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or" sheetId="1" r:id="rId4"/>
    <sheet state="visible" name="Pricelist" sheetId="2" r:id="rId5"/>
  </sheets>
  <definedNames/>
  <calcPr/>
</workbook>
</file>

<file path=xl/sharedStrings.xml><?xml version="1.0" encoding="utf-8"?>
<sst xmlns="http://schemas.openxmlformats.org/spreadsheetml/2006/main" count="141" uniqueCount="84">
  <si>
    <t>Längeneingabe in mm
min. 8000mm
max. 28000mm</t>
  </si>
  <si>
    <t>Breiteneingabe in mm
min. 3000mm
max. 12000mm</t>
  </si>
  <si>
    <t>Result:</t>
  </si>
  <si>
    <t>Model 102</t>
  </si>
  <si>
    <t>Typ</t>
  </si>
  <si>
    <t>Preis</t>
  </si>
  <si>
    <t>Optionen</t>
  </si>
  <si>
    <t>Total</t>
  </si>
  <si>
    <t>Endsumme inkl.
Transport-, Installations- und
Verpackungskosten</t>
  </si>
  <si>
    <r>
      <rPr>
        <rFont val="Calibri"/>
        <color theme="1"/>
        <sz val="11.0"/>
      </rPr>
      <t xml:space="preserve">Automatisch - vollständige Poolabdeckung </t>
    </r>
    <r>
      <rPr>
        <rFont val="Calibri"/>
        <color theme="1"/>
        <sz val="11.0"/>
        <u/>
      </rPr>
      <t>ohne</t>
    </r>
    <r>
      <rPr>
        <rFont val="Calibri"/>
        <color theme="1"/>
        <sz val="11.0"/>
      </rPr>
      <t xml:space="preserve"> eletktrische Zylinder</t>
    </r>
  </si>
  <si>
    <r>
      <rPr>
        <rFont val="Calibri"/>
        <color theme="1"/>
        <sz val="11.0"/>
      </rPr>
      <t xml:space="preserve">Automatisch - vollständige Poolabdeckung </t>
    </r>
    <r>
      <rPr>
        <rFont val="Calibri"/>
        <color theme="1"/>
        <sz val="11.0"/>
        <u/>
      </rPr>
      <t>mit</t>
    </r>
    <r>
      <rPr>
        <rFont val="Calibri"/>
        <color theme="1"/>
        <sz val="11.0"/>
      </rPr>
      <t xml:space="preserve"> eletktrische Zylinder</t>
    </r>
  </si>
  <si>
    <t>Halb-Automatisch - Seitenkoffer aus Edelstahl</t>
  </si>
  <si>
    <t>Manuell - Seitenkoffer aus Edelstahl</t>
  </si>
  <si>
    <t>C500 M</t>
  </si>
  <si>
    <t>C700 M</t>
  </si>
  <si>
    <t>C500 SA</t>
  </si>
  <si>
    <t>C700 SA</t>
  </si>
  <si>
    <t>C600</t>
  </si>
  <si>
    <t>C800</t>
  </si>
  <si>
    <t>C900</t>
  </si>
  <si>
    <t>C650</t>
  </si>
  <si>
    <t>C850</t>
  </si>
  <si>
    <r>
      <rPr>
        <rFont val="Calibri"/>
        <color theme="1"/>
        <sz val="9.0"/>
      </rPr>
      <t xml:space="preserve">Upgrade M </t>
    </r>
    <r>
      <rPr>
        <rFont val="Calibri"/>
        <color theme="1"/>
        <sz val="9.0"/>
      </rPr>
      <t>→ SA</t>
    </r>
  </si>
  <si>
    <t>Standard</t>
  </si>
  <si>
    <t>nicht verfügbar</t>
  </si>
  <si>
    <t>Fernbedienung</t>
  </si>
  <si>
    <t>Sektor angetrieben (Nur für Indoor Pools)</t>
  </si>
  <si>
    <t>Abdeckkasten komplett lackiert (*)</t>
  </si>
  <si>
    <t>Seitenkürzung</t>
  </si>
  <si>
    <t>Schiene für jedes Gelände
(pro längenmeter Abdeckung)</t>
  </si>
  <si>
    <t>zwei zusätzliche Photovoltaik Panelen</t>
  </si>
  <si>
    <t>kabelgebundener Schließsensor</t>
  </si>
  <si>
    <t>kabelloser Schließsensor &lt;30m</t>
  </si>
  <si>
    <t>kabelloser Schließsensor &gt;30m</t>
  </si>
  <si>
    <t>(*) Farben Abdeckungskasten</t>
  </si>
  <si>
    <t>Farben Abdeckung</t>
  </si>
  <si>
    <t>Grau 
RAL 7037</t>
  </si>
  <si>
    <t>Andere RAL K7 Classic
(expect fluo)</t>
  </si>
  <si>
    <t>pro breitenmeter Abdeckung</t>
  </si>
  <si>
    <t>Karibik blau 
RAL 5015</t>
  </si>
  <si>
    <t>Royal blau
RAL 5013</t>
  </si>
  <si>
    <t>Grün
RAL 6026</t>
  </si>
  <si>
    <t>Transportkosten (Deutschland) inkl. Installationskosten</t>
  </si>
  <si>
    <t>Schwarz
RAL 9005</t>
  </si>
  <si>
    <t>Sand
RAL 1015</t>
  </si>
  <si>
    <t>alle Modelle</t>
  </si>
  <si>
    <t>Verpackungskosten</t>
  </si>
  <si>
    <t xml:space="preserve"> </t>
  </si>
  <si>
    <r>
      <rPr>
        <rFont val="Calibri"/>
        <color theme="1"/>
        <sz val="20.0"/>
      </rPr>
      <t xml:space="preserve">Model 102 - Automatic - Integral covering </t>
    </r>
    <r>
      <rPr>
        <rFont val="Calibri"/>
        <color theme="1"/>
        <sz val="20.0"/>
        <u/>
      </rPr>
      <t>without</t>
    </r>
    <r>
      <rPr>
        <rFont val="Calibri"/>
        <color theme="1"/>
        <sz val="20.0"/>
      </rPr>
      <t xml:space="preserve"> electric cylinders</t>
    </r>
  </si>
  <si>
    <r>
      <rPr>
        <rFont val="Calibri"/>
        <color theme="1"/>
        <sz val="8.0"/>
        <vertAlign val="subscript"/>
      </rPr>
      <t xml:space="preserve">Breite    </t>
    </r>
    <r>
      <rPr>
        <rFont val="Calibri"/>
        <color theme="1"/>
        <sz val="8.0"/>
      </rPr>
      <t xml:space="preserve"> </t>
    </r>
    <r>
      <rPr>
        <rFont val="Calibri"/>
        <color theme="1"/>
        <sz val="8.0"/>
        <vertAlign val="superscript"/>
      </rPr>
      <t>Länge</t>
    </r>
  </si>
  <si>
    <r>
      <rPr>
        <rFont val="Calibri"/>
        <color theme="1"/>
        <sz val="20.0"/>
      </rPr>
      <t xml:space="preserve">Model 102 - Automatic - Integral covering </t>
    </r>
    <r>
      <rPr>
        <rFont val="Calibri"/>
        <color theme="1"/>
        <sz val="20.0"/>
        <u/>
      </rPr>
      <t>with</t>
    </r>
    <r>
      <rPr>
        <rFont val="Calibri"/>
        <color theme="1"/>
        <sz val="20.0"/>
      </rPr>
      <t xml:space="preserve"> electric cylinders</t>
    </r>
  </si>
  <si>
    <r>
      <rPr>
        <rFont val="Calibri"/>
        <color theme="1"/>
        <sz val="8.0"/>
        <vertAlign val="subscript"/>
      </rPr>
      <t xml:space="preserve">Breite    </t>
    </r>
    <r>
      <rPr>
        <rFont val="Calibri"/>
        <color theme="1"/>
        <sz val="8.0"/>
      </rPr>
      <t xml:space="preserve"> </t>
    </r>
    <r>
      <rPr>
        <rFont val="Calibri"/>
        <color theme="1"/>
        <sz val="8.0"/>
        <vertAlign val="superscript"/>
      </rPr>
      <t>Länge</t>
    </r>
  </si>
  <si>
    <t>n.a.</t>
  </si>
  <si>
    <r>
      <rPr>
        <rFont val="Calibri"/>
        <color theme="1"/>
        <sz val="20.0"/>
      </rPr>
      <t xml:space="preserve">Model 102 - </t>
    </r>
    <r>
      <rPr>
        <rFont val="Calibri"/>
        <color theme="1"/>
        <sz val="20.0"/>
        <u/>
      </rPr>
      <t>Semi-Automatic</t>
    </r>
    <r>
      <rPr>
        <rFont val="Calibri"/>
        <color theme="1"/>
        <sz val="20.0"/>
      </rPr>
      <t xml:space="preserve"> - Stainless steel side cases</t>
    </r>
  </si>
  <si>
    <r>
      <rPr>
        <rFont val="Calibri"/>
        <color theme="1"/>
        <sz val="8.0"/>
        <vertAlign val="subscript"/>
      </rPr>
      <t xml:space="preserve">Breite    </t>
    </r>
    <r>
      <rPr>
        <rFont val="Calibri"/>
        <color theme="1"/>
        <sz val="8.0"/>
      </rPr>
      <t xml:space="preserve"> </t>
    </r>
    <r>
      <rPr>
        <rFont val="Calibri"/>
        <color theme="1"/>
        <sz val="8.0"/>
        <vertAlign val="superscript"/>
      </rPr>
      <t>Länge</t>
    </r>
  </si>
  <si>
    <r>
      <rPr>
        <rFont val="Calibri"/>
        <color theme="1"/>
        <sz val="20.0"/>
      </rPr>
      <t xml:space="preserve">Model 102 - </t>
    </r>
    <r>
      <rPr>
        <rFont val="Calibri"/>
        <color theme="1"/>
        <sz val="20.0"/>
        <u/>
      </rPr>
      <t>Manual</t>
    </r>
    <r>
      <rPr>
        <rFont val="Calibri"/>
        <color theme="1"/>
        <sz val="20.0"/>
      </rPr>
      <t xml:space="preserve"> - Stainless steel side cases</t>
    </r>
  </si>
  <si>
    <r>
      <rPr>
        <rFont val="Calibri"/>
        <color theme="1"/>
        <sz val="8.0"/>
        <vertAlign val="subscript"/>
      </rPr>
      <t xml:space="preserve">Breite    </t>
    </r>
    <r>
      <rPr>
        <rFont val="Calibri"/>
        <color theme="1"/>
        <sz val="8.0"/>
      </rPr>
      <t xml:space="preserve"> </t>
    </r>
    <r>
      <rPr>
        <rFont val="Calibri"/>
        <color theme="1"/>
        <sz val="8.0"/>
        <vertAlign val="superscript"/>
      </rPr>
      <t>Länge</t>
    </r>
  </si>
  <si>
    <t>Options</t>
  </si>
  <si>
    <r>
      <rPr>
        <rFont val="Calibri"/>
        <color theme="1"/>
        <sz val="9.0"/>
      </rPr>
      <t xml:space="preserve">Upgrade M </t>
    </r>
    <r>
      <rPr>
        <rFont val="Calibri"/>
        <color theme="1"/>
        <sz val="9.0"/>
      </rPr>
      <t>→ SA</t>
    </r>
  </si>
  <si>
    <t>Unavailable</t>
  </si>
  <si>
    <t>Remote control</t>
  </si>
  <si>
    <t>Sector powered (Only for indoor pool)</t>
  </si>
  <si>
    <t>Complete painted covering box (*)</t>
  </si>
  <si>
    <t>Side crushing</t>
  </si>
  <si>
    <t>All terrain rail
(Per meter length cover)</t>
  </si>
  <si>
    <t>Two additional photovoltaic panels</t>
  </si>
  <si>
    <t>Wired closing sensor</t>
  </si>
  <si>
    <t>Wireless closing sensor &lt;30m</t>
  </si>
  <si>
    <t>Wireless closing sensor &gt;30m</t>
  </si>
  <si>
    <t>Installation costs (for Germany)</t>
  </si>
  <si>
    <t>(*) Covering color box</t>
  </si>
  <si>
    <t>Cover colors</t>
  </si>
  <si>
    <t>Grey 
RAL 7037</t>
  </si>
  <si>
    <t>Others RAL K7 Classic
(expect fluo)</t>
  </si>
  <si>
    <t>128€ the meter
coverage width</t>
  </si>
  <si>
    <t>Carribbean blue 
RAL 5015</t>
  </si>
  <si>
    <t>Royal blue
RAL 5013</t>
  </si>
  <si>
    <t>XXL Package</t>
  </si>
  <si>
    <t>Green
RAL 6026</t>
  </si>
  <si>
    <t>Transport costs (for Belgium)</t>
  </si>
  <si>
    <t>Black
RAL 9005</t>
  </si>
  <si>
    <t>C500M to C850 Model</t>
  </si>
  <si>
    <t>Packaging costs (outside Belgium)</t>
  </si>
  <si>
    <t>Preisaufschlag in Prozent: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</si>
</sst>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\ &quot;€&quot;_-;\-* #,##0\ &quot;€&quot;_-;_-* &quot;-&quot;\ &quot;€&quot;_-;_-@"/>
    <numFmt numFmtId="165" formatCode="\+\ 0;\-\ 0;\-\-"/>
    <numFmt numFmtId="166" formatCode="_-* #,##0\ &quot;€&quot;_-;\-* #,##0\ &quot;€&quot;_-;_-* &quot;-&quot;??\ &quot;€&quot;_-;_-@"/>
  </numFmts>
  <fonts count="13">
    <font>
      <sz val="11.0"/>
      <color theme="1"/>
      <name val="Calibri"/>
      <scheme val="minor"/>
    </font>
    <font>
      <sz val="8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  <font>
      <b/>
      <sz val="11.0"/>
      <color theme="1"/>
      <name val="Calibri"/>
    </font>
    <font>
      <sz val="20.0"/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sz val="8.0"/>
      <color theme="0"/>
      <name val="Calibri"/>
    </font>
    <font>
      <sz val="8.0"/>
      <color rgb="FFFFFFFF"/>
      <name val="Calibri"/>
    </font>
    <font>
      <sz val="11.0"/>
      <color theme="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8DB3E2"/>
        <bgColor rgb="FF8DB3E2"/>
      </patternFill>
    </fill>
    <fill>
      <patternFill patternType="solid">
        <fgColor rgb="FF333333"/>
        <bgColor rgb="FF333333"/>
      </patternFill>
    </fill>
    <fill>
      <patternFill patternType="solid">
        <fgColor rgb="FF0099FF"/>
        <bgColor rgb="FF0099FF"/>
      </patternFill>
    </fill>
    <fill>
      <patternFill patternType="solid">
        <fgColor rgb="FF0F243E"/>
        <bgColor rgb="FF0F243E"/>
      </patternFill>
    </fill>
    <fill>
      <patternFill patternType="solid">
        <fgColor rgb="FF76923C"/>
        <bgColor rgb="FF76923C"/>
      </patternFill>
    </fill>
    <fill>
      <patternFill patternType="solid">
        <fgColor theme="1"/>
        <bgColor theme="1"/>
      </patternFill>
    </fill>
    <fill>
      <patternFill patternType="solid">
        <fgColor rgb="FFFFCC66"/>
        <bgColor rgb="FFFFCC66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7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ill="1" applyFont="1"/>
    <xf borderId="0" fillId="0" fontId="4" numFmtId="0" xfId="0" applyFont="1"/>
    <xf borderId="4" fillId="3" fontId="3" numFmtId="0" xfId="0" applyBorder="1" applyFill="1" applyFont="1"/>
    <xf borderId="0" fillId="0" fontId="5" numFmtId="0" xfId="0" applyFont="1"/>
    <xf borderId="5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Alignment="1" applyBorder="1" applyFont="1">
      <alignment horizontal="center"/>
    </xf>
    <xf borderId="0" fillId="0" fontId="6" numFmtId="0" xfId="0" applyAlignment="1" applyFont="1">
      <alignment shrinkToFit="0" wrapText="1"/>
    </xf>
    <xf borderId="11" fillId="0" fontId="6" numFmtId="0" xfId="0" applyAlignment="1" applyBorder="1" applyFont="1">
      <alignment horizontal="center" shrinkToFit="0" wrapText="1"/>
    </xf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horizontal="left" readingOrder="0"/>
    </xf>
    <xf borderId="15" fillId="0" fontId="2" numFmtId="0" xfId="0" applyBorder="1" applyFont="1"/>
    <xf borderId="16" fillId="0" fontId="2" numFmtId="0" xfId="0" applyBorder="1" applyFont="1"/>
    <xf borderId="17" fillId="0" fontId="3" numFmtId="0" xfId="0" applyBorder="1" applyFont="1"/>
    <xf borderId="18" fillId="0" fontId="3" numFmtId="164" xfId="0" applyBorder="1" applyFont="1" applyNumberFormat="1"/>
    <xf borderId="18" fillId="0" fontId="3" numFmtId="165" xfId="0" applyBorder="1" applyFont="1" applyNumberFormat="1"/>
    <xf borderId="19" fillId="0" fontId="3" numFmtId="164" xfId="0" applyAlignment="1" applyBorder="1" applyFont="1" applyNumberFormat="1">
      <alignment horizontal="center"/>
    </xf>
    <xf borderId="0" fillId="0" fontId="3" numFmtId="164" xfId="0" applyFont="1" applyNumberFormat="1"/>
    <xf borderId="20" fillId="4" fontId="3" numFmtId="164" xfId="0" applyAlignment="1" applyBorder="1" applyFill="1" applyFont="1" applyNumberFormat="1">
      <alignment horizontal="center"/>
    </xf>
    <xf borderId="21" fillId="0" fontId="2" numFmtId="0" xfId="0" applyBorder="1" applyFont="1"/>
    <xf borderId="22" fillId="0" fontId="2" numFmtId="0" xfId="0" applyBorder="1" applyFont="1"/>
    <xf borderId="20" fillId="0" fontId="3" numFmtId="0" xfId="0" applyAlignment="1" applyBorder="1" applyFont="1">
      <alignment horizontal="left"/>
    </xf>
    <xf borderId="23" fillId="0" fontId="3" numFmtId="0" xfId="0" applyBorder="1" applyFont="1"/>
    <xf borderId="24" fillId="0" fontId="3" numFmtId="164" xfId="0" applyBorder="1" applyFont="1" applyNumberFormat="1"/>
    <xf borderId="24" fillId="0" fontId="3" numFmtId="165" xfId="0" applyBorder="1" applyFont="1" applyNumberFormat="1"/>
    <xf borderId="25" fillId="0" fontId="3" numFmtId="164" xfId="0" applyAlignment="1" applyBorder="1" applyFont="1" applyNumberFormat="1">
      <alignment horizontal="center"/>
    </xf>
    <xf borderId="26" fillId="0" fontId="3" numFmtId="0" xfId="0" applyAlignment="1" applyBorder="1" applyFont="1">
      <alignment horizontal="left"/>
    </xf>
    <xf borderId="27" fillId="0" fontId="2" numFmtId="0" xfId="0" applyBorder="1" applyFont="1"/>
    <xf borderId="28" fillId="0" fontId="2" numFmtId="0" xfId="0" applyBorder="1" applyFont="1"/>
    <xf borderId="29" fillId="0" fontId="3" numFmtId="0" xfId="0" applyBorder="1" applyFont="1"/>
    <xf borderId="30" fillId="0" fontId="3" numFmtId="164" xfId="0" applyBorder="1" applyFont="1" applyNumberFormat="1"/>
    <xf borderId="30" fillId="0" fontId="3" numFmtId="165" xfId="0" applyBorder="1" applyFont="1" applyNumberFormat="1"/>
    <xf borderId="31" fillId="0" fontId="3" numFmtId="164" xfId="0" applyAlignment="1" applyBorder="1" applyFont="1" applyNumberFormat="1">
      <alignment horizontal="center"/>
    </xf>
    <xf borderId="26" fillId="4" fontId="3" numFmtId="164" xfId="0" applyAlignment="1" applyBorder="1" applyFont="1" applyNumberFormat="1">
      <alignment horizontal="center"/>
    </xf>
    <xf borderId="32" fillId="0" fontId="7" numFmtId="0" xfId="0" applyAlignment="1" applyBorder="1" applyFont="1">
      <alignment horizontal="center"/>
    </xf>
    <xf borderId="33" fillId="0" fontId="2" numFmtId="0" xfId="0" applyBorder="1" applyFont="1"/>
    <xf borderId="34" fillId="0" fontId="2" numFmtId="0" xfId="0" applyBorder="1" applyFont="1"/>
    <xf borderId="5" fillId="0" fontId="8" numFmtId="0" xfId="0" applyAlignment="1" applyBorder="1" applyFont="1">
      <alignment horizontal="center"/>
    </xf>
    <xf borderId="8" fillId="0" fontId="2" numFmtId="0" xfId="0" applyBorder="1" applyFont="1"/>
    <xf borderId="35" fillId="0" fontId="8" numFmtId="0" xfId="0" applyBorder="1" applyFont="1"/>
    <xf borderId="36" fillId="0" fontId="8" numFmtId="0" xfId="0" applyBorder="1" applyFont="1"/>
    <xf borderId="8" fillId="0" fontId="8" numFmtId="0" xfId="0" applyBorder="1" applyFont="1"/>
    <xf borderId="10" fillId="0" fontId="8" numFmtId="0" xfId="0" applyBorder="1" applyFont="1"/>
    <xf borderId="9" fillId="0" fontId="8" numFmtId="0" xfId="0" applyBorder="1" applyFont="1"/>
    <xf borderId="11" fillId="0" fontId="8" numFmtId="0" xfId="0" applyAlignment="1" applyBorder="1" applyFont="1">
      <alignment horizontal="left"/>
    </xf>
    <xf borderId="37" fillId="0" fontId="2" numFmtId="0" xfId="0" applyBorder="1" applyFont="1"/>
    <xf borderId="38" fillId="5" fontId="9" numFmtId="0" xfId="0" applyAlignment="1" applyBorder="1" applyFill="1" applyFont="1">
      <alignment horizontal="center" vertical="center"/>
    </xf>
    <xf borderId="14" fillId="0" fontId="8" numFmtId="166" xfId="0" applyAlignment="1" applyBorder="1" applyFont="1" applyNumberFormat="1">
      <alignment horizontal="center"/>
    </xf>
    <xf borderId="15" fillId="0" fontId="8" numFmtId="0" xfId="0" applyAlignment="1" applyBorder="1" applyFont="1">
      <alignment horizontal="center"/>
    </xf>
    <xf borderId="17" fillId="0" fontId="2" numFmtId="0" xfId="0" applyBorder="1" applyFont="1"/>
    <xf borderId="14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left"/>
    </xf>
    <xf borderId="20" fillId="0" fontId="8" numFmtId="0" xfId="0" applyAlignment="1" applyBorder="1" applyFont="1">
      <alignment horizontal="center"/>
    </xf>
    <xf borderId="21" fillId="0" fontId="8" numFmtId="0" xfId="0" applyAlignment="1" applyBorder="1" applyFont="1">
      <alignment horizontal="center"/>
    </xf>
    <xf borderId="23" fillId="0" fontId="2" numFmtId="0" xfId="0" applyBorder="1" applyFont="1"/>
    <xf borderId="20" fillId="0" fontId="8" numFmtId="166" xfId="0" applyAlignment="1" applyBorder="1" applyFont="1" applyNumberFormat="1">
      <alignment horizontal="center"/>
    </xf>
    <xf borderId="21" fillId="0" fontId="8" numFmtId="166" xfId="0" applyAlignment="1" applyBorder="1" applyFont="1" applyNumberFormat="1">
      <alignment horizontal="center"/>
    </xf>
    <xf borderId="39" fillId="0" fontId="8" numFmtId="166" xfId="0" applyBorder="1" applyFont="1" applyNumberFormat="1"/>
    <xf borderId="40" fillId="0" fontId="8" numFmtId="166" xfId="0" applyBorder="1" applyFont="1" applyNumberFormat="1"/>
    <xf borderId="23" fillId="0" fontId="8" numFmtId="166" xfId="0" applyBorder="1" applyFont="1" applyNumberFormat="1"/>
    <xf borderId="25" fillId="0" fontId="8" numFmtId="166" xfId="0" applyBorder="1" applyFont="1" applyNumberFormat="1"/>
    <xf borderId="20" fillId="0" fontId="8" numFmtId="0" xfId="0" applyAlignment="1" applyBorder="1" applyFont="1">
      <alignment horizontal="left" shrinkToFit="0" wrapText="1"/>
    </xf>
    <xf borderId="26" fillId="0" fontId="8" numFmtId="0" xfId="0" applyAlignment="1" applyBorder="1" applyFont="1">
      <alignment horizontal="left"/>
    </xf>
    <xf borderId="29" fillId="0" fontId="2" numFmtId="0" xfId="0" applyBorder="1" applyFont="1"/>
    <xf borderId="41" fillId="5" fontId="9" numFmtId="0" xfId="0" applyAlignment="1" applyBorder="1" applyFont="1">
      <alignment horizontal="center" vertical="center"/>
    </xf>
    <xf borderId="26" fillId="0" fontId="8" numFmtId="166" xfId="0" applyAlignment="1" applyBorder="1" applyFont="1" applyNumberFormat="1">
      <alignment horizontal="center"/>
    </xf>
    <xf borderId="27" fillId="0" fontId="8" numFmtId="166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Font="1"/>
    <xf borderId="42" fillId="5" fontId="9" numFmtId="0" xfId="0" applyAlignment="1" applyBorder="1" applyFont="1">
      <alignment horizontal="center" vertical="center"/>
    </xf>
    <xf borderId="43" fillId="6" fontId="10" numFmtId="0" xfId="0" applyAlignment="1" applyBorder="1" applyFill="1" applyFont="1">
      <alignment horizontal="center" shrinkToFit="0" wrapText="1"/>
    </xf>
    <xf borderId="44" fillId="0" fontId="2" numFmtId="0" xfId="0" applyBorder="1" applyFont="1"/>
    <xf borderId="0" fillId="0" fontId="1" numFmtId="0" xfId="0" applyAlignment="1" applyFont="1">
      <alignment horizontal="center"/>
    </xf>
    <xf borderId="45" fillId="0" fontId="2" numFmtId="0" xfId="0" applyBorder="1" applyFont="1"/>
    <xf borderId="46" fillId="6" fontId="10" numFmtId="0" xfId="0" applyAlignment="1" applyBorder="1" applyFont="1">
      <alignment horizontal="center" shrinkToFit="0" wrapText="1"/>
    </xf>
    <xf borderId="47" fillId="0" fontId="2" numFmtId="0" xfId="0" applyBorder="1" applyFont="1"/>
    <xf borderId="48" fillId="5" fontId="9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shrinkToFit="0" wrapText="1"/>
    </xf>
    <xf borderId="50" fillId="0" fontId="2" numFmtId="0" xfId="0" applyBorder="1" applyFont="1"/>
    <xf borderId="5" fillId="0" fontId="1" numFmtId="166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horizontal="center" shrinkToFit="0" wrapText="1"/>
    </xf>
    <xf borderId="20" fillId="7" fontId="1" numFmtId="0" xfId="0" applyAlignment="1" applyBorder="1" applyFill="1" applyFont="1">
      <alignment horizontal="center" shrinkToFit="0" wrapText="1"/>
    </xf>
    <xf borderId="20" fillId="8" fontId="10" numFmtId="0" xfId="0" applyAlignment="1" applyBorder="1" applyFill="1" applyFont="1">
      <alignment horizontal="center" shrinkToFit="0" wrapText="1"/>
    </xf>
    <xf borderId="0" fillId="0" fontId="3" numFmtId="0" xfId="0" applyAlignment="1" applyFont="1">
      <alignment horizontal="center"/>
    </xf>
    <xf borderId="20" fillId="9" fontId="1" numFmtId="0" xfId="0" applyAlignment="1" applyBorder="1" applyFill="1" applyFont="1">
      <alignment horizontal="center" shrinkToFit="0" wrapText="1"/>
    </xf>
    <xf borderId="49" fillId="0" fontId="1" numFmtId="166" xfId="0" applyAlignment="1" applyBorder="1" applyFont="1" applyNumberFormat="1">
      <alignment horizontal="center"/>
    </xf>
    <xf borderId="51" fillId="0" fontId="2" numFmtId="0" xfId="0" applyBorder="1" applyFont="1"/>
    <xf borderId="0" fillId="0" fontId="1" numFmtId="166" xfId="0" applyFont="1" applyNumberFormat="1"/>
    <xf borderId="20" fillId="10" fontId="10" numFmtId="0" xfId="0" applyAlignment="1" applyBorder="1" applyFill="1" applyFont="1">
      <alignment horizontal="center" shrinkToFit="0" wrapText="1"/>
    </xf>
    <xf borderId="26" fillId="11" fontId="1" numFmtId="0" xfId="0" applyAlignment="1" applyBorder="1" applyFill="1" applyFont="1">
      <alignment horizontal="center" shrinkToFit="0" wrapText="1"/>
    </xf>
    <xf borderId="0" fillId="0" fontId="1" numFmtId="166" xfId="0" applyAlignment="1" applyFont="1" applyNumberFormat="1">
      <alignment horizontal="center"/>
    </xf>
    <xf borderId="5" fillId="0" fontId="7" numFmtId="0" xfId="0" applyAlignment="1" applyBorder="1" applyFont="1">
      <alignment horizontal="center"/>
    </xf>
    <xf borderId="35" fillId="0" fontId="1" numFmtId="0" xfId="0" applyBorder="1" applyFont="1"/>
    <xf borderId="9" fillId="0" fontId="1" numFmtId="0" xfId="0" applyAlignment="1" applyBorder="1" applyFont="1">
      <alignment horizontal="right"/>
    </xf>
    <xf borderId="36" fillId="0" fontId="1" numFmtId="0" xfId="0" applyAlignment="1" applyBorder="1" applyFont="1">
      <alignment horizontal="right"/>
    </xf>
    <xf borderId="5" fillId="12" fontId="1" numFmtId="0" xfId="0" applyAlignment="1" applyBorder="1" applyFill="1" applyFont="1">
      <alignment horizontal="center"/>
    </xf>
    <xf borderId="52" fillId="0" fontId="2" numFmtId="0" xfId="0" applyBorder="1" applyFont="1"/>
    <xf borderId="42" fillId="0" fontId="1" numFmtId="0" xfId="0" applyAlignment="1" applyBorder="1" applyFont="1">
      <alignment horizontal="left"/>
    </xf>
    <xf borderId="53" fillId="12" fontId="1" numFmtId="166" xfId="0" applyBorder="1" applyFont="1" applyNumberFormat="1"/>
    <xf borderId="54" fillId="12" fontId="1" numFmtId="166" xfId="0" applyBorder="1" applyFont="1" applyNumberFormat="1"/>
    <xf borderId="55" fillId="12" fontId="1" numFmtId="166" xfId="0" applyBorder="1" applyFont="1" applyNumberFormat="1"/>
    <xf borderId="56" fillId="13" fontId="1" numFmtId="166" xfId="0" applyBorder="1" applyFill="1" applyFont="1" applyNumberFormat="1"/>
    <xf borderId="54" fillId="13" fontId="1" numFmtId="166" xfId="0" applyBorder="1" applyFont="1" applyNumberFormat="1"/>
    <xf borderId="55" fillId="13" fontId="1" numFmtId="166" xfId="0" applyBorder="1" applyFont="1" applyNumberFormat="1"/>
    <xf borderId="56" fillId="14" fontId="1" numFmtId="166" xfId="0" applyBorder="1" applyFill="1" applyFont="1" applyNumberFormat="1"/>
    <xf borderId="54" fillId="14" fontId="1" numFmtId="166" xfId="0" applyBorder="1" applyFont="1" applyNumberFormat="1"/>
    <xf borderId="55" fillId="14" fontId="1" numFmtId="166" xfId="0" applyBorder="1" applyFont="1" applyNumberFormat="1"/>
    <xf borderId="57" fillId="0" fontId="1" numFmtId="0" xfId="0" applyAlignment="1" applyBorder="1" applyFont="1">
      <alignment horizontal="left"/>
    </xf>
    <xf borderId="39" fillId="12" fontId="1" numFmtId="166" xfId="0" applyBorder="1" applyFont="1" applyNumberFormat="1"/>
    <xf borderId="24" fillId="12" fontId="1" numFmtId="166" xfId="0" applyBorder="1" applyFont="1" applyNumberFormat="1"/>
    <xf borderId="40" fillId="12" fontId="1" numFmtId="166" xfId="0" applyBorder="1" applyFont="1" applyNumberFormat="1"/>
    <xf borderId="58" fillId="13" fontId="1" numFmtId="166" xfId="0" applyBorder="1" applyFont="1" applyNumberFormat="1"/>
    <xf borderId="40" fillId="13" fontId="1" numFmtId="166" xfId="0" applyBorder="1" applyFont="1" applyNumberFormat="1"/>
    <xf borderId="58" fillId="14" fontId="1" numFmtId="166" xfId="0" applyBorder="1" applyFont="1" applyNumberFormat="1"/>
    <xf borderId="40" fillId="14" fontId="1" numFmtId="166" xfId="0" applyBorder="1" applyFont="1" applyNumberFormat="1"/>
    <xf borderId="59" fillId="12" fontId="1" numFmtId="166" xfId="0" applyBorder="1" applyFont="1" applyNumberFormat="1"/>
    <xf borderId="30" fillId="12" fontId="1" numFmtId="166" xfId="0" applyBorder="1" applyFont="1" applyNumberFormat="1"/>
    <xf borderId="60" fillId="12" fontId="1" numFmtId="166" xfId="0" applyBorder="1" applyFont="1" applyNumberFormat="1"/>
    <xf borderId="5" fillId="13" fontId="1" numFmtId="0" xfId="0" applyAlignment="1" applyBorder="1" applyFont="1">
      <alignment horizontal="center"/>
    </xf>
    <xf borderId="53" fillId="13" fontId="1" numFmtId="166" xfId="0" applyBorder="1" applyFont="1" applyNumberFormat="1"/>
    <xf borderId="61" fillId="13" fontId="1" numFmtId="166" xfId="0" applyBorder="1" applyFont="1" applyNumberFormat="1"/>
    <xf borderId="60" fillId="13" fontId="1" numFmtId="166" xfId="0" applyBorder="1" applyFont="1" applyNumberFormat="1"/>
    <xf borderId="62" fillId="13" fontId="1" numFmtId="166" xfId="0" applyBorder="1" applyFont="1" applyNumberFormat="1"/>
    <xf borderId="24" fillId="13" fontId="1" numFmtId="166" xfId="0" applyBorder="1" applyFont="1" applyNumberFormat="1"/>
    <xf borderId="63" fillId="13" fontId="1" numFmtId="166" xfId="0" applyBorder="1" applyFont="1" applyNumberFormat="1"/>
    <xf borderId="30" fillId="13" fontId="1" numFmtId="166" xfId="0" applyBorder="1" applyFont="1" applyNumberFormat="1"/>
    <xf borderId="24" fillId="14" fontId="1" numFmtId="166" xfId="0" applyBorder="1" applyFont="1" applyNumberFormat="1"/>
    <xf borderId="5" fillId="15" fontId="1" numFmtId="0" xfId="0" applyAlignment="1" applyBorder="1" applyFill="1" applyFont="1">
      <alignment horizontal="center"/>
    </xf>
    <xf borderId="53" fillId="14" fontId="1" numFmtId="166" xfId="0" applyBorder="1" applyFont="1" applyNumberFormat="1"/>
    <xf borderId="62" fillId="14" fontId="1" numFmtId="166" xfId="0" applyBorder="1" applyFont="1" applyNumberFormat="1"/>
    <xf borderId="30" fillId="14" fontId="1" numFmtId="166" xfId="0" applyBorder="1" applyFont="1" applyNumberFormat="1"/>
    <xf borderId="61" fillId="14" fontId="1" numFmtId="166" xfId="0" applyBorder="1" applyFont="1" applyNumberFormat="1"/>
    <xf borderId="60" fillId="14" fontId="1" numFmtId="166" xfId="0" applyBorder="1" applyFont="1" applyNumberFormat="1"/>
    <xf borderId="48" fillId="0" fontId="1" numFmtId="0" xfId="0" applyAlignment="1" applyBorder="1" applyFont="1">
      <alignment horizontal="left"/>
    </xf>
    <xf borderId="63" fillId="14" fontId="1" numFmtId="166" xfId="0" applyBorder="1" applyFont="1" applyNumberFormat="1"/>
    <xf borderId="5" fillId="0" fontId="7" numFmtId="0" xfId="0" applyAlignment="1" applyBorder="1" applyFont="1">
      <alignment horizontal="center" readingOrder="0"/>
    </xf>
    <xf borderId="4" fillId="0" fontId="1" numFmtId="0" xfId="0" applyBorder="1" applyFont="1"/>
    <xf borderId="8" fillId="0" fontId="1" numFmtId="0" xfId="0" applyAlignment="1" applyBorder="1" applyFont="1">
      <alignment horizontal="right"/>
    </xf>
    <xf borderId="64" fillId="0" fontId="1" numFmtId="0" xfId="0" applyAlignment="1" applyBorder="1" applyFont="1">
      <alignment horizontal="left"/>
    </xf>
    <xf borderId="56" fillId="12" fontId="1" numFmtId="166" xfId="0" applyBorder="1" applyFont="1" applyNumberFormat="1"/>
    <xf borderId="58" fillId="12" fontId="1" numFmtId="166" xfId="0" applyBorder="1" applyFont="1" applyNumberFormat="1"/>
    <xf borderId="61" fillId="12" fontId="1" numFmtId="166" xfId="0" applyBorder="1" applyFont="1" applyNumberFormat="1"/>
    <xf borderId="65" fillId="13" fontId="1" numFmtId="166" xfId="0" applyBorder="1" applyFont="1" applyNumberFormat="1"/>
    <xf borderId="66" fillId="13" fontId="1" numFmtId="166" xfId="0" applyBorder="1" applyFont="1" applyNumberFormat="1"/>
    <xf borderId="65" fillId="14" fontId="1" numFmtId="166" xfId="0" applyBorder="1" applyFont="1" applyNumberFormat="1"/>
    <xf borderId="66" fillId="14" fontId="1" numFmtId="166" xfId="0" applyBorder="1" applyFont="1" applyNumberFormat="1"/>
    <xf borderId="14" fillId="0" fontId="8" numFmtId="0" xfId="0" applyAlignment="1" applyBorder="1" applyFont="1">
      <alignment horizontal="left"/>
    </xf>
    <xf borderId="67" fillId="0" fontId="8" numFmtId="0" xfId="0" applyAlignment="1" applyBorder="1" applyFont="1">
      <alignment horizontal="left"/>
    </xf>
    <xf borderId="68" fillId="0" fontId="2" numFmtId="0" xfId="0" applyBorder="1" applyFont="1"/>
    <xf borderId="69" fillId="0" fontId="2" numFmtId="0" xfId="0" applyBorder="1" applyFont="1"/>
    <xf borderId="67" fillId="0" fontId="8" numFmtId="166" xfId="0" applyAlignment="1" applyBorder="1" applyFont="1" applyNumberFormat="1">
      <alignment horizontal="center"/>
    </xf>
    <xf borderId="70" fillId="0" fontId="2" numFmtId="0" xfId="0" applyBorder="1" applyFont="1"/>
    <xf borderId="68" fillId="0" fontId="8" numFmtId="166" xfId="0" applyAlignment="1" applyBorder="1" applyFont="1" applyNumberFormat="1">
      <alignment horizontal="center"/>
    </xf>
    <xf borderId="5" fillId="0" fontId="8" numFmtId="0" xfId="0" applyAlignment="1" applyBorder="1" applyFont="1">
      <alignment horizontal="left"/>
    </xf>
    <xf borderId="35" fillId="0" fontId="8" numFmtId="166" xfId="0" applyBorder="1" applyFont="1" applyNumberFormat="1"/>
    <xf borderId="36" fillId="0" fontId="8" numFmtId="166" xfId="0" applyBorder="1" applyFont="1" applyNumberFormat="1"/>
    <xf borderId="8" fillId="0" fontId="8" numFmtId="166" xfId="0" applyBorder="1" applyFont="1" applyNumberFormat="1"/>
    <xf borderId="10" fillId="0" fontId="8" numFmtId="166" xfId="0" applyBorder="1" applyFont="1" applyNumberFormat="1"/>
    <xf borderId="9" fillId="0" fontId="8" numFmtId="166" xfId="0" applyBorder="1" applyFont="1" applyNumberFormat="1"/>
    <xf borderId="5" fillId="6" fontId="10" numFmtId="0" xfId="0" applyAlignment="1" applyBorder="1" applyFont="1">
      <alignment horizontal="center" shrinkToFit="0" wrapText="1"/>
    </xf>
    <xf borderId="33" fillId="0" fontId="1" numFmtId="0" xfId="0" applyAlignment="1" applyBorder="1" applyFont="1">
      <alignment horizontal="center"/>
    </xf>
    <xf borderId="46" fillId="6" fontId="1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wrapText="1"/>
    </xf>
    <xf borderId="20" fillId="8" fontId="11" numFmtId="0" xfId="0" applyAlignment="1" applyBorder="1" applyFont="1">
      <alignment horizontal="center" readingOrder="0" shrinkToFit="0" wrapText="1"/>
    </xf>
    <xf borderId="5" fillId="0" fontId="1" numFmtId="166" xfId="0" applyAlignment="1" applyBorder="1" applyFont="1" applyNumberFormat="1">
      <alignment horizontal="center"/>
    </xf>
    <xf borderId="20" fillId="10" fontId="11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right"/>
    </xf>
    <xf borderId="4" fillId="4" fontId="3" numFmtId="9" xfId="0" applyBorder="1" applyFont="1" applyNumberFormat="1"/>
    <xf borderId="0" fillId="0" fontId="1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38100</xdr:colOff>
      <xdr:row>0</xdr:row>
      <xdr:rowOff>57150</xdr:rowOff>
    </xdr:from>
    <xdr:ext cx="2047875" cy="1552575"/>
    <xdr:pic>
      <xdr:nvPicPr>
        <xdr:cNvPr descr="Stuba Pools - Logo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9.43"/>
    <col customWidth="1" min="3" max="3" width="11.57"/>
    <col customWidth="1" min="4" max="4" width="30.14"/>
    <col customWidth="1" min="5" max="5" width="7.86"/>
    <col customWidth="1" min="6" max="6" width="10.43"/>
    <col customWidth="1" min="7" max="15" width="10.71"/>
    <col customWidth="1" min="16" max="26" width="11.43"/>
  </cols>
  <sheetData>
    <row r="2" ht="4.5" customHeight="1">
      <c r="B2" s="1" t="s">
        <v>0</v>
      </c>
    </row>
    <row r="3">
      <c r="B3" s="2"/>
    </row>
    <row r="4">
      <c r="B4" s="3"/>
      <c r="C4" s="4">
        <v>8000.0</v>
      </c>
      <c r="D4" s="5" t="str">
        <f>IF(C4&lt;8000,"Keine Preisänderung unter 8000mm",IF(C4&gt;28000,"Eingabe zu groß",""))</f>
        <v/>
      </c>
    </row>
    <row r="5" ht="6.0" customHeight="1"/>
    <row r="6" ht="4.5" customHeight="1">
      <c r="B6" s="1" t="s">
        <v>1</v>
      </c>
    </row>
    <row r="7">
      <c r="B7" s="2"/>
    </row>
    <row r="8">
      <c r="B8" s="3"/>
      <c r="C8" s="6">
        <v>3000.0</v>
      </c>
      <c r="D8" s="5" t="str">
        <f>IF(C8&lt;3000,"Keine Preisänderung unter 3000mm",IF(C8&gt;12000,"Eingabe zu groß",""))</f>
        <v/>
      </c>
    </row>
    <row r="10">
      <c r="B10" s="7" t="s">
        <v>2</v>
      </c>
    </row>
    <row r="11" ht="6.0" customHeight="1"/>
    <row r="12" ht="45.75" customHeight="1">
      <c r="B12" s="8" t="s">
        <v>3</v>
      </c>
      <c r="C12" s="9"/>
      <c r="D12" s="10"/>
      <c r="E12" s="11" t="s">
        <v>4</v>
      </c>
      <c r="F12" s="12" t="s">
        <v>5</v>
      </c>
      <c r="G12" s="12" t="s">
        <v>6</v>
      </c>
      <c r="H12" s="13" t="s">
        <v>7</v>
      </c>
      <c r="I12" s="10"/>
      <c r="J12" s="14"/>
      <c r="K12" s="15" t="s">
        <v>8</v>
      </c>
      <c r="L12" s="16"/>
      <c r="M12" s="17"/>
    </row>
    <row r="13">
      <c r="B13" s="18" t="s">
        <v>9</v>
      </c>
      <c r="C13" s="19"/>
      <c r="D13" s="20"/>
      <c r="E13" s="21" t="str">
        <f>IF(AND(C4&lt;=16000,C8&lt;=6000),Pricelist!A4,IF(AND(C4&lt;=24000,C8&lt;=8500,NOT(AND(C8&gt;6500,2*C8+C4&gt;34000))),Pricelist!A11,IF(AND(C4&lt;=28000,C8&lt;=12000,NOT(AND(C8&gt;10000,C4&gt;20000)),NOT(AND(C8&gt;10500,C4&gt;18000)),NOT(AND(C8&gt;11000,C4&gt;16000)),NOT(AND(C8&gt;11500,C4&gt;15000))),Pricelist!A16,"n.a")))</f>
        <v>C600</v>
      </c>
      <c r="F13" s="22">
        <f t="array" ref="F13">INDEX(Pricelist!D4:X22,IF(C8&lt;3000,1,MATCH(C8+499,Pricelist!C4:C22)),IF(C4&lt;8000,1,MATCH(C4+999,Pricelist!D3:X3)))*Pricelist!H116</f>
        <v>10769</v>
      </c>
      <c r="G13" s="23">
        <f>IF(COUNTA(F20:F29)&gt;0,IF(F22&lt;&gt;"",K22,0)+IF(F23&lt;&gt;"",IF(F33&lt;&gt;"",I33*ROUNDUP(C8/1000,0),0),0)+IF(F24&lt;&gt;"",K24,0)+IF(F25&lt;&gt;"",K25*ROUNDUP(C4/1000,0),0)+IF(F26&lt;&gt;"",K26,0)+IF(F27&lt;&gt;"",K27,0)+IF(F28&lt;&gt;"",K28,0)+IF(F29&lt;&gt;"",K29,0),0)</f>
        <v>0</v>
      </c>
      <c r="H13" s="24">
        <f t="shared" ref="H13:H16" si="1">F13+G13</f>
        <v>10769</v>
      </c>
      <c r="I13" s="20"/>
      <c r="J13" s="25"/>
      <c r="K13" s="26">
        <f>IH13+$G$36+$G$39</f>
        <v>2350</v>
      </c>
      <c r="L13" s="27"/>
      <c r="M13" s="28"/>
    </row>
    <row r="14">
      <c r="B14" s="29" t="s">
        <v>10</v>
      </c>
      <c r="C14" s="27"/>
      <c r="D14" s="28"/>
      <c r="E14" s="30" t="str">
        <f>IF(AND(C4&lt;=16000,C8&lt;=6000),Pricelist!A26,IF(AND(C4&lt;=24000,C8&lt;=8500,NOT(AND(C8&gt;6500,2*C8+C4&gt;34000))),Pricelist!A33,IF(AND(C4&lt;=28000,C8&lt;=12000,NOT(AND(C8&gt;10000,C4&gt;20000)),NOT(AND(C8&gt;10500,C4&gt;18000)),NOT(AND(C8&gt;11000,C4&gt;16000)),NOT(AND(C8&gt;11500,C4&gt;15000))),Pricelist!A38,"n.a")))</f>
        <v>C650</v>
      </c>
      <c r="F14" s="31">
        <f t="array" ref="F14">INDEX(Pricelist!D26:X44,IF(C8&lt;3000,1,MATCH(C8+499,Pricelist!C26:C44)),IF(C4&lt;8000,1,MATCH(C4+999,Pricelist!D25:X25)))*Pricelist!H116</f>
        <v>12116.5</v>
      </c>
      <c r="G14" s="32">
        <f>IF(COUNTA(F20:F29)&gt;0,IF(F22&lt;&gt;"",N22,0)+IF(F23&lt;&gt;"",IF(F33&lt;&gt;"",I33*ROUNDUP(C8/1000,0),0),0)+IF(F24&lt;&gt;"",N24,0)+IF(F25&lt;&gt;"",N25*ROUNDUP(C4/1000,0),0)+IF(F26&lt;&gt;"",N26,0)+IF(F27&lt;&gt;"",N27,0)+IF(F28&lt;&gt;"",N28,0)+IF(F29&lt;&gt;"",N29,0),0)</f>
        <v>0</v>
      </c>
      <c r="H14" s="33">
        <f t="shared" si="1"/>
        <v>12116.5</v>
      </c>
      <c r="I14" s="28"/>
      <c r="J14" s="25"/>
      <c r="K14" s="26">
        <f t="shared" ref="K14:K16" si="2">H14+$G$36+$G$39</f>
        <v>14466.5</v>
      </c>
      <c r="L14" s="27"/>
      <c r="M14" s="28"/>
    </row>
    <row r="15">
      <c r="B15" s="29" t="s">
        <v>11</v>
      </c>
      <c r="C15" s="27"/>
      <c r="D15" s="28"/>
      <c r="E15" s="30" t="str">
        <f>IF(AND(C4&lt;=16000,C8&lt;=6000),Pricelist!A48,IF(AND(C4&lt;=24000,C8&lt;=8500,NOT(AND(C8&gt;6500,2*C8+C4&gt;34000))),Pricelist!A55,IF(AND(C4&lt;=28000,C8&lt;=12000,NOT(AND(C8&gt;10000,C4&gt;20000)),NOT(AND(C8&gt;10500,C4&gt;18000)),NOT(AND(C8&gt;11000,C4&gt;16000)),NOT(AND(C8&gt;11500,C4&gt;15000))),Pricelist!A60,"n.a")))</f>
        <v>C500 SA</v>
      </c>
      <c r="F15" s="31">
        <f t="array" ref="F15">INDEX(Pricelist!D48:X66,IF(C8&lt;3000,1,MATCH(C8+499,Pricelist!C48:C66)),IF(C4&lt;8000,1,MATCH(C4+999,Pricelist!D47:X47)))*Pricelist!H116</f>
        <v>9023.3</v>
      </c>
      <c r="G15" s="32">
        <f>IF(COUNTA(F20:F29)&gt;0,IF(F23&lt;&gt;"",IF(E15=I19,I23,0)+IF(E15=J19,J23,0)+IF(F33&lt;&gt;"",I33*ROUNDUP(C8/1000,0),0),0)+IF(F25&lt;&gt;"",I25*ROUNDUP(C4/1000,0),0)+IF(F27&lt;&gt;"",I27,0)+IF(F28&lt;&gt;"",I28,0)+IF(F29&lt;&gt;"",I29,0),0)</f>
        <v>0</v>
      </c>
      <c r="H15" s="33">
        <f t="shared" si="1"/>
        <v>9023.3</v>
      </c>
      <c r="I15" s="28"/>
      <c r="J15" s="25"/>
      <c r="K15" s="26">
        <f t="shared" si="2"/>
        <v>11373.3</v>
      </c>
      <c r="L15" s="27"/>
      <c r="M15" s="28"/>
    </row>
    <row r="16">
      <c r="B16" s="34" t="s">
        <v>12</v>
      </c>
      <c r="C16" s="35"/>
      <c r="D16" s="36"/>
      <c r="E16" s="37" t="str">
        <f>IF(AND(C4&lt;=16000,C8&lt;=6000),Pricelist!A70,IF(AND(C4&lt;=24000,C8&lt;=8500,NOT(AND(C8&gt;6500,2*C8+C4&gt;34000))),Pricelist!A77,IF(AND(C4&lt;=28000,C8&lt;=12000,NOT(AND(C8&gt;10000,C4&gt;20000)),NOT(AND(C8&gt;10500,C4&gt;18000)),NOT(AND(C8&gt;11000,C4&gt;16000)),NOT(AND(C8&gt;11500,C4&gt;15000))),Pricelist!A82,"n.a")))</f>
        <v>C500 M</v>
      </c>
      <c r="F16" s="38">
        <f t="array" ref="F16">INDEX(Pricelist!D70:X88,IF(C8&lt;3000,1,MATCH(C8+499,Pricelist!C70:C88)),IF(C4&lt;8000,1,MATCH(C4+999,Pricelist!D69:X69)))*Pricelist!H116</f>
        <v>6224.9</v>
      </c>
      <c r="G16" s="39">
        <f>IF(COUNTA(F20:F29)&gt;0,IF(F20&lt;&gt;"",IF(OR(E16=G19,E16=H19),G20,0))+IF(F23&lt;&gt;"",IF(E16=G19,G23,0)+IF(E16=H19,H23,0)+IF(F33&lt;&gt;"",I33*ROUNDUP(C8/1000,0)),0)+IF(F25&lt;&gt;"",G25*ROUNDUP(C4/1000,0),0)+IF(F27&lt;&gt;"",G27,0)+IF(F28&lt;&gt;"",G28,0+IF(F29&lt;&gt;"",G29,0)),0)</f>
        <v>0</v>
      </c>
      <c r="H16" s="40">
        <f t="shared" si="1"/>
        <v>6224.9</v>
      </c>
      <c r="I16" s="36"/>
      <c r="J16" s="25"/>
      <c r="K16" s="41">
        <f t="shared" si="2"/>
        <v>8574.9</v>
      </c>
      <c r="L16" s="35"/>
      <c r="M16" s="36"/>
    </row>
    <row r="18">
      <c r="B18" s="42" t="s">
        <v>6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4"/>
    </row>
    <row r="19">
      <c r="B19" s="45"/>
      <c r="C19" s="9"/>
      <c r="D19" s="9"/>
      <c r="E19" s="9"/>
      <c r="F19" s="46"/>
      <c r="G19" s="47" t="s">
        <v>13</v>
      </c>
      <c r="H19" s="48" t="s">
        <v>14</v>
      </c>
      <c r="I19" s="49" t="s">
        <v>15</v>
      </c>
      <c r="J19" s="50" t="s">
        <v>16</v>
      </c>
      <c r="K19" s="47" t="s">
        <v>17</v>
      </c>
      <c r="L19" s="51" t="s">
        <v>18</v>
      </c>
      <c r="M19" s="48" t="s">
        <v>19</v>
      </c>
      <c r="N19" s="49" t="s">
        <v>20</v>
      </c>
      <c r="O19" s="48" t="s">
        <v>21</v>
      </c>
    </row>
    <row r="20">
      <c r="B20" s="52" t="s">
        <v>22</v>
      </c>
      <c r="C20" s="16"/>
      <c r="D20" s="16"/>
      <c r="E20" s="53"/>
      <c r="F20" s="54"/>
      <c r="G20" s="55">
        <f>2884*Pricelist!H116</f>
        <v>3172.4</v>
      </c>
      <c r="H20" s="20"/>
      <c r="I20" s="56" t="s">
        <v>23</v>
      </c>
      <c r="J20" s="57"/>
      <c r="K20" s="58" t="s">
        <v>24</v>
      </c>
      <c r="L20" s="19"/>
      <c r="M20" s="20"/>
      <c r="N20" s="56" t="s">
        <v>24</v>
      </c>
      <c r="O20" s="20"/>
    </row>
    <row r="21" ht="15.75" customHeight="1">
      <c r="B21" s="59" t="s">
        <v>25</v>
      </c>
      <c r="C21" s="27"/>
      <c r="D21" s="27"/>
      <c r="E21" s="27"/>
      <c r="F21" s="28"/>
      <c r="G21" s="60" t="s">
        <v>24</v>
      </c>
      <c r="H21" s="28"/>
      <c r="I21" s="61" t="s">
        <v>24</v>
      </c>
      <c r="J21" s="62"/>
      <c r="K21" s="60" t="s">
        <v>23</v>
      </c>
      <c r="L21" s="27"/>
      <c r="M21" s="28"/>
      <c r="N21" s="61" t="s">
        <v>23</v>
      </c>
      <c r="O21" s="28"/>
    </row>
    <row r="22" ht="15.75" customHeight="1">
      <c r="B22" s="59" t="s">
        <v>26</v>
      </c>
      <c r="C22" s="27"/>
      <c r="D22" s="27"/>
      <c r="E22" s="62"/>
      <c r="F22" s="54"/>
      <c r="G22" s="60" t="s">
        <v>24</v>
      </c>
      <c r="H22" s="28"/>
      <c r="I22" s="61" t="s">
        <v>24</v>
      </c>
      <c r="J22" s="62"/>
      <c r="K22" s="63">
        <f>735*Pricelist!H116</f>
        <v>808.5</v>
      </c>
      <c r="L22" s="27"/>
      <c r="M22" s="28"/>
      <c r="N22" s="64">
        <f>735*Pricelist!H116</f>
        <v>808.5</v>
      </c>
      <c r="O22" s="28"/>
    </row>
    <row r="23" ht="15.75" customHeight="1">
      <c r="B23" s="59" t="s">
        <v>27</v>
      </c>
      <c r="C23" s="27"/>
      <c r="D23" s="27"/>
      <c r="E23" s="62"/>
      <c r="F23" s="54"/>
      <c r="G23" s="65">
        <f>1457*Pricelist!H116</f>
        <v>1602.7</v>
      </c>
      <c r="H23" s="66">
        <f>1920*Pricelist!H116</f>
        <v>2112</v>
      </c>
      <c r="I23" s="67">
        <f>1457*Pricelist!H116</f>
        <v>1602.7</v>
      </c>
      <c r="J23" s="68">
        <f>1920*Pricelist!H116</f>
        <v>2112</v>
      </c>
      <c r="K23" s="60" t="s">
        <v>23</v>
      </c>
      <c r="L23" s="27"/>
      <c r="M23" s="28"/>
      <c r="N23" s="61" t="s">
        <v>23</v>
      </c>
      <c r="O23" s="28"/>
    </row>
    <row r="24" ht="15.75" customHeight="1">
      <c r="B24" s="59" t="s">
        <v>28</v>
      </c>
      <c r="C24" s="27"/>
      <c r="D24" s="27"/>
      <c r="E24" s="62"/>
      <c r="F24" s="54"/>
      <c r="G24" s="60" t="s">
        <v>23</v>
      </c>
      <c r="H24" s="28"/>
      <c r="I24" s="61" t="s">
        <v>23</v>
      </c>
      <c r="J24" s="62"/>
      <c r="K24" s="63">
        <f>530*Pricelist!H116</f>
        <v>583</v>
      </c>
      <c r="L24" s="27"/>
      <c r="M24" s="28"/>
      <c r="N24" s="64">
        <f>530*Pricelist!H116</f>
        <v>583</v>
      </c>
      <c r="O24" s="28"/>
    </row>
    <row r="25" ht="30.0" customHeight="1">
      <c r="B25" s="69" t="s">
        <v>29</v>
      </c>
      <c r="C25" s="27"/>
      <c r="D25" s="27"/>
      <c r="E25" s="62"/>
      <c r="F25" s="54"/>
      <c r="G25" s="63">
        <f>72*Pricelist!H116</f>
        <v>79.2</v>
      </c>
      <c r="H25" s="28"/>
      <c r="I25" s="64">
        <f>72*Pricelist!H116</f>
        <v>79.2</v>
      </c>
      <c r="J25" s="62"/>
      <c r="K25" s="63">
        <f>72*Pricelist!H116</f>
        <v>79.2</v>
      </c>
      <c r="L25" s="27"/>
      <c r="M25" s="28"/>
      <c r="N25" s="64">
        <f>72*Pricelist!H116</f>
        <v>79.2</v>
      </c>
      <c r="O25" s="28"/>
    </row>
    <row r="26" ht="15.75" customHeight="1">
      <c r="B26" s="59" t="s">
        <v>30</v>
      </c>
      <c r="C26" s="27"/>
      <c r="D26" s="27"/>
      <c r="E26" s="62"/>
      <c r="F26" s="54"/>
      <c r="G26" s="60" t="s">
        <v>24</v>
      </c>
      <c r="H26" s="28"/>
      <c r="I26" s="61" t="s">
        <v>24</v>
      </c>
      <c r="J26" s="62"/>
      <c r="K26" s="63">
        <f>695*Pricelist!H116</f>
        <v>764.5</v>
      </c>
      <c r="L26" s="27"/>
      <c r="M26" s="28"/>
      <c r="N26" s="64">
        <f>695*Pricelist!H116</f>
        <v>764.5</v>
      </c>
      <c r="O26" s="28"/>
    </row>
    <row r="27" ht="15.75" customHeight="1">
      <c r="B27" s="59" t="s">
        <v>31</v>
      </c>
      <c r="C27" s="27"/>
      <c r="D27" s="27"/>
      <c r="E27" s="62"/>
      <c r="F27" s="54"/>
      <c r="G27" s="63">
        <f>87*Pricelist!H116</f>
        <v>95.7</v>
      </c>
      <c r="H27" s="28"/>
      <c r="I27" s="64">
        <f>87*Pricelist!H116</f>
        <v>95.7</v>
      </c>
      <c r="J27" s="62"/>
      <c r="K27" s="63">
        <f>87*Pricelist!H116</f>
        <v>95.7</v>
      </c>
      <c r="L27" s="27"/>
      <c r="M27" s="28"/>
      <c r="N27" s="64">
        <f>87*Pricelist!H116</f>
        <v>95.7</v>
      </c>
      <c r="O27" s="28"/>
    </row>
    <row r="28" ht="15.75" customHeight="1">
      <c r="B28" s="59" t="s">
        <v>32</v>
      </c>
      <c r="C28" s="27"/>
      <c r="D28" s="27"/>
      <c r="E28" s="62"/>
      <c r="F28" s="54"/>
      <c r="G28" s="63">
        <f>571*Pricelist!H116</f>
        <v>628.1</v>
      </c>
      <c r="H28" s="28"/>
      <c r="I28" s="64">
        <f>571*Pricelist!H116</f>
        <v>628.1</v>
      </c>
      <c r="J28" s="62"/>
      <c r="K28" s="63">
        <f>571*Pricelist!H116</f>
        <v>628.1</v>
      </c>
      <c r="L28" s="27"/>
      <c r="M28" s="28"/>
      <c r="N28" s="64">
        <f>571*Pricelist!H116</f>
        <v>628.1</v>
      </c>
      <c r="O28" s="28"/>
    </row>
    <row r="29" ht="15.75" customHeight="1">
      <c r="B29" s="70" t="s">
        <v>33</v>
      </c>
      <c r="C29" s="35"/>
      <c r="D29" s="35"/>
      <c r="E29" s="71"/>
      <c r="F29" s="72"/>
      <c r="G29" s="73">
        <f>746*Pricelist!H116</f>
        <v>820.6</v>
      </c>
      <c r="H29" s="36"/>
      <c r="I29" s="74">
        <f>746*Pricelist!H116</f>
        <v>820.6</v>
      </c>
      <c r="J29" s="71"/>
      <c r="K29" s="73">
        <f>746*Pricelist!H116</f>
        <v>820.6</v>
      </c>
      <c r="L29" s="35"/>
      <c r="M29" s="36"/>
      <c r="N29" s="74">
        <f>746*Pricelist!H116</f>
        <v>820.6</v>
      </c>
      <c r="O29" s="36"/>
    </row>
    <row r="30" ht="15.75" customHeight="1"/>
    <row r="31" ht="15.75" customHeight="1">
      <c r="F31" s="75" t="s">
        <v>34</v>
      </c>
      <c r="G31" s="9"/>
      <c r="H31" s="9"/>
      <c r="I31" s="9"/>
      <c r="J31" s="9"/>
      <c r="K31" s="10"/>
      <c r="L31" s="76"/>
      <c r="M31" s="76"/>
      <c r="N31" s="75" t="s">
        <v>35</v>
      </c>
      <c r="O31" s="10"/>
    </row>
    <row r="32" ht="27.0" customHeight="1">
      <c r="F32" s="77"/>
      <c r="G32" s="78" t="s">
        <v>36</v>
      </c>
      <c r="H32" s="79"/>
      <c r="I32" s="80" t="s">
        <v>23</v>
      </c>
      <c r="K32" s="81"/>
      <c r="L32" s="76"/>
      <c r="M32" s="76"/>
      <c r="N32" s="82" t="s">
        <v>36</v>
      </c>
      <c r="O32" s="83"/>
    </row>
    <row r="33" ht="27.0" customHeight="1">
      <c r="F33" s="84"/>
      <c r="G33" s="85" t="s">
        <v>37</v>
      </c>
      <c r="H33" s="86"/>
      <c r="I33" s="87">
        <f>128*Pricelist!H116</f>
        <v>140.8</v>
      </c>
      <c r="J33" s="88" t="s">
        <v>38</v>
      </c>
      <c r="K33" s="10"/>
      <c r="L33" s="76"/>
      <c r="M33" s="76"/>
      <c r="N33" s="89" t="s">
        <v>39</v>
      </c>
      <c r="O33" s="28"/>
    </row>
    <row r="34" ht="27.0" customHeight="1">
      <c r="G34" s="76"/>
      <c r="H34" s="76"/>
      <c r="I34" s="76"/>
      <c r="J34" s="76"/>
      <c r="K34" s="76"/>
      <c r="L34" s="76"/>
      <c r="M34" s="76"/>
      <c r="N34" s="90" t="s">
        <v>40</v>
      </c>
      <c r="O34" s="28"/>
    </row>
    <row r="35" ht="27.0" customHeight="1">
      <c r="B35" s="91"/>
      <c r="C35" s="91"/>
      <c r="D35" s="91"/>
      <c r="E35" s="91"/>
      <c r="F35" s="91"/>
      <c r="G35" s="75" t="s">
        <v>23</v>
      </c>
      <c r="H35" s="10"/>
      <c r="I35" s="76"/>
      <c r="J35" s="76"/>
      <c r="K35" s="76"/>
      <c r="L35" s="76"/>
      <c r="M35" s="76"/>
      <c r="N35" s="92" t="s">
        <v>41</v>
      </c>
      <c r="O35" s="28"/>
    </row>
    <row r="36" ht="27.0" customHeight="1">
      <c r="B36" s="75" t="s">
        <v>42</v>
      </c>
      <c r="C36" s="9"/>
      <c r="D36" s="9"/>
      <c r="E36" s="9"/>
      <c r="F36" s="10"/>
      <c r="G36" s="93">
        <v>2000.0</v>
      </c>
      <c r="H36" s="94"/>
      <c r="I36" s="95"/>
      <c r="J36" s="95"/>
      <c r="K36" s="76"/>
      <c r="L36" s="76"/>
      <c r="M36" s="76"/>
      <c r="N36" s="96" t="s">
        <v>43</v>
      </c>
      <c r="O36" s="28"/>
    </row>
    <row r="37" ht="27.0" customHeight="1">
      <c r="B37" s="91"/>
      <c r="C37" s="91"/>
      <c r="D37" s="91"/>
      <c r="E37" s="91"/>
      <c r="F37" s="91"/>
      <c r="G37" s="80"/>
      <c r="H37" s="80"/>
      <c r="I37" s="80"/>
      <c r="J37" s="80"/>
      <c r="K37" s="76"/>
      <c r="L37" s="76"/>
      <c r="M37" s="76"/>
      <c r="N37" s="97" t="s">
        <v>44</v>
      </c>
      <c r="O37" s="36"/>
    </row>
    <row r="38" ht="27.0" customHeight="1">
      <c r="B38" s="80"/>
      <c r="C38" s="80"/>
      <c r="D38" s="80"/>
      <c r="E38" s="80"/>
      <c r="F38" s="80"/>
      <c r="G38" s="75" t="s">
        <v>45</v>
      </c>
      <c r="H38" s="10"/>
      <c r="I38" s="80"/>
    </row>
    <row r="39" ht="27.0" customHeight="1">
      <c r="B39" s="75" t="s">
        <v>46</v>
      </c>
      <c r="C39" s="9"/>
      <c r="D39" s="9"/>
      <c r="E39" s="9"/>
      <c r="F39" s="10"/>
      <c r="G39" s="93">
        <v>350.0</v>
      </c>
      <c r="H39" s="94"/>
      <c r="I39" s="98"/>
    </row>
    <row r="40" ht="15.75" customHeight="1">
      <c r="B40" s="5" t="s">
        <v>47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7">
    <mergeCell ref="K16:M16"/>
    <mergeCell ref="B18:O18"/>
    <mergeCell ref="B19:F19"/>
    <mergeCell ref="G20:H20"/>
    <mergeCell ref="I20:J20"/>
    <mergeCell ref="K20:M20"/>
    <mergeCell ref="N20:O20"/>
    <mergeCell ref="B20:E20"/>
    <mergeCell ref="B21:F21"/>
    <mergeCell ref="G21:H21"/>
    <mergeCell ref="I21:J21"/>
    <mergeCell ref="N21:O21"/>
    <mergeCell ref="B22:E22"/>
    <mergeCell ref="N23:O23"/>
    <mergeCell ref="G25:H25"/>
    <mergeCell ref="G26:H26"/>
    <mergeCell ref="B23:E23"/>
    <mergeCell ref="B24:E24"/>
    <mergeCell ref="G24:H24"/>
    <mergeCell ref="I24:J24"/>
    <mergeCell ref="B25:E25"/>
    <mergeCell ref="I25:J25"/>
    <mergeCell ref="I26:J26"/>
    <mergeCell ref="B26:E26"/>
    <mergeCell ref="B27:E27"/>
    <mergeCell ref="G27:H27"/>
    <mergeCell ref="I27:J27"/>
    <mergeCell ref="B28:E28"/>
    <mergeCell ref="I28:J28"/>
    <mergeCell ref="B29:E29"/>
    <mergeCell ref="I29:J29"/>
    <mergeCell ref="N31:O31"/>
    <mergeCell ref="N32:O32"/>
    <mergeCell ref="N33:O33"/>
    <mergeCell ref="N34:O34"/>
    <mergeCell ref="N35:O35"/>
    <mergeCell ref="N36:O36"/>
    <mergeCell ref="N37:O37"/>
    <mergeCell ref="G28:H28"/>
    <mergeCell ref="G29:H29"/>
    <mergeCell ref="K29:M29"/>
    <mergeCell ref="N29:O29"/>
    <mergeCell ref="F31:K31"/>
    <mergeCell ref="G32:H32"/>
    <mergeCell ref="I32:K32"/>
    <mergeCell ref="B39:F39"/>
    <mergeCell ref="G39:H39"/>
    <mergeCell ref="I39:J39"/>
    <mergeCell ref="G33:H33"/>
    <mergeCell ref="J33:K33"/>
    <mergeCell ref="G35:H35"/>
    <mergeCell ref="B36:F36"/>
    <mergeCell ref="G36:H36"/>
    <mergeCell ref="G38:H38"/>
    <mergeCell ref="I38:J38"/>
    <mergeCell ref="B2:B4"/>
    <mergeCell ref="B6:B8"/>
    <mergeCell ref="B12:D12"/>
    <mergeCell ref="H12:I12"/>
    <mergeCell ref="K12:M12"/>
    <mergeCell ref="H13:I13"/>
    <mergeCell ref="K13:M13"/>
    <mergeCell ref="H15:I15"/>
    <mergeCell ref="H16:I16"/>
    <mergeCell ref="B13:D13"/>
    <mergeCell ref="B14:D14"/>
    <mergeCell ref="H14:I14"/>
    <mergeCell ref="K14:M14"/>
    <mergeCell ref="B15:D15"/>
    <mergeCell ref="K15:M15"/>
    <mergeCell ref="B16:D16"/>
    <mergeCell ref="G22:H22"/>
    <mergeCell ref="I22:J22"/>
    <mergeCell ref="K22:M22"/>
    <mergeCell ref="N22:O22"/>
    <mergeCell ref="K26:M26"/>
    <mergeCell ref="K27:M27"/>
    <mergeCell ref="N27:O27"/>
    <mergeCell ref="K28:M28"/>
    <mergeCell ref="N28:O28"/>
    <mergeCell ref="K21:M21"/>
    <mergeCell ref="K23:M23"/>
    <mergeCell ref="K24:M24"/>
    <mergeCell ref="N24:O24"/>
    <mergeCell ref="K25:M25"/>
    <mergeCell ref="N25:O25"/>
    <mergeCell ref="N26:O26"/>
  </mergeCells>
  <printOptions/>
  <pageMargins bottom="0.787401575" footer="0.0" header="0.0" left="0.7" right="0.7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.86"/>
    <col customWidth="1" min="3" max="24" width="9.71"/>
    <col customWidth="1" min="25" max="26" width="11.43"/>
  </cols>
  <sheetData>
    <row r="1">
      <c r="A1" s="80" t="s">
        <v>47</v>
      </c>
      <c r="R1" s="76"/>
      <c r="S1" s="76"/>
      <c r="T1" s="76"/>
      <c r="U1" s="76"/>
      <c r="V1" s="76"/>
      <c r="W1" s="76"/>
      <c r="X1" s="76"/>
    </row>
    <row r="2">
      <c r="A2" s="76"/>
      <c r="B2" s="76"/>
      <c r="C2" s="99" t="s">
        <v>48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>
      <c r="A3" s="76"/>
      <c r="B3" s="76"/>
      <c r="C3" s="100" t="s">
        <v>49</v>
      </c>
      <c r="D3" s="101">
        <v>8000.0</v>
      </c>
      <c r="E3" s="101">
        <v>9000.0</v>
      </c>
      <c r="F3" s="101">
        <v>10000.0</v>
      </c>
      <c r="G3" s="101">
        <v>11000.0</v>
      </c>
      <c r="H3" s="101">
        <v>12000.0</v>
      </c>
      <c r="I3" s="101">
        <v>13000.0</v>
      </c>
      <c r="J3" s="101">
        <v>14000.0</v>
      </c>
      <c r="K3" s="101">
        <v>15000.0</v>
      </c>
      <c r="L3" s="101">
        <v>16000.0</v>
      </c>
      <c r="M3" s="101">
        <v>17000.0</v>
      </c>
      <c r="N3" s="101">
        <v>18000.0</v>
      </c>
      <c r="O3" s="101">
        <v>19000.0</v>
      </c>
      <c r="P3" s="101">
        <v>20000.0</v>
      </c>
      <c r="Q3" s="101">
        <v>21000.0</v>
      </c>
      <c r="R3" s="101">
        <v>22000.0</v>
      </c>
      <c r="S3" s="101">
        <v>23000.0</v>
      </c>
      <c r="T3" s="101">
        <v>24000.0</v>
      </c>
      <c r="U3" s="101">
        <v>25000.0</v>
      </c>
      <c r="V3" s="101">
        <v>26000.0</v>
      </c>
      <c r="W3" s="101">
        <v>27000.0</v>
      </c>
      <c r="X3" s="102">
        <v>28000.0</v>
      </c>
    </row>
    <row r="4">
      <c r="A4" s="103" t="s">
        <v>17</v>
      </c>
      <c r="B4" s="104"/>
      <c r="C4" s="105">
        <v>3000.0</v>
      </c>
      <c r="D4" s="106">
        <v>9790.0</v>
      </c>
      <c r="E4" s="107">
        <v>10160.0</v>
      </c>
      <c r="F4" s="107">
        <v>10583.0</v>
      </c>
      <c r="G4" s="107">
        <v>11015.0</v>
      </c>
      <c r="H4" s="107">
        <v>11561.0</v>
      </c>
      <c r="I4" s="107">
        <v>12117.0</v>
      </c>
      <c r="J4" s="107">
        <v>12663.0</v>
      </c>
      <c r="K4" s="107">
        <v>13220.0</v>
      </c>
      <c r="L4" s="108">
        <v>14013.0</v>
      </c>
      <c r="M4" s="109">
        <v>15146.0</v>
      </c>
      <c r="N4" s="110">
        <v>15733.0</v>
      </c>
      <c r="O4" s="110">
        <v>16310.0</v>
      </c>
      <c r="P4" s="110">
        <v>16897.0</v>
      </c>
      <c r="Q4" s="110">
        <v>17473.0</v>
      </c>
      <c r="R4" s="110">
        <v>18061.0</v>
      </c>
      <c r="S4" s="110">
        <v>18637.0</v>
      </c>
      <c r="T4" s="111">
        <v>19224.0</v>
      </c>
      <c r="U4" s="112">
        <v>26610.0</v>
      </c>
      <c r="V4" s="113">
        <v>27485.0</v>
      </c>
      <c r="W4" s="113">
        <v>28361.0</v>
      </c>
      <c r="X4" s="114">
        <v>29226.0</v>
      </c>
    </row>
    <row r="5">
      <c r="A5" s="76"/>
      <c r="B5" s="76"/>
      <c r="C5" s="115">
        <v>3500.0</v>
      </c>
      <c r="D5" s="116">
        <f t="shared" ref="D5:D10" si="3">$E4</f>
        <v>10160</v>
      </c>
      <c r="E5" s="117">
        <f t="shared" ref="E5:E10" si="4">$F4</f>
        <v>10583</v>
      </c>
      <c r="F5" s="117">
        <f t="shared" ref="F5:F10" si="5">$G4</f>
        <v>11015</v>
      </c>
      <c r="G5" s="117">
        <f t="shared" ref="G5:G10" si="6">$H4</f>
        <v>11561</v>
      </c>
      <c r="H5" s="117">
        <f t="shared" ref="H5:H10" si="7">$I4</f>
        <v>12117</v>
      </c>
      <c r="I5" s="117">
        <f t="shared" ref="I5:I10" si="8">$J4</f>
        <v>12663</v>
      </c>
      <c r="J5" s="117">
        <f t="shared" ref="J5:J10" si="9">$K4</f>
        <v>13220</v>
      </c>
      <c r="K5" s="117">
        <v>13765.0</v>
      </c>
      <c r="L5" s="118">
        <v>14559.0</v>
      </c>
      <c r="M5" s="119">
        <f t="shared" ref="M5:S5" si="1">N4</f>
        <v>15733</v>
      </c>
      <c r="N5" s="119">
        <f t="shared" si="1"/>
        <v>16310</v>
      </c>
      <c r="O5" s="119">
        <f t="shared" si="1"/>
        <v>16897</v>
      </c>
      <c r="P5" s="119">
        <f t="shared" si="1"/>
        <v>17473</v>
      </c>
      <c r="Q5" s="119">
        <f t="shared" si="1"/>
        <v>18061</v>
      </c>
      <c r="R5" s="119">
        <f t="shared" si="1"/>
        <v>18637</v>
      </c>
      <c r="S5" s="119">
        <f t="shared" si="1"/>
        <v>19224</v>
      </c>
      <c r="T5" s="120">
        <v>19801.0</v>
      </c>
      <c r="U5" s="121">
        <f t="shared" ref="U5:W5" si="2">V4</f>
        <v>27485</v>
      </c>
      <c r="V5" s="121">
        <f t="shared" si="2"/>
        <v>28361</v>
      </c>
      <c r="W5" s="121">
        <f t="shared" si="2"/>
        <v>29226</v>
      </c>
      <c r="X5" s="122">
        <v>30101.0</v>
      </c>
    </row>
    <row r="6">
      <c r="A6" s="76"/>
      <c r="B6" s="76"/>
      <c r="C6" s="115">
        <v>4000.0</v>
      </c>
      <c r="D6" s="116">
        <f t="shared" si="3"/>
        <v>10583</v>
      </c>
      <c r="E6" s="117">
        <f t="shared" si="4"/>
        <v>11015</v>
      </c>
      <c r="F6" s="117">
        <f t="shared" si="5"/>
        <v>11561</v>
      </c>
      <c r="G6" s="117">
        <f t="shared" si="6"/>
        <v>12117</v>
      </c>
      <c r="H6" s="117">
        <f t="shared" si="7"/>
        <v>12663</v>
      </c>
      <c r="I6" s="117">
        <f t="shared" si="8"/>
        <v>13220</v>
      </c>
      <c r="J6" s="117">
        <f t="shared" si="9"/>
        <v>13765</v>
      </c>
      <c r="K6" s="117">
        <v>14311.0</v>
      </c>
      <c r="L6" s="118">
        <v>15104.0</v>
      </c>
      <c r="M6" s="119">
        <f t="shared" ref="M6:S6" si="10">N5</f>
        <v>16310</v>
      </c>
      <c r="N6" s="119">
        <f t="shared" si="10"/>
        <v>16897</v>
      </c>
      <c r="O6" s="119">
        <f t="shared" si="10"/>
        <v>17473</v>
      </c>
      <c r="P6" s="119">
        <f t="shared" si="10"/>
        <v>18061</v>
      </c>
      <c r="Q6" s="119">
        <f t="shared" si="10"/>
        <v>18637</v>
      </c>
      <c r="R6" s="119">
        <f t="shared" si="10"/>
        <v>19224</v>
      </c>
      <c r="S6" s="119">
        <f t="shared" si="10"/>
        <v>19801</v>
      </c>
      <c r="T6" s="120">
        <v>20388.0</v>
      </c>
      <c r="U6" s="121">
        <f t="shared" ref="U6:W6" si="11">V5</f>
        <v>28361</v>
      </c>
      <c r="V6" s="121">
        <f t="shared" si="11"/>
        <v>29226</v>
      </c>
      <c r="W6" s="121">
        <f t="shared" si="11"/>
        <v>30101</v>
      </c>
      <c r="X6" s="122">
        <v>30977.0</v>
      </c>
    </row>
    <row r="7">
      <c r="A7" s="76"/>
      <c r="B7" s="76"/>
      <c r="C7" s="115">
        <v>4500.0</v>
      </c>
      <c r="D7" s="116">
        <f t="shared" si="3"/>
        <v>11015</v>
      </c>
      <c r="E7" s="117">
        <f t="shared" si="4"/>
        <v>11561</v>
      </c>
      <c r="F7" s="117">
        <f t="shared" si="5"/>
        <v>12117</v>
      </c>
      <c r="G7" s="117">
        <f t="shared" si="6"/>
        <v>12663</v>
      </c>
      <c r="H7" s="117">
        <f t="shared" si="7"/>
        <v>13220</v>
      </c>
      <c r="I7" s="117">
        <f t="shared" si="8"/>
        <v>13765</v>
      </c>
      <c r="J7" s="117">
        <f t="shared" si="9"/>
        <v>14311</v>
      </c>
      <c r="K7" s="117">
        <v>14868.0</v>
      </c>
      <c r="L7" s="118">
        <v>15661.0</v>
      </c>
      <c r="M7" s="119">
        <f>N6</f>
        <v>16897</v>
      </c>
      <c r="N7" s="119">
        <v>17469.0</v>
      </c>
      <c r="O7" s="119">
        <f t="shared" ref="O7:S7" si="12">P6</f>
        <v>18061</v>
      </c>
      <c r="P7" s="119">
        <f t="shared" si="12"/>
        <v>18637</v>
      </c>
      <c r="Q7" s="119">
        <f t="shared" si="12"/>
        <v>19224</v>
      </c>
      <c r="R7" s="119">
        <f t="shared" si="12"/>
        <v>19801</v>
      </c>
      <c r="S7" s="119">
        <f t="shared" si="12"/>
        <v>20388</v>
      </c>
      <c r="T7" s="120">
        <v>20965.0</v>
      </c>
      <c r="U7" s="121">
        <f t="shared" ref="U7:W7" si="13">V6</f>
        <v>29226</v>
      </c>
      <c r="V7" s="121">
        <f t="shared" si="13"/>
        <v>30101</v>
      </c>
      <c r="W7" s="121">
        <f t="shared" si="13"/>
        <v>30977</v>
      </c>
      <c r="X7" s="122">
        <v>31852.0</v>
      </c>
    </row>
    <row r="8">
      <c r="A8" s="76"/>
      <c r="B8" s="76"/>
      <c r="C8" s="115">
        <v>5000.0</v>
      </c>
      <c r="D8" s="116">
        <f t="shared" si="3"/>
        <v>11561</v>
      </c>
      <c r="E8" s="117">
        <f t="shared" si="4"/>
        <v>12117</v>
      </c>
      <c r="F8" s="117">
        <f t="shared" si="5"/>
        <v>12663</v>
      </c>
      <c r="G8" s="117">
        <f t="shared" si="6"/>
        <v>13220</v>
      </c>
      <c r="H8" s="117">
        <f t="shared" si="7"/>
        <v>13765</v>
      </c>
      <c r="I8" s="117">
        <f t="shared" si="8"/>
        <v>14311</v>
      </c>
      <c r="J8" s="117">
        <f t="shared" si="9"/>
        <v>14868</v>
      </c>
      <c r="K8" s="117">
        <v>15413.0</v>
      </c>
      <c r="L8" s="118">
        <v>16207.0</v>
      </c>
      <c r="M8" s="119">
        <f>O6</f>
        <v>17473</v>
      </c>
      <c r="N8" s="119">
        <f t="shared" ref="N8:S8" si="14">O7</f>
        <v>18061</v>
      </c>
      <c r="O8" s="119">
        <f t="shared" si="14"/>
        <v>18637</v>
      </c>
      <c r="P8" s="119">
        <f t="shared" si="14"/>
        <v>19224</v>
      </c>
      <c r="Q8" s="119">
        <f t="shared" si="14"/>
        <v>19801</v>
      </c>
      <c r="R8" s="119">
        <f t="shared" si="14"/>
        <v>20388</v>
      </c>
      <c r="S8" s="119">
        <f t="shared" si="14"/>
        <v>20965</v>
      </c>
      <c r="T8" s="120">
        <v>21552.0</v>
      </c>
      <c r="U8" s="121">
        <f t="shared" ref="U8:W8" si="15">V7</f>
        <v>30101</v>
      </c>
      <c r="V8" s="121">
        <f t="shared" si="15"/>
        <v>30977</v>
      </c>
      <c r="W8" s="121">
        <f t="shared" si="15"/>
        <v>31852</v>
      </c>
      <c r="X8" s="122">
        <v>32717.0</v>
      </c>
    </row>
    <row r="9">
      <c r="A9" s="76"/>
      <c r="B9" s="76"/>
      <c r="C9" s="115">
        <v>5500.0</v>
      </c>
      <c r="D9" s="116">
        <f t="shared" si="3"/>
        <v>12117</v>
      </c>
      <c r="E9" s="117">
        <f t="shared" si="4"/>
        <v>12663</v>
      </c>
      <c r="F9" s="117">
        <f t="shared" si="5"/>
        <v>13220</v>
      </c>
      <c r="G9" s="117">
        <f t="shared" si="6"/>
        <v>13765</v>
      </c>
      <c r="H9" s="117">
        <f t="shared" si="7"/>
        <v>14311</v>
      </c>
      <c r="I9" s="117">
        <f t="shared" si="8"/>
        <v>14868</v>
      </c>
      <c r="J9" s="117">
        <f t="shared" si="9"/>
        <v>15413</v>
      </c>
      <c r="K9" s="117">
        <v>15970.0</v>
      </c>
      <c r="L9" s="118">
        <v>16763.0</v>
      </c>
      <c r="M9" s="119">
        <f t="shared" ref="M9:S9" si="16">N8</f>
        <v>18061</v>
      </c>
      <c r="N9" s="119">
        <f t="shared" si="16"/>
        <v>18637</v>
      </c>
      <c r="O9" s="119">
        <f t="shared" si="16"/>
        <v>19224</v>
      </c>
      <c r="P9" s="119">
        <f t="shared" si="16"/>
        <v>19801</v>
      </c>
      <c r="Q9" s="119">
        <f t="shared" si="16"/>
        <v>20388</v>
      </c>
      <c r="R9" s="119">
        <f t="shared" si="16"/>
        <v>20965</v>
      </c>
      <c r="S9" s="119">
        <f t="shared" si="16"/>
        <v>21552</v>
      </c>
      <c r="T9" s="120">
        <v>22129.0</v>
      </c>
      <c r="U9" s="121">
        <f t="shared" ref="U9:W9" si="17">V8</f>
        <v>30977</v>
      </c>
      <c r="V9" s="121">
        <f t="shared" si="17"/>
        <v>31852</v>
      </c>
      <c r="W9" s="121">
        <f t="shared" si="17"/>
        <v>32717</v>
      </c>
      <c r="X9" s="122">
        <v>33593.0</v>
      </c>
    </row>
    <row r="10">
      <c r="A10" s="76"/>
      <c r="B10" s="76"/>
      <c r="C10" s="115">
        <v>6000.0</v>
      </c>
      <c r="D10" s="123">
        <f t="shared" si="3"/>
        <v>12663</v>
      </c>
      <c r="E10" s="124">
        <f t="shared" si="4"/>
        <v>13220</v>
      </c>
      <c r="F10" s="124">
        <f t="shared" si="5"/>
        <v>13765</v>
      </c>
      <c r="G10" s="124">
        <f t="shared" si="6"/>
        <v>14311</v>
      </c>
      <c r="H10" s="124">
        <f t="shared" si="7"/>
        <v>14868</v>
      </c>
      <c r="I10" s="124">
        <f t="shared" si="8"/>
        <v>15413</v>
      </c>
      <c r="J10" s="124">
        <f t="shared" si="9"/>
        <v>15970</v>
      </c>
      <c r="K10" s="124">
        <v>16516.0</v>
      </c>
      <c r="L10" s="125">
        <v>17309.0</v>
      </c>
      <c r="M10" s="119">
        <f t="shared" ref="M10:S10" si="18">N9</f>
        <v>18637</v>
      </c>
      <c r="N10" s="119">
        <f t="shared" si="18"/>
        <v>19224</v>
      </c>
      <c r="O10" s="119">
        <f t="shared" si="18"/>
        <v>19801</v>
      </c>
      <c r="P10" s="119">
        <f t="shared" si="18"/>
        <v>20388</v>
      </c>
      <c r="Q10" s="119">
        <f t="shared" si="18"/>
        <v>20965</v>
      </c>
      <c r="R10" s="119">
        <f t="shared" si="18"/>
        <v>21552</v>
      </c>
      <c r="S10" s="119">
        <f t="shared" si="18"/>
        <v>22129</v>
      </c>
      <c r="T10" s="120">
        <v>22716.0</v>
      </c>
      <c r="U10" s="121">
        <f t="shared" ref="U10:W10" si="19">V9</f>
        <v>31852</v>
      </c>
      <c r="V10" s="121">
        <f t="shared" si="19"/>
        <v>32717</v>
      </c>
      <c r="W10" s="121">
        <f t="shared" si="19"/>
        <v>33593</v>
      </c>
      <c r="X10" s="122">
        <v>34468.0</v>
      </c>
    </row>
    <row r="11">
      <c r="A11" s="126" t="s">
        <v>18</v>
      </c>
      <c r="B11" s="104"/>
      <c r="C11" s="115">
        <v>6500.0</v>
      </c>
      <c r="D11" s="127">
        <v>13982.0</v>
      </c>
      <c r="E11" s="110">
        <v>14569.0</v>
      </c>
      <c r="F11" s="110">
        <f t="shared" ref="F11:L11" si="20">M4</f>
        <v>15146</v>
      </c>
      <c r="G11" s="110">
        <f t="shared" si="20"/>
        <v>15733</v>
      </c>
      <c r="H11" s="110">
        <f t="shared" si="20"/>
        <v>16310</v>
      </c>
      <c r="I11" s="110">
        <f t="shared" si="20"/>
        <v>16897</v>
      </c>
      <c r="J11" s="110">
        <f t="shared" si="20"/>
        <v>17473</v>
      </c>
      <c r="K11" s="110">
        <f t="shared" si="20"/>
        <v>18061</v>
      </c>
      <c r="L11" s="110">
        <f t="shared" si="20"/>
        <v>18637</v>
      </c>
      <c r="M11" s="119">
        <f t="shared" ref="M11:S11" si="21">N10</f>
        <v>19224</v>
      </c>
      <c r="N11" s="119">
        <f t="shared" si="21"/>
        <v>19801</v>
      </c>
      <c r="O11" s="119">
        <f t="shared" si="21"/>
        <v>20388</v>
      </c>
      <c r="P11" s="119">
        <f t="shared" si="21"/>
        <v>20965</v>
      </c>
      <c r="Q11" s="128">
        <f t="shared" si="21"/>
        <v>21552</v>
      </c>
      <c r="R11" s="128">
        <f t="shared" si="21"/>
        <v>22129</v>
      </c>
      <c r="S11" s="128">
        <f t="shared" si="21"/>
        <v>22716</v>
      </c>
      <c r="T11" s="129">
        <v>23293.0</v>
      </c>
      <c r="U11" s="121">
        <f t="shared" ref="U11:W11" si="22">V10</f>
        <v>32717</v>
      </c>
      <c r="V11" s="121">
        <f t="shared" si="22"/>
        <v>33593</v>
      </c>
      <c r="W11" s="121">
        <f t="shared" si="22"/>
        <v>34468</v>
      </c>
      <c r="X11" s="122">
        <v>35344.0</v>
      </c>
    </row>
    <row r="12">
      <c r="A12" s="76"/>
      <c r="B12" s="76"/>
      <c r="C12" s="115">
        <v>7000.0</v>
      </c>
      <c r="D12" s="130">
        <f t="shared" ref="D12:P12" si="23">E11</f>
        <v>14569</v>
      </c>
      <c r="E12" s="131">
        <f t="shared" si="23"/>
        <v>15146</v>
      </c>
      <c r="F12" s="131">
        <f t="shared" si="23"/>
        <v>15733</v>
      </c>
      <c r="G12" s="131">
        <f t="shared" si="23"/>
        <v>16310</v>
      </c>
      <c r="H12" s="131">
        <f t="shared" si="23"/>
        <v>16897</v>
      </c>
      <c r="I12" s="131">
        <f t="shared" si="23"/>
        <v>17473</v>
      </c>
      <c r="J12" s="131">
        <f t="shared" si="23"/>
        <v>18061</v>
      </c>
      <c r="K12" s="131">
        <f t="shared" si="23"/>
        <v>18637</v>
      </c>
      <c r="L12" s="131">
        <f t="shared" si="23"/>
        <v>19224</v>
      </c>
      <c r="M12" s="131">
        <f t="shared" si="23"/>
        <v>19801</v>
      </c>
      <c r="N12" s="131">
        <f t="shared" si="23"/>
        <v>20388</v>
      </c>
      <c r="O12" s="131">
        <f t="shared" si="23"/>
        <v>20965</v>
      </c>
      <c r="P12" s="129">
        <f t="shared" si="23"/>
        <v>21552</v>
      </c>
      <c r="Q12" s="112">
        <f t="shared" ref="Q12:T12" si="24">U8</f>
        <v>30101</v>
      </c>
      <c r="R12" s="112">
        <f t="shared" si="24"/>
        <v>30977</v>
      </c>
      <c r="S12" s="112">
        <f t="shared" si="24"/>
        <v>31852</v>
      </c>
      <c r="T12" s="112">
        <f t="shared" si="24"/>
        <v>32717</v>
      </c>
      <c r="U12" s="121">
        <f t="shared" ref="U12:W12" si="25">V11</f>
        <v>33593</v>
      </c>
      <c r="V12" s="121">
        <f t="shared" si="25"/>
        <v>34468</v>
      </c>
      <c r="W12" s="121">
        <f t="shared" si="25"/>
        <v>35344</v>
      </c>
      <c r="X12" s="122">
        <v>36209.0</v>
      </c>
    </row>
    <row r="13">
      <c r="A13" s="76"/>
      <c r="B13" s="76"/>
      <c r="C13" s="115">
        <v>7500.0</v>
      </c>
      <c r="D13" s="130">
        <f t="shared" ref="D13:M13" si="26">E12</f>
        <v>15146</v>
      </c>
      <c r="E13" s="131">
        <f t="shared" si="26"/>
        <v>15733</v>
      </c>
      <c r="F13" s="131">
        <f t="shared" si="26"/>
        <v>16310</v>
      </c>
      <c r="G13" s="131">
        <f t="shared" si="26"/>
        <v>16897</v>
      </c>
      <c r="H13" s="131">
        <f t="shared" si="26"/>
        <v>17473</v>
      </c>
      <c r="I13" s="131">
        <f t="shared" si="26"/>
        <v>18061</v>
      </c>
      <c r="J13" s="131">
        <f t="shared" si="26"/>
        <v>18637</v>
      </c>
      <c r="K13" s="131">
        <f t="shared" si="26"/>
        <v>19224</v>
      </c>
      <c r="L13" s="131">
        <f t="shared" si="26"/>
        <v>19801</v>
      </c>
      <c r="M13" s="131">
        <f t="shared" si="26"/>
        <v>20388</v>
      </c>
      <c r="N13" s="131">
        <v>20965.0</v>
      </c>
      <c r="O13" s="129">
        <f t="shared" ref="O13:W13" si="27">P12</f>
        <v>21552</v>
      </c>
      <c r="P13" s="112">
        <f t="shared" si="27"/>
        <v>30101</v>
      </c>
      <c r="Q13" s="112">
        <f t="shared" si="27"/>
        <v>30977</v>
      </c>
      <c r="R13" s="112">
        <f t="shared" si="27"/>
        <v>31852</v>
      </c>
      <c r="S13" s="112">
        <f t="shared" si="27"/>
        <v>32717</v>
      </c>
      <c r="T13" s="112">
        <f t="shared" si="27"/>
        <v>33593</v>
      </c>
      <c r="U13" s="121">
        <f t="shared" si="27"/>
        <v>34468</v>
      </c>
      <c r="V13" s="121">
        <f t="shared" si="27"/>
        <v>35344</v>
      </c>
      <c r="W13" s="121">
        <f t="shared" si="27"/>
        <v>36209</v>
      </c>
      <c r="X13" s="122">
        <v>37085.0</v>
      </c>
    </row>
    <row r="14">
      <c r="A14" s="76"/>
      <c r="B14" s="76"/>
      <c r="C14" s="115">
        <v>8000.0</v>
      </c>
      <c r="D14" s="130">
        <f t="shared" ref="D14:W14" si="28">E13</f>
        <v>15733</v>
      </c>
      <c r="E14" s="131">
        <f t="shared" si="28"/>
        <v>16310</v>
      </c>
      <c r="F14" s="131">
        <f t="shared" si="28"/>
        <v>16897</v>
      </c>
      <c r="G14" s="131">
        <f t="shared" si="28"/>
        <v>17473</v>
      </c>
      <c r="H14" s="131">
        <f t="shared" si="28"/>
        <v>18061</v>
      </c>
      <c r="I14" s="131">
        <f t="shared" si="28"/>
        <v>18637</v>
      </c>
      <c r="J14" s="131">
        <f t="shared" si="28"/>
        <v>19224</v>
      </c>
      <c r="K14" s="131">
        <f t="shared" si="28"/>
        <v>19801</v>
      </c>
      <c r="L14" s="131">
        <f t="shared" si="28"/>
        <v>20388</v>
      </c>
      <c r="M14" s="131">
        <f t="shared" si="28"/>
        <v>20965</v>
      </c>
      <c r="N14" s="129">
        <f t="shared" si="28"/>
        <v>21552</v>
      </c>
      <c r="O14" s="112">
        <f t="shared" si="28"/>
        <v>30101</v>
      </c>
      <c r="P14" s="112">
        <f t="shared" si="28"/>
        <v>30977</v>
      </c>
      <c r="Q14" s="112">
        <f t="shared" si="28"/>
        <v>31852</v>
      </c>
      <c r="R14" s="112">
        <f t="shared" si="28"/>
        <v>32717</v>
      </c>
      <c r="S14" s="112">
        <f t="shared" si="28"/>
        <v>33593</v>
      </c>
      <c r="T14" s="112">
        <f t="shared" si="28"/>
        <v>34468</v>
      </c>
      <c r="U14" s="121">
        <f t="shared" si="28"/>
        <v>35344</v>
      </c>
      <c r="V14" s="121">
        <f t="shared" si="28"/>
        <v>36209</v>
      </c>
      <c r="W14" s="121">
        <f t="shared" si="28"/>
        <v>37085</v>
      </c>
      <c r="X14" s="122">
        <v>37960.0</v>
      </c>
    </row>
    <row r="15">
      <c r="A15" s="76"/>
      <c r="B15" s="76"/>
      <c r="C15" s="115">
        <v>8500.0</v>
      </c>
      <c r="D15" s="132">
        <f t="shared" ref="D15:W15" si="29">E14</f>
        <v>16310</v>
      </c>
      <c r="E15" s="133">
        <f t="shared" si="29"/>
        <v>16897</v>
      </c>
      <c r="F15" s="133">
        <f t="shared" si="29"/>
        <v>17473</v>
      </c>
      <c r="G15" s="133">
        <f t="shared" si="29"/>
        <v>18061</v>
      </c>
      <c r="H15" s="133">
        <f t="shared" si="29"/>
        <v>18637</v>
      </c>
      <c r="I15" s="133">
        <f t="shared" si="29"/>
        <v>19224</v>
      </c>
      <c r="J15" s="133">
        <f t="shared" si="29"/>
        <v>19801</v>
      </c>
      <c r="K15" s="133">
        <f t="shared" si="29"/>
        <v>20388</v>
      </c>
      <c r="L15" s="133">
        <f t="shared" si="29"/>
        <v>20965</v>
      </c>
      <c r="M15" s="129">
        <f t="shared" si="29"/>
        <v>21552</v>
      </c>
      <c r="N15" s="112">
        <f t="shared" si="29"/>
        <v>30101</v>
      </c>
      <c r="O15" s="134">
        <f t="shared" si="29"/>
        <v>30977</v>
      </c>
      <c r="P15" s="112">
        <f t="shared" si="29"/>
        <v>31852</v>
      </c>
      <c r="Q15" s="112">
        <f t="shared" si="29"/>
        <v>32717</v>
      </c>
      <c r="R15" s="112">
        <f t="shared" si="29"/>
        <v>33593</v>
      </c>
      <c r="S15" s="112">
        <f t="shared" si="29"/>
        <v>34468</v>
      </c>
      <c r="T15" s="112">
        <f t="shared" si="29"/>
        <v>35344</v>
      </c>
      <c r="U15" s="121">
        <f t="shared" si="29"/>
        <v>36209</v>
      </c>
      <c r="V15" s="121">
        <f t="shared" si="29"/>
        <v>37085</v>
      </c>
      <c r="W15" s="121">
        <f t="shared" si="29"/>
        <v>37960</v>
      </c>
      <c r="X15" s="122">
        <v>38836.0</v>
      </c>
    </row>
    <row r="16">
      <c r="A16" s="135" t="s">
        <v>19</v>
      </c>
      <c r="B16" s="104"/>
      <c r="C16" s="115">
        <v>9000.0</v>
      </c>
      <c r="D16" s="136">
        <v>22242.0</v>
      </c>
      <c r="E16" s="113">
        <v>23118.0</v>
      </c>
      <c r="F16" s="113">
        <v>23993.0</v>
      </c>
      <c r="G16" s="113">
        <v>24869.0</v>
      </c>
      <c r="H16" s="113">
        <v>25734.0</v>
      </c>
      <c r="I16" s="113">
        <v>26610.0</v>
      </c>
      <c r="J16" s="113">
        <v>27485.0</v>
      </c>
      <c r="K16" s="113">
        <v>28361.0</v>
      </c>
      <c r="L16" s="113">
        <v>29226.0</v>
      </c>
      <c r="M16" s="113">
        <f t="shared" ref="M16:W16" si="30">N15</f>
        <v>30101</v>
      </c>
      <c r="N16" s="113">
        <f t="shared" si="30"/>
        <v>30977</v>
      </c>
      <c r="O16" s="113">
        <f t="shared" si="30"/>
        <v>31852</v>
      </c>
      <c r="P16" s="113">
        <f t="shared" si="30"/>
        <v>32717</v>
      </c>
      <c r="Q16" s="113">
        <f t="shared" si="30"/>
        <v>33593</v>
      </c>
      <c r="R16" s="113">
        <f t="shared" si="30"/>
        <v>34468</v>
      </c>
      <c r="S16" s="113">
        <f t="shared" si="30"/>
        <v>35344</v>
      </c>
      <c r="T16" s="113">
        <f t="shared" si="30"/>
        <v>36209</v>
      </c>
      <c r="U16" s="121">
        <f t="shared" si="30"/>
        <v>37085</v>
      </c>
      <c r="V16" s="121">
        <f t="shared" si="30"/>
        <v>37960</v>
      </c>
      <c r="W16" s="121">
        <f t="shared" si="30"/>
        <v>38836</v>
      </c>
      <c r="X16" s="122">
        <v>39701.0</v>
      </c>
    </row>
    <row r="17">
      <c r="A17" s="76"/>
      <c r="B17" s="76"/>
      <c r="C17" s="115">
        <v>9500.0</v>
      </c>
      <c r="D17" s="137">
        <f t="shared" ref="D17:W17" si="31">E16</f>
        <v>23118</v>
      </c>
      <c r="E17" s="134">
        <f t="shared" si="31"/>
        <v>23993</v>
      </c>
      <c r="F17" s="134">
        <f t="shared" si="31"/>
        <v>24869</v>
      </c>
      <c r="G17" s="134">
        <f t="shared" si="31"/>
        <v>25734</v>
      </c>
      <c r="H17" s="134">
        <f t="shared" si="31"/>
        <v>26610</v>
      </c>
      <c r="I17" s="134">
        <f t="shared" si="31"/>
        <v>27485</v>
      </c>
      <c r="J17" s="134">
        <f t="shared" si="31"/>
        <v>28361</v>
      </c>
      <c r="K17" s="134">
        <f t="shared" si="31"/>
        <v>29226</v>
      </c>
      <c r="L17" s="134">
        <f t="shared" si="31"/>
        <v>30101</v>
      </c>
      <c r="M17" s="134">
        <f t="shared" si="31"/>
        <v>30977</v>
      </c>
      <c r="N17" s="134">
        <f t="shared" si="31"/>
        <v>31852</v>
      </c>
      <c r="O17" s="134">
        <f t="shared" si="31"/>
        <v>32717</v>
      </c>
      <c r="P17" s="134">
        <f t="shared" si="31"/>
        <v>33593</v>
      </c>
      <c r="Q17" s="134">
        <f t="shared" si="31"/>
        <v>34468</v>
      </c>
      <c r="R17" s="134">
        <f t="shared" si="31"/>
        <v>35344</v>
      </c>
      <c r="S17" s="134">
        <f t="shared" si="31"/>
        <v>36209</v>
      </c>
      <c r="T17" s="121">
        <f t="shared" si="31"/>
        <v>37085</v>
      </c>
      <c r="U17" s="121">
        <f t="shared" si="31"/>
        <v>37960</v>
      </c>
      <c r="V17" s="121">
        <f t="shared" si="31"/>
        <v>38836</v>
      </c>
      <c r="W17" s="121">
        <f t="shared" si="31"/>
        <v>39701</v>
      </c>
      <c r="X17" s="122">
        <v>40576.0</v>
      </c>
    </row>
    <row r="18">
      <c r="A18" s="76"/>
      <c r="B18" s="76"/>
      <c r="C18" s="115">
        <v>10000.0</v>
      </c>
      <c r="D18" s="137">
        <f t="shared" ref="D18:W18" si="32">E17</f>
        <v>23993</v>
      </c>
      <c r="E18" s="134">
        <f t="shared" si="32"/>
        <v>24869</v>
      </c>
      <c r="F18" s="134">
        <f t="shared" si="32"/>
        <v>25734</v>
      </c>
      <c r="G18" s="134">
        <f t="shared" si="32"/>
        <v>26610</v>
      </c>
      <c r="H18" s="134">
        <f t="shared" si="32"/>
        <v>27485</v>
      </c>
      <c r="I18" s="134">
        <f t="shared" si="32"/>
        <v>28361</v>
      </c>
      <c r="J18" s="134">
        <f t="shared" si="32"/>
        <v>29226</v>
      </c>
      <c r="K18" s="134">
        <f t="shared" si="32"/>
        <v>30101</v>
      </c>
      <c r="L18" s="134">
        <f t="shared" si="32"/>
        <v>30977</v>
      </c>
      <c r="M18" s="134">
        <f t="shared" si="32"/>
        <v>31852</v>
      </c>
      <c r="N18" s="134">
        <f t="shared" si="32"/>
        <v>32717</v>
      </c>
      <c r="O18" s="134">
        <f t="shared" si="32"/>
        <v>33593</v>
      </c>
      <c r="P18" s="134">
        <f t="shared" si="32"/>
        <v>34468</v>
      </c>
      <c r="Q18" s="138">
        <f t="shared" si="32"/>
        <v>35344</v>
      </c>
      <c r="R18" s="138">
        <f t="shared" si="32"/>
        <v>36209</v>
      </c>
      <c r="S18" s="138">
        <f t="shared" si="32"/>
        <v>37085</v>
      </c>
      <c r="T18" s="139">
        <f t="shared" si="32"/>
        <v>37960</v>
      </c>
      <c r="U18" s="139">
        <f t="shared" si="32"/>
        <v>38836</v>
      </c>
      <c r="V18" s="139">
        <f t="shared" si="32"/>
        <v>39701</v>
      </c>
      <c r="W18" s="139">
        <f t="shared" si="32"/>
        <v>40576</v>
      </c>
      <c r="X18" s="140">
        <v>41452.0</v>
      </c>
    </row>
    <row r="19">
      <c r="A19" s="76"/>
      <c r="B19" s="76"/>
      <c r="C19" s="115">
        <v>10500.0</v>
      </c>
      <c r="D19" s="137">
        <f t="shared" ref="D19:P19" si="33">E18</f>
        <v>24869</v>
      </c>
      <c r="E19" s="134">
        <f t="shared" si="33"/>
        <v>25734</v>
      </c>
      <c r="F19" s="134">
        <f t="shared" si="33"/>
        <v>26610</v>
      </c>
      <c r="G19" s="134">
        <f t="shared" si="33"/>
        <v>27485</v>
      </c>
      <c r="H19" s="134">
        <f t="shared" si="33"/>
        <v>28361</v>
      </c>
      <c r="I19" s="134">
        <f t="shared" si="33"/>
        <v>29226</v>
      </c>
      <c r="J19" s="134">
        <f t="shared" si="33"/>
        <v>30101</v>
      </c>
      <c r="K19" s="134">
        <f t="shared" si="33"/>
        <v>30977</v>
      </c>
      <c r="L19" s="134">
        <f t="shared" si="33"/>
        <v>31852</v>
      </c>
      <c r="M19" s="134">
        <f t="shared" si="33"/>
        <v>32717</v>
      </c>
      <c r="N19" s="134">
        <f t="shared" si="33"/>
        <v>33593</v>
      </c>
      <c r="O19" s="138">
        <f t="shared" si="33"/>
        <v>34468</v>
      </c>
      <c r="P19" s="140">
        <f t="shared" si="33"/>
        <v>35344</v>
      </c>
      <c r="Q19" s="95"/>
      <c r="R19" s="95"/>
      <c r="S19" s="95"/>
      <c r="T19" s="95"/>
      <c r="U19" s="95"/>
      <c r="V19" s="95"/>
      <c r="W19" s="95"/>
      <c r="X19" s="95"/>
    </row>
    <row r="20">
      <c r="A20" s="76"/>
      <c r="B20" s="76"/>
      <c r="C20" s="115">
        <v>11000.0</v>
      </c>
      <c r="D20" s="137">
        <f t="shared" ref="D20:N20" si="34">E19</f>
        <v>25734</v>
      </c>
      <c r="E20" s="134">
        <f t="shared" si="34"/>
        <v>26610</v>
      </c>
      <c r="F20" s="134">
        <f t="shared" si="34"/>
        <v>27485</v>
      </c>
      <c r="G20" s="134">
        <f t="shared" si="34"/>
        <v>28361</v>
      </c>
      <c r="H20" s="134">
        <f t="shared" si="34"/>
        <v>29226</v>
      </c>
      <c r="I20" s="134">
        <f t="shared" si="34"/>
        <v>30101</v>
      </c>
      <c r="J20" s="134">
        <f t="shared" si="34"/>
        <v>30977</v>
      </c>
      <c r="K20" s="134">
        <f t="shared" si="34"/>
        <v>31852</v>
      </c>
      <c r="L20" s="134">
        <f t="shared" si="34"/>
        <v>32717</v>
      </c>
      <c r="M20" s="138">
        <f t="shared" si="34"/>
        <v>33593</v>
      </c>
      <c r="N20" s="140">
        <f t="shared" si="34"/>
        <v>34468</v>
      </c>
      <c r="O20" s="95"/>
      <c r="P20" s="95"/>
      <c r="Q20" s="95"/>
      <c r="R20" s="95"/>
      <c r="S20" s="95"/>
      <c r="T20" s="95"/>
      <c r="U20" s="95"/>
      <c r="V20" s="95"/>
      <c r="W20" s="95"/>
      <c r="X20" s="95"/>
    </row>
    <row r="21" ht="15.75" customHeight="1">
      <c r="A21" s="76"/>
      <c r="B21" s="76"/>
      <c r="C21" s="115">
        <v>11500.0</v>
      </c>
      <c r="D21" s="137">
        <f t="shared" ref="D21:L21" si="35">E20</f>
        <v>26610</v>
      </c>
      <c r="E21" s="134">
        <f t="shared" si="35"/>
        <v>27485</v>
      </c>
      <c r="F21" s="134">
        <f t="shared" si="35"/>
        <v>28361</v>
      </c>
      <c r="G21" s="134">
        <f t="shared" si="35"/>
        <v>29226</v>
      </c>
      <c r="H21" s="134">
        <f t="shared" si="35"/>
        <v>30101</v>
      </c>
      <c r="I21" s="134">
        <f t="shared" si="35"/>
        <v>30977</v>
      </c>
      <c r="J21" s="134">
        <f t="shared" si="35"/>
        <v>31852</v>
      </c>
      <c r="K21" s="134">
        <f t="shared" si="35"/>
        <v>32717</v>
      </c>
      <c r="L21" s="140">
        <f t="shared" si="35"/>
        <v>33593</v>
      </c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</row>
    <row r="22" ht="15.75" customHeight="1">
      <c r="A22" s="76"/>
      <c r="B22" s="76"/>
      <c r="C22" s="141">
        <v>12000.0</v>
      </c>
      <c r="D22" s="142">
        <f t="shared" ref="D22:K22" si="36">E21</f>
        <v>27485</v>
      </c>
      <c r="E22" s="138">
        <f t="shared" si="36"/>
        <v>28361</v>
      </c>
      <c r="F22" s="138">
        <f t="shared" si="36"/>
        <v>29226</v>
      </c>
      <c r="G22" s="138">
        <f t="shared" si="36"/>
        <v>30101</v>
      </c>
      <c r="H22" s="138">
        <f t="shared" si="36"/>
        <v>30977</v>
      </c>
      <c r="I22" s="138">
        <f t="shared" si="36"/>
        <v>31852</v>
      </c>
      <c r="J22" s="138">
        <f t="shared" si="36"/>
        <v>32717</v>
      </c>
      <c r="K22" s="140">
        <f t="shared" si="36"/>
        <v>33593</v>
      </c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</row>
    <row r="23" ht="15.75" customHeight="1"/>
    <row r="24" ht="15.75" customHeight="1">
      <c r="A24" s="76"/>
      <c r="B24" s="76"/>
      <c r="C24" s="143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</row>
    <row r="25" ht="15.75" customHeight="1">
      <c r="A25" s="76"/>
      <c r="B25" s="76"/>
      <c r="C25" s="144" t="s">
        <v>51</v>
      </c>
      <c r="D25" s="145">
        <v>8000.0</v>
      </c>
      <c r="E25" s="101">
        <v>9000.0</v>
      </c>
      <c r="F25" s="101">
        <v>10000.0</v>
      </c>
      <c r="G25" s="101">
        <v>11000.0</v>
      </c>
      <c r="H25" s="101">
        <v>12000.0</v>
      </c>
      <c r="I25" s="101">
        <v>13000.0</v>
      </c>
      <c r="J25" s="101">
        <v>14000.0</v>
      </c>
      <c r="K25" s="101">
        <v>15000.0</v>
      </c>
      <c r="L25" s="101">
        <v>16000.0</v>
      </c>
      <c r="M25" s="101">
        <v>17000.0</v>
      </c>
      <c r="N25" s="101">
        <v>18000.0</v>
      </c>
      <c r="O25" s="101">
        <v>19000.0</v>
      </c>
      <c r="P25" s="101">
        <v>20000.0</v>
      </c>
      <c r="Q25" s="101">
        <v>21000.0</v>
      </c>
      <c r="R25" s="101">
        <v>22000.0</v>
      </c>
      <c r="S25" s="101">
        <v>23000.0</v>
      </c>
      <c r="T25" s="101">
        <v>24000.0</v>
      </c>
      <c r="U25" s="101">
        <v>25000.0</v>
      </c>
      <c r="V25" s="101">
        <v>26000.0</v>
      </c>
      <c r="W25" s="101">
        <v>27000.0</v>
      </c>
      <c r="X25" s="102">
        <v>28000.0</v>
      </c>
    </row>
    <row r="26" ht="15.75" customHeight="1">
      <c r="A26" s="103" t="s">
        <v>20</v>
      </c>
      <c r="B26" s="104"/>
      <c r="C26" s="146">
        <v>3000.0</v>
      </c>
      <c r="D26" s="147">
        <v>11015.0</v>
      </c>
      <c r="E26" s="107">
        <v>11386.0</v>
      </c>
      <c r="F26" s="107">
        <v>11808.0</v>
      </c>
      <c r="G26" s="107">
        <v>12241.0</v>
      </c>
      <c r="H26" s="107">
        <v>12787.0</v>
      </c>
      <c r="I26" s="107">
        <v>13333.0</v>
      </c>
      <c r="J26" s="107">
        <v>13889.0</v>
      </c>
      <c r="K26" s="107">
        <v>14435.0</v>
      </c>
      <c r="L26" s="108">
        <v>15228.0</v>
      </c>
      <c r="M26" s="109">
        <v>16310.0</v>
      </c>
      <c r="N26" s="110">
        <v>16897.0</v>
      </c>
      <c r="O26" s="110">
        <v>17473.0</v>
      </c>
      <c r="P26" s="110">
        <v>18061.0</v>
      </c>
      <c r="Q26" s="110">
        <v>18637.0</v>
      </c>
      <c r="R26" s="110">
        <v>19224.0</v>
      </c>
      <c r="S26" s="110">
        <v>19801.0</v>
      </c>
      <c r="T26" s="111">
        <v>20388.0</v>
      </c>
      <c r="U26" s="112">
        <v>0.0</v>
      </c>
      <c r="V26" s="113">
        <v>0.0</v>
      </c>
      <c r="W26" s="113">
        <v>0.0</v>
      </c>
      <c r="X26" s="114">
        <v>0.0</v>
      </c>
    </row>
    <row r="27" ht="15.75" customHeight="1">
      <c r="A27" s="76"/>
      <c r="B27" s="76"/>
      <c r="C27" s="115">
        <v>3500.0</v>
      </c>
      <c r="D27" s="148">
        <f t="shared" ref="D27:D32" si="39">$E26</f>
        <v>11386</v>
      </c>
      <c r="E27" s="117">
        <f t="shared" ref="E27:E32" si="40">$F26</f>
        <v>11808</v>
      </c>
      <c r="F27" s="117">
        <f t="shared" ref="F27:F32" si="41">$G26</f>
        <v>12241</v>
      </c>
      <c r="G27" s="117">
        <f t="shared" ref="G27:G32" si="42">$H26</f>
        <v>12787</v>
      </c>
      <c r="H27" s="117">
        <f t="shared" ref="H27:H32" si="43">$I26</f>
        <v>13333</v>
      </c>
      <c r="I27" s="117">
        <f t="shared" ref="I27:I32" si="44">$J26</f>
        <v>13889</v>
      </c>
      <c r="J27" s="117">
        <f t="shared" ref="J27:J32" si="45">$K26</f>
        <v>14435</v>
      </c>
      <c r="K27" s="117">
        <v>14991.0</v>
      </c>
      <c r="L27" s="118">
        <v>15784.0</v>
      </c>
      <c r="M27" s="119">
        <f t="shared" ref="M27:S27" si="37">N26</f>
        <v>16897</v>
      </c>
      <c r="N27" s="119">
        <f t="shared" si="37"/>
        <v>17473</v>
      </c>
      <c r="O27" s="119">
        <f t="shared" si="37"/>
        <v>18061</v>
      </c>
      <c r="P27" s="119">
        <f t="shared" si="37"/>
        <v>18637</v>
      </c>
      <c r="Q27" s="119">
        <f t="shared" si="37"/>
        <v>19224</v>
      </c>
      <c r="R27" s="119">
        <f t="shared" si="37"/>
        <v>19801</v>
      </c>
      <c r="S27" s="119">
        <f t="shared" si="37"/>
        <v>20388</v>
      </c>
      <c r="T27" s="120">
        <v>20965.0</v>
      </c>
      <c r="U27" s="121">
        <f t="shared" ref="U27:W27" si="38">V26</f>
        <v>0</v>
      </c>
      <c r="V27" s="121">
        <f t="shared" si="38"/>
        <v>0</v>
      </c>
      <c r="W27" s="121">
        <f t="shared" si="38"/>
        <v>0</v>
      </c>
      <c r="X27" s="122">
        <v>0.0</v>
      </c>
    </row>
    <row r="28" ht="15.75" customHeight="1">
      <c r="A28" s="76"/>
      <c r="B28" s="76"/>
      <c r="C28" s="115">
        <v>4000.0</v>
      </c>
      <c r="D28" s="148">
        <f t="shared" si="39"/>
        <v>11808</v>
      </c>
      <c r="E28" s="117">
        <f t="shared" si="40"/>
        <v>12241</v>
      </c>
      <c r="F28" s="117">
        <f t="shared" si="41"/>
        <v>12787</v>
      </c>
      <c r="G28" s="117">
        <f t="shared" si="42"/>
        <v>13333</v>
      </c>
      <c r="H28" s="117">
        <f t="shared" si="43"/>
        <v>13889</v>
      </c>
      <c r="I28" s="117">
        <f t="shared" si="44"/>
        <v>14435</v>
      </c>
      <c r="J28" s="117">
        <f t="shared" si="45"/>
        <v>14991</v>
      </c>
      <c r="K28" s="117">
        <v>15537.0</v>
      </c>
      <c r="L28" s="118">
        <v>16330.0</v>
      </c>
      <c r="M28" s="119">
        <f t="shared" ref="M28:S28" si="46">N27</f>
        <v>17473</v>
      </c>
      <c r="N28" s="119">
        <f t="shared" si="46"/>
        <v>18061</v>
      </c>
      <c r="O28" s="119">
        <f t="shared" si="46"/>
        <v>18637</v>
      </c>
      <c r="P28" s="119">
        <f t="shared" si="46"/>
        <v>19224</v>
      </c>
      <c r="Q28" s="119">
        <f t="shared" si="46"/>
        <v>19801</v>
      </c>
      <c r="R28" s="119">
        <f t="shared" si="46"/>
        <v>20388</v>
      </c>
      <c r="S28" s="119">
        <f t="shared" si="46"/>
        <v>20965</v>
      </c>
      <c r="T28" s="120">
        <v>21552.0</v>
      </c>
      <c r="U28" s="121">
        <f t="shared" ref="U28:W28" si="47">V27</f>
        <v>0</v>
      </c>
      <c r="V28" s="121">
        <f t="shared" si="47"/>
        <v>0</v>
      </c>
      <c r="W28" s="121">
        <f t="shared" si="47"/>
        <v>0</v>
      </c>
      <c r="X28" s="122">
        <v>0.0</v>
      </c>
    </row>
    <row r="29" ht="15.75" customHeight="1">
      <c r="A29" s="76"/>
      <c r="B29" s="76"/>
      <c r="C29" s="115">
        <v>4500.0</v>
      </c>
      <c r="D29" s="148">
        <f t="shared" si="39"/>
        <v>12241</v>
      </c>
      <c r="E29" s="117">
        <f t="shared" si="40"/>
        <v>12787</v>
      </c>
      <c r="F29" s="117">
        <f t="shared" si="41"/>
        <v>13333</v>
      </c>
      <c r="G29" s="117">
        <f t="shared" si="42"/>
        <v>13889</v>
      </c>
      <c r="H29" s="117">
        <f t="shared" si="43"/>
        <v>14435</v>
      </c>
      <c r="I29" s="117">
        <f t="shared" si="44"/>
        <v>14991</v>
      </c>
      <c r="J29" s="117">
        <f t="shared" si="45"/>
        <v>15537</v>
      </c>
      <c r="K29" s="117">
        <v>16083.0</v>
      </c>
      <c r="L29" s="118">
        <v>16886.0</v>
      </c>
      <c r="M29" s="119">
        <f t="shared" ref="M29:S29" si="48">N28</f>
        <v>18061</v>
      </c>
      <c r="N29" s="119">
        <f t="shared" si="48"/>
        <v>18637</v>
      </c>
      <c r="O29" s="119">
        <f t="shared" si="48"/>
        <v>19224</v>
      </c>
      <c r="P29" s="119">
        <f t="shared" si="48"/>
        <v>19801</v>
      </c>
      <c r="Q29" s="119">
        <f t="shared" si="48"/>
        <v>20388</v>
      </c>
      <c r="R29" s="119">
        <f t="shared" si="48"/>
        <v>20965</v>
      </c>
      <c r="S29" s="119">
        <f t="shared" si="48"/>
        <v>21552</v>
      </c>
      <c r="T29" s="120">
        <v>22129.0</v>
      </c>
      <c r="U29" s="121">
        <f t="shared" ref="U29:W29" si="49">V28</f>
        <v>0</v>
      </c>
      <c r="V29" s="121">
        <f t="shared" si="49"/>
        <v>0</v>
      </c>
      <c r="W29" s="121">
        <f t="shared" si="49"/>
        <v>0</v>
      </c>
      <c r="X29" s="122">
        <v>0.0</v>
      </c>
    </row>
    <row r="30" ht="15.75" customHeight="1">
      <c r="A30" s="76"/>
      <c r="B30" s="76"/>
      <c r="C30" s="115">
        <v>5000.0</v>
      </c>
      <c r="D30" s="148">
        <f t="shared" si="39"/>
        <v>12787</v>
      </c>
      <c r="E30" s="117">
        <f t="shared" si="40"/>
        <v>13333</v>
      </c>
      <c r="F30" s="117">
        <f t="shared" si="41"/>
        <v>13889</v>
      </c>
      <c r="G30" s="117">
        <f t="shared" si="42"/>
        <v>14435</v>
      </c>
      <c r="H30" s="117">
        <f t="shared" si="43"/>
        <v>14991</v>
      </c>
      <c r="I30" s="117">
        <f t="shared" si="44"/>
        <v>15537</v>
      </c>
      <c r="J30" s="117">
        <f t="shared" si="45"/>
        <v>16083</v>
      </c>
      <c r="K30" s="117">
        <v>16639.0</v>
      </c>
      <c r="L30" s="118">
        <v>17432.0</v>
      </c>
      <c r="M30" s="119">
        <f>O28</f>
        <v>18637</v>
      </c>
      <c r="N30" s="119">
        <f t="shared" ref="N30:S30" si="50">O29</f>
        <v>19224</v>
      </c>
      <c r="O30" s="119">
        <f t="shared" si="50"/>
        <v>19801</v>
      </c>
      <c r="P30" s="119">
        <f t="shared" si="50"/>
        <v>20388</v>
      </c>
      <c r="Q30" s="119">
        <f t="shared" si="50"/>
        <v>20965</v>
      </c>
      <c r="R30" s="119">
        <f t="shared" si="50"/>
        <v>21552</v>
      </c>
      <c r="S30" s="119">
        <f t="shared" si="50"/>
        <v>22129</v>
      </c>
      <c r="T30" s="120">
        <v>22716.0</v>
      </c>
      <c r="U30" s="121">
        <f t="shared" ref="U30:W30" si="51">V29</f>
        <v>0</v>
      </c>
      <c r="V30" s="121">
        <f t="shared" si="51"/>
        <v>0</v>
      </c>
      <c r="W30" s="121">
        <f t="shared" si="51"/>
        <v>0</v>
      </c>
      <c r="X30" s="122">
        <v>0.0</v>
      </c>
    </row>
    <row r="31" ht="15.75" customHeight="1">
      <c r="A31" s="76"/>
      <c r="B31" s="76"/>
      <c r="C31" s="115">
        <v>5500.0</v>
      </c>
      <c r="D31" s="148">
        <f t="shared" si="39"/>
        <v>13333</v>
      </c>
      <c r="E31" s="117">
        <f t="shared" si="40"/>
        <v>13889</v>
      </c>
      <c r="F31" s="117">
        <f t="shared" si="41"/>
        <v>14435</v>
      </c>
      <c r="G31" s="117">
        <f t="shared" si="42"/>
        <v>14991</v>
      </c>
      <c r="H31" s="117">
        <f t="shared" si="43"/>
        <v>15537</v>
      </c>
      <c r="I31" s="117">
        <f t="shared" si="44"/>
        <v>16083</v>
      </c>
      <c r="J31" s="117">
        <f t="shared" si="45"/>
        <v>16639</v>
      </c>
      <c r="K31" s="117">
        <v>17185.0</v>
      </c>
      <c r="L31" s="118">
        <v>17978.0</v>
      </c>
      <c r="M31" s="119">
        <f t="shared" ref="M31:S31" si="52">N30</f>
        <v>19224</v>
      </c>
      <c r="N31" s="119">
        <f t="shared" si="52"/>
        <v>19801</v>
      </c>
      <c r="O31" s="119">
        <f t="shared" si="52"/>
        <v>20388</v>
      </c>
      <c r="P31" s="119">
        <f t="shared" si="52"/>
        <v>20965</v>
      </c>
      <c r="Q31" s="119">
        <f t="shared" si="52"/>
        <v>21552</v>
      </c>
      <c r="R31" s="119">
        <f t="shared" si="52"/>
        <v>22129</v>
      </c>
      <c r="S31" s="119">
        <f t="shared" si="52"/>
        <v>22716</v>
      </c>
      <c r="T31" s="120">
        <v>23293.0</v>
      </c>
      <c r="U31" s="121">
        <f t="shared" ref="U31:W31" si="53">V30</f>
        <v>0</v>
      </c>
      <c r="V31" s="121">
        <f t="shared" si="53"/>
        <v>0</v>
      </c>
      <c r="W31" s="121">
        <f t="shared" si="53"/>
        <v>0</v>
      </c>
      <c r="X31" s="122">
        <v>0.0</v>
      </c>
    </row>
    <row r="32" ht="15.75" customHeight="1">
      <c r="A32" s="76"/>
      <c r="B32" s="76"/>
      <c r="C32" s="115">
        <v>6000.0</v>
      </c>
      <c r="D32" s="149">
        <f t="shared" si="39"/>
        <v>13889</v>
      </c>
      <c r="E32" s="124">
        <f t="shared" si="40"/>
        <v>14435</v>
      </c>
      <c r="F32" s="124">
        <f t="shared" si="41"/>
        <v>14991</v>
      </c>
      <c r="G32" s="124">
        <f t="shared" si="42"/>
        <v>15537</v>
      </c>
      <c r="H32" s="124">
        <f t="shared" si="43"/>
        <v>16083</v>
      </c>
      <c r="I32" s="124">
        <f t="shared" si="44"/>
        <v>16639</v>
      </c>
      <c r="J32" s="124">
        <f t="shared" si="45"/>
        <v>17185</v>
      </c>
      <c r="K32" s="124">
        <v>17741.0</v>
      </c>
      <c r="L32" s="125">
        <v>18534.0</v>
      </c>
      <c r="M32" s="119">
        <f t="shared" ref="M32:S32" si="54">N31</f>
        <v>19801</v>
      </c>
      <c r="N32" s="119">
        <f t="shared" si="54"/>
        <v>20388</v>
      </c>
      <c r="O32" s="119">
        <f t="shared" si="54"/>
        <v>20965</v>
      </c>
      <c r="P32" s="119">
        <f t="shared" si="54"/>
        <v>21552</v>
      </c>
      <c r="Q32" s="119">
        <f t="shared" si="54"/>
        <v>22129</v>
      </c>
      <c r="R32" s="119">
        <f t="shared" si="54"/>
        <v>22716</v>
      </c>
      <c r="S32" s="119">
        <f t="shared" si="54"/>
        <v>23293</v>
      </c>
      <c r="T32" s="120">
        <v>23880.0</v>
      </c>
      <c r="U32" s="121">
        <f t="shared" ref="U32:W32" si="55">V31</f>
        <v>0</v>
      </c>
      <c r="V32" s="121">
        <f t="shared" si="55"/>
        <v>0</v>
      </c>
      <c r="W32" s="121">
        <f t="shared" si="55"/>
        <v>0</v>
      </c>
      <c r="X32" s="122">
        <v>0.0</v>
      </c>
    </row>
    <row r="33" ht="15.75" customHeight="1">
      <c r="A33" s="126" t="s">
        <v>21</v>
      </c>
      <c r="B33" s="104"/>
      <c r="C33" s="115">
        <v>6500.0</v>
      </c>
      <c r="D33" s="109">
        <v>13982.0</v>
      </c>
      <c r="E33" s="110">
        <v>14569.0</v>
      </c>
      <c r="F33" s="110">
        <f t="shared" ref="F33:L33" si="56">M26</f>
        <v>16310</v>
      </c>
      <c r="G33" s="110">
        <f t="shared" si="56"/>
        <v>16897</v>
      </c>
      <c r="H33" s="110">
        <f t="shared" si="56"/>
        <v>17473</v>
      </c>
      <c r="I33" s="110">
        <f t="shared" si="56"/>
        <v>18061</v>
      </c>
      <c r="J33" s="110">
        <f t="shared" si="56"/>
        <v>18637</v>
      </c>
      <c r="K33" s="110">
        <f t="shared" si="56"/>
        <v>19224</v>
      </c>
      <c r="L33" s="110">
        <f t="shared" si="56"/>
        <v>19801</v>
      </c>
      <c r="M33" s="119">
        <f t="shared" ref="M33:S33" si="57">N32</f>
        <v>20388</v>
      </c>
      <c r="N33" s="119">
        <f t="shared" si="57"/>
        <v>20965</v>
      </c>
      <c r="O33" s="119">
        <f t="shared" si="57"/>
        <v>21552</v>
      </c>
      <c r="P33" s="119">
        <f t="shared" si="57"/>
        <v>22129</v>
      </c>
      <c r="Q33" s="128">
        <f t="shared" si="57"/>
        <v>22716</v>
      </c>
      <c r="R33" s="128">
        <f t="shared" si="57"/>
        <v>23293</v>
      </c>
      <c r="S33" s="128">
        <f t="shared" si="57"/>
        <v>23880</v>
      </c>
      <c r="T33" s="129">
        <v>24457.0</v>
      </c>
      <c r="U33" s="121">
        <f t="shared" ref="U33:W33" si="58">V32</f>
        <v>0</v>
      </c>
      <c r="V33" s="121">
        <f t="shared" si="58"/>
        <v>0</v>
      </c>
      <c r="W33" s="121">
        <f t="shared" si="58"/>
        <v>0</v>
      </c>
      <c r="X33" s="122">
        <v>0.0</v>
      </c>
    </row>
    <row r="34" ht="15.75" customHeight="1">
      <c r="A34" s="76"/>
      <c r="B34" s="76"/>
      <c r="C34" s="115">
        <v>7000.0</v>
      </c>
      <c r="D34" s="150">
        <f t="shared" ref="D34:P34" si="59">E33</f>
        <v>14569</v>
      </c>
      <c r="E34" s="131">
        <f t="shared" si="59"/>
        <v>16310</v>
      </c>
      <c r="F34" s="131">
        <f t="shared" si="59"/>
        <v>16897</v>
      </c>
      <c r="G34" s="131">
        <f t="shared" si="59"/>
        <v>17473</v>
      </c>
      <c r="H34" s="131">
        <f t="shared" si="59"/>
        <v>18061</v>
      </c>
      <c r="I34" s="131">
        <f t="shared" si="59"/>
        <v>18637</v>
      </c>
      <c r="J34" s="131">
        <f t="shared" si="59"/>
        <v>19224</v>
      </c>
      <c r="K34" s="131">
        <f t="shared" si="59"/>
        <v>19801</v>
      </c>
      <c r="L34" s="131">
        <f t="shared" si="59"/>
        <v>20388</v>
      </c>
      <c r="M34" s="131">
        <f t="shared" si="59"/>
        <v>20965</v>
      </c>
      <c r="N34" s="131">
        <f t="shared" si="59"/>
        <v>21552</v>
      </c>
      <c r="O34" s="131">
        <f t="shared" si="59"/>
        <v>22129</v>
      </c>
      <c r="P34" s="129">
        <f t="shared" si="59"/>
        <v>22716</v>
      </c>
      <c r="Q34" s="112">
        <f t="shared" ref="Q34:T34" si="60">U30</f>
        <v>0</v>
      </c>
      <c r="R34" s="112">
        <f t="shared" si="60"/>
        <v>0</v>
      </c>
      <c r="S34" s="112">
        <f t="shared" si="60"/>
        <v>0</v>
      </c>
      <c r="T34" s="112">
        <f t="shared" si="60"/>
        <v>0</v>
      </c>
      <c r="U34" s="121">
        <f t="shared" ref="U34:W34" si="61">V33</f>
        <v>0</v>
      </c>
      <c r="V34" s="121">
        <f t="shared" si="61"/>
        <v>0</v>
      </c>
      <c r="W34" s="121">
        <f t="shared" si="61"/>
        <v>0</v>
      </c>
      <c r="X34" s="122">
        <v>0.0</v>
      </c>
    </row>
    <row r="35" ht="15.75" customHeight="1">
      <c r="A35" s="76"/>
      <c r="B35" s="76"/>
      <c r="C35" s="115">
        <v>7500.0</v>
      </c>
      <c r="D35" s="150">
        <f t="shared" ref="D35:M35" si="62">E34</f>
        <v>16310</v>
      </c>
      <c r="E35" s="131">
        <f t="shared" si="62"/>
        <v>16897</v>
      </c>
      <c r="F35" s="131">
        <f t="shared" si="62"/>
        <v>17473</v>
      </c>
      <c r="G35" s="131">
        <f t="shared" si="62"/>
        <v>18061</v>
      </c>
      <c r="H35" s="131">
        <f t="shared" si="62"/>
        <v>18637</v>
      </c>
      <c r="I35" s="131">
        <f t="shared" si="62"/>
        <v>19224</v>
      </c>
      <c r="J35" s="131">
        <f t="shared" si="62"/>
        <v>19801</v>
      </c>
      <c r="K35" s="131">
        <f t="shared" si="62"/>
        <v>20388</v>
      </c>
      <c r="L35" s="131">
        <f t="shared" si="62"/>
        <v>20965</v>
      </c>
      <c r="M35" s="131">
        <f t="shared" si="62"/>
        <v>21552</v>
      </c>
      <c r="N35" s="131">
        <v>20965.0</v>
      </c>
      <c r="O35" s="129">
        <f t="shared" ref="O35:W35" si="63">P34</f>
        <v>22716</v>
      </c>
      <c r="P35" s="112">
        <f t="shared" si="63"/>
        <v>0</v>
      </c>
      <c r="Q35" s="112">
        <f t="shared" si="63"/>
        <v>0</v>
      </c>
      <c r="R35" s="112">
        <f t="shared" si="63"/>
        <v>0</v>
      </c>
      <c r="S35" s="112">
        <f t="shared" si="63"/>
        <v>0</v>
      </c>
      <c r="T35" s="112">
        <f t="shared" si="63"/>
        <v>0</v>
      </c>
      <c r="U35" s="121">
        <f t="shared" si="63"/>
        <v>0</v>
      </c>
      <c r="V35" s="121">
        <f t="shared" si="63"/>
        <v>0</v>
      </c>
      <c r="W35" s="121">
        <f t="shared" si="63"/>
        <v>0</v>
      </c>
      <c r="X35" s="122">
        <v>0.0</v>
      </c>
    </row>
    <row r="36" ht="15.75" customHeight="1">
      <c r="A36" s="76"/>
      <c r="B36" s="76"/>
      <c r="C36" s="115">
        <v>8000.0</v>
      </c>
      <c r="D36" s="150">
        <f t="shared" ref="D36:W36" si="64">E35</f>
        <v>16897</v>
      </c>
      <c r="E36" s="131">
        <f t="shared" si="64"/>
        <v>17473</v>
      </c>
      <c r="F36" s="131">
        <f t="shared" si="64"/>
        <v>18061</v>
      </c>
      <c r="G36" s="131">
        <f t="shared" si="64"/>
        <v>18637</v>
      </c>
      <c r="H36" s="131">
        <f t="shared" si="64"/>
        <v>19224</v>
      </c>
      <c r="I36" s="131">
        <f t="shared" si="64"/>
        <v>19801</v>
      </c>
      <c r="J36" s="131">
        <f t="shared" si="64"/>
        <v>20388</v>
      </c>
      <c r="K36" s="131">
        <f t="shared" si="64"/>
        <v>20965</v>
      </c>
      <c r="L36" s="131">
        <f t="shared" si="64"/>
        <v>21552</v>
      </c>
      <c r="M36" s="131">
        <f t="shared" si="64"/>
        <v>20965</v>
      </c>
      <c r="N36" s="129">
        <f t="shared" si="64"/>
        <v>22716</v>
      </c>
      <c r="O36" s="112">
        <f t="shared" si="64"/>
        <v>0</v>
      </c>
      <c r="P36" s="112">
        <f t="shared" si="64"/>
        <v>0</v>
      </c>
      <c r="Q36" s="112">
        <f t="shared" si="64"/>
        <v>0</v>
      </c>
      <c r="R36" s="112">
        <f t="shared" si="64"/>
        <v>0</v>
      </c>
      <c r="S36" s="112">
        <f t="shared" si="64"/>
        <v>0</v>
      </c>
      <c r="T36" s="112">
        <f t="shared" si="64"/>
        <v>0</v>
      </c>
      <c r="U36" s="121">
        <f t="shared" si="64"/>
        <v>0</v>
      </c>
      <c r="V36" s="121">
        <f t="shared" si="64"/>
        <v>0</v>
      </c>
      <c r="W36" s="121">
        <f t="shared" si="64"/>
        <v>0</v>
      </c>
      <c r="X36" s="122">
        <v>0.0</v>
      </c>
    </row>
    <row r="37" ht="15.75" customHeight="1">
      <c r="A37" s="76"/>
      <c r="B37" s="76"/>
      <c r="C37" s="115">
        <v>8500.0</v>
      </c>
      <c r="D37" s="151">
        <f t="shared" ref="D37:W37" si="65">E36</f>
        <v>17473</v>
      </c>
      <c r="E37" s="133">
        <f t="shared" si="65"/>
        <v>18061</v>
      </c>
      <c r="F37" s="133">
        <f t="shared" si="65"/>
        <v>18637</v>
      </c>
      <c r="G37" s="133">
        <f t="shared" si="65"/>
        <v>19224</v>
      </c>
      <c r="H37" s="133">
        <f t="shared" si="65"/>
        <v>19801</v>
      </c>
      <c r="I37" s="133">
        <f t="shared" si="65"/>
        <v>20388</v>
      </c>
      <c r="J37" s="133">
        <f t="shared" si="65"/>
        <v>20965</v>
      </c>
      <c r="K37" s="133">
        <f t="shared" si="65"/>
        <v>21552</v>
      </c>
      <c r="L37" s="133">
        <f t="shared" si="65"/>
        <v>20965</v>
      </c>
      <c r="M37" s="129">
        <f t="shared" si="65"/>
        <v>22716</v>
      </c>
      <c r="N37" s="112">
        <f t="shared" si="65"/>
        <v>0</v>
      </c>
      <c r="O37" s="134">
        <f t="shared" si="65"/>
        <v>0</v>
      </c>
      <c r="P37" s="112">
        <f t="shared" si="65"/>
        <v>0</v>
      </c>
      <c r="Q37" s="112">
        <f t="shared" si="65"/>
        <v>0</v>
      </c>
      <c r="R37" s="112">
        <f t="shared" si="65"/>
        <v>0</v>
      </c>
      <c r="S37" s="112">
        <f t="shared" si="65"/>
        <v>0</v>
      </c>
      <c r="T37" s="112">
        <f t="shared" si="65"/>
        <v>0</v>
      </c>
      <c r="U37" s="121">
        <f t="shared" si="65"/>
        <v>0</v>
      </c>
      <c r="V37" s="121">
        <f t="shared" si="65"/>
        <v>0</v>
      </c>
      <c r="W37" s="121">
        <f t="shared" si="65"/>
        <v>0</v>
      </c>
      <c r="X37" s="122">
        <v>0.0</v>
      </c>
    </row>
    <row r="38" ht="15.75" customHeight="1">
      <c r="A38" s="135" t="s">
        <v>52</v>
      </c>
      <c r="B38" s="104"/>
      <c r="C38" s="115">
        <v>9000.0</v>
      </c>
      <c r="D38" s="112">
        <v>0.0</v>
      </c>
      <c r="E38" s="113">
        <v>0.0</v>
      </c>
      <c r="F38" s="113">
        <v>0.0</v>
      </c>
      <c r="G38" s="113">
        <v>0.0</v>
      </c>
      <c r="H38" s="113">
        <v>0.0</v>
      </c>
      <c r="I38" s="113">
        <v>0.0</v>
      </c>
      <c r="J38" s="113">
        <v>0.0</v>
      </c>
      <c r="K38" s="113">
        <v>0.0</v>
      </c>
      <c r="L38" s="113">
        <v>0.0</v>
      </c>
      <c r="M38" s="113">
        <f t="shared" ref="M38:W38" si="66">N37</f>
        <v>0</v>
      </c>
      <c r="N38" s="113">
        <f t="shared" si="66"/>
        <v>0</v>
      </c>
      <c r="O38" s="113">
        <f t="shared" si="66"/>
        <v>0</v>
      </c>
      <c r="P38" s="113">
        <f t="shared" si="66"/>
        <v>0</v>
      </c>
      <c r="Q38" s="113">
        <f t="shared" si="66"/>
        <v>0</v>
      </c>
      <c r="R38" s="113">
        <f t="shared" si="66"/>
        <v>0</v>
      </c>
      <c r="S38" s="113">
        <f t="shared" si="66"/>
        <v>0</v>
      </c>
      <c r="T38" s="113">
        <f t="shared" si="66"/>
        <v>0</v>
      </c>
      <c r="U38" s="121">
        <f t="shared" si="66"/>
        <v>0</v>
      </c>
      <c r="V38" s="121">
        <f t="shared" si="66"/>
        <v>0</v>
      </c>
      <c r="W38" s="121">
        <f t="shared" si="66"/>
        <v>0</v>
      </c>
      <c r="X38" s="122">
        <v>0.0</v>
      </c>
    </row>
    <row r="39" ht="15.75" customHeight="1">
      <c r="A39" s="76"/>
      <c r="B39" s="76"/>
      <c r="C39" s="115">
        <v>9500.0</v>
      </c>
      <c r="D39" s="152">
        <f t="shared" ref="D39:W39" si="67">E38</f>
        <v>0</v>
      </c>
      <c r="E39" s="134">
        <f t="shared" si="67"/>
        <v>0</v>
      </c>
      <c r="F39" s="134">
        <f t="shared" si="67"/>
        <v>0</v>
      </c>
      <c r="G39" s="134">
        <f t="shared" si="67"/>
        <v>0</v>
      </c>
      <c r="H39" s="134">
        <f t="shared" si="67"/>
        <v>0</v>
      </c>
      <c r="I39" s="134">
        <f t="shared" si="67"/>
        <v>0</v>
      </c>
      <c r="J39" s="134">
        <f t="shared" si="67"/>
        <v>0</v>
      </c>
      <c r="K39" s="134">
        <f t="shared" si="67"/>
        <v>0</v>
      </c>
      <c r="L39" s="134">
        <f t="shared" si="67"/>
        <v>0</v>
      </c>
      <c r="M39" s="134">
        <f t="shared" si="67"/>
        <v>0</v>
      </c>
      <c r="N39" s="134">
        <f t="shared" si="67"/>
        <v>0</v>
      </c>
      <c r="O39" s="134">
        <f t="shared" si="67"/>
        <v>0</v>
      </c>
      <c r="P39" s="134">
        <f t="shared" si="67"/>
        <v>0</v>
      </c>
      <c r="Q39" s="134">
        <f t="shared" si="67"/>
        <v>0</v>
      </c>
      <c r="R39" s="134">
        <f t="shared" si="67"/>
        <v>0</v>
      </c>
      <c r="S39" s="134">
        <f t="shared" si="67"/>
        <v>0</v>
      </c>
      <c r="T39" s="121">
        <f t="shared" si="67"/>
        <v>0</v>
      </c>
      <c r="U39" s="121">
        <f t="shared" si="67"/>
        <v>0</v>
      </c>
      <c r="V39" s="121">
        <f t="shared" si="67"/>
        <v>0</v>
      </c>
      <c r="W39" s="121">
        <f t="shared" si="67"/>
        <v>0</v>
      </c>
      <c r="X39" s="122">
        <v>0.0</v>
      </c>
    </row>
    <row r="40" ht="15.75" customHeight="1">
      <c r="A40" s="76"/>
      <c r="B40" s="76"/>
      <c r="C40" s="115">
        <v>10000.0</v>
      </c>
      <c r="D40" s="152">
        <f t="shared" ref="D40:W40" si="68">E39</f>
        <v>0</v>
      </c>
      <c r="E40" s="134">
        <f t="shared" si="68"/>
        <v>0</v>
      </c>
      <c r="F40" s="134">
        <f t="shared" si="68"/>
        <v>0</v>
      </c>
      <c r="G40" s="134">
        <f t="shared" si="68"/>
        <v>0</v>
      </c>
      <c r="H40" s="134">
        <f t="shared" si="68"/>
        <v>0</v>
      </c>
      <c r="I40" s="134">
        <f t="shared" si="68"/>
        <v>0</v>
      </c>
      <c r="J40" s="134">
        <f t="shared" si="68"/>
        <v>0</v>
      </c>
      <c r="K40" s="134">
        <f t="shared" si="68"/>
        <v>0</v>
      </c>
      <c r="L40" s="134">
        <f t="shared" si="68"/>
        <v>0</v>
      </c>
      <c r="M40" s="134">
        <f t="shared" si="68"/>
        <v>0</v>
      </c>
      <c r="N40" s="134">
        <f t="shared" si="68"/>
        <v>0</v>
      </c>
      <c r="O40" s="134">
        <f t="shared" si="68"/>
        <v>0</v>
      </c>
      <c r="P40" s="134">
        <f t="shared" si="68"/>
        <v>0</v>
      </c>
      <c r="Q40" s="138">
        <f t="shared" si="68"/>
        <v>0</v>
      </c>
      <c r="R40" s="138">
        <f t="shared" si="68"/>
        <v>0</v>
      </c>
      <c r="S40" s="138">
        <f t="shared" si="68"/>
        <v>0</v>
      </c>
      <c r="T40" s="139">
        <f t="shared" si="68"/>
        <v>0</v>
      </c>
      <c r="U40" s="139">
        <f t="shared" si="68"/>
        <v>0</v>
      </c>
      <c r="V40" s="139">
        <f t="shared" si="68"/>
        <v>0</v>
      </c>
      <c r="W40" s="139">
        <f t="shared" si="68"/>
        <v>0</v>
      </c>
      <c r="X40" s="140">
        <v>0.0</v>
      </c>
    </row>
    <row r="41" ht="15.75" customHeight="1">
      <c r="A41" s="76"/>
      <c r="B41" s="76"/>
      <c r="C41" s="115">
        <v>10500.0</v>
      </c>
      <c r="D41" s="152">
        <f t="shared" ref="D41:P41" si="69">E40</f>
        <v>0</v>
      </c>
      <c r="E41" s="134">
        <f t="shared" si="69"/>
        <v>0</v>
      </c>
      <c r="F41" s="134">
        <f t="shared" si="69"/>
        <v>0</v>
      </c>
      <c r="G41" s="134">
        <f t="shared" si="69"/>
        <v>0</v>
      </c>
      <c r="H41" s="134">
        <f t="shared" si="69"/>
        <v>0</v>
      </c>
      <c r="I41" s="134">
        <f t="shared" si="69"/>
        <v>0</v>
      </c>
      <c r="J41" s="134">
        <f t="shared" si="69"/>
        <v>0</v>
      </c>
      <c r="K41" s="134">
        <f t="shared" si="69"/>
        <v>0</v>
      </c>
      <c r="L41" s="134">
        <f t="shared" si="69"/>
        <v>0</v>
      </c>
      <c r="M41" s="134">
        <f t="shared" si="69"/>
        <v>0</v>
      </c>
      <c r="N41" s="134">
        <f t="shared" si="69"/>
        <v>0</v>
      </c>
      <c r="O41" s="138">
        <f t="shared" si="69"/>
        <v>0</v>
      </c>
      <c r="P41" s="140">
        <f t="shared" si="69"/>
        <v>0</v>
      </c>
      <c r="Q41" s="95"/>
      <c r="R41" s="95"/>
      <c r="S41" s="95"/>
      <c r="T41" s="95"/>
      <c r="U41" s="95"/>
      <c r="V41" s="95"/>
      <c r="W41" s="95"/>
      <c r="X41" s="95"/>
    </row>
    <row r="42" ht="15.75" customHeight="1">
      <c r="A42" s="76"/>
      <c r="B42" s="76"/>
      <c r="C42" s="115">
        <v>11000.0</v>
      </c>
      <c r="D42" s="152">
        <f t="shared" ref="D42:N42" si="70">E41</f>
        <v>0</v>
      </c>
      <c r="E42" s="134">
        <f t="shared" si="70"/>
        <v>0</v>
      </c>
      <c r="F42" s="134">
        <f t="shared" si="70"/>
        <v>0</v>
      </c>
      <c r="G42" s="134">
        <f t="shared" si="70"/>
        <v>0</v>
      </c>
      <c r="H42" s="134">
        <f t="shared" si="70"/>
        <v>0</v>
      </c>
      <c r="I42" s="134">
        <f t="shared" si="70"/>
        <v>0</v>
      </c>
      <c r="J42" s="134">
        <f t="shared" si="70"/>
        <v>0</v>
      </c>
      <c r="K42" s="134">
        <f t="shared" si="70"/>
        <v>0</v>
      </c>
      <c r="L42" s="134">
        <f t="shared" si="70"/>
        <v>0</v>
      </c>
      <c r="M42" s="138">
        <f t="shared" si="70"/>
        <v>0</v>
      </c>
      <c r="N42" s="140">
        <f t="shared" si="70"/>
        <v>0</v>
      </c>
      <c r="O42" s="95"/>
      <c r="P42" s="95"/>
      <c r="Q42" s="95"/>
      <c r="R42" s="95"/>
      <c r="S42" s="95"/>
      <c r="T42" s="95"/>
      <c r="U42" s="95"/>
      <c r="V42" s="95"/>
      <c r="W42" s="95"/>
      <c r="X42" s="95"/>
    </row>
    <row r="43" ht="15.75" customHeight="1">
      <c r="A43" s="76"/>
      <c r="B43" s="76"/>
      <c r="C43" s="115">
        <v>11500.0</v>
      </c>
      <c r="D43" s="152">
        <f t="shared" ref="D43:L43" si="71">E42</f>
        <v>0</v>
      </c>
      <c r="E43" s="134">
        <f t="shared" si="71"/>
        <v>0</v>
      </c>
      <c r="F43" s="134">
        <f t="shared" si="71"/>
        <v>0</v>
      </c>
      <c r="G43" s="134">
        <f t="shared" si="71"/>
        <v>0</v>
      </c>
      <c r="H43" s="134">
        <f t="shared" si="71"/>
        <v>0</v>
      </c>
      <c r="I43" s="134">
        <f t="shared" si="71"/>
        <v>0</v>
      </c>
      <c r="J43" s="134">
        <f t="shared" si="71"/>
        <v>0</v>
      </c>
      <c r="K43" s="134">
        <f t="shared" si="71"/>
        <v>0</v>
      </c>
      <c r="L43" s="140">
        <f t="shared" si="71"/>
        <v>0</v>
      </c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</row>
    <row r="44" ht="15.75" customHeight="1">
      <c r="A44" s="76"/>
      <c r="B44" s="76"/>
      <c r="C44" s="141">
        <v>12000.0</v>
      </c>
      <c r="D44" s="153">
        <f t="shared" ref="D44:K44" si="72">E43</f>
        <v>0</v>
      </c>
      <c r="E44" s="138">
        <f t="shared" si="72"/>
        <v>0</v>
      </c>
      <c r="F44" s="138">
        <f t="shared" si="72"/>
        <v>0</v>
      </c>
      <c r="G44" s="138">
        <f t="shared" si="72"/>
        <v>0</v>
      </c>
      <c r="H44" s="138">
        <f t="shared" si="72"/>
        <v>0</v>
      </c>
      <c r="I44" s="138">
        <f t="shared" si="72"/>
        <v>0</v>
      </c>
      <c r="J44" s="138">
        <f t="shared" si="72"/>
        <v>0</v>
      </c>
      <c r="K44" s="140">
        <f t="shared" si="72"/>
        <v>0</v>
      </c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</row>
    <row r="45" ht="15.75" customHeight="1"/>
    <row r="46" ht="15.75" customHeight="1">
      <c r="A46" s="76"/>
      <c r="B46" s="76"/>
      <c r="C46" s="99" t="s">
        <v>53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0"/>
    </row>
    <row r="47" ht="15.75" customHeight="1">
      <c r="A47" s="76"/>
      <c r="B47" s="76"/>
      <c r="C47" s="144" t="s">
        <v>54</v>
      </c>
      <c r="D47" s="145">
        <v>8000.0</v>
      </c>
      <c r="E47" s="101">
        <v>9000.0</v>
      </c>
      <c r="F47" s="101">
        <v>10000.0</v>
      </c>
      <c r="G47" s="101">
        <v>11000.0</v>
      </c>
      <c r="H47" s="101">
        <v>12000.0</v>
      </c>
      <c r="I47" s="101">
        <v>13000.0</v>
      </c>
      <c r="J47" s="101">
        <v>14000.0</v>
      </c>
      <c r="K47" s="101">
        <v>15000.0</v>
      </c>
      <c r="L47" s="101">
        <v>16000.0</v>
      </c>
      <c r="M47" s="101">
        <v>17000.0</v>
      </c>
      <c r="N47" s="101">
        <v>18000.0</v>
      </c>
      <c r="O47" s="101">
        <v>19000.0</v>
      </c>
      <c r="P47" s="101">
        <v>20000.0</v>
      </c>
      <c r="Q47" s="101">
        <v>21000.0</v>
      </c>
      <c r="R47" s="101">
        <v>22000.0</v>
      </c>
      <c r="S47" s="101">
        <v>23000.0</v>
      </c>
      <c r="T47" s="101">
        <v>24000.0</v>
      </c>
      <c r="U47" s="101">
        <v>25000.0</v>
      </c>
      <c r="V47" s="101">
        <v>26000.0</v>
      </c>
      <c r="W47" s="101">
        <v>27000.0</v>
      </c>
      <c r="X47" s="102">
        <v>28000.0</v>
      </c>
    </row>
    <row r="48" ht="15.75" customHeight="1">
      <c r="A48" s="103" t="s">
        <v>15</v>
      </c>
      <c r="B48" s="104"/>
      <c r="C48" s="146">
        <v>3000.0</v>
      </c>
      <c r="D48" s="147">
        <v>8203.0</v>
      </c>
      <c r="E48" s="107">
        <v>8399.0</v>
      </c>
      <c r="F48" s="107">
        <v>8636.0</v>
      </c>
      <c r="G48" s="107">
        <v>8873.0</v>
      </c>
      <c r="H48" s="107">
        <v>9172.0</v>
      </c>
      <c r="I48" s="107">
        <v>9481.0</v>
      </c>
      <c r="J48" s="107">
        <v>9779.0</v>
      </c>
      <c r="K48" s="107">
        <v>10078.0</v>
      </c>
      <c r="L48" s="108">
        <v>10521.0</v>
      </c>
      <c r="M48" s="109">
        <v>11664.0</v>
      </c>
      <c r="N48" s="110">
        <v>12107.0</v>
      </c>
      <c r="O48" s="110">
        <v>12560.0</v>
      </c>
      <c r="P48" s="110">
        <v>13003.0</v>
      </c>
      <c r="Q48" s="110">
        <v>13456.0</v>
      </c>
      <c r="R48" s="110">
        <v>13910.0</v>
      </c>
      <c r="S48" s="110">
        <v>14353.0</v>
      </c>
      <c r="T48" s="111">
        <v>14806.0</v>
      </c>
      <c r="U48" s="112">
        <v>0.0</v>
      </c>
      <c r="V48" s="113">
        <v>0.0</v>
      </c>
      <c r="W48" s="113">
        <v>0.0</v>
      </c>
      <c r="X48" s="114">
        <v>0.0</v>
      </c>
    </row>
    <row r="49" ht="15.75" customHeight="1">
      <c r="A49" s="76"/>
      <c r="B49" s="76"/>
      <c r="C49" s="115">
        <v>3500.0</v>
      </c>
      <c r="D49" s="148">
        <f t="shared" ref="D49:D54" si="74">$E48</f>
        <v>8399</v>
      </c>
      <c r="E49" s="117">
        <f t="shared" ref="E49:E54" si="75">$F48</f>
        <v>8636</v>
      </c>
      <c r="F49" s="117">
        <f t="shared" ref="F49:F54" si="76">$G48</f>
        <v>8873</v>
      </c>
      <c r="G49" s="117">
        <f t="shared" ref="G49:G54" si="77">$H48</f>
        <v>9172</v>
      </c>
      <c r="H49" s="117">
        <f t="shared" ref="H49:H54" si="78">$I48</f>
        <v>9481</v>
      </c>
      <c r="I49" s="117">
        <f t="shared" ref="I49:I54" si="79">$J48</f>
        <v>9779</v>
      </c>
      <c r="J49" s="117">
        <f t="shared" ref="J49:J54" si="80">$K48</f>
        <v>10078</v>
      </c>
      <c r="K49" s="117">
        <v>10387.0</v>
      </c>
      <c r="L49" s="118">
        <v>10820.0</v>
      </c>
      <c r="M49" s="119">
        <f t="shared" ref="M49:S49" si="73">N48</f>
        <v>12107</v>
      </c>
      <c r="N49" s="119">
        <f t="shared" si="73"/>
        <v>12560</v>
      </c>
      <c r="O49" s="119">
        <f t="shared" si="73"/>
        <v>13003</v>
      </c>
      <c r="P49" s="119">
        <f t="shared" si="73"/>
        <v>13456</v>
      </c>
      <c r="Q49" s="119">
        <f t="shared" si="73"/>
        <v>13910</v>
      </c>
      <c r="R49" s="119">
        <f t="shared" si="73"/>
        <v>14353</v>
      </c>
      <c r="S49" s="119">
        <f t="shared" si="73"/>
        <v>14806</v>
      </c>
      <c r="T49" s="120">
        <v>15249.0</v>
      </c>
      <c r="U49" s="121">
        <v>0.0</v>
      </c>
      <c r="V49" s="121">
        <v>0.0</v>
      </c>
      <c r="W49" s="121">
        <v>0.0</v>
      </c>
      <c r="X49" s="122">
        <v>0.0</v>
      </c>
    </row>
    <row r="50" ht="15.75" customHeight="1">
      <c r="A50" s="76"/>
      <c r="B50" s="76"/>
      <c r="C50" s="115">
        <v>4000.0</v>
      </c>
      <c r="D50" s="148">
        <f t="shared" si="74"/>
        <v>8636</v>
      </c>
      <c r="E50" s="117">
        <f t="shared" si="75"/>
        <v>8873</v>
      </c>
      <c r="F50" s="117">
        <f t="shared" si="76"/>
        <v>9172</v>
      </c>
      <c r="G50" s="117">
        <f t="shared" si="77"/>
        <v>9481</v>
      </c>
      <c r="H50" s="117">
        <f t="shared" si="78"/>
        <v>9779</v>
      </c>
      <c r="I50" s="117">
        <f t="shared" si="79"/>
        <v>10078</v>
      </c>
      <c r="J50" s="117">
        <f t="shared" si="80"/>
        <v>10387</v>
      </c>
      <c r="K50" s="117">
        <v>10686.0</v>
      </c>
      <c r="L50" s="118">
        <v>11118.0</v>
      </c>
      <c r="M50" s="119">
        <f t="shared" ref="M50:S50" si="81">N49</f>
        <v>12560</v>
      </c>
      <c r="N50" s="119">
        <f t="shared" si="81"/>
        <v>13003</v>
      </c>
      <c r="O50" s="119">
        <f t="shared" si="81"/>
        <v>13456</v>
      </c>
      <c r="P50" s="119">
        <f t="shared" si="81"/>
        <v>13910</v>
      </c>
      <c r="Q50" s="119">
        <f t="shared" si="81"/>
        <v>14353</v>
      </c>
      <c r="R50" s="119">
        <f t="shared" si="81"/>
        <v>14806</v>
      </c>
      <c r="S50" s="119">
        <f t="shared" si="81"/>
        <v>15249</v>
      </c>
      <c r="T50" s="120">
        <v>15702.0</v>
      </c>
      <c r="U50" s="121">
        <f t="shared" ref="U50:W50" si="82">V49</f>
        <v>0</v>
      </c>
      <c r="V50" s="121">
        <f t="shared" si="82"/>
        <v>0</v>
      </c>
      <c r="W50" s="121">
        <f t="shared" si="82"/>
        <v>0</v>
      </c>
      <c r="X50" s="122">
        <v>0.0</v>
      </c>
    </row>
    <row r="51" ht="15.75" customHeight="1">
      <c r="A51" s="76"/>
      <c r="B51" s="76"/>
      <c r="C51" s="115">
        <v>4500.0</v>
      </c>
      <c r="D51" s="148">
        <f t="shared" si="74"/>
        <v>8873</v>
      </c>
      <c r="E51" s="117">
        <f t="shared" si="75"/>
        <v>9172</v>
      </c>
      <c r="F51" s="117">
        <f t="shared" si="76"/>
        <v>9481</v>
      </c>
      <c r="G51" s="117">
        <f t="shared" si="77"/>
        <v>9779</v>
      </c>
      <c r="H51" s="117">
        <f t="shared" si="78"/>
        <v>10078</v>
      </c>
      <c r="I51" s="117">
        <f t="shared" si="79"/>
        <v>10387</v>
      </c>
      <c r="J51" s="117">
        <f t="shared" si="80"/>
        <v>10686</v>
      </c>
      <c r="K51" s="117">
        <v>10984.0</v>
      </c>
      <c r="L51" s="118">
        <v>11427.0</v>
      </c>
      <c r="M51" s="119">
        <f t="shared" ref="M51:S51" si="83">N50</f>
        <v>13003</v>
      </c>
      <c r="N51" s="119">
        <f t="shared" si="83"/>
        <v>13456</v>
      </c>
      <c r="O51" s="119">
        <f t="shared" si="83"/>
        <v>13910</v>
      </c>
      <c r="P51" s="119">
        <f t="shared" si="83"/>
        <v>14353</v>
      </c>
      <c r="Q51" s="119">
        <f t="shared" si="83"/>
        <v>14806</v>
      </c>
      <c r="R51" s="119">
        <f t="shared" si="83"/>
        <v>15249</v>
      </c>
      <c r="S51" s="119">
        <f t="shared" si="83"/>
        <v>15702</v>
      </c>
      <c r="T51" s="120">
        <v>16145.0</v>
      </c>
      <c r="U51" s="121">
        <f t="shared" ref="U51:W51" si="84">V50</f>
        <v>0</v>
      </c>
      <c r="V51" s="121">
        <f t="shared" si="84"/>
        <v>0</v>
      </c>
      <c r="W51" s="121">
        <f t="shared" si="84"/>
        <v>0</v>
      </c>
      <c r="X51" s="122">
        <v>0.0</v>
      </c>
    </row>
    <row r="52" ht="15.75" customHeight="1">
      <c r="A52" s="76"/>
      <c r="B52" s="76"/>
      <c r="C52" s="115">
        <v>5000.0</v>
      </c>
      <c r="D52" s="148">
        <f t="shared" si="74"/>
        <v>9172</v>
      </c>
      <c r="E52" s="117">
        <f t="shared" si="75"/>
        <v>9481</v>
      </c>
      <c r="F52" s="117">
        <f t="shared" si="76"/>
        <v>9779</v>
      </c>
      <c r="G52" s="117">
        <f t="shared" si="77"/>
        <v>10078</v>
      </c>
      <c r="H52" s="117">
        <f t="shared" si="78"/>
        <v>10387</v>
      </c>
      <c r="I52" s="117">
        <f t="shared" si="79"/>
        <v>10686</v>
      </c>
      <c r="J52" s="117">
        <f t="shared" si="80"/>
        <v>10984</v>
      </c>
      <c r="K52" s="117">
        <v>11293.0</v>
      </c>
      <c r="L52" s="118">
        <v>11726.0</v>
      </c>
      <c r="M52" s="119">
        <f>O50</f>
        <v>13456</v>
      </c>
      <c r="N52" s="119">
        <f t="shared" ref="N52:S52" si="85">O51</f>
        <v>13910</v>
      </c>
      <c r="O52" s="119">
        <f t="shared" si="85"/>
        <v>14353</v>
      </c>
      <c r="P52" s="119">
        <f t="shared" si="85"/>
        <v>14806</v>
      </c>
      <c r="Q52" s="119">
        <f t="shared" si="85"/>
        <v>15249</v>
      </c>
      <c r="R52" s="119">
        <f t="shared" si="85"/>
        <v>15702</v>
      </c>
      <c r="S52" s="119">
        <f t="shared" si="85"/>
        <v>16145</v>
      </c>
      <c r="T52" s="120">
        <v>16598.0</v>
      </c>
      <c r="U52" s="121">
        <f t="shared" ref="U52:W52" si="86">V51</f>
        <v>0</v>
      </c>
      <c r="V52" s="121">
        <f t="shared" si="86"/>
        <v>0</v>
      </c>
      <c r="W52" s="121">
        <f t="shared" si="86"/>
        <v>0</v>
      </c>
      <c r="X52" s="122">
        <v>0.0</v>
      </c>
    </row>
    <row r="53" ht="15.75" customHeight="1">
      <c r="A53" s="76"/>
      <c r="B53" s="76"/>
      <c r="C53" s="115">
        <v>5500.0</v>
      </c>
      <c r="D53" s="148">
        <f t="shared" si="74"/>
        <v>9481</v>
      </c>
      <c r="E53" s="117">
        <f t="shared" si="75"/>
        <v>9779</v>
      </c>
      <c r="F53" s="117">
        <f t="shared" si="76"/>
        <v>10078</v>
      </c>
      <c r="G53" s="117">
        <f t="shared" si="77"/>
        <v>10387</v>
      </c>
      <c r="H53" s="117">
        <f t="shared" si="78"/>
        <v>10686</v>
      </c>
      <c r="I53" s="117">
        <f t="shared" si="79"/>
        <v>10984</v>
      </c>
      <c r="J53" s="117">
        <f t="shared" si="80"/>
        <v>11293</v>
      </c>
      <c r="K53" s="117">
        <v>11592.0</v>
      </c>
      <c r="L53" s="118">
        <v>12035.0</v>
      </c>
      <c r="M53" s="119">
        <f t="shared" ref="M53:S53" si="87">N52</f>
        <v>13910</v>
      </c>
      <c r="N53" s="119">
        <f t="shared" si="87"/>
        <v>14353</v>
      </c>
      <c r="O53" s="119">
        <f t="shared" si="87"/>
        <v>14806</v>
      </c>
      <c r="P53" s="119">
        <f t="shared" si="87"/>
        <v>15249</v>
      </c>
      <c r="Q53" s="119">
        <f t="shared" si="87"/>
        <v>15702</v>
      </c>
      <c r="R53" s="119">
        <f t="shared" si="87"/>
        <v>16145</v>
      </c>
      <c r="S53" s="119">
        <f t="shared" si="87"/>
        <v>16598</v>
      </c>
      <c r="T53" s="120">
        <v>17041.0</v>
      </c>
      <c r="U53" s="121">
        <f t="shared" ref="U53:W53" si="88">V52</f>
        <v>0</v>
      </c>
      <c r="V53" s="121">
        <f t="shared" si="88"/>
        <v>0</v>
      </c>
      <c r="W53" s="121">
        <f t="shared" si="88"/>
        <v>0</v>
      </c>
      <c r="X53" s="122">
        <v>0.0</v>
      </c>
    </row>
    <row r="54" ht="15.75" customHeight="1">
      <c r="A54" s="76"/>
      <c r="B54" s="76"/>
      <c r="C54" s="115">
        <v>6000.0</v>
      </c>
      <c r="D54" s="149">
        <f t="shared" si="74"/>
        <v>9779</v>
      </c>
      <c r="E54" s="124">
        <f t="shared" si="75"/>
        <v>10078</v>
      </c>
      <c r="F54" s="124">
        <f t="shared" si="76"/>
        <v>10387</v>
      </c>
      <c r="G54" s="124">
        <f t="shared" si="77"/>
        <v>10686</v>
      </c>
      <c r="H54" s="124">
        <f t="shared" si="78"/>
        <v>10984</v>
      </c>
      <c r="I54" s="124">
        <f t="shared" si="79"/>
        <v>11293</v>
      </c>
      <c r="J54" s="124">
        <f t="shared" si="80"/>
        <v>11592</v>
      </c>
      <c r="K54" s="124">
        <v>11901.0</v>
      </c>
      <c r="L54" s="125">
        <v>12334.0</v>
      </c>
      <c r="M54" s="119">
        <f t="shared" ref="M54:S54" si="89">N53</f>
        <v>14353</v>
      </c>
      <c r="N54" s="119">
        <f t="shared" si="89"/>
        <v>14806</v>
      </c>
      <c r="O54" s="119">
        <f t="shared" si="89"/>
        <v>15249</v>
      </c>
      <c r="P54" s="119">
        <f t="shared" si="89"/>
        <v>15702</v>
      </c>
      <c r="Q54" s="119">
        <f t="shared" si="89"/>
        <v>16145</v>
      </c>
      <c r="R54" s="119">
        <f t="shared" si="89"/>
        <v>16598</v>
      </c>
      <c r="S54" s="119">
        <f t="shared" si="89"/>
        <v>17041</v>
      </c>
      <c r="T54" s="120">
        <v>17494.0</v>
      </c>
      <c r="U54" s="121">
        <f t="shared" ref="U54:W54" si="90">V53</f>
        <v>0</v>
      </c>
      <c r="V54" s="121">
        <f t="shared" si="90"/>
        <v>0</v>
      </c>
      <c r="W54" s="121">
        <f t="shared" si="90"/>
        <v>0</v>
      </c>
      <c r="X54" s="122">
        <v>0.0</v>
      </c>
    </row>
    <row r="55" ht="15.75" customHeight="1">
      <c r="A55" s="126" t="s">
        <v>16</v>
      </c>
      <c r="B55" s="104"/>
      <c r="C55" s="115">
        <v>6500.0</v>
      </c>
      <c r="D55" s="109">
        <v>10768.0</v>
      </c>
      <c r="E55" s="110">
        <v>11211.0</v>
      </c>
      <c r="F55" s="110">
        <f t="shared" ref="F55:L55" si="91">M48</f>
        <v>11664</v>
      </c>
      <c r="G55" s="110">
        <f t="shared" si="91"/>
        <v>12107</v>
      </c>
      <c r="H55" s="110">
        <f t="shared" si="91"/>
        <v>12560</v>
      </c>
      <c r="I55" s="110">
        <f t="shared" si="91"/>
        <v>13003</v>
      </c>
      <c r="J55" s="110">
        <f t="shared" si="91"/>
        <v>13456</v>
      </c>
      <c r="K55" s="110">
        <f t="shared" si="91"/>
        <v>13910</v>
      </c>
      <c r="L55" s="110">
        <f t="shared" si="91"/>
        <v>14353</v>
      </c>
      <c r="M55" s="119">
        <f t="shared" ref="M55:S55" si="92">N54</f>
        <v>14806</v>
      </c>
      <c r="N55" s="119">
        <f t="shared" si="92"/>
        <v>15249</v>
      </c>
      <c r="O55" s="119">
        <f t="shared" si="92"/>
        <v>15702</v>
      </c>
      <c r="P55" s="119">
        <f t="shared" si="92"/>
        <v>16145</v>
      </c>
      <c r="Q55" s="128">
        <f t="shared" si="92"/>
        <v>16598</v>
      </c>
      <c r="R55" s="128">
        <f t="shared" si="92"/>
        <v>17041</v>
      </c>
      <c r="S55" s="128">
        <f t="shared" si="92"/>
        <v>17494</v>
      </c>
      <c r="T55" s="129">
        <v>17937.0</v>
      </c>
      <c r="U55" s="121">
        <f t="shared" ref="U55:W55" si="93">V54</f>
        <v>0</v>
      </c>
      <c r="V55" s="121">
        <f t="shared" si="93"/>
        <v>0</v>
      </c>
      <c r="W55" s="121">
        <f t="shared" si="93"/>
        <v>0</v>
      </c>
      <c r="X55" s="122">
        <v>0.0</v>
      </c>
    </row>
    <row r="56" ht="15.75" customHeight="1">
      <c r="A56" s="76"/>
      <c r="B56" s="76"/>
      <c r="C56" s="115">
        <v>7000.0</v>
      </c>
      <c r="D56" s="150">
        <f t="shared" ref="D56:P56" si="94">E55</f>
        <v>11211</v>
      </c>
      <c r="E56" s="131">
        <f t="shared" si="94"/>
        <v>11664</v>
      </c>
      <c r="F56" s="131">
        <f t="shared" si="94"/>
        <v>12107</v>
      </c>
      <c r="G56" s="131">
        <f t="shared" si="94"/>
        <v>12560</v>
      </c>
      <c r="H56" s="131">
        <f t="shared" si="94"/>
        <v>13003</v>
      </c>
      <c r="I56" s="131">
        <f t="shared" si="94"/>
        <v>13456</v>
      </c>
      <c r="J56" s="131">
        <f t="shared" si="94"/>
        <v>13910</v>
      </c>
      <c r="K56" s="131">
        <f t="shared" si="94"/>
        <v>14353</v>
      </c>
      <c r="L56" s="131">
        <f t="shared" si="94"/>
        <v>14806</v>
      </c>
      <c r="M56" s="131">
        <f t="shared" si="94"/>
        <v>15249</v>
      </c>
      <c r="N56" s="131">
        <f t="shared" si="94"/>
        <v>15702</v>
      </c>
      <c r="O56" s="131">
        <f t="shared" si="94"/>
        <v>16145</v>
      </c>
      <c r="P56" s="129">
        <f t="shared" si="94"/>
        <v>16598</v>
      </c>
      <c r="Q56" s="112">
        <f t="shared" ref="Q56:T56" si="95">U52</f>
        <v>0</v>
      </c>
      <c r="R56" s="112">
        <f t="shared" si="95"/>
        <v>0</v>
      </c>
      <c r="S56" s="112">
        <f t="shared" si="95"/>
        <v>0</v>
      </c>
      <c r="T56" s="112">
        <f t="shared" si="95"/>
        <v>0</v>
      </c>
      <c r="U56" s="121">
        <f t="shared" ref="U56:W56" si="96">V55</f>
        <v>0</v>
      </c>
      <c r="V56" s="121">
        <f t="shared" si="96"/>
        <v>0</v>
      </c>
      <c r="W56" s="121">
        <f t="shared" si="96"/>
        <v>0</v>
      </c>
      <c r="X56" s="122">
        <v>0.0</v>
      </c>
    </row>
    <row r="57" ht="15.75" customHeight="1">
      <c r="A57" s="76"/>
      <c r="B57" s="76"/>
      <c r="C57" s="115">
        <v>7500.0</v>
      </c>
      <c r="D57" s="150">
        <f t="shared" ref="D57:M57" si="97">E56</f>
        <v>11664</v>
      </c>
      <c r="E57" s="131">
        <f t="shared" si="97"/>
        <v>12107</v>
      </c>
      <c r="F57" s="131">
        <f t="shared" si="97"/>
        <v>12560</v>
      </c>
      <c r="G57" s="131">
        <f t="shared" si="97"/>
        <v>13003</v>
      </c>
      <c r="H57" s="131">
        <f t="shared" si="97"/>
        <v>13456</v>
      </c>
      <c r="I57" s="131">
        <f t="shared" si="97"/>
        <v>13910</v>
      </c>
      <c r="J57" s="131">
        <f t="shared" si="97"/>
        <v>14353</v>
      </c>
      <c r="K57" s="131">
        <f t="shared" si="97"/>
        <v>14806</v>
      </c>
      <c r="L57" s="131">
        <f t="shared" si="97"/>
        <v>15249</v>
      </c>
      <c r="M57" s="131">
        <f t="shared" si="97"/>
        <v>15702</v>
      </c>
      <c r="N57" s="131">
        <v>20965.0</v>
      </c>
      <c r="O57" s="129">
        <f t="shared" ref="O57:W57" si="98">P56</f>
        <v>16598</v>
      </c>
      <c r="P57" s="112">
        <f t="shared" si="98"/>
        <v>0</v>
      </c>
      <c r="Q57" s="112">
        <f t="shared" si="98"/>
        <v>0</v>
      </c>
      <c r="R57" s="112">
        <f t="shared" si="98"/>
        <v>0</v>
      </c>
      <c r="S57" s="112">
        <f t="shared" si="98"/>
        <v>0</v>
      </c>
      <c r="T57" s="112">
        <f t="shared" si="98"/>
        <v>0</v>
      </c>
      <c r="U57" s="121">
        <f t="shared" si="98"/>
        <v>0</v>
      </c>
      <c r="V57" s="121">
        <f t="shared" si="98"/>
        <v>0</v>
      </c>
      <c r="W57" s="121">
        <f t="shared" si="98"/>
        <v>0</v>
      </c>
      <c r="X57" s="122">
        <v>0.0</v>
      </c>
    </row>
    <row r="58" ht="15.75" customHeight="1">
      <c r="A58" s="76"/>
      <c r="B58" s="76"/>
      <c r="C58" s="115">
        <v>8000.0</v>
      </c>
      <c r="D58" s="150">
        <f t="shared" ref="D58:W58" si="99">E57</f>
        <v>12107</v>
      </c>
      <c r="E58" s="131">
        <f t="shared" si="99"/>
        <v>12560</v>
      </c>
      <c r="F58" s="131">
        <f t="shared" si="99"/>
        <v>13003</v>
      </c>
      <c r="G58" s="131">
        <f t="shared" si="99"/>
        <v>13456</v>
      </c>
      <c r="H58" s="131">
        <f t="shared" si="99"/>
        <v>13910</v>
      </c>
      <c r="I58" s="131">
        <f t="shared" si="99"/>
        <v>14353</v>
      </c>
      <c r="J58" s="131">
        <f t="shared" si="99"/>
        <v>14806</v>
      </c>
      <c r="K58" s="131">
        <f t="shared" si="99"/>
        <v>15249</v>
      </c>
      <c r="L58" s="131">
        <f t="shared" si="99"/>
        <v>15702</v>
      </c>
      <c r="M58" s="131">
        <f t="shared" si="99"/>
        <v>20965</v>
      </c>
      <c r="N58" s="129">
        <f t="shared" si="99"/>
        <v>16598</v>
      </c>
      <c r="O58" s="112">
        <f t="shared" si="99"/>
        <v>0</v>
      </c>
      <c r="P58" s="112">
        <f t="shared" si="99"/>
        <v>0</v>
      </c>
      <c r="Q58" s="112">
        <f t="shared" si="99"/>
        <v>0</v>
      </c>
      <c r="R58" s="112">
        <f t="shared" si="99"/>
        <v>0</v>
      </c>
      <c r="S58" s="112">
        <f t="shared" si="99"/>
        <v>0</v>
      </c>
      <c r="T58" s="112">
        <f t="shared" si="99"/>
        <v>0</v>
      </c>
      <c r="U58" s="121">
        <f t="shared" si="99"/>
        <v>0</v>
      </c>
      <c r="V58" s="121">
        <f t="shared" si="99"/>
        <v>0</v>
      </c>
      <c r="W58" s="121">
        <f t="shared" si="99"/>
        <v>0</v>
      </c>
      <c r="X58" s="122">
        <v>0.0</v>
      </c>
    </row>
    <row r="59" ht="15.75" customHeight="1">
      <c r="A59" s="76"/>
      <c r="B59" s="76"/>
      <c r="C59" s="115">
        <v>8500.0</v>
      </c>
      <c r="D59" s="151">
        <f t="shared" ref="D59:W59" si="100">E58</f>
        <v>12560</v>
      </c>
      <c r="E59" s="133">
        <f t="shared" si="100"/>
        <v>13003</v>
      </c>
      <c r="F59" s="133">
        <f t="shared" si="100"/>
        <v>13456</v>
      </c>
      <c r="G59" s="133">
        <f t="shared" si="100"/>
        <v>13910</v>
      </c>
      <c r="H59" s="133">
        <f t="shared" si="100"/>
        <v>14353</v>
      </c>
      <c r="I59" s="133">
        <f t="shared" si="100"/>
        <v>14806</v>
      </c>
      <c r="J59" s="133">
        <f t="shared" si="100"/>
        <v>15249</v>
      </c>
      <c r="K59" s="133">
        <f t="shared" si="100"/>
        <v>15702</v>
      </c>
      <c r="L59" s="133">
        <f t="shared" si="100"/>
        <v>20965</v>
      </c>
      <c r="M59" s="129">
        <f t="shared" si="100"/>
        <v>16598</v>
      </c>
      <c r="N59" s="112">
        <f t="shared" si="100"/>
        <v>0</v>
      </c>
      <c r="O59" s="134">
        <f t="shared" si="100"/>
        <v>0</v>
      </c>
      <c r="P59" s="112">
        <f t="shared" si="100"/>
        <v>0</v>
      </c>
      <c r="Q59" s="112">
        <f t="shared" si="100"/>
        <v>0</v>
      </c>
      <c r="R59" s="112">
        <f t="shared" si="100"/>
        <v>0</v>
      </c>
      <c r="S59" s="112">
        <f t="shared" si="100"/>
        <v>0</v>
      </c>
      <c r="T59" s="112">
        <f t="shared" si="100"/>
        <v>0</v>
      </c>
      <c r="U59" s="121">
        <f t="shared" si="100"/>
        <v>0</v>
      </c>
      <c r="V59" s="121">
        <f t="shared" si="100"/>
        <v>0</v>
      </c>
      <c r="W59" s="121">
        <f t="shared" si="100"/>
        <v>0</v>
      </c>
      <c r="X59" s="122">
        <v>0.0</v>
      </c>
    </row>
    <row r="60" ht="15.75" customHeight="1">
      <c r="A60" s="135" t="s">
        <v>52</v>
      </c>
      <c r="B60" s="104"/>
      <c r="C60" s="115">
        <v>9000.0</v>
      </c>
      <c r="D60" s="112">
        <v>0.0</v>
      </c>
      <c r="E60" s="113">
        <v>0.0</v>
      </c>
      <c r="F60" s="113">
        <v>0.0</v>
      </c>
      <c r="G60" s="113">
        <v>0.0</v>
      </c>
      <c r="H60" s="113">
        <v>0.0</v>
      </c>
      <c r="I60" s="113">
        <v>0.0</v>
      </c>
      <c r="J60" s="113">
        <v>0.0</v>
      </c>
      <c r="K60" s="113">
        <v>0.0</v>
      </c>
      <c r="L60" s="113">
        <v>0.0</v>
      </c>
      <c r="M60" s="113">
        <f t="shared" ref="M60:W60" si="101">N59</f>
        <v>0</v>
      </c>
      <c r="N60" s="113">
        <f t="shared" si="101"/>
        <v>0</v>
      </c>
      <c r="O60" s="113">
        <f t="shared" si="101"/>
        <v>0</v>
      </c>
      <c r="P60" s="113">
        <f t="shared" si="101"/>
        <v>0</v>
      </c>
      <c r="Q60" s="113">
        <f t="shared" si="101"/>
        <v>0</v>
      </c>
      <c r="R60" s="113">
        <f t="shared" si="101"/>
        <v>0</v>
      </c>
      <c r="S60" s="113">
        <f t="shared" si="101"/>
        <v>0</v>
      </c>
      <c r="T60" s="113">
        <f t="shared" si="101"/>
        <v>0</v>
      </c>
      <c r="U60" s="121">
        <f t="shared" si="101"/>
        <v>0</v>
      </c>
      <c r="V60" s="121">
        <f t="shared" si="101"/>
        <v>0</v>
      </c>
      <c r="W60" s="121">
        <f t="shared" si="101"/>
        <v>0</v>
      </c>
      <c r="X60" s="122">
        <v>0.0</v>
      </c>
    </row>
    <row r="61" ht="15.75" customHeight="1">
      <c r="A61" s="76"/>
      <c r="B61" s="76"/>
      <c r="C61" s="115">
        <v>9500.0</v>
      </c>
      <c r="D61" s="152">
        <f t="shared" ref="D61:W61" si="102">E60</f>
        <v>0</v>
      </c>
      <c r="E61" s="134">
        <f t="shared" si="102"/>
        <v>0</v>
      </c>
      <c r="F61" s="134">
        <f t="shared" si="102"/>
        <v>0</v>
      </c>
      <c r="G61" s="134">
        <f t="shared" si="102"/>
        <v>0</v>
      </c>
      <c r="H61" s="134">
        <f t="shared" si="102"/>
        <v>0</v>
      </c>
      <c r="I61" s="134">
        <f t="shared" si="102"/>
        <v>0</v>
      </c>
      <c r="J61" s="134">
        <f t="shared" si="102"/>
        <v>0</v>
      </c>
      <c r="K61" s="134">
        <f t="shared" si="102"/>
        <v>0</v>
      </c>
      <c r="L61" s="134">
        <f t="shared" si="102"/>
        <v>0</v>
      </c>
      <c r="M61" s="134">
        <f t="shared" si="102"/>
        <v>0</v>
      </c>
      <c r="N61" s="134">
        <f t="shared" si="102"/>
        <v>0</v>
      </c>
      <c r="O61" s="134">
        <f t="shared" si="102"/>
        <v>0</v>
      </c>
      <c r="P61" s="134">
        <f t="shared" si="102"/>
        <v>0</v>
      </c>
      <c r="Q61" s="134">
        <f t="shared" si="102"/>
        <v>0</v>
      </c>
      <c r="R61" s="134">
        <f t="shared" si="102"/>
        <v>0</v>
      </c>
      <c r="S61" s="134">
        <f t="shared" si="102"/>
        <v>0</v>
      </c>
      <c r="T61" s="121">
        <f t="shared" si="102"/>
        <v>0</v>
      </c>
      <c r="U61" s="121">
        <f t="shared" si="102"/>
        <v>0</v>
      </c>
      <c r="V61" s="121">
        <f t="shared" si="102"/>
        <v>0</v>
      </c>
      <c r="W61" s="121">
        <f t="shared" si="102"/>
        <v>0</v>
      </c>
      <c r="X61" s="122">
        <v>0.0</v>
      </c>
    </row>
    <row r="62" ht="15.75" customHeight="1">
      <c r="A62" s="76"/>
      <c r="B62" s="76"/>
      <c r="C62" s="115">
        <v>10000.0</v>
      </c>
      <c r="D62" s="152">
        <f t="shared" ref="D62:W62" si="103">E61</f>
        <v>0</v>
      </c>
      <c r="E62" s="134">
        <f t="shared" si="103"/>
        <v>0</v>
      </c>
      <c r="F62" s="134">
        <f t="shared" si="103"/>
        <v>0</v>
      </c>
      <c r="G62" s="134">
        <f t="shared" si="103"/>
        <v>0</v>
      </c>
      <c r="H62" s="134">
        <f t="shared" si="103"/>
        <v>0</v>
      </c>
      <c r="I62" s="134">
        <f t="shared" si="103"/>
        <v>0</v>
      </c>
      <c r="J62" s="134">
        <f t="shared" si="103"/>
        <v>0</v>
      </c>
      <c r="K62" s="134">
        <f t="shared" si="103"/>
        <v>0</v>
      </c>
      <c r="L62" s="134">
        <f t="shared" si="103"/>
        <v>0</v>
      </c>
      <c r="M62" s="134">
        <f t="shared" si="103"/>
        <v>0</v>
      </c>
      <c r="N62" s="134">
        <f t="shared" si="103"/>
        <v>0</v>
      </c>
      <c r="O62" s="134">
        <f t="shared" si="103"/>
        <v>0</v>
      </c>
      <c r="P62" s="134">
        <f t="shared" si="103"/>
        <v>0</v>
      </c>
      <c r="Q62" s="138">
        <f t="shared" si="103"/>
        <v>0</v>
      </c>
      <c r="R62" s="138">
        <f t="shared" si="103"/>
        <v>0</v>
      </c>
      <c r="S62" s="138">
        <f t="shared" si="103"/>
        <v>0</v>
      </c>
      <c r="T62" s="139">
        <f t="shared" si="103"/>
        <v>0</v>
      </c>
      <c r="U62" s="139">
        <f t="shared" si="103"/>
        <v>0</v>
      </c>
      <c r="V62" s="139">
        <f t="shared" si="103"/>
        <v>0</v>
      </c>
      <c r="W62" s="139">
        <f t="shared" si="103"/>
        <v>0</v>
      </c>
      <c r="X62" s="140">
        <v>0.0</v>
      </c>
    </row>
    <row r="63" ht="15.75" customHeight="1">
      <c r="A63" s="76"/>
      <c r="B63" s="76"/>
      <c r="C63" s="115">
        <v>10500.0</v>
      </c>
      <c r="D63" s="152">
        <f t="shared" ref="D63:P63" si="104">E62</f>
        <v>0</v>
      </c>
      <c r="E63" s="134">
        <f t="shared" si="104"/>
        <v>0</v>
      </c>
      <c r="F63" s="134">
        <f t="shared" si="104"/>
        <v>0</v>
      </c>
      <c r="G63" s="134">
        <f t="shared" si="104"/>
        <v>0</v>
      </c>
      <c r="H63" s="134">
        <f t="shared" si="104"/>
        <v>0</v>
      </c>
      <c r="I63" s="134">
        <f t="shared" si="104"/>
        <v>0</v>
      </c>
      <c r="J63" s="134">
        <f t="shared" si="104"/>
        <v>0</v>
      </c>
      <c r="K63" s="134">
        <f t="shared" si="104"/>
        <v>0</v>
      </c>
      <c r="L63" s="134">
        <f t="shared" si="104"/>
        <v>0</v>
      </c>
      <c r="M63" s="134">
        <f t="shared" si="104"/>
        <v>0</v>
      </c>
      <c r="N63" s="134">
        <f t="shared" si="104"/>
        <v>0</v>
      </c>
      <c r="O63" s="138">
        <f t="shared" si="104"/>
        <v>0</v>
      </c>
      <c r="P63" s="140">
        <f t="shared" si="104"/>
        <v>0</v>
      </c>
      <c r="Q63" s="95"/>
      <c r="R63" s="95"/>
      <c r="S63" s="95"/>
      <c r="T63" s="95"/>
      <c r="U63" s="95"/>
      <c r="V63" s="95"/>
      <c r="W63" s="95"/>
      <c r="X63" s="95"/>
    </row>
    <row r="64" ht="15.75" customHeight="1">
      <c r="A64" s="76"/>
      <c r="B64" s="76"/>
      <c r="C64" s="115">
        <v>11000.0</v>
      </c>
      <c r="D64" s="152">
        <f t="shared" ref="D64:N64" si="105">E63</f>
        <v>0</v>
      </c>
      <c r="E64" s="134">
        <f t="shared" si="105"/>
        <v>0</v>
      </c>
      <c r="F64" s="134">
        <f t="shared" si="105"/>
        <v>0</v>
      </c>
      <c r="G64" s="134">
        <f t="shared" si="105"/>
        <v>0</v>
      </c>
      <c r="H64" s="134">
        <f t="shared" si="105"/>
        <v>0</v>
      </c>
      <c r="I64" s="134">
        <f t="shared" si="105"/>
        <v>0</v>
      </c>
      <c r="J64" s="134">
        <f t="shared" si="105"/>
        <v>0</v>
      </c>
      <c r="K64" s="134">
        <f t="shared" si="105"/>
        <v>0</v>
      </c>
      <c r="L64" s="134">
        <f t="shared" si="105"/>
        <v>0</v>
      </c>
      <c r="M64" s="138">
        <f t="shared" si="105"/>
        <v>0</v>
      </c>
      <c r="N64" s="140">
        <f t="shared" si="105"/>
        <v>0</v>
      </c>
      <c r="O64" s="95"/>
      <c r="P64" s="95"/>
      <c r="Q64" s="95"/>
      <c r="R64" s="95"/>
      <c r="S64" s="95"/>
      <c r="T64" s="95"/>
      <c r="U64" s="95"/>
      <c r="V64" s="95"/>
      <c r="W64" s="95"/>
      <c r="X64" s="95"/>
    </row>
    <row r="65" ht="15.75" customHeight="1">
      <c r="A65" s="76"/>
      <c r="B65" s="76"/>
      <c r="C65" s="115">
        <v>11500.0</v>
      </c>
      <c r="D65" s="152">
        <f t="shared" ref="D65:L65" si="106">E64</f>
        <v>0</v>
      </c>
      <c r="E65" s="134">
        <f t="shared" si="106"/>
        <v>0</v>
      </c>
      <c r="F65" s="134">
        <f t="shared" si="106"/>
        <v>0</v>
      </c>
      <c r="G65" s="134">
        <f t="shared" si="106"/>
        <v>0</v>
      </c>
      <c r="H65" s="134">
        <f t="shared" si="106"/>
        <v>0</v>
      </c>
      <c r="I65" s="134">
        <f t="shared" si="106"/>
        <v>0</v>
      </c>
      <c r="J65" s="134">
        <f t="shared" si="106"/>
        <v>0</v>
      </c>
      <c r="K65" s="134">
        <f t="shared" si="106"/>
        <v>0</v>
      </c>
      <c r="L65" s="140">
        <f t="shared" si="106"/>
        <v>0</v>
      </c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</row>
    <row r="66" ht="15.75" customHeight="1">
      <c r="A66" s="76"/>
      <c r="B66" s="76"/>
      <c r="C66" s="141">
        <v>12000.0</v>
      </c>
      <c r="D66" s="153">
        <f t="shared" ref="D66:K66" si="107">E65</f>
        <v>0</v>
      </c>
      <c r="E66" s="138">
        <f t="shared" si="107"/>
        <v>0</v>
      </c>
      <c r="F66" s="138">
        <f t="shared" si="107"/>
        <v>0</v>
      </c>
      <c r="G66" s="138">
        <f t="shared" si="107"/>
        <v>0</v>
      </c>
      <c r="H66" s="138">
        <f t="shared" si="107"/>
        <v>0</v>
      </c>
      <c r="I66" s="138">
        <f t="shared" si="107"/>
        <v>0</v>
      </c>
      <c r="J66" s="138">
        <f t="shared" si="107"/>
        <v>0</v>
      </c>
      <c r="K66" s="140">
        <f t="shared" si="107"/>
        <v>0</v>
      </c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</row>
    <row r="67" ht="15.75" customHeight="1"/>
    <row r="68" ht="15.75" customHeight="1">
      <c r="A68" s="76"/>
      <c r="B68" s="76"/>
      <c r="C68" s="99" t="s">
        <v>55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</row>
    <row r="69" ht="15.75" customHeight="1">
      <c r="A69" s="76"/>
      <c r="B69" s="76"/>
      <c r="C69" s="144" t="s">
        <v>56</v>
      </c>
      <c r="D69" s="145">
        <v>8000.0</v>
      </c>
      <c r="E69" s="101">
        <v>9000.0</v>
      </c>
      <c r="F69" s="101">
        <v>10000.0</v>
      </c>
      <c r="G69" s="101">
        <v>11000.0</v>
      </c>
      <c r="H69" s="101">
        <v>12000.0</v>
      </c>
      <c r="I69" s="101">
        <v>13000.0</v>
      </c>
      <c r="J69" s="101">
        <v>14000.0</v>
      </c>
      <c r="K69" s="101">
        <v>15000.0</v>
      </c>
      <c r="L69" s="101">
        <v>16000.0</v>
      </c>
      <c r="M69" s="101">
        <v>17000.0</v>
      </c>
      <c r="N69" s="101">
        <v>18000.0</v>
      </c>
      <c r="O69" s="101">
        <v>19000.0</v>
      </c>
      <c r="P69" s="101">
        <v>20000.0</v>
      </c>
      <c r="Q69" s="101">
        <v>21000.0</v>
      </c>
      <c r="R69" s="101">
        <v>22000.0</v>
      </c>
      <c r="S69" s="101">
        <v>23000.0</v>
      </c>
      <c r="T69" s="101">
        <v>24000.0</v>
      </c>
      <c r="U69" s="101">
        <v>25000.0</v>
      </c>
      <c r="V69" s="101">
        <v>26000.0</v>
      </c>
      <c r="W69" s="101">
        <v>27000.0</v>
      </c>
      <c r="X69" s="102">
        <v>28000.0</v>
      </c>
    </row>
    <row r="70" ht="15.75" customHeight="1">
      <c r="A70" s="103" t="s">
        <v>13</v>
      </c>
      <c r="B70" s="104"/>
      <c r="C70" s="146">
        <v>3000.0</v>
      </c>
      <c r="D70" s="147">
        <v>5659.0</v>
      </c>
      <c r="E70" s="107">
        <v>5865.0</v>
      </c>
      <c r="F70" s="107">
        <v>6113.0</v>
      </c>
      <c r="G70" s="107">
        <v>6360.0</v>
      </c>
      <c r="H70" s="107">
        <v>6679.0</v>
      </c>
      <c r="I70" s="107">
        <v>6998.0</v>
      </c>
      <c r="J70" s="107">
        <v>7318.0</v>
      </c>
      <c r="K70" s="107">
        <v>7637.0</v>
      </c>
      <c r="L70" s="108">
        <v>8090.0</v>
      </c>
      <c r="M70" s="109">
        <v>8986.0</v>
      </c>
      <c r="N70" s="110">
        <v>9326.0</v>
      </c>
      <c r="O70" s="110">
        <v>9676.0</v>
      </c>
      <c r="P70" s="110">
        <v>10016.0</v>
      </c>
      <c r="Q70" s="110">
        <v>10366.0</v>
      </c>
      <c r="R70" s="110">
        <v>10706.0</v>
      </c>
      <c r="S70" s="110">
        <v>11057.0</v>
      </c>
      <c r="T70" s="111">
        <v>11396.0</v>
      </c>
      <c r="U70" s="112">
        <v>0.0</v>
      </c>
      <c r="V70" s="113">
        <v>0.0</v>
      </c>
      <c r="W70" s="113">
        <v>0.0</v>
      </c>
      <c r="X70" s="114">
        <v>0.0</v>
      </c>
    </row>
    <row r="71" ht="15.75" customHeight="1">
      <c r="A71" s="76"/>
      <c r="B71" s="76"/>
      <c r="C71" s="115">
        <v>3500.0</v>
      </c>
      <c r="D71" s="148">
        <f t="shared" ref="D71:D76" si="110">$E70</f>
        <v>5865</v>
      </c>
      <c r="E71" s="117">
        <f t="shared" ref="E71:E76" si="111">$F70</f>
        <v>6113</v>
      </c>
      <c r="F71" s="117">
        <f t="shared" ref="F71:F76" si="112">$G70</f>
        <v>6360</v>
      </c>
      <c r="G71" s="117">
        <f t="shared" ref="G71:G76" si="113">$H70</f>
        <v>6679</v>
      </c>
      <c r="H71" s="117">
        <f t="shared" ref="H71:H76" si="114">$I70</f>
        <v>6998</v>
      </c>
      <c r="I71" s="117">
        <f t="shared" ref="I71:I76" si="115">$J70</f>
        <v>7318</v>
      </c>
      <c r="J71" s="117">
        <f t="shared" ref="J71:J76" si="116">$K70</f>
        <v>7637</v>
      </c>
      <c r="K71" s="117">
        <v>7956.0</v>
      </c>
      <c r="L71" s="118">
        <v>8409.0</v>
      </c>
      <c r="M71" s="119">
        <f t="shared" ref="M71:S71" si="108">N70</f>
        <v>9326</v>
      </c>
      <c r="N71" s="119">
        <f t="shared" si="108"/>
        <v>9676</v>
      </c>
      <c r="O71" s="119">
        <f t="shared" si="108"/>
        <v>10016</v>
      </c>
      <c r="P71" s="119">
        <f t="shared" si="108"/>
        <v>10366</v>
      </c>
      <c r="Q71" s="119">
        <f t="shared" si="108"/>
        <v>10706</v>
      </c>
      <c r="R71" s="119">
        <f t="shared" si="108"/>
        <v>11057</v>
      </c>
      <c r="S71" s="119">
        <f t="shared" si="108"/>
        <v>11396</v>
      </c>
      <c r="T71" s="120">
        <v>11747.0</v>
      </c>
      <c r="U71" s="121">
        <f t="shared" ref="U71:W71" si="109">V70</f>
        <v>0</v>
      </c>
      <c r="V71" s="121">
        <f t="shared" si="109"/>
        <v>0</v>
      </c>
      <c r="W71" s="121">
        <f t="shared" si="109"/>
        <v>0</v>
      </c>
      <c r="X71" s="122">
        <v>0.0</v>
      </c>
    </row>
    <row r="72" ht="15.75" customHeight="1">
      <c r="A72" s="76"/>
      <c r="B72" s="76"/>
      <c r="C72" s="115">
        <v>4000.0</v>
      </c>
      <c r="D72" s="148">
        <f t="shared" si="110"/>
        <v>6113</v>
      </c>
      <c r="E72" s="117">
        <f t="shared" si="111"/>
        <v>6360</v>
      </c>
      <c r="F72" s="117">
        <f t="shared" si="112"/>
        <v>6679</v>
      </c>
      <c r="G72" s="117">
        <f t="shared" si="113"/>
        <v>6998</v>
      </c>
      <c r="H72" s="117">
        <f t="shared" si="114"/>
        <v>7318</v>
      </c>
      <c r="I72" s="117">
        <f t="shared" si="115"/>
        <v>7637</v>
      </c>
      <c r="J72" s="117">
        <f t="shared" si="116"/>
        <v>7956</v>
      </c>
      <c r="K72" s="117">
        <v>8256.0</v>
      </c>
      <c r="L72" s="118">
        <v>8729.0</v>
      </c>
      <c r="M72" s="119">
        <f t="shared" ref="M72:S72" si="117">N71</f>
        <v>9676</v>
      </c>
      <c r="N72" s="119">
        <f t="shared" si="117"/>
        <v>10016</v>
      </c>
      <c r="O72" s="119">
        <f t="shared" si="117"/>
        <v>10366</v>
      </c>
      <c r="P72" s="119">
        <f t="shared" si="117"/>
        <v>10706</v>
      </c>
      <c r="Q72" s="119">
        <f t="shared" si="117"/>
        <v>11057</v>
      </c>
      <c r="R72" s="119">
        <f t="shared" si="117"/>
        <v>11396</v>
      </c>
      <c r="S72" s="119">
        <f t="shared" si="117"/>
        <v>11747</v>
      </c>
      <c r="T72" s="120">
        <v>12087.0</v>
      </c>
      <c r="U72" s="121">
        <f t="shared" ref="U72:W72" si="118">V71</f>
        <v>0</v>
      </c>
      <c r="V72" s="121">
        <f t="shared" si="118"/>
        <v>0</v>
      </c>
      <c r="W72" s="121">
        <f t="shared" si="118"/>
        <v>0</v>
      </c>
      <c r="X72" s="122">
        <v>0.0</v>
      </c>
    </row>
    <row r="73" ht="15.75" customHeight="1">
      <c r="A73" s="76"/>
      <c r="B73" s="76"/>
      <c r="C73" s="115">
        <v>4500.0</v>
      </c>
      <c r="D73" s="148">
        <f t="shared" si="110"/>
        <v>6360</v>
      </c>
      <c r="E73" s="117">
        <f t="shared" si="111"/>
        <v>6679</v>
      </c>
      <c r="F73" s="117">
        <f t="shared" si="112"/>
        <v>6998</v>
      </c>
      <c r="G73" s="117">
        <f t="shared" si="113"/>
        <v>7318</v>
      </c>
      <c r="H73" s="117">
        <f t="shared" si="114"/>
        <v>7637</v>
      </c>
      <c r="I73" s="117">
        <f t="shared" si="115"/>
        <v>7956</v>
      </c>
      <c r="J73" s="117">
        <f t="shared" si="116"/>
        <v>8256</v>
      </c>
      <c r="K73" s="117">
        <v>8585.0</v>
      </c>
      <c r="L73" s="118">
        <v>9048.0</v>
      </c>
      <c r="M73" s="119">
        <f t="shared" ref="M73:S73" si="119">N72</f>
        <v>10016</v>
      </c>
      <c r="N73" s="119">
        <f t="shared" si="119"/>
        <v>10366</v>
      </c>
      <c r="O73" s="119">
        <f t="shared" si="119"/>
        <v>10706</v>
      </c>
      <c r="P73" s="119">
        <f t="shared" si="119"/>
        <v>11057</v>
      </c>
      <c r="Q73" s="119">
        <f t="shared" si="119"/>
        <v>11396</v>
      </c>
      <c r="R73" s="119">
        <f t="shared" si="119"/>
        <v>11747</v>
      </c>
      <c r="S73" s="119">
        <f t="shared" si="119"/>
        <v>12087</v>
      </c>
      <c r="T73" s="120">
        <v>12437.0</v>
      </c>
      <c r="U73" s="121">
        <f t="shared" ref="U73:W73" si="120">V72</f>
        <v>0</v>
      </c>
      <c r="V73" s="121">
        <f t="shared" si="120"/>
        <v>0</v>
      </c>
      <c r="W73" s="121">
        <f t="shared" si="120"/>
        <v>0</v>
      </c>
      <c r="X73" s="122">
        <v>0.0</v>
      </c>
    </row>
    <row r="74" ht="15.75" customHeight="1">
      <c r="A74" s="76"/>
      <c r="B74" s="76"/>
      <c r="C74" s="115">
        <v>5000.0</v>
      </c>
      <c r="D74" s="148">
        <f t="shared" si="110"/>
        <v>6679</v>
      </c>
      <c r="E74" s="117">
        <f t="shared" si="111"/>
        <v>6998</v>
      </c>
      <c r="F74" s="117">
        <f t="shared" si="112"/>
        <v>7318</v>
      </c>
      <c r="G74" s="117">
        <f t="shared" si="113"/>
        <v>7637</v>
      </c>
      <c r="H74" s="117">
        <f t="shared" si="114"/>
        <v>7956</v>
      </c>
      <c r="I74" s="117">
        <f t="shared" si="115"/>
        <v>8256</v>
      </c>
      <c r="J74" s="117">
        <f t="shared" si="116"/>
        <v>8585</v>
      </c>
      <c r="K74" s="117">
        <v>8904.0</v>
      </c>
      <c r="L74" s="118">
        <v>9367.0</v>
      </c>
      <c r="M74" s="119">
        <f>O72</f>
        <v>10366</v>
      </c>
      <c r="N74" s="119">
        <f t="shared" ref="N74:S74" si="121">O73</f>
        <v>10706</v>
      </c>
      <c r="O74" s="119">
        <f t="shared" si="121"/>
        <v>11057</v>
      </c>
      <c r="P74" s="119">
        <f t="shared" si="121"/>
        <v>11396</v>
      </c>
      <c r="Q74" s="119">
        <f t="shared" si="121"/>
        <v>11747</v>
      </c>
      <c r="R74" s="119">
        <f t="shared" si="121"/>
        <v>12087</v>
      </c>
      <c r="S74" s="119">
        <f t="shared" si="121"/>
        <v>12437</v>
      </c>
      <c r="T74" s="120">
        <v>12777.0</v>
      </c>
      <c r="U74" s="121">
        <f t="shared" ref="U74:W74" si="122">V73</f>
        <v>0</v>
      </c>
      <c r="V74" s="121">
        <f t="shared" si="122"/>
        <v>0</v>
      </c>
      <c r="W74" s="121">
        <f t="shared" si="122"/>
        <v>0</v>
      </c>
      <c r="X74" s="122">
        <v>0.0</v>
      </c>
    </row>
    <row r="75" ht="15.75" customHeight="1">
      <c r="A75" s="76"/>
      <c r="B75" s="76"/>
      <c r="C75" s="115">
        <v>5500.0</v>
      </c>
      <c r="D75" s="148">
        <f t="shared" si="110"/>
        <v>6998</v>
      </c>
      <c r="E75" s="117">
        <f t="shared" si="111"/>
        <v>7318</v>
      </c>
      <c r="F75" s="117">
        <f t="shared" si="112"/>
        <v>7637</v>
      </c>
      <c r="G75" s="117">
        <f t="shared" si="113"/>
        <v>7956</v>
      </c>
      <c r="H75" s="117">
        <f t="shared" si="114"/>
        <v>8256</v>
      </c>
      <c r="I75" s="117">
        <f t="shared" si="115"/>
        <v>8585</v>
      </c>
      <c r="J75" s="117">
        <f t="shared" si="116"/>
        <v>8904</v>
      </c>
      <c r="K75" s="117">
        <v>9223.0</v>
      </c>
      <c r="L75" s="118">
        <v>9676.0</v>
      </c>
      <c r="M75" s="119">
        <f t="shared" ref="M75:S75" si="123">N74</f>
        <v>10706</v>
      </c>
      <c r="N75" s="119">
        <f t="shared" si="123"/>
        <v>11057</v>
      </c>
      <c r="O75" s="119">
        <f t="shared" si="123"/>
        <v>11396</v>
      </c>
      <c r="P75" s="119">
        <f t="shared" si="123"/>
        <v>11747</v>
      </c>
      <c r="Q75" s="119">
        <f t="shared" si="123"/>
        <v>12087</v>
      </c>
      <c r="R75" s="119">
        <f t="shared" si="123"/>
        <v>12437</v>
      </c>
      <c r="S75" s="119">
        <f t="shared" si="123"/>
        <v>12777</v>
      </c>
      <c r="T75" s="120">
        <v>13127.0</v>
      </c>
      <c r="U75" s="121">
        <f t="shared" ref="U75:W75" si="124">V74</f>
        <v>0</v>
      </c>
      <c r="V75" s="121">
        <f t="shared" si="124"/>
        <v>0</v>
      </c>
      <c r="W75" s="121">
        <f t="shared" si="124"/>
        <v>0</v>
      </c>
      <c r="X75" s="122">
        <v>0.0</v>
      </c>
    </row>
    <row r="76" ht="15.75" customHeight="1">
      <c r="A76" s="76"/>
      <c r="B76" s="76"/>
      <c r="C76" s="115">
        <v>6000.0</v>
      </c>
      <c r="D76" s="149">
        <f t="shared" si="110"/>
        <v>7318</v>
      </c>
      <c r="E76" s="124">
        <f t="shared" si="111"/>
        <v>7637</v>
      </c>
      <c r="F76" s="124">
        <f t="shared" si="112"/>
        <v>7956</v>
      </c>
      <c r="G76" s="124">
        <f t="shared" si="113"/>
        <v>8256</v>
      </c>
      <c r="H76" s="124">
        <f t="shared" si="114"/>
        <v>8585</v>
      </c>
      <c r="I76" s="124">
        <f t="shared" si="115"/>
        <v>8904</v>
      </c>
      <c r="J76" s="124">
        <f t="shared" si="116"/>
        <v>9223</v>
      </c>
      <c r="K76" s="124">
        <v>9542.0</v>
      </c>
      <c r="L76" s="125">
        <v>9996.0</v>
      </c>
      <c r="M76" s="119">
        <f t="shared" ref="M76:S76" si="125">N75</f>
        <v>11057</v>
      </c>
      <c r="N76" s="119">
        <f t="shared" si="125"/>
        <v>11396</v>
      </c>
      <c r="O76" s="119">
        <f t="shared" si="125"/>
        <v>11747</v>
      </c>
      <c r="P76" s="119">
        <f t="shared" si="125"/>
        <v>12087</v>
      </c>
      <c r="Q76" s="119">
        <f t="shared" si="125"/>
        <v>12437</v>
      </c>
      <c r="R76" s="119">
        <f t="shared" si="125"/>
        <v>12777</v>
      </c>
      <c r="S76" s="119">
        <f t="shared" si="125"/>
        <v>13127</v>
      </c>
      <c r="T76" s="120">
        <v>13467.0</v>
      </c>
      <c r="U76" s="121">
        <f t="shared" ref="U76:W76" si="126">V75</f>
        <v>0</v>
      </c>
      <c r="V76" s="121">
        <f t="shared" si="126"/>
        <v>0</v>
      </c>
      <c r="W76" s="121">
        <f t="shared" si="126"/>
        <v>0</v>
      </c>
      <c r="X76" s="122">
        <v>0.0</v>
      </c>
    </row>
    <row r="77" ht="15.75" customHeight="1">
      <c r="A77" s="126" t="s">
        <v>14</v>
      </c>
      <c r="B77" s="104"/>
      <c r="C77" s="115">
        <v>6500.0</v>
      </c>
      <c r="D77" s="109">
        <v>8296.0</v>
      </c>
      <c r="E77" s="110">
        <v>8636.0</v>
      </c>
      <c r="F77" s="110">
        <f t="shared" ref="F77:L77" si="127">M70</f>
        <v>8986</v>
      </c>
      <c r="G77" s="110">
        <f t="shared" si="127"/>
        <v>9326</v>
      </c>
      <c r="H77" s="110">
        <f t="shared" si="127"/>
        <v>9676</v>
      </c>
      <c r="I77" s="110">
        <f t="shared" si="127"/>
        <v>10016</v>
      </c>
      <c r="J77" s="110">
        <f t="shared" si="127"/>
        <v>10366</v>
      </c>
      <c r="K77" s="110">
        <f t="shared" si="127"/>
        <v>10706</v>
      </c>
      <c r="L77" s="110">
        <f t="shared" si="127"/>
        <v>11057</v>
      </c>
      <c r="M77" s="119">
        <f t="shared" ref="M77:S77" si="128">N76</f>
        <v>11396</v>
      </c>
      <c r="N77" s="119">
        <f t="shared" si="128"/>
        <v>11747</v>
      </c>
      <c r="O77" s="119">
        <f t="shared" si="128"/>
        <v>12087</v>
      </c>
      <c r="P77" s="119">
        <f t="shared" si="128"/>
        <v>12437</v>
      </c>
      <c r="Q77" s="128">
        <f t="shared" si="128"/>
        <v>12777</v>
      </c>
      <c r="R77" s="128">
        <f t="shared" si="128"/>
        <v>13127</v>
      </c>
      <c r="S77" s="128">
        <f t="shared" si="128"/>
        <v>13467</v>
      </c>
      <c r="T77" s="129">
        <v>13817.0</v>
      </c>
      <c r="U77" s="121">
        <f t="shared" ref="U77:W77" si="129">V76</f>
        <v>0</v>
      </c>
      <c r="V77" s="121">
        <f t="shared" si="129"/>
        <v>0</v>
      </c>
      <c r="W77" s="121">
        <f t="shared" si="129"/>
        <v>0</v>
      </c>
      <c r="X77" s="122">
        <v>0.0</v>
      </c>
    </row>
    <row r="78" ht="15.75" customHeight="1">
      <c r="A78" s="76"/>
      <c r="B78" s="76"/>
      <c r="C78" s="115">
        <v>7000.0</v>
      </c>
      <c r="D78" s="150">
        <f t="shared" ref="D78:P78" si="130">E77</f>
        <v>8636</v>
      </c>
      <c r="E78" s="131">
        <f t="shared" si="130"/>
        <v>8986</v>
      </c>
      <c r="F78" s="131">
        <f t="shared" si="130"/>
        <v>9326</v>
      </c>
      <c r="G78" s="131">
        <f t="shared" si="130"/>
        <v>9676</v>
      </c>
      <c r="H78" s="131">
        <f t="shared" si="130"/>
        <v>10016</v>
      </c>
      <c r="I78" s="131">
        <f t="shared" si="130"/>
        <v>10366</v>
      </c>
      <c r="J78" s="131">
        <f t="shared" si="130"/>
        <v>10706</v>
      </c>
      <c r="K78" s="131">
        <f t="shared" si="130"/>
        <v>11057</v>
      </c>
      <c r="L78" s="131">
        <f t="shared" si="130"/>
        <v>11396</v>
      </c>
      <c r="M78" s="131">
        <f t="shared" si="130"/>
        <v>11747</v>
      </c>
      <c r="N78" s="131">
        <f t="shared" si="130"/>
        <v>12087</v>
      </c>
      <c r="O78" s="131">
        <f t="shared" si="130"/>
        <v>12437</v>
      </c>
      <c r="P78" s="129">
        <f t="shared" si="130"/>
        <v>12777</v>
      </c>
      <c r="Q78" s="112">
        <f t="shared" ref="Q78:T78" si="131">U74</f>
        <v>0</v>
      </c>
      <c r="R78" s="112">
        <f t="shared" si="131"/>
        <v>0</v>
      </c>
      <c r="S78" s="112">
        <f t="shared" si="131"/>
        <v>0</v>
      </c>
      <c r="T78" s="112">
        <f t="shared" si="131"/>
        <v>0</v>
      </c>
      <c r="U78" s="121">
        <f t="shared" ref="U78:W78" si="132">V77</f>
        <v>0</v>
      </c>
      <c r="V78" s="121">
        <f t="shared" si="132"/>
        <v>0</v>
      </c>
      <c r="W78" s="121">
        <f t="shared" si="132"/>
        <v>0</v>
      </c>
      <c r="X78" s="122">
        <v>0.0</v>
      </c>
    </row>
    <row r="79" ht="15.75" customHeight="1">
      <c r="A79" s="76"/>
      <c r="B79" s="76"/>
      <c r="C79" s="115">
        <v>7500.0</v>
      </c>
      <c r="D79" s="150">
        <f t="shared" ref="D79:M79" si="133">E78</f>
        <v>8986</v>
      </c>
      <c r="E79" s="131">
        <f t="shared" si="133"/>
        <v>9326</v>
      </c>
      <c r="F79" s="131">
        <f t="shared" si="133"/>
        <v>9676</v>
      </c>
      <c r="G79" s="131">
        <f t="shared" si="133"/>
        <v>10016</v>
      </c>
      <c r="H79" s="131">
        <f t="shared" si="133"/>
        <v>10366</v>
      </c>
      <c r="I79" s="131">
        <f t="shared" si="133"/>
        <v>10706</v>
      </c>
      <c r="J79" s="131">
        <f t="shared" si="133"/>
        <v>11057</v>
      </c>
      <c r="K79" s="131">
        <f t="shared" si="133"/>
        <v>11396</v>
      </c>
      <c r="L79" s="131">
        <f t="shared" si="133"/>
        <v>11747</v>
      </c>
      <c r="M79" s="131">
        <f t="shared" si="133"/>
        <v>12087</v>
      </c>
      <c r="N79" s="131">
        <v>20965.0</v>
      </c>
      <c r="O79" s="129">
        <f t="shared" ref="O79:W79" si="134">P78</f>
        <v>12777</v>
      </c>
      <c r="P79" s="112">
        <f t="shared" si="134"/>
        <v>0</v>
      </c>
      <c r="Q79" s="112">
        <f t="shared" si="134"/>
        <v>0</v>
      </c>
      <c r="R79" s="112">
        <f t="shared" si="134"/>
        <v>0</v>
      </c>
      <c r="S79" s="112">
        <f t="shared" si="134"/>
        <v>0</v>
      </c>
      <c r="T79" s="112">
        <f t="shared" si="134"/>
        <v>0</v>
      </c>
      <c r="U79" s="121">
        <f t="shared" si="134"/>
        <v>0</v>
      </c>
      <c r="V79" s="121">
        <f t="shared" si="134"/>
        <v>0</v>
      </c>
      <c r="W79" s="121">
        <f t="shared" si="134"/>
        <v>0</v>
      </c>
      <c r="X79" s="122">
        <v>0.0</v>
      </c>
    </row>
    <row r="80" ht="15.75" customHeight="1">
      <c r="A80" s="76"/>
      <c r="B80" s="76"/>
      <c r="C80" s="115">
        <v>8000.0</v>
      </c>
      <c r="D80" s="150">
        <f t="shared" ref="D80:W80" si="135">E79</f>
        <v>9326</v>
      </c>
      <c r="E80" s="131">
        <f t="shared" si="135"/>
        <v>9676</v>
      </c>
      <c r="F80" s="131">
        <f t="shared" si="135"/>
        <v>10016</v>
      </c>
      <c r="G80" s="131">
        <f t="shared" si="135"/>
        <v>10366</v>
      </c>
      <c r="H80" s="131">
        <f t="shared" si="135"/>
        <v>10706</v>
      </c>
      <c r="I80" s="131">
        <f t="shared" si="135"/>
        <v>11057</v>
      </c>
      <c r="J80" s="131">
        <f t="shared" si="135"/>
        <v>11396</v>
      </c>
      <c r="K80" s="131">
        <f t="shared" si="135"/>
        <v>11747</v>
      </c>
      <c r="L80" s="131">
        <f t="shared" si="135"/>
        <v>12087</v>
      </c>
      <c r="M80" s="131">
        <f t="shared" si="135"/>
        <v>20965</v>
      </c>
      <c r="N80" s="129">
        <f t="shared" si="135"/>
        <v>12777</v>
      </c>
      <c r="O80" s="112">
        <f t="shared" si="135"/>
        <v>0</v>
      </c>
      <c r="P80" s="112">
        <f t="shared" si="135"/>
        <v>0</v>
      </c>
      <c r="Q80" s="112">
        <f t="shared" si="135"/>
        <v>0</v>
      </c>
      <c r="R80" s="112">
        <f t="shared" si="135"/>
        <v>0</v>
      </c>
      <c r="S80" s="112">
        <f t="shared" si="135"/>
        <v>0</v>
      </c>
      <c r="T80" s="112">
        <f t="shared" si="135"/>
        <v>0</v>
      </c>
      <c r="U80" s="121">
        <f t="shared" si="135"/>
        <v>0</v>
      </c>
      <c r="V80" s="121">
        <f t="shared" si="135"/>
        <v>0</v>
      </c>
      <c r="W80" s="121">
        <f t="shared" si="135"/>
        <v>0</v>
      </c>
      <c r="X80" s="122">
        <v>0.0</v>
      </c>
    </row>
    <row r="81" ht="15.75" customHeight="1">
      <c r="A81" s="76"/>
      <c r="B81" s="76"/>
      <c r="C81" s="115">
        <v>8500.0</v>
      </c>
      <c r="D81" s="151">
        <f t="shared" ref="D81:W81" si="136">E80</f>
        <v>9676</v>
      </c>
      <c r="E81" s="133">
        <f t="shared" si="136"/>
        <v>10016</v>
      </c>
      <c r="F81" s="133">
        <f t="shared" si="136"/>
        <v>10366</v>
      </c>
      <c r="G81" s="133">
        <f t="shared" si="136"/>
        <v>10706</v>
      </c>
      <c r="H81" s="133">
        <f t="shared" si="136"/>
        <v>11057</v>
      </c>
      <c r="I81" s="133">
        <f t="shared" si="136"/>
        <v>11396</v>
      </c>
      <c r="J81" s="133">
        <f t="shared" si="136"/>
        <v>11747</v>
      </c>
      <c r="K81" s="133">
        <f t="shared" si="136"/>
        <v>12087</v>
      </c>
      <c r="L81" s="133">
        <f t="shared" si="136"/>
        <v>20965</v>
      </c>
      <c r="M81" s="129">
        <f t="shared" si="136"/>
        <v>12777</v>
      </c>
      <c r="N81" s="112">
        <f t="shared" si="136"/>
        <v>0</v>
      </c>
      <c r="O81" s="134">
        <f t="shared" si="136"/>
        <v>0</v>
      </c>
      <c r="P81" s="112">
        <f t="shared" si="136"/>
        <v>0</v>
      </c>
      <c r="Q81" s="112">
        <f t="shared" si="136"/>
        <v>0</v>
      </c>
      <c r="R81" s="112">
        <f t="shared" si="136"/>
        <v>0</v>
      </c>
      <c r="S81" s="112">
        <f t="shared" si="136"/>
        <v>0</v>
      </c>
      <c r="T81" s="112">
        <f t="shared" si="136"/>
        <v>0</v>
      </c>
      <c r="U81" s="121">
        <f t="shared" si="136"/>
        <v>0</v>
      </c>
      <c r="V81" s="121">
        <f t="shared" si="136"/>
        <v>0</v>
      </c>
      <c r="W81" s="121">
        <f t="shared" si="136"/>
        <v>0</v>
      </c>
      <c r="X81" s="122">
        <v>0.0</v>
      </c>
    </row>
    <row r="82" ht="15.75" customHeight="1">
      <c r="A82" s="135" t="s">
        <v>52</v>
      </c>
      <c r="B82" s="104"/>
      <c r="C82" s="115">
        <v>9000.0</v>
      </c>
      <c r="D82" s="112">
        <v>0.0</v>
      </c>
      <c r="E82" s="113">
        <v>0.0</v>
      </c>
      <c r="F82" s="113">
        <v>0.0</v>
      </c>
      <c r="G82" s="113">
        <v>0.0</v>
      </c>
      <c r="H82" s="113">
        <v>0.0</v>
      </c>
      <c r="I82" s="113">
        <v>0.0</v>
      </c>
      <c r="J82" s="113">
        <v>0.0</v>
      </c>
      <c r="K82" s="113">
        <v>0.0</v>
      </c>
      <c r="L82" s="113">
        <v>0.0</v>
      </c>
      <c r="M82" s="113">
        <f t="shared" ref="M82:W82" si="137">N81</f>
        <v>0</v>
      </c>
      <c r="N82" s="113">
        <f t="shared" si="137"/>
        <v>0</v>
      </c>
      <c r="O82" s="113">
        <f t="shared" si="137"/>
        <v>0</v>
      </c>
      <c r="P82" s="113">
        <f t="shared" si="137"/>
        <v>0</v>
      </c>
      <c r="Q82" s="113">
        <f t="shared" si="137"/>
        <v>0</v>
      </c>
      <c r="R82" s="113">
        <f t="shared" si="137"/>
        <v>0</v>
      </c>
      <c r="S82" s="113">
        <f t="shared" si="137"/>
        <v>0</v>
      </c>
      <c r="T82" s="113">
        <f t="shared" si="137"/>
        <v>0</v>
      </c>
      <c r="U82" s="121">
        <f t="shared" si="137"/>
        <v>0</v>
      </c>
      <c r="V82" s="121">
        <f t="shared" si="137"/>
        <v>0</v>
      </c>
      <c r="W82" s="121">
        <f t="shared" si="137"/>
        <v>0</v>
      </c>
      <c r="X82" s="122">
        <v>0.0</v>
      </c>
    </row>
    <row r="83" ht="15.75" customHeight="1">
      <c r="A83" s="76"/>
      <c r="B83" s="76"/>
      <c r="C83" s="115">
        <v>9500.0</v>
      </c>
      <c r="D83" s="152">
        <f t="shared" ref="D83:W83" si="138">E82</f>
        <v>0</v>
      </c>
      <c r="E83" s="134">
        <f t="shared" si="138"/>
        <v>0</v>
      </c>
      <c r="F83" s="134">
        <f t="shared" si="138"/>
        <v>0</v>
      </c>
      <c r="G83" s="134">
        <f t="shared" si="138"/>
        <v>0</v>
      </c>
      <c r="H83" s="134">
        <f t="shared" si="138"/>
        <v>0</v>
      </c>
      <c r="I83" s="134">
        <f t="shared" si="138"/>
        <v>0</v>
      </c>
      <c r="J83" s="134">
        <f t="shared" si="138"/>
        <v>0</v>
      </c>
      <c r="K83" s="134">
        <f t="shared" si="138"/>
        <v>0</v>
      </c>
      <c r="L83" s="134">
        <f t="shared" si="138"/>
        <v>0</v>
      </c>
      <c r="M83" s="134">
        <f t="shared" si="138"/>
        <v>0</v>
      </c>
      <c r="N83" s="134">
        <f t="shared" si="138"/>
        <v>0</v>
      </c>
      <c r="O83" s="134">
        <f t="shared" si="138"/>
        <v>0</v>
      </c>
      <c r="P83" s="134">
        <f t="shared" si="138"/>
        <v>0</v>
      </c>
      <c r="Q83" s="134">
        <f t="shared" si="138"/>
        <v>0</v>
      </c>
      <c r="R83" s="134">
        <f t="shared" si="138"/>
        <v>0</v>
      </c>
      <c r="S83" s="134">
        <f t="shared" si="138"/>
        <v>0</v>
      </c>
      <c r="T83" s="121">
        <f t="shared" si="138"/>
        <v>0</v>
      </c>
      <c r="U83" s="121">
        <f t="shared" si="138"/>
        <v>0</v>
      </c>
      <c r="V83" s="121">
        <f t="shared" si="138"/>
        <v>0</v>
      </c>
      <c r="W83" s="121">
        <f t="shared" si="138"/>
        <v>0</v>
      </c>
      <c r="X83" s="122">
        <v>0.0</v>
      </c>
    </row>
    <row r="84" ht="15.75" customHeight="1">
      <c r="A84" s="76"/>
      <c r="B84" s="76"/>
      <c r="C84" s="115">
        <v>10000.0</v>
      </c>
      <c r="D84" s="152">
        <f t="shared" ref="D84:W84" si="139">E83</f>
        <v>0</v>
      </c>
      <c r="E84" s="134">
        <f t="shared" si="139"/>
        <v>0</v>
      </c>
      <c r="F84" s="134">
        <f t="shared" si="139"/>
        <v>0</v>
      </c>
      <c r="G84" s="134">
        <f t="shared" si="139"/>
        <v>0</v>
      </c>
      <c r="H84" s="134">
        <f t="shared" si="139"/>
        <v>0</v>
      </c>
      <c r="I84" s="134">
        <f t="shared" si="139"/>
        <v>0</v>
      </c>
      <c r="J84" s="134">
        <f t="shared" si="139"/>
        <v>0</v>
      </c>
      <c r="K84" s="134">
        <f t="shared" si="139"/>
        <v>0</v>
      </c>
      <c r="L84" s="134">
        <f t="shared" si="139"/>
        <v>0</v>
      </c>
      <c r="M84" s="134">
        <f t="shared" si="139"/>
        <v>0</v>
      </c>
      <c r="N84" s="134">
        <f t="shared" si="139"/>
        <v>0</v>
      </c>
      <c r="O84" s="134">
        <f t="shared" si="139"/>
        <v>0</v>
      </c>
      <c r="P84" s="134">
        <f t="shared" si="139"/>
        <v>0</v>
      </c>
      <c r="Q84" s="138">
        <f t="shared" si="139"/>
        <v>0</v>
      </c>
      <c r="R84" s="138">
        <f t="shared" si="139"/>
        <v>0</v>
      </c>
      <c r="S84" s="138">
        <f t="shared" si="139"/>
        <v>0</v>
      </c>
      <c r="T84" s="139">
        <f t="shared" si="139"/>
        <v>0</v>
      </c>
      <c r="U84" s="139">
        <f t="shared" si="139"/>
        <v>0</v>
      </c>
      <c r="V84" s="139">
        <f t="shared" si="139"/>
        <v>0</v>
      </c>
      <c r="W84" s="139">
        <f t="shared" si="139"/>
        <v>0</v>
      </c>
      <c r="X84" s="140">
        <v>0.0</v>
      </c>
    </row>
    <row r="85" ht="15.75" customHeight="1">
      <c r="A85" s="76"/>
      <c r="B85" s="76"/>
      <c r="C85" s="115">
        <v>10500.0</v>
      </c>
      <c r="D85" s="152">
        <f t="shared" ref="D85:P85" si="140">E84</f>
        <v>0</v>
      </c>
      <c r="E85" s="134">
        <f t="shared" si="140"/>
        <v>0</v>
      </c>
      <c r="F85" s="134">
        <f t="shared" si="140"/>
        <v>0</v>
      </c>
      <c r="G85" s="134">
        <f t="shared" si="140"/>
        <v>0</v>
      </c>
      <c r="H85" s="134">
        <f t="shared" si="140"/>
        <v>0</v>
      </c>
      <c r="I85" s="134">
        <f t="shared" si="140"/>
        <v>0</v>
      </c>
      <c r="J85" s="134">
        <f t="shared" si="140"/>
        <v>0</v>
      </c>
      <c r="K85" s="134">
        <f t="shared" si="140"/>
        <v>0</v>
      </c>
      <c r="L85" s="134">
        <f t="shared" si="140"/>
        <v>0</v>
      </c>
      <c r="M85" s="134">
        <f t="shared" si="140"/>
        <v>0</v>
      </c>
      <c r="N85" s="134">
        <f t="shared" si="140"/>
        <v>0</v>
      </c>
      <c r="O85" s="138">
        <f t="shared" si="140"/>
        <v>0</v>
      </c>
      <c r="P85" s="140">
        <f t="shared" si="140"/>
        <v>0</v>
      </c>
      <c r="Q85" s="95"/>
      <c r="R85" s="95"/>
      <c r="S85" s="95"/>
      <c r="T85" s="95"/>
      <c r="U85" s="95"/>
      <c r="V85" s="95"/>
      <c r="W85" s="95"/>
      <c r="X85" s="95"/>
    </row>
    <row r="86" ht="15.75" customHeight="1">
      <c r="A86" s="76"/>
      <c r="B86" s="76"/>
      <c r="C86" s="115">
        <v>11000.0</v>
      </c>
      <c r="D86" s="152">
        <f t="shared" ref="D86:N86" si="141">E85</f>
        <v>0</v>
      </c>
      <c r="E86" s="134">
        <f t="shared" si="141"/>
        <v>0</v>
      </c>
      <c r="F86" s="134">
        <f t="shared" si="141"/>
        <v>0</v>
      </c>
      <c r="G86" s="134">
        <f t="shared" si="141"/>
        <v>0</v>
      </c>
      <c r="H86" s="134">
        <f t="shared" si="141"/>
        <v>0</v>
      </c>
      <c r="I86" s="134">
        <f t="shared" si="141"/>
        <v>0</v>
      </c>
      <c r="J86" s="134">
        <f t="shared" si="141"/>
        <v>0</v>
      </c>
      <c r="K86" s="134">
        <f t="shared" si="141"/>
        <v>0</v>
      </c>
      <c r="L86" s="134">
        <f t="shared" si="141"/>
        <v>0</v>
      </c>
      <c r="M86" s="138">
        <f t="shared" si="141"/>
        <v>0</v>
      </c>
      <c r="N86" s="140">
        <f t="shared" si="141"/>
        <v>0</v>
      </c>
      <c r="O86" s="95"/>
      <c r="P86" s="95"/>
      <c r="Q86" s="95"/>
      <c r="R86" s="95"/>
      <c r="S86" s="95"/>
      <c r="T86" s="95"/>
      <c r="U86" s="95"/>
      <c r="V86" s="95"/>
      <c r="W86" s="95"/>
      <c r="X86" s="95"/>
    </row>
    <row r="87" ht="15.75" customHeight="1">
      <c r="A87" s="76"/>
      <c r="B87" s="76"/>
      <c r="C87" s="115">
        <v>11500.0</v>
      </c>
      <c r="D87" s="152">
        <f t="shared" ref="D87:L87" si="142">E86</f>
        <v>0</v>
      </c>
      <c r="E87" s="134">
        <f t="shared" si="142"/>
        <v>0</v>
      </c>
      <c r="F87" s="134">
        <f t="shared" si="142"/>
        <v>0</v>
      </c>
      <c r="G87" s="134">
        <f t="shared" si="142"/>
        <v>0</v>
      </c>
      <c r="H87" s="134">
        <f t="shared" si="142"/>
        <v>0</v>
      </c>
      <c r="I87" s="134">
        <f t="shared" si="142"/>
        <v>0</v>
      </c>
      <c r="J87" s="134">
        <f t="shared" si="142"/>
        <v>0</v>
      </c>
      <c r="K87" s="134">
        <f t="shared" si="142"/>
        <v>0</v>
      </c>
      <c r="L87" s="140">
        <f t="shared" si="142"/>
        <v>0</v>
      </c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</row>
    <row r="88" ht="15.75" customHeight="1">
      <c r="A88" s="76"/>
      <c r="B88" s="76"/>
      <c r="C88" s="141">
        <v>12000.0</v>
      </c>
      <c r="D88" s="153">
        <f t="shared" ref="D88:K88" si="143">E87</f>
        <v>0</v>
      </c>
      <c r="E88" s="138">
        <f t="shared" si="143"/>
        <v>0</v>
      </c>
      <c r="F88" s="138">
        <f t="shared" si="143"/>
        <v>0</v>
      </c>
      <c r="G88" s="138">
        <f t="shared" si="143"/>
        <v>0</v>
      </c>
      <c r="H88" s="138">
        <f t="shared" si="143"/>
        <v>0</v>
      </c>
      <c r="I88" s="138">
        <f t="shared" si="143"/>
        <v>0</v>
      </c>
      <c r="J88" s="138">
        <f t="shared" si="143"/>
        <v>0</v>
      </c>
      <c r="K88" s="140">
        <f t="shared" si="143"/>
        <v>0</v>
      </c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</row>
    <row r="89" ht="15.75" customHeight="1"/>
    <row r="90" ht="15.75" customHeight="1"/>
    <row r="91" ht="15.75" customHeight="1">
      <c r="C91" s="42" t="s">
        <v>57</v>
      </c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4"/>
    </row>
    <row r="92" ht="15.75" customHeight="1">
      <c r="C92" s="45"/>
      <c r="D92" s="9"/>
      <c r="E92" s="9"/>
      <c r="F92" s="9"/>
      <c r="G92" s="46"/>
      <c r="H92" s="47" t="s">
        <v>13</v>
      </c>
      <c r="I92" s="48" t="s">
        <v>14</v>
      </c>
      <c r="J92" s="49" t="s">
        <v>15</v>
      </c>
      <c r="K92" s="50" t="s">
        <v>16</v>
      </c>
      <c r="L92" s="47" t="s">
        <v>17</v>
      </c>
      <c r="M92" s="51" t="s">
        <v>18</v>
      </c>
      <c r="N92" s="48" t="s">
        <v>19</v>
      </c>
      <c r="O92" s="49" t="s">
        <v>20</v>
      </c>
      <c r="P92" s="48" t="s">
        <v>21</v>
      </c>
    </row>
    <row r="93" ht="15.75" customHeight="1">
      <c r="C93" s="154" t="s">
        <v>58</v>
      </c>
      <c r="D93" s="19"/>
      <c r="E93" s="19"/>
      <c r="F93" s="19"/>
      <c r="G93" s="57"/>
      <c r="H93" s="55">
        <v>2884.0</v>
      </c>
      <c r="I93" s="20"/>
      <c r="J93" s="56" t="s">
        <v>23</v>
      </c>
      <c r="K93" s="57"/>
      <c r="L93" s="58" t="s">
        <v>59</v>
      </c>
      <c r="M93" s="19"/>
      <c r="N93" s="20"/>
      <c r="O93" s="56" t="s">
        <v>59</v>
      </c>
      <c r="P93" s="20"/>
    </row>
    <row r="94" ht="15.75" customHeight="1">
      <c r="C94" s="59" t="s">
        <v>60</v>
      </c>
      <c r="D94" s="27"/>
      <c r="E94" s="27"/>
      <c r="F94" s="27"/>
      <c r="G94" s="62"/>
      <c r="H94" s="60" t="s">
        <v>59</v>
      </c>
      <c r="I94" s="28"/>
      <c r="J94" s="61" t="s">
        <v>59</v>
      </c>
      <c r="K94" s="62"/>
      <c r="L94" s="60" t="s">
        <v>23</v>
      </c>
      <c r="M94" s="27"/>
      <c r="N94" s="28"/>
      <c r="O94" s="61" t="s">
        <v>23</v>
      </c>
      <c r="P94" s="28"/>
    </row>
    <row r="95" ht="15.75" customHeight="1">
      <c r="C95" s="59" t="s">
        <v>61</v>
      </c>
      <c r="D95" s="27"/>
      <c r="E95" s="27"/>
      <c r="F95" s="27"/>
      <c r="G95" s="62"/>
      <c r="H95" s="60" t="s">
        <v>59</v>
      </c>
      <c r="I95" s="28"/>
      <c r="J95" s="61" t="s">
        <v>59</v>
      </c>
      <c r="K95" s="62"/>
      <c r="L95" s="63">
        <v>735.0</v>
      </c>
      <c r="M95" s="27"/>
      <c r="N95" s="28"/>
      <c r="O95" s="64">
        <v>735.0</v>
      </c>
      <c r="P95" s="28"/>
    </row>
    <row r="96" ht="15.75" customHeight="1">
      <c r="C96" s="59" t="s">
        <v>62</v>
      </c>
      <c r="D96" s="27"/>
      <c r="E96" s="27"/>
      <c r="F96" s="27"/>
      <c r="G96" s="62"/>
      <c r="H96" s="65">
        <v>1457.0</v>
      </c>
      <c r="I96" s="66">
        <v>1920.0</v>
      </c>
      <c r="J96" s="67">
        <v>1457.0</v>
      </c>
      <c r="K96" s="68">
        <v>1920.0</v>
      </c>
      <c r="L96" s="60" t="s">
        <v>23</v>
      </c>
      <c r="M96" s="27"/>
      <c r="N96" s="28"/>
      <c r="O96" s="61" t="s">
        <v>23</v>
      </c>
      <c r="P96" s="28"/>
    </row>
    <row r="97" ht="15.75" customHeight="1">
      <c r="C97" s="59" t="s">
        <v>63</v>
      </c>
      <c r="D97" s="27"/>
      <c r="E97" s="27"/>
      <c r="F97" s="27"/>
      <c r="G97" s="62"/>
      <c r="H97" s="60" t="s">
        <v>23</v>
      </c>
      <c r="I97" s="28"/>
      <c r="J97" s="61" t="s">
        <v>23</v>
      </c>
      <c r="K97" s="62"/>
      <c r="L97" s="63">
        <v>530.0</v>
      </c>
      <c r="M97" s="27"/>
      <c r="N97" s="28"/>
      <c r="O97" s="64">
        <v>530.0</v>
      </c>
      <c r="P97" s="28"/>
    </row>
    <row r="98" ht="30.0" customHeight="1">
      <c r="C98" s="69" t="s">
        <v>64</v>
      </c>
      <c r="D98" s="27"/>
      <c r="E98" s="27"/>
      <c r="F98" s="27"/>
      <c r="G98" s="62"/>
      <c r="H98" s="63">
        <v>72.0</v>
      </c>
      <c r="I98" s="28"/>
      <c r="J98" s="64">
        <v>72.0</v>
      </c>
      <c r="K98" s="62"/>
      <c r="L98" s="63">
        <v>72.0</v>
      </c>
      <c r="M98" s="27"/>
      <c r="N98" s="28"/>
      <c r="O98" s="64">
        <v>72.0</v>
      </c>
      <c r="P98" s="28"/>
    </row>
    <row r="99" ht="15.75" customHeight="1">
      <c r="C99" s="59" t="s">
        <v>65</v>
      </c>
      <c r="D99" s="27"/>
      <c r="E99" s="27"/>
      <c r="F99" s="27"/>
      <c r="G99" s="62"/>
      <c r="H99" s="60" t="s">
        <v>59</v>
      </c>
      <c r="I99" s="28"/>
      <c r="J99" s="61" t="s">
        <v>59</v>
      </c>
      <c r="K99" s="62"/>
      <c r="L99" s="63">
        <v>695.0</v>
      </c>
      <c r="M99" s="27"/>
      <c r="N99" s="28"/>
      <c r="O99" s="64">
        <v>695.0</v>
      </c>
      <c r="P99" s="28"/>
    </row>
    <row r="100" ht="15.75" customHeight="1">
      <c r="C100" s="59" t="s">
        <v>66</v>
      </c>
      <c r="D100" s="27"/>
      <c r="E100" s="27"/>
      <c r="F100" s="27"/>
      <c r="G100" s="62"/>
      <c r="H100" s="63">
        <v>87.0</v>
      </c>
      <c r="I100" s="28"/>
      <c r="J100" s="64">
        <v>87.0</v>
      </c>
      <c r="K100" s="62"/>
      <c r="L100" s="63">
        <v>87.0</v>
      </c>
      <c r="M100" s="27"/>
      <c r="N100" s="28"/>
      <c r="O100" s="64">
        <v>87.0</v>
      </c>
      <c r="P100" s="28"/>
    </row>
    <row r="101" ht="15.75" customHeight="1">
      <c r="C101" s="59" t="s">
        <v>67</v>
      </c>
      <c r="D101" s="27"/>
      <c r="E101" s="27"/>
      <c r="F101" s="27"/>
      <c r="G101" s="62"/>
      <c r="H101" s="63">
        <v>571.0</v>
      </c>
      <c r="I101" s="28"/>
      <c r="J101" s="64">
        <v>571.0</v>
      </c>
      <c r="K101" s="62"/>
      <c r="L101" s="63">
        <v>571.0</v>
      </c>
      <c r="M101" s="27"/>
      <c r="N101" s="28"/>
      <c r="O101" s="64">
        <v>571.0</v>
      </c>
      <c r="P101" s="28"/>
    </row>
    <row r="102" ht="15.75" customHeight="1">
      <c r="C102" s="155" t="s">
        <v>68</v>
      </c>
      <c r="D102" s="156"/>
      <c r="E102" s="156"/>
      <c r="F102" s="156"/>
      <c r="G102" s="157"/>
      <c r="H102" s="158">
        <v>746.0</v>
      </c>
      <c r="I102" s="159"/>
      <c r="J102" s="160">
        <v>746.0</v>
      </c>
      <c r="K102" s="157"/>
      <c r="L102" s="158">
        <v>746.0</v>
      </c>
      <c r="M102" s="156"/>
      <c r="N102" s="159"/>
      <c r="O102" s="160">
        <v>746.0</v>
      </c>
      <c r="P102" s="159"/>
    </row>
    <row r="103" ht="15.75" customHeight="1">
      <c r="C103" s="161" t="s">
        <v>69</v>
      </c>
      <c r="D103" s="9"/>
      <c r="E103" s="9"/>
      <c r="F103" s="9"/>
      <c r="G103" s="46"/>
      <c r="H103" s="162">
        <v>800.0</v>
      </c>
      <c r="I103" s="163">
        <v>1100.0</v>
      </c>
      <c r="J103" s="164">
        <v>800.0</v>
      </c>
      <c r="K103" s="165">
        <v>1100.0</v>
      </c>
      <c r="L103" s="162">
        <v>800.0</v>
      </c>
      <c r="M103" s="166">
        <v>1100.0</v>
      </c>
      <c r="N103" s="163">
        <v>1400.0</v>
      </c>
      <c r="O103" s="164">
        <v>800.0</v>
      </c>
      <c r="P103" s="163">
        <v>1100.0</v>
      </c>
    </row>
    <row r="104" ht="15.75" customHeight="1"/>
    <row r="105" ht="15.75" customHeight="1">
      <c r="H105" s="76"/>
      <c r="I105" s="76"/>
      <c r="J105" s="75" t="s">
        <v>70</v>
      </c>
      <c r="K105" s="9"/>
      <c r="L105" s="10"/>
      <c r="M105" s="76"/>
      <c r="N105" s="76"/>
      <c r="O105" s="75" t="s">
        <v>71</v>
      </c>
      <c r="P105" s="10"/>
    </row>
    <row r="106" ht="15.75" customHeight="1">
      <c r="H106" s="167" t="s">
        <v>72</v>
      </c>
      <c r="I106" s="10"/>
      <c r="J106" s="168" t="s">
        <v>23</v>
      </c>
      <c r="K106" s="43"/>
      <c r="L106" s="44"/>
      <c r="M106" s="76"/>
      <c r="N106" s="76"/>
      <c r="O106" s="169" t="s">
        <v>72</v>
      </c>
      <c r="P106" s="83"/>
    </row>
    <row r="107" ht="15.75" customHeight="1">
      <c r="H107" s="85" t="s">
        <v>73</v>
      </c>
      <c r="I107" s="86"/>
      <c r="J107" s="170" t="s">
        <v>74</v>
      </c>
      <c r="K107" s="9"/>
      <c r="L107" s="10"/>
      <c r="M107" s="76"/>
      <c r="N107" s="76"/>
      <c r="O107" s="89" t="s">
        <v>75</v>
      </c>
      <c r="P107" s="28"/>
    </row>
    <row r="108" ht="15.75" customHeight="1">
      <c r="H108" s="76"/>
      <c r="I108" s="76"/>
      <c r="J108" s="76"/>
      <c r="K108" s="76"/>
      <c r="L108" s="76"/>
      <c r="M108" s="76"/>
      <c r="N108" s="76"/>
      <c r="O108" s="171" t="s">
        <v>76</v>
      </c>
      <c r="P108" s="28"/>
    </row>
    <row r="109" ht="15.75" customHeight="1">
      <c r="C109" s="91"/>
      <c r="D109" s="91"/>
      <c r="E109" s="91"/>
      <c r="F109" s="91"/>
      <c r="G109" s="91"/>
      <c r="H109" s="75" t="s">
        <v>23</v>
      </c>
      <c r="I109" s="10"/>
      <c r="J109" s="168" t="s">
        <v>77</v>
      </c>
      <c r="K109" s="44"/>
      <c r="L109" s="76"/>
      <c r="M109" s="76"/>
      <c r="N109" s="76"/>
      <c r="O109" s="92" t="s">
        <v>78</v>
      </c>
      <c r="P109" s="28"/>
    </row>
    <row r="110" ht="15.75" customHeight="1">
      <c r="C110" s="75" t="s">
        <v>79</v>
      </c>
      <c r="D110" s="9"/>
      <c r="E110" s="9"/>
      <c r="F110" s="9"/>
      <c r="G110" s="10"/>
      <c r="H110" s="93">
        <v>600.0</v>
      </c>
      <c r="I110" s="86"/>
      <c r="J110" s="172">
        <v>700.0</v>
      </c>
      <c r="K110" s="10"/>
      <c r="L110" s="76"/>
      <c r="M110" s="76"/>
      <c r="N110" s="76"/>
      <c r="O110" s="173" t="s">
        <v>80</v>
      </c>
      <c r="P110" s="28"/>
    </row>
    <row r="111" ht="15.75" customHeight="1">
      <c r="C111" s="91"/>
      <c r="D111" s="91"/>
      <c r="E111" s="91"/>
      <c r="F111" s="91"/>
      <c r="G111" s="91"/>
      <c r="H111" s="80"/>
      <c r="I111" s="80"/>
      <c r="J111" s="80"/>
      <c r="K111" s="80"/>
      <c r="L111" s="76"/>
      <c r="M111" s="76"/>
      <c r="N111" s="76"/>
      <c r="O111" s="97" t="s">
        <v>44</v>
      </c>
      <c r="P111" s="36"/>
    </row>
    <row r="112" ht="15.75" customHeight="1">
      <c r="C112" s="80"/>
      <c r="D112" s="80"/>
      <c r="E112" s="80"/>
      <c r="F112" s="80"/>
      <c r="G112" s="80"/>
      <c r="H112" s="75" t="s">
        <v>81</v>
      </c>
      <c r="I112" s="10"/>
      <c r="J112" s="168" t="s">
        <v>19</v>
      </c>
      <c r="K112" s="44"/>
    </row>
    <row r="113" ht="15.75" customHeight="1">
      <c r="C113" s="75" t="s">
        <v>82</v>
      </c>
      <c r="D113" s="9"/>
      <c r="E113" s="9"/>
      <c r="F113" s="9"/>
      <c r="G113" s="10"/>
      <c r="H113" s="93">
        <v>250.0</v>
      </c>
      <c r="I113" s="86"/>
      <c r="J113" s="172">
        <v>500.0</v>
      </c>
      <c r="K113" s="10"/>
    </row>
    <row r="114" ht="15.75" customHeight="1"/>
    <row r="115" ht="15.75" customHeight="1"/>
    <row r="116" ht="15.75" customHeight="1">
      <c r="C116" s="174" t="s">
        <v>83</v>
      </c>
      <c r="G116" s="175">
        <v>0.1</v>
      </c>
      <c r="H116" s="176">
        <f>G116+1</f>
        <v>1.1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1">
    <mergeCell ref="L98:N98"/>
    <mergeCell ref="O98:P98"/>
    <mergeCell ref="C96:G96"/>
    <mergeCell ref="C97:G97"/>
    <mergeCell ref="H97:I97"/>
    <mergeCell ref="J97:K97"/>
    <mergeCell ref="L97:N97"/>
    <mergeCell ref="O97:P97"/>
    <mergeCell ref="C98:G98"/>
    <mergeCell ref="J100:K100"/>
    <mergeCell ref="L100:N100"/>
    <mergeCell ref="C99:G99"/>
    <mergeCell ref="H99:I99"/>
    <mergeCell ref="J99:K99"/>
    <mergeCell ref="L99:N99"/>
    <mergeCell ref="O99:P99"/>
    <mergeCell ref="H100:I100"/>
    <mergeCell ref="O100:P100"/>
    <mergeCell ref="C100:G100"/>
    <mergeCell ref="C101:G101"/>
    <mergeCell ref="H101:I101"/>
    <mergeCell ref="J101:K101"/>
    <mergeCell ref="L101:N101"/>
    <mergeCell ref="O101:P101"/>
    <mergeCell ref="C102:G102"/>
    <mergeCell ref="C103:G103"/>
    <mergeCell ref="L102:N102"/>
    <mergeCell ref="O102:P102"/>
    <mergeCell ref="J105:L105"/>
    <mergeCell ref="O105:P105"/>
    <mergeCell ref="H106:I106"/>
    <mergeCell ref="J106:L106"/>
    <mergeCell ref="O106:P106"/>
    <mergeCell ref="H107:I107"/>
    <mergeCell ref="J107:L107"/>
    <mergeCell ref="O107:P107"/>
    <mergeCell ref="O108:P108"/>
    <mergeCell ref="H109:I109"/>
    <mergeCell ref="J109:K109"/>
    <mergeCell ref="O109:P109"/>
    <mergeCell ref="C113:G113"/>
    <mergeCell ref="H113:I113"/>
    <mergeCell ref="J113:K113"/>
    <mergeCell ref="C116:F116"/>
    <mergeCell ref="C110:G110"/>
    <mergeCell ref="H110:I110"/>
    <mergeCell ref="J110:K110"/>
    <mergeCell ref="O110:P110"/>
    <mergeCell ref="O111:P111"/>
    <mergeCell ref="H112:I112"/>
    <mergeCell ref="J112:K112"/>
    <mergeCell ref="A1:Q1"/>
    <mergeCell ref="C2:X2"/>
    <mergeCell ref="A4:B4"/>
    <mergeCell ref="A11:B11"/>
    <mergeCell ref="A16:B16"/>
    <mergeCell ref="C24:X24"/>
    <mergeCell ref="A26:B26"/>
    <mergeCell ref="A33:B33"/>
    <mergeCell ref="A38:B38"/>
    <mergeCell ref="C46:X46"/>
    <mergeCell ref="A48:B48"/>
    <mergeCell ref="A55:B55"/>
    <mergeCell ref="A60:B60"/>
    <mergeCell ref="C68:X68"/>
    <mergeCell ref="J93:K93"/>
    <mergeCell ref="L93:N93"/>
    <mergeCell ref="L94:N94"/>
    <mergeCell ref="O94:P94"/>
    <mergeCell ref="L95:N95"/>
    <mergeCell ref="O95:P95"/>
    <mergeCell ref="L96:N96"/>
    <mergeCell ref="O96:P96"/>
    <mergeCell ref="A70:B70"/>
    <mergeCell ref="A77:B77"/>
    <mergeCell ref="A82:B82"/>
    <mergeCell ref="C91:P91"/>
    <mergeCell ref="C92:G92"/>
    <mergeCell ref="H93:I93"/>
    <mergeCell ref="O93:P93"/>
    <mergeCell ref="C93:G93"/>
    <mergeCell ref="C94:G94"/>
    <mergeCell ref="H94:I94"/>
    <mergeCell ref="J94:K94"/>
    <mergeCell ref="C95:G95"/>
    <mergeCell ref="H95:I95"/>
    <mergeCell ref="J95:K95"/>
    <mergeCell ref="H98:I98"/>
    <mergeCell ref="J98:K98"/>
    <mergeCell ref="H102:I102"/>
    <mergeCell ref="J102:K102"/>
  </mergeCells>
  <printOptions/>
  <pageMargins bottom="0.787401575" footer="0.0" header="0.0" left="0.7" right="0.7" top="0.787401575"/>
  <pageSetup paperSize="9" orientation="portrait"/>
  <drawing r:id="rId1"/>
</worksheet>
</file>