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" windowWidth="21240" windowHeight="13560"/>
  </bookViews>
  <sheets>
    <sheet name="ver. 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/>
  <c r="E43"/>
  <c r="P7" l="1"/>
  <c r="T7" s="1"/>
  <c r="P8"/>
  <c r="T8" s="1"/>
  <c r="P9"/>
  <c r="S9" s="1"/>
  <c r="P10"/>
  <c r="T10" s="1"/>
  <c r="P11"/>
  <c r="S11" s="1"/>
  <c r="P12"/>
  <c r="T12" s="1"/>
  <c r="P13"/>
  <c r="S13" s="1"/>
  <c r="P14"/>
  <c r="T14" s="1"/>
  <c r="P15"/>
  <c r="S15" s="1"/>
  <c r="P16"/>
  <c r="S16" s="1"/>
  <c r="P17"/>
  <c r="T17" s="1"/>
  <c r="P18"/>
  <c r="S18" s="1"/>
  <c r="P19"/>
  <c r="T19" s="1"/>
  <c r="P20"/>
  <c r="S20" s="1"/>
  <c r="P21"/>
  <c r="S21" s="1"/>
  <c r="P22"/>
  <c r="T22" s="1"/>
  <c r="P23"/>
  <c r="T23" s="1"/>
  <c r="P24"/>
  <c r="T24" s="1"/>
  <c r="P25"/>
  <c r="T25" s="1"/>
  <c r="P26"/>
  <c r="T26" s="1"/>
  <c r="P27"/>
  <c r="T27" s="1"/>
  <c r="S23" l="1"/>
  <c r="T15"/>
  <c r="S19"/>
  <c r="T16"/>
  <c r="T11"/>
  <c r="S26"/>
  <c r="T21"/>
  <c r="S24"/>
  <c r="T20"/>
  <c r="S22"/>
  <c r="T18"/>
  <c r="S7"/>
  <c r="T9"/>
  <c r="P30"/>
  <c r="P28"/>
  <c r="P29"/>
  <c r="S27"/>
  <c r="S12"/>
  <c r="T13"/>
  <c r="S25"/>
  <c r="S17"/>
  <c r="S14"/>
  <c r="S10"/>
  <c r="S8"/>
  <c r="G26"/>
  <c r="G25"/>
  <c r="G24"/>
  <c r="G23"/>
  <c r="G22"/>
  <c r="G20"/>
  <c r="G9"/>
  <c r="G30" l="1"/>
  <c r="G28"/>
  <c r="D52"/>
  <c r="E52"/>
  <c r="E53"/>
  <c r="E54"/>
  <c r="R28"/>
  <c r="P4"/>
  <c r="D4"/>
  <c r="R3"/>
  <c r="L3"/>
  <c r="T28" l="1"/>
</calcChain>
</file>

<file path=xl/sharedStrings.xml><?xml version="1.0" encoding="utf-8"?>
<sst xmlns="http://schemas.openxmlformats.org/spreadsheetml/2006/main" count="282" uniqueCount="170">
  <si>
    <t xml:space="preserve">Nazwa urządzenia: </t>
  </si>
  <si>
    <t>Nr zlecenia:</t>
  </si>
  <si>
    <t>Uwagi:</t>
  </si>
  <si>
    <t>Termin dostawy:</t>
  </si>
  <si>
    <t>Data:</t>
  </si>
  <si>
    <t>GWARANCJA:</t>
  </si>
  <si>
    <t>Koszty do ofertty:</t>
  </si>
  <si>
    <t>Różnica oferta/zamowienia</t>
  </si>
  <si>
    <t>POZOSTAŁE:</t>
  </si>
  <si>
    <t>wersja</t>
  </si>
  <si>
    <t>Koszty z zamowień</t>
  </si>
  <si>
    <t>Cena/koszty przyjęte do oferty</t>
  </si>
  <si>
    <t>Masa</t>
  </si>
  <si>
    <t>Data</t>
  </si>
  <si>
    <t>Cena /koszty z zamówień</t>
  </si>
  <si>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</si>
  <si>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</si>
  <si>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</si>
  <si>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</si>
  <si>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</si>
  <si>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</si>
  <si>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</si>
  <si>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</si>
  <si>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</si>
  <si>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</si>
  <si>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 xml:space="preserve"> Wysyłki</t>
  </si>
  <si>
    <t>Realizacji</t>
  </si>
  <si>
    <t>Nr zamówienia</t>
  </si>
  <si>
    <t>Magazyn PZ</t>
  </si>
  <si>
    <t>Cena</t>
  </si>
  <si>
    <t xml:space="preserve">Koszt kpl. </t>
  </si>
  <si>
    <t>Cena z oferty</t>
  </si>
  <si>
    <t>Koszt  (kpl) zakładany -oferta</t>
  </si>
  <si>
    <t>Różnica</t>
  </si>
  <si>
    <t>Kwota różnicy</t>
  </si>
  <si>
    <t>Produkcja</t>
  </si>
  <si>
    <t>Materiał</t>
  </si>
  <si>
    <t>Wypalarka</t>
  </si>
  <si>
    <t>Gilotyna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</si>
  <si>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</si>
  <si>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</si>
  <si>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</si>
  <si>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</si>
  <si>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</si>
  <si>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</si>
  <si>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</si>
  <si>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</si>
  <si>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</si>
  <si>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</si>
  <si>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Lakiernia</t>
  </si>
  <si>
    <t>Montaż</t>
  </si>
  <si>
    <t>Kontrola Jakości</t>
  </si>
  <si>
    <t>Status</t>
  </si>
  <si>
    <t>Materiałówka</t>
  </si>
  <si>
    <t>W</t>
  </si>
  <si>
    <t>Pakowanie</t>
  </si>
  <si>
    <t>Razem:</t>
  </si>
  <si>
    <t>Razem;</t>
  </si>
  <si>
    <t>Różnica:</t>
  </si>
  <si>
    <t>Prowadzący zlecenie:</t>
  </si>
  <si>
    <t>Przygotował bieżącą wer.:</t>
  </si>
  <si>
    <t>Legenda rodzaj - kolor komórki:
"H" - handlowy - żółty,
"M" - materiał - jasnobrązowy,
"Z" - zespół - przezroczysty,
"R" - remont - szary,
"W" - wstrzymane - czerwony</t>
  </si>
  <si>
    <t>Śr. koszt kilograma konstr.</t>
  </si>
  <si>
    <t>Lp</t>
  </si>
  <si>
    <t>Dział</t>
  </si>
  <si>
    <t>Składnik kosztów</t>
  </si>
  <si>
    <t>Wartość zakładana</t>
  </si>
  <si>
    <t>Wartość rzeczywista</t>
  </si>
  <si>
    <t>DL</t>
  </si>
  <si>
    <t>Koszt el. handl. [PLN]</t>
  </si>
  <si>
    <t>Koszt kooperacji [PLN]</t>
  </si>
  <si>
    <t>Masa całkowita [kg]</t>
  </si>
  <si>
    <t>DP</t>
  </si>
  <si>
    <t>Masa SIGMA  [kg]</t>
  </si>
  <si>
    <t>Masa Kooperacja [kg]</t>
  </si>
  <si>
    <t>Godziny DP [ilość rbh]</t>
  </si>
  <si>
    <t>MONT</t>
  </si>
  <si>
    <t>Godziny montażowe [ilość rbh]</t>
  </si>
  <si>
    <t>Godziny montażowe zew. [ilość rbh]</t>
  </si>
  <si>
    <t>Koszt godz. DP [PLN]</t>
  </si>
  <si>
    <t>Rozchód materiałów [kg]</t>
  </si>
  <si>
    <t>Rozchód materiałów [PLN]</t>
  </si>
  <si>
    <t>suma</t>
  </si>
  <si>
    <t>Koszt kg stali z rozchodów</t>
  </si>
  <si>
    <t>Odpad</t>
  </si>
  <si>
    <t>Nr oferty:</t>
  </si>
  <si>
    <t>Zaktualizował (Logistyka)</t>
  </si>
  <si>
    <t>467/11/15</t>
  </si>
  <si>
    <t>L.W. Bogdanka</t>
  </si>
  <si>
    <t>PLA-88.34.01.00</t>
  </si>
  <si>
    <t>Koło zębate duże</t>
  </si>
  <si>
    <t>PLA-88.39.00.00</t>
  </si>
  <si>
    <t>Piasta koła</t>
  </si>
  <si>
    <t>1.1</t>
  </si>
  <si>
    <t>1.2</t>
  </si>
  <si>
    <t>M</t>
  </si>
  <si>
    <t>45N</t>
  </si>
  <si>
    <t>S355J2G3</t>
  </si>
  <si>
    <t>Elementy P-800</t>
  </si>
  <si>
    <t>Zabezpieczenie antykorozyjne: Gruntoemalia alkidowa RAL 5018, półpołysk</t>
  </si>
  <si>
    <t>12 miesięcy</t>
  </si>
  <si>
    <t>\\k1\Konstrukcyjny\Projekty-2\Harmonogramy\Pomost roboczy\Bogdanka\RZ_467_11_15 (Elementy P-800 - Bogdanka)\RZ_467_11_15 (Elementy P-800 - Bogdanka).xlsx</t>
  </si>
  <si>
    <t>PLA-88.32.00.00</t>
  </si>
  <si>
    <t>Koło łańcuchowe</t>
  </si>
  <si>
    <t>2.</t>
  </si>
  <si>
    <t>PLA-88.28.01.01-1</t>
  </si>
  <si>
    <t>Ucho korby</t>
  </si>
  <si>
    <t>PLA-88.28.01.02-1</t>
  </si>
  <si>
    <t>Pręt f30x62</t>
  </si>
  <si>
    <t>PLA-88.28.01.03-1</t>
  </si>
  <si>
    <t>Blacha 12x80x514</t>
  </si>
  <si>
    <t>PLA-88.28.01.04-1</t>
  </si>
  <si>
    <t>Blacha 10x25x80</t>
  </si>
  <si>
    <t>PLA-88.28.01.05-1</t>
  </si>
  <si>
    <t>Blacha 2x20x35</t>
  </si>
  <si>
    <t>PLA-88.28.02.01-1</t>
  </si>
  <si>
    <t>Sworzeń rękojeści</t>
  </si>
  <si>
    <t>PLA-88.28.02.02-1</t>
  </si>
  <si>
    <t>Blacha f12x20</t>
  </si>
  <si>
    <t>3.1.1</t>
  </si>
  <si>
    <t>3.1.2</t>
  </si>
  <si>
    <t>3.1.3</t>
  </si>
  <si>
    <t>3.1.4</t>
  </si>
  <si>
    <t>3.1.5</t>
  </si>
  <si>
    <t>S235JR</t>
  </si>
  <si>
    <t>3.2.1</t>
  </si>
  <si>
    <t>3.2.2</t>
  </si>
  <si>
    <t>PLA-88.26.01.01</t>
  </si>
  <si>
    <t>Blacha 20x46x60</t>
  </si>
  <si>
    <t>PLA-88.26.01.02</t>
  </si>
  <si>
    <t>Śruba specjalna</t>
  </si>
  <si>
    <t>PLA-88.26.01.03</t>
  </si>
  <si>
    <t>Blacha 6x60x120</t>
  </si>
  <si>
    <t>PLA-88.26.02.00</t>
  </si>
  <si>
    <t>Sworzeń Ø30/90-78</t>
  </si>
  <si>
    <t>PLA-88.26.03.01</t>
  </si>
  <si>
    <t>Koło łańcucha napinacza</t>
  </si>
  <si>
    <t>4.1.1</t>
  </si>
  <si>
    <t>4.1.2</t>
  </si>
  <si>
    <t>4.1.3</t>
  </si>
  <si>
    <t>4.2</t>
  </si>
  <si>
    <t>4.3.1</t>
  </si>
  <si>
    <t>41Cr4</t>
  </si>
  <si>
    <t>PLA-88.31.00.00</t>
  </si>
  <si>
    <t>Wałek koła małego</t>
  </si>
  <si>
    <t>5.</t>
  </si>
  <si>
    <t>6.</t>
  </si>
  <si>
    <t>PLA-88.42.00.00</t>
  </si>
  <si>
    <t>Łaczenie łańcucha 1</t>
  </si>
  <si>
    <t>7.</t>
  </si>
  <si>
    <t>PLA-88.30.00.00</t>
  </si>
  <si>
    <t>Wałek korby</t>
  </si>
  <si>
    <t>8.</t>
  </si>
  <si>
    <t>PLA-88.43.00.00</t>
  </si>
  <si>
    <t>Łącznie łańcucha 2</t>
  </si>
  <si>
    <t>9.</t>
  </si>
  <si>
    <t>10.</t>
  </si>
  <si>
    <t>K. Marciszkiewicz</t>
  </si>
  <si>
    <t>Metson</t>
  </si>
  <si>
    <t>dz</t>
  </si>
  <si>
    <t>Sigma</t>
  </si>
  <si>
    <t xml:space="preserve">OF_636/11/15 </t>
  </si>
  <si>
    <t>2065/467/2015</t>
  </si>
  <si>
    <t>x</t>
  </si>
  <si>
    <t>prt fi 30</t>
  </si>
  <si>
    <t>l</t>
  </si>
  <si>
    <t>prét fi 12</t>
  </si>
  <si>
    <t>pret gwintowany</t>
  </si>
  <si>
    <t>D. Zarzycki</t>
  </si>
  <si>
    <t>PP 30.11 AN</t>
  </si>
</sst>
</file>

<file path=xl/styles.xml><?xml version="1.0" encoding="utf-8"?>
<styleSheet xmlns="http://schemas.openxmlformats.org/spreadsheetml/2006/main">
  <numFmts count="6">
    <numFmt numFmtId="44" formatCode="_-* #,##0.00\ &quot;zł&quot;_-;\-* #,##0.00\ &quot;zł&quot;_-;_-* &quot;-&quot;??\ &quot;zł&quot;_-;_-@_-"/>
    <numFmt numFmtId="164" formatCode="#,##0&quot;.&quot;"/>
    <numFmt numFmtId="165" formatCode="#,##0.00&quot; kg&quot;"/>
    <numFmt numFmtId="166" formatCode="#,##0&quot; szt.&quot;"/>
    <numFmt numFmtId="167" formatCode="#,##0&quot; kg&quot;"/>
    <numFmt numFmtId="168" formatCode="#,##0&quot;(P+L)&quot;"/>
  </numFmts>
  <fonts count="3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9"/>
      <name val="Arial"/>
      <family val="2"/>
    </font>
    <font>
      <b/>
      <i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3"/>
      <name val="Arial"/>
      <family val="2"/>
    </font>
    <font>
      <b/>
      <i/>
      <sz val="9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8"/>
      <name val="Arial"/>
      <family val="2"/>
    </font>
    <font>
      <b/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color indexed="40"/>
      <name val="Arial"/>
      <family val="2"/>
      <charset val="238"/>
    </font>
    <font>
      <sz val="12"/>
      <name val="Arial"/>
      <family val="2"/>
      <charset val="238"/>
    </font>
    <font>
      <b/>
      <i/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FF0000"/>
      <name val="Arial CE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9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4" fontId="1" fillId="0" borderId="0" xfId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vertical="center"/>
    </xf>
    <xf numFmtId="44" fontId="1" fillId="0" borderId="3" xfId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9" borderId="16" xfId="0" applyFont="1" applyFill="1" applyBorder="1" applyAlignment="1">
      <alignment horizontal="right" vertical="center" shrinkToFit="1"/>
    </xf>
    <xf numFmtId="49" fontId="5" fillId="10" borderId="17" xfId="1" applyNumberFormat="1" applyFont="1" applyFill="1" applyBorder="1" applyAlignment="1">
      <alignment horizontal="center" vertical="center"/>
    </xf>
    <xf numFmtId="49" fontId="3" fillId="10" borderId="17" xfId="1" applyNumberFormat="1" applyFont="1" applyFill="1" applyBorder="1" applyAlignment="1">
      <alignment horizontal="center" vertical="center"/>
    </xf>
    <xf numFmtId="166" fontId="14" fillId="10" borderId="17" xfId="1" applyNumberFormat="1" applyFont="1" applyFill="1" applyBorder="1" applyAlignment="1">
      <alignment horizontal="center" vertical="center"/>
    </xf>
    <xf numFmtId="165" fontId="14" fillId="10" borderId="17" xfId="1" applyNumberFormat="1" applyFont="1" applyFill="1" applyBorder="1" applyAlignment="1">
      <alignment horizontal="center" vertical="center"/>
    </xf>
    <xf numFmtId="49" fontId="14" fillId="10" borderId="17" xfId="1" applyNumberFormat="1" applyFont="1" applyFill="1" applyBorder="1" applyAlignment="1">
      <alignment horizontal="center" vertical="center"/>
    </xf>
    <xf numFmtId="49" fontId="24" fillId="10" borderId="18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3" fillId="6" borderId="6" xfId="0" applyNumberFormat="1" applyFont="1" applyFill="1" applyBorder="1" applyAlignment="1">
      <alignment horizontal="center" vertical="center"/>
    </xf>
    <xf numFmtId="167" fontId="27" fillId="0" borderId="6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44" fontId="3" fillId="11" borderId="24" xfId="0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44" fontId="21" fillId="3" borderId="0" xfId="1" applyFont="1" applyFill="1" applyBorder="1" applyAlignment="1">
      <alignment horizontal="center" vertical="center"/>
    </xf>
    <xf numFmtId="44" fontId="3" fillId="11" borderId="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167" fontId="3" fillId="6" borderId="6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/>
    </xf>
    <xf numFmtId="44" fontId="3" fillId="6" borderId="6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/>
    </xf>
    <xf numFmtId="4" fontId="3" fillId="6" borderId="6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4" fontId="22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44" fontId="1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44" fontId="14" fillId="0" borderId="0" xfId="1" applyFont="1" applyFill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28" xfId="0" applyFont="1" applyBorder="1" applyAlignment="1">
      <alignment horizontal="center"/>
    </xf>
    <xf numFmtId="0" fontId="3" fillId="0" borderId="14" xfId="0" applyFont="1" applyBorder="1"/>
    <xf numFmtId="0" fontId="31" fillId="0" borderId="15" xfId="0" applyFont="1" applyBorder="1" applyAlignment="1">
      <alignment wrapText="1"/>
    </xf>
    <xf numFmtId="0" fontId="14" fillId="8" borderId="7" xfId="0" applyFont="1" applyFill="1" applyBorder="1" applyAlignment="1">
      <alignment horizontal="right" vertical="center" shrinkToFit="1"/>
    </xf>
    <xf numFmtId="0" fontId="0" fillId="0" borderId="9" xfId="0" applyBorder="1"/>
    <xf numFmtId="0" fontId="14" fillId="0" borderId="9" xfId="0" applyFont="1" applyBorder="1"/>
    <xf numFmtId="0" fontId="0" fillId="0" borderId="0" xfId="0" applyBorder="1" applyAlignment="1"/>
    <xf numFmtId="4" fontId="0" fillId="0" borderId="9" xfId="0" applyNumberFormat="1" applyBorder="1"/>
    <xf numFmtId="0" fontId="0" fillId="0" borderId="12" xfId="0" applyBorder="1" applyAlignment="1"/>
    <xf numFmtId="0" fontId="14" fillId="0" borderId="9" xfId="0" applyFont="1" applyBorder="1" applyAlignment="1">
      <alignment wrapText="1"/>
    </xf>
    <xf numFmtId="0" fontId="14" fillId="8" borderId="29" xfId="0" applyFont="1" applyFill="1" applyBorder="1" applyAlignment="1">
      <alignment horizontal="right" vertical="center" shrinkToFit="1"/>
    </xf>
    <xf numFmtId="0" fontId="0" fillId="0" borderId="21" xfId="0" applyBorder="1"/>
    <xf numFmtId="0" fontId="14" fillId="0" borderId="21" xfId="0" applyFont="1" applyBorder="1"/>
    <xf numFmtId="44" fontId="0" fillId="0" borderId="21" xfId="1" applyFont="1" applyBorder="1"/>
    <xf numFmtId="44" fontId="0" fillId="0" borderId="22" xfId="1" applyFont="1" applyBorder="1" applyAlignment="1"/>
    <xf numFmtId="0" fontId="14" fillId="0" borderId="0" xfId="0" applyFont="1"/>
    <xf numFmtId="0" fontId="0" fillId="0" borderId="6" xfId="0" applyBorder="1"/>
    <xf numFmtId="0" fontId="14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4" fillId="9" borderId="17" xfId="4" applyFill="1" applyBorder="1" applyAlignment="1">
      <alignment horizontal="center" vertical="center"/>
    </xf>
    <xf numFmtId="0" fontId="4" fillId="9" borderId="32" xfId="4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right" vertical="center" shrinkToFit="1"/>
    </xf>
    <xf numFmtId="0" fontId="25" fillId="0" borderId="10" xfId="0" applyFont="1" applyFill="1" applyBorder="1" applyAlignment="1">
      <alignment horizontal="center" vertical="center"/>
    </xf>
    <xf numFmtId="165" fontId="25" fillId="0" borderId="10" xfId="0" applyNumberFormat="1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 wrapText="1"/>
    </xf>
    <xf numFmtId="0" fontId="25" fillId="12" borderId="10" xfId="0" applyFont="1" applyFill="1" applyBorder="1" applyAlignment="1">
      <alignment horizontal="center" vertical="center"/>
    </xf>
    <xf numFmtId="165" fontId="25" fillId="12" borderId="10" xfId="0" applyNumberFormat="1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 wrapText="1"/>
    </xf>
    <xf numFmtId="164" fontId="3" fillId="9" borderId="13" xfId="0" applyNumberFormat="1" applyFont="1" applyFill="1" applyBorder="1" applyAlignment="1">
      <alignment horizontal="center" vertical="center" shrinkToFit="1"/>
    </xf>
    <xf numFmtId="164" fontId="3" fillId="0" borderId="8" xfId="0" applyNumberFormat="1" applyFont="1" applyFill="1" applyBorder="1" applyAlignment="1">
      <alignment horizontal="center" vertical="center" shrinkToFit="1"/>
    </xf>
    <xf numFmtId="0" fontId="20" fillId="0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49" fontId="14" fillId="10" borderId="33" xfId="1" applyNumberFormat="1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 wrapText="1"/>
    </xf>
    <xf numFmtId="44" fontId="21" fillId="3" borderId="24" xfId="1" applyFont="1" applyFill="1" applyBorder="1" applyAlignment="1">
      <alignment horizontal="center" vertical="center"/>
    </xf>
    <xf numFmtId="14" fontId="14" fillId="8" borderId="9" xfId="0" applyNumberFormat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44" fontId="14" fillId="9" borderId="8" xfId="0" applyNumberFormat="1" applyFont="1" applyFill="1" applyBorder="1" applyAlignment="1">
      <alignment horizontal="center" vertical="center"/>
    </xf>
    <xf numFmtId="44" fontId="14" fillId="9" borderId="35" xfId="0" applyNumberFormat="1" applyFont="1" applyFill="1" applyBorder="1" applyAlignment="1">
      <alignment horizontal="center" vertical="center" wrapText="1"/>
    </xf>
    <xf numFmtId="0" fontId="32" fillId="9" borderId="20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44" fontId="14" fillId="8" borderId="8" xfId="1" applyNumberFormat="1" applyFont="1" applyFill="1" applyBorder="1" applyAlignment="1">
      <alignment horizontal="center" vertical="center"/>
    </xf>
    <xf numFmtId="44" fontId="14" fillId="8" borderId="35" xfId="1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5" fillId="12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14" fontId="14" fillId="8" borderId="10" xfId="0" applyNumberFormat="1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44" fontId="17" fillId="3" borderId="5" xfId="1" applyFont="1" applyFill="1" applyBorder="1" applyAlignment="1">
      <alignment horizontal="center" vertical="center"/>
    </xf>
    <xf numFmtId="44" fontId="17" fillId="3" borderId="38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2" fillId="8" borderId="37" xfId="4" applyFont="1" applyFill="1" applyBorder="1" applyAlignment="1">
      <alignment horizontal="center" vertical="center"/>
    </xf>
    <xf numFmtId="0" fontId="2" fillId="7" borderId="38" xfId="4" applyFont="1" applyFill="1" applyBorder="1" applyAlignment="1">
      <alignment horizontal="center" vertical="center"/>
    </xf>
    <xf numFmtId="0" fontId="15" fillId="0" borderId="0" xfId="3" applyFill="1" applyBorder="1" applyAlignment="1" applyProtection="1">
      <alignment horizontal="center" vertical="center"/>
    </xf>
    <xf numFmtId="0" fontId="2" fillId="8" borderId="37" xfId="4" applyFont="1" applyFill="1" applyBorder="1" applyAlignment="1">
      <alignment horizontal="center" vertical="center" textRotation="90"/>
    </xf>
    <xf numFmtId="0" fontId="2" fillId="7" borderId="37" xfId="4" applyFont="1" applyFill="1" applyBorder="1" applyAlignment="1">
      <alignment horizontal="center" vertical="center" textRotation="90"/>
    </xf>
    <xf numFmtId="0" fontId="2" fillId="7" borderId="36" xfId="4" applyFont="1" applyFill="1" applyBorder="1" applyAlignment="1">
      <alignment horizontal="center" vertical="center" textRotation="90"/>
    </xf>
    <xf numFmtId="0" fontId="2" fillId="8" borderId="34" xfId="4" applyFont="1" applyFill="1" applyBorder="1" applyAlignment="1">
      <alignment horizontal="center" vertical="center" textRotation="90"/>
    </xf>
    <xf numFmtId="0" fontId="2" fillId="7" borderId="38" xfId="4" applyFont="1" applyFill="1" applyBorder="1" applyAlignment="1">
      <alignment horizontal="center" vertical="center" textRotation="90"/>
    </xf>
    <xf numFmtId="0" fontId="2" fillId="8" borderId="38" xfId="4" applyFont="1" applyFill="1" applyBorder="1" applyAlignment="1">
      <alignment horizontal="center" vertical="center" textRotation="90"/>
    </xf>
    <xf numFmtId="0" fontId="4" fillId="9" borderId="39" xfId="4" applyFill="1" applyBorder="1" applyAlignment="1">
      <alignment horizontal="center" vertical="center"/>
    </xf>
    <xf numFmtId="0" fontId="4" fillId="9" borderId="40" xfId="4" applyFill="1" applyBorder="1" applyAlignment="1">
      <alignment horizontal="center" vertical="center"/>
    </xf>
    <xf numFmtId="0" fontId="4" fillId="9" borderId="18" xfId="4" applyFill="1" applyBorder="1" applyAlignment="1">
      <alignment horizontal="center" vertical="center"/>
    </xf>
    <xf numFmtId="0" fontId="4" fillId="9" borderId="21" xfId="4" applyFill="1" applyBorder="1" applyAlignment="1">
      <alignment horizontal="center" vertical="center"/>
    </xf>
    <xf numFmtId="0" fontId="4" fillId="9" borderId="22" xfId="4" applyFill="1" applyBorder="1" applyAlignment="1">
      <alignment horizontal="center" vertical="center"/>
    </xf>
    <xf numFmtId="0" fontId="4" fillId="9" borderId="9" xfId="4" applyFill="1" applyBorder="1" applyAlignment="1">
      <alignment horizontal="center" vertical="center"/>
    </xf>
    <xf numFmtId="0" fontId="4" fillId="9" borderId="41" xfId="4" applyFill="1" applyBorder="1" applyAlignment="1">
      <alignment horizontal="center" vertical="center"/>
    </xf>
    <xf numFmtId="0" fontId="4" fillId="9" borderId="39" xfId="4" applyFill="1" applyBorder="1" applyAlignment="1">
      <alignment horizontal="center" vertical="center" wrapText="1"/>
    </xf>
    <xf numFmtId="0" fontId="4" fillId="9" borderId="42" xfId="4" applyFill="1" applyBorder="1" applyAlignment="1">
      <alignment horizontal="center" vertical="center"/>
    </xf>
    <xf numFmtId="0" fontId="4" fillId="9" borderId="43" xfId="4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165" fontId="15" fillId="12" borderId="10" xfId="3" applyNumberFormat="1" applyFill="1" applyBorder="1" applyAlignment="1" applyProtection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wrapText="1"/>
    </xf>
    <xf numFmtId="49" fontId="5" fillId="2" borderId="0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5" fillId="0" borderId="0" xfId="3" applyFill="1" applyBorder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3" borderId="25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</cellXfs>
  <cellStyles count="5">
    <cellStyle name="Hiperłącze" xfId="3" builtinId="8"/>
    <cellStyle name="Normalny" xfId="0" builtinId="0"/>
    <cellStyle name="Normalny 3" xfId="4"/>
    <cellStyle name="Procentowy" xfId="2" builtinId="5"/>
    <cellStyle name="Walutowy" xfId="1" builtinId="4"/>
  </cellStyles>
  <dxfs count="81">
    <dxf>
      <fill>
        <patternFill>
          <fgColor indexed="64"/>
          <bgColor rgb="FFCCFFCC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CC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yyyy/mm/dd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yyyy/mm/dd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5" formatCode="#,##0.00&quot; kg&quot;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numFmt numFmtId="165" formatCode="#,##0.00&quot; kg&quot;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5" formatCode="#,##0.00&quot; kg&quot;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9" formatCode="#,###;[Red]\-#,###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6:AM27" totalsRowShown="0" headerRowDxfId="80" dataDxfId="78" headerRowBorderDxfId="79" tableBorderDxfId="77" headerRowCellStyle="Normalny 3" dataCellStyle="Normalny 3">
  <autoFilter ref="B6:AM27"/>
  <tableColumns count="38">
    <tableColumn id="1" name="L.p." totalsRowDxfId="76"/>
    <tableColumn id="2" name="Nr rys." totalsRowDxfId="75"/>
    <tableColumn id="3" name="Nazwa zespołu" totalsRowDxfId="74"/>
    <tableColumn id="4" name="Ilość" totalsRowDxfId="73"/>
    <tableColumn id="5" name="jedn." totalsRowDxfId="72"/>
    <tableColumn id="6" name="kpl." dataDxfId="71" totalsRowDxfId="70"/>
    <tableColumn id="7" name="Gatunek" totalsRowDxfId="69"/>
    <tableColumn id="8" name="Uwagi" totalsRowDxfId="68"/>
    <tableColumn id="9" name="Kooperant" dataDxfId="67" totalsRowDxfId="66"/>
    <tableColumn id="10" name=" Wysyłki" dataDxfId="65" totalsRowDxfId="64"/>
    <tableColumn id="11" name="Realizacji" dataDxfId="63" totalsRowDxfId="62"/>
    <tableColumn id="12" name="Nr zamówienia" dataDxfId="61" totalsRowDxfId="60"/>
    <tableColumn id="13" name="Magazyn PZ" dataDxfId="59" totalsRowDxfId="58"/>
    <tableColumn id="14" name="Cena" dataDxfId="57" totalsRowDxfId="56" dataCellStyle="Walutowy"/>
    <tableColumn id="15" name="Koszt kpl. " dataDxfId="55" totalsRowDxfId="54" dataCellStyle="Walutowy">
      <calculatedColumnFormula>O7*E7</calculatedColumnFormula>
    </tableColumn>
    <tableColumn id="16" name="Cena z oferty" dataDxfId="53" totalsRowDxfId="52"/>
    <tableColumn id="17" name="Koszt  (kpl) zakładany -oferta" dataDxfId="51" totalsRowDxfId="50"/>
    <tableColumn id="18" name="Różnica" dataDxfId="49" totalsRowDxfId="48">
      <calculatedColumnFormula>IF(P7=R7,"NIE","TAK")</calculatedColumnFormula>
    </tableColumn>
    <tableColumn id="19" name="Kwota różnicy" dataDxfId="47" totalsRowDxfId="46">
      <calculatedColumnFormula>P7-R7</calculatedColumnFormula>
    </tableColumn>
    <tableColumn id="20" name="Produkcja" dataDxfId="45" totalsRowDxfId="44"/>
    <tableColumn id="21" name="Materiał" dataDxfId="43" totalsRowDxfId="42" dataCellStyle="Normalny 3"/>
    <tableColumn id="22" name="Wypalarka" dataDxfId="41" totalsRowDxfId="40" dataCellStyle="Normalny 3"/>
    <tableColumn id="23" name="Gilotyna" dataDxfId="39" totalsRowDxfId="38" dataCellStyle="Normalny 3"/>
    <tableColumn id="24" name="Piła" dataDxfId="37" totalsRowDxfId="36" dataCellStyle="Normalny 3"/>
    <tableColumn id="25" name="Krawdziarka" dataDxfId="35" totalsRowDxfId="34" dataCellStyle="Normalny 3"/>
    <tableColumn id="26" name="Mała  durma" dataDxfId="33" totalsRowDxfId="32" dataCellStyle="Normalny 3"/>
    <tableColumn id="27" name="Toczenie " dataDxfId="31" totalsRowDxfId="30" dataCellStyle="Normalny 3"/>
    <tableColumn id="28" name="Frezowanie" dataDxfId="29" totalsRowDxfId="28" dataCellStyle="Normalny 3"/>
    <tableColumn id="29" name="Frezowanie CNC" dataDxfId="27" totalsRowDxfId="26" dataCellStyle="Normalny 3"/>
    <tableColumn id="30" name="Wiercenie" dataDxfId="25" totalsRowDxfId="24" dataCellStyle="Normalny 3"/>
    <tableColumn id="31" name="Składanie" dataDxfId="23" totalsRowDxfId="22" dataCellStyle="Normalny 3"/>
    <tableColumn id="32" name="Spawalnie" dataDxfId="21" totalsRowDxfId="20" dataCellStyle="Normalny 3"/>
    <tableColumn id="33" name="Obróbka cieplna" dataDxfId="19" totalsRowDxfId="18" dataCellStyle="Normalny 3"/>
    <tableColumn id="34" name="Lakiernia" dataDxfId="17" totalsRowDxfId="16" dataCellStyle="Normalny 3"/>
    <tableColumn id="35" name="Montaż" dataDxfId="15" totalsRowDxfId="14" dataCellStyle="Normalny 3"/>
    <tableColumn id="36" name="Kontrola Jakości" dataDxfId="13" totalsRowDxfId="12" dataCellStyle="Normalny 3"/>
    <tableColumn id="37" name="Status" dataDxfId="11" totalsRowDxfId="10" dataCellStyle="Normalny 3"/>
    <tableColumn id="38" name="Materiałówka" dataDxfId="9" totalsRowDxfId="8" dataCellStyle="Normalny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K1\Handlowy\Metalika\Oferty\Sigma\P-800\2015\OF-636%20LW\OF_636_11_15%20(el.%20P-800%20-%20LW%20Bogdanka).xlsx" TargetMode="External"/><Relationship Id="rId1" Type="http://schemas.openxmlformats.org/officeDocument/2006/relationships/hyperlink" Target="file:///\\k1\Konstrukcyjny\Projekty-2\Harmonogramy\Pomost%20roboczy\Bogdanka\RZ_467_11_15%20(Elementy%20P-800%20-%20Bogdanka)\RZ_467_11_15%20(Elementy%20P-800%20-%20Bogdanka)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55"/>
  <sheetViews>
    <sheetView tabSelected="1" zoomScale="115" zoomScaleNormal="115" workbookViewId="0">
      <selection activeCell="M3" sqref="M3"/>
    </sheetView>
  </sheetViews>
  <sheetFormatPr defaultRowHeight="15" outlineLevelRow="1" outlineLevelCol="1"/>
  <cols>
    <col min="1" max="1" width="2.85546875" customWidth="1"/>
    <col min="2" max="2" width="7.140625" customWidth="1"/>
    <col min="3" max="3" width="22.5703125" customWidth="1"/>
    <col min="4" max="4" width="25.28515625" customWidth="1"/>
    <col min="5" max="5" width="10" customWidth="1"/>
    <col min="6" max="6" width="13.42578125" customWidth="1"/>
    <col min="7" max="7" width="9.42578125" customWidth="1"/>
    <col min="8" max="8" width="11.28515625" bestFit="1" customWidth="1"/>
    <col min="9" max="9" width="8.7109375" customWidth="1"/>
    <col min="10" max="10" width="12.5703125" customWidth="1"/>
    <col min="11" max="11" width="18" customWidth="1" outlineLevel="1"/>
    <col min="12" max="12" width="12" customWidth="1" outlineLevel="1"/>
    <col min="13" max="13" width="16.5703125" customWidth="1" outlineLevel="1"/>
    <col min="14" max="14" width="14.42578125" customWidth="1" outlineLevel="1"/>
    <col min="15" max="15" width="11.42578125" customWidth="1" outlineLevel="1"/>
    <col min="16" max="16" width="14" customWidth="1" outlineLevel="1"/>
    <col min="17" max="17" width="14.28515625" customWidth="1" outlineLevel="1"/>
    <col min="18" max="18" width="27.140625" customWidth="1" outlineLevel="1"/>
    <col min="19" max="19" width="12.7109375" customWidth="1" outlineLevel="1"/>
    <col min="20" max="20" width="15.85546875" customWidth="1" outlineLevel="1"/>
    <col min="21" max="21" width="16.7109375" customWidth="1" outlineLevel="1"/>
    <col min="22" max="22" width="8.85546875" customWidth="1" outlineLevel="1"/>
    <col min="23" max="37" width="2.85546875" customWidth="1" outlineLevel="1"/>
    <col min="38" max="38" width="11.42578125" customWidth="1" outlineLevel="1"/>
    <col min="39" max="39" width="17.28515625" customWidth="1" outlineLevel="1"/>
  </cols>
  <sheetData>
    <row r="1" spans="1:94" s="1" customFormat="1" ht="16.5">
      <c r="B1" s="2"/>
      <c r="C1" s="3" t="s">
        <v>0</v>
      </c>
      <c r="D1" s="4" t="s">
        <v>98</v>
      </c>
      <c r="E1" s="3"/>
      <c r="F1" s="3" t="s">
        <v>85</v>
      </c>
      <c r="G1" s="175" t="s">
        <v>1</v>
      </c>
      <c r="H1" s="175"/>
      <c r="I1" s="179" t="s">
        <v>87</v>
      </c>
      <c r="J1" s="179"/>
      <c r="K1" s="5"/>
      <c r="L1" s="6"/>
      <c r="M1" s="7"/>
      <c r="N1" s="5"/>
      <c r="O1" s="5"/>
      <c r="P1" s="8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94" s="1" customFormat="1" ht="16.5">
      <c r="B2" s="2"/>
      <c r="C2" s="3" t="s">
        <v>2</v>
      </c>
      <c r="E2" s="9"/>
      <c r="F2" s="146" t="s">
        <v>161</v>
      </c>
      <c r="G2" s="176" t="s">
        <v>88</v>
      </c>
      <c r="H2" s="176"/>
      <c r="I2" s="177"/>
      <c r="K2" s="5"/>
      <c r="L2" s="10"/>
      <c r="M2" s="11"/>
      <c r="N2" s="5"/>
      <c r="O2" s="5"/>
      <c r="P2" s="8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94" s="1" customFormat="1" ht="15.75" thickBot="1">
      <c r="B3" s="2"/>
      <c r="C3" s="3" t="s">
        <v>3</v>
      </c>
      <c r="D3" s="12">
        <v>42356</v>
      </c>
      <c r="E3" s="13"/>
      <c r="F3" s="13"/>
      <c r="G3" s="14" t="s">
        <v>4</v>
      </c>
      <c r="H3" s="15">
        <v>42334</v>
      </c>
      <c r="I3" s="16" t="s">
        <v>5</v>
      </c>
      <c r="K3" s="17" t="s">
        <v>6</v>
      </c>
      <c r="L3" s="18" t="e">
        <f>#REF!</f>
        <v>#REF!</v>
      </c>
      <c r="M3" s="5"/>
      <c r="N3" s="5"/>
      <c r="O3" s="5"/>
      <c r="P3" s="5"/>
      <c r="Q3" s="19" t="s">
        <v>7</v>
      </c>
      <c r="R3" s="20" t="e">
        <f>#REF!</f>
        <v>#REF!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94" s="1" customFormat="1" ht="24.75" customHeight="1" thickBot="1">
      <c r="B4" s="2"/>
      <c r="C4" s="3" t="s">
        <v>8</v>
      </c>
      <c r="D4" s="178" t="str">
        <f>H34</f>
        <v>Zabezpieczenie antykorozyjne: Gruntoemalia alkidowa RAL 5018, półpołysk</v>
      </c>
      <c r="E4" s="178"/>
      <c r="F4" s="178"/>
      <c r="G4" s="21" t="s">
        <v>9</v>
      </c>
      <c r="H4" s="22">
        <v>1</v>
      </c>
      <c r="I4" s="12" t="s">
        <v>100</v>
      </c>
      <c r="K4" s="5"/>
      <c r="L4" s="14"/>
      <c r="M4" s="5"/>
      <c r="N4" s="5"/>
      <c r="O4" s="23" t="s">
        <v>10</v>
      </c>
      <c r="P4" s="24" t="e">
        <f>#REF!</f>
        <v>#REF!</v>
      </c>
      <c r="Q4" s="180" t="s">
        <v>11</v>
      </c>
      <c r="R4" s="18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94" s="1" customFormat="1" ht="15" customHeight="1" thickBot="1">
      <c r="B5" s="2"/>
      <c r="C5" s="182" t="s">
        <v>101</v>
      </c>
      <c r="D5" s="183"/>
      <c r="E5" s="25"/>
      <c r="F5" s="184" t="s">
        <v>12</v>
      </c>
      <c r="G5" s="185"/>
      <c r="H5" s="14"/>
      <c r="I5" s="127"/>
      <c r="K5" s="186" t="s">
        <v>13</v>
      </c>
      <c r="L5" s="187"/>
      <c r="M5" s="5"/>
      <c r="N5" s="5"/>
      <c r="O5" s="188" t="s">
        <v>14</v>
      </c>
      <c r="P5" s="189"/>
      <c r="Q5" s="128"/>
      <c r="R5" s="12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94" s="27" customFormat="1" ht="87" customHeight="1" thickBot="1">
      <c r="A6" s="26" t="s">
        <v>15</v>
      </c>
      <c r="B6" s="132" t="s">
        <v>16</v>
      </c>
      <c r="C6" s="132" t="s">
        <v>17</v>
      </c>
      <c r="D6" s="132" t="s">
        <v>18</v>
      </c>
      <c r="E6" s="132" t="s">
        <v>19</v>
      </c>
      <c r="F6" s="133" t="s">
        <v>20</v>
      </c>
      <c r="G6" s="133" t="s">
        <v>21</v>
      </c>
      <c r="H6" s="133" t="s">
        <v>22</v>
      </c>
      <c r="I6" s="134" t="s">
        <v>23</v>
      </c>
      <c r="J6" s="132" t="s">
        <v>24</v>
      </c>
      <c r="K6" s="94" t="s">
        <v>25</v>
      </c>
      <c r="L6" s="135" t="s">
        <v>26</v>
      </c>
      <c r="M6" s="136" t="s">
        <v>27</v>
      </c>
      <c r="N6" s="137" t="s">
        <v>28</v>
      </c>
      <c r="O6" s="138" t="s">
        <v>29</v>
      </c>
      <c r="P6" s="139" t="s">
        <v>30</v>
      </c>
      <c r="Q6" s="140" t="s">
        <v>31</v>
      </c>
      <c r="R6" s="141" t="s">
        <v>32</v>
      </c>
      <c r="S6" s="142" t="s">
        <v>33</v>
      </c>
      <c r="T6" s="142" t="s">
        <v>34</v>
      </c>
      <c r="U6" s="143" t="s">
        <v>35</v>
      </c>
      <c r="V6" s="147" t="s">
        <v>36</v>
      </c>
      <c r="W6" s="148" t="s">
        <v>37</v>
      </c>
      <c r="X6" s="147" t="s">
        <v>38</v>
      </c>
      <c r="Y6" s="149" t="s">
        <v>39</v>
      </c>
      <c r="Z6" s="147" t="s">
        <v>40</v>
      </c>
      <c r="AA6" s="148" t="s">
        <v>41</v>
      </c>
      <c r="AB6" s="147" t="s">
        <v>42</v>
      </c>
      <c r="AC6" s="148" t="s">
        <v>43</v>
      </c>
      <c r="AD6" s="150" t="s">
        <v>44</v>
      </c>
      <c r="AE6" s="151" t="s">
        <v>45</v>
      </c>
      <c r="AF6" s="152" t="s">
        <v>46</v>
      </c>
      <c r="AG6" s="151" t="s">
        <v>47</v>
      </c>
      <c r="AH6" s="147" t="s">
        <v>48</v>
      </c>
      <c r="AI6" s="148" t="s">
        <v>49</v>
      </c>
      <c r="AJ6" s="152" t="s">
        <v>50</v>
      </c>
      <c r="AK6" s="151" t="s">
        <v>51</v>
      </c>
      <c r="AL6" s="144" t="s">
        <v>52</v>
      </c>
      <c r="AM6" s="145" t="s">
        <v>53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1:94" s="2" customFormat="1" ht="12.75" customHeight="1" outlineLevel="1">
      <c r="A7" s="28" t="s">
        <v>95</v>
      </c>
      <c r="B7" s="98" t="s">
        <v>93</v>
      </c>
      <c r="C7" s="102" t="s">
        <v>89</v>
      </c>
      <c r="D7" s="102" t="s">
        <v>90</v>
      </c>
      <c r="E7" s="125">
        <v>1</v>
      </c>
      <c r="F7" s="103"/>
      <c r="G7" s="103"/>
      <c r="H7" s="102" t="s">
        <v>96</v>
      </c>
      <c r="I7" s="104"/>
      <c r="J7" s="108" t="s">
        <v>158</v>
      </c>
      <c r="K7" s="114"/>
      <c r="L7" s="113"/>
      <c r="M7" s="130" t="s">
        <v>162</v>
      </c>
      <c r="N7" s="123"/>
      <c r="O7" s="121"/>
      <c r="P7" s="122">
        <f t="shared" ref="P7:P27" si="0">O7*E7</f>
        <v>0</v>
      </c>
      <c r="Q7" s="115"/>
      <c r="R7" s="116"/>
      <c r="S7" s="111" t="str">
        <f t="shared" ref="S7:S27" si="1">IF(P7=R7,"NIE","TAK")</f>
        <v>NIE</v>
      </c>
      <c r="T7" s="117">
        <f t="shared" ref="T7:T27" si="2">P7-R7</f>
        <v>0</v>
      </c>
      <c r="U7" s="118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3"/>
    </row>
    <row r="8" spans="1:94" s="2" customFormat="1" ht="13.5" customHeight="1" outlineLevel="1">
      <c r="A8" s="28" t="s">
        <v>95</v>
      </c>
      <c r="B8" s="98" t="s">
        <v>94</v>
      </c>
      <c r="C8" s="102" t="s">
        <v>91</v>
      </c>
      <c r="D8" s="102" t="s">
        <v>92</v>
      </c>
      <c r="E8" s="125">
        <v>1</v>
      </c>
      <c r="F8" s="103"/>
      <c r="G8" s="103"/>
      <c r="H8" s="102" t="s">
        <v>97</v>
      </c>
      <c r="I8" s="104"/>
      <c r="J8" s="108" t="s">
        <v>158</v>
      </c>
      <c r="K8" s="114"/>
      <c r="L8" s="113"/>
      <c r="M8" s="130" t="s">
        <v>162</v>
      </c>
      <c r="N8" s="123"/>
      <c r="O8" s="121"/>
      <c r="P8" s="122">
        <f t="shared" si="0"/>
        <v>0</v>
      </c>
      <c r="Q8" s="115"/>
      <c r="R8" s="116"/>
      <c r="S8" s="111" t="str">
        <f t="shared" si="1"/>
        <v>NIE</v>
      </c>
      <c r="T8" s="117">
        <f t="shared" si="2"/>
        <v>0</v>
      </c>
      <c r="U8" s="118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3"/>
    </row>
    <row r="9" spans="1:94" s="2" customFormat="1" ht="12.75" customHeight="1">
      <c r="A9" s="28" t="s">
        <v>95</v>
      </c>
      <c r="B9" s="105" t="s">
        <v>104</v>
      </c>
      <c r="C9" s="95" t="s">
        <v>102</v>
      </c>
      <c r="D9" s="95" t="s">
        <v>103</v>
      </c>
      <c r="E9" s="124">
        <v>1</v>
      </c>
      <c r="F9" s="96">
        <v>2.23</v>
      </c>
      <c r="G9" s="96">
        <f>Tabela1[[#This Row],[jedn.]]*Tabela1[[#This Row],[Ilość]]</f>
        <v>2.23</v>
      </c>
      <c r="H9" s="95">
        <v>45</v>
      </c>
      <c r="I9" s="97"/>
      <c r="J9" s="107" t="s">
        <v>158</v>
      </c>
      <c r="K9" s="114" t="s">
        <v>159</v>
      </c>
      <c r="L9" s="131">
        <v>42349</v>
      </c>
      <c r="M9" s="130" t="s">
        <v>162</v>
      </c>
      <c r="N9" s="123"/>
      <c r="O9" s="121">
        <v>107</v>
      </c>
      <c r="P9" s="122">
        <f t="shared" si="0"/>
        <v>107</v>
      </c>
      <c r="Q9" s="115"/>
      <c r="R9" s="116"/>
      <c r="S9" s="111" t="str">
        <f t="shared" si="1"/>
        <v>TAK</v>
      </c>
      <c r="T9" s="117">
        <f t="shared" si="2"/>
        <v>107</v>
      </c>
      <c r="U9" s="118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</row>
    <row r="10" spans="1:94" s="2" customFormat="1" ht="12.75" customHeight="1" outlineLevel="1">
      <c r="A10" s="28" t="s">
        <v>95</v>
      </c>
      <c r="B10" s="98" t="s">
        <v>119</v>
      </c>
      <c r="C10" s="102" t="s">
        <v>105</v>
      </c>
      <c r="D10" s="102" t="s">
        <v>106</v>
      </c>
      <c r="E10" s="125">
        <v>2</v>
      </c>
      <c r="F10" s="103"/>
      <c r="G10" s="103"/>
      <c r="H10" s="102" t="s">
        <v>97</v>
      </c>
      <c r="I10" s="104"/>
      <c r="J10" s="108" t="s">
        <v>160</v>
      </c>
      <c r="K10" s="114"/>
      <c r="L10" s="113"/>
      <c r="M10" s="114"/>
      <c r="N10" s="123"/>
      <c r="O10" s="121"/>
      <c r="P10" s="122">
        <f t="shared" si="0"/>
        <v>0</v>
      </c>
      <c r="Q10" s="115"/>
      <c r="R10" s="116"/>
      <c r="S10" s="111" t="str">
        <f t="shared" si="1"/>
        <v>NIE</v>
      </c>
      <c r="T10" s="117">
        <f t="shared" si="2"/>
        <v>0</v>
      </c>
      <c r="U10" s="163" t="s">
        <v>169</v>
      </c>
      <c r="V10" s="153"/>
      <c r="W10" s="92" t="s">
        <v>163</v>
      </c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155"/>
      <c r="AL10" s="153"/>
      <c r="AM10" s="93"/>
    </row>
    <row r="11" spans="1:94" s="2" customFormat="1" ht="12.75" customHeight="1" outlineLevel="1">
      <c r="A11" s="28" t="s">
        <v>95</v>
      </c>
      <c r="B11" s="98" t="s">
        <v>120</v>
      </c>
      <c r="C11" s="102" t="s">
        <v>107</v>
      </c>
      <c r="D11" s="102" t="s">
        <v>108</v>
      </c>
      <c r="E11" s="125">
        <v>2</v>
      </c>
      <c r="F11" s="103"/>
      <c r="G11" s="103"/>
      <c r="H11" s="102" t="s">
        <v>97</v>
      </c>
      <c r="I11" s="104"/>
      <c r="J11" s="108" t="s">
        <v>160</v>
      </c>
      <c r="K11" s="114"/>
      <c r="L11" s="113"/>
      <c r="M11" s="114"/>
      <c r="N11" s="123"/>
      <c r="O11" s="121"/>
      <c r="P11" s="122">
        <f t="shared" si="0"/>
        <v>0</v>
      </c>
      <c r="Q11" s="115"/>
      <c r="R11" s="116"/>
      <c r="S11" s="111" t="str">
        <f t="shared" si="1"/>
        <v>NIE</v>
      </c>
      <c r="T11" s="117">
        <f t="shared" si="2"/>
        <v>0</v>
      </c>
      <c r="U11" s="163" t="s">
        <v>169</v>
      </c>
      <c r="V11" s="153" t="s">
        <v>164</v>
      </c>
      <c r="W11" s="92"/>
      <c r="X11" s="92"/>
      <c r="Y11" s="92" t="s">
        <v>163</v>
      </c>
      <c r="Z11" s="92"/>
      <c r="AA11" s="92"/>
      <c r="AB11" s="92" t="s">
        <v>163</v>
      </c>
      <c r="AC11" s="92" t="s">
        <v>163</v>
      </c>
      <c r="AD11" s="92"/>
      <c r="AE11" s="92" t="s">
        <v>163</v>
      </c>
      <c r="AF11" s="92"/>
      <c r="AG11" s="92"/>
      <c r="AH11" s="92"/>
      <c r="AI11" s="92"/>
      <c r="AJ11" s="92"/>
      <c r="AK11" s="155"/>
      <c r="AL11" s="153"/>
      <c r="AM11" s="93"/>
    </row>
    <row r="12" spans="1:94" s="2" customFormat="1" ht="12.75" customHeight="1" outlineLevel="1">
      <c r="A12" s="28" t="s">
        <v>95</v>
      </c>
      <c r="B12" s="98" t="s">
        <v>121</v>
      </c>
      <c r="C12" s="102" t="s">
        <v>109</v>
      </c>
      <c r="D12" s="102" t="s">
        <v>110</v>
      </c>
      <c r="E12" s="125">
        <v>2</v>
      </c>
      <c r="F12" s="164"/>
      <c r="G12" s="103"/>
      <c r="H12" s="102" t="s">
        <v>97</v>
      </c>
      <c r="I12" s="104"/>
      <c r="J12" s="108" t="s">
        <v>160</v>
      </c>
      <c r="K12" s="114"/>
      <c r="L12" s="113"/>
      <c r="M12" s="114"/>
      <c r="N12" s="123"/>
      <c r="O12" s="121"/>
      <c r="P12" s="122">
        <f t="shared" si="0"/>
        <v>0</v>
      </c>
      <c r="Q12" s="115"/>
      <c r="R12" s="116"/>
      <c r="S12" s="111" t="str">
        <f t="shared" si="1"/>
        <v>NIE</v>
      </c>
      <c r="T12" s="117">
        <f t="shared" si="2"/>
        <v>0</v>
      </c>
      <c r="U12" s="163" t="s">
        <v>169</v>
      </c>
      <c r="V12" s="153"/>
      <c r="W12" s="92" t="s">
        <v>163</v>
      </c>
      <c r="X12" s="92"/>
      <c r="Y12" s="92"/>
      <c r="Z12" s="92" t="s">
        <v>163</v>
      </c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155"/>
      <c r="AL12" s="153"/>
      <c r="AM12" s="93"/>
    </row>
    <row r="13" spans="1:94" s="2" customFormat="1" ht="12.75" customHeight="1" outlineLevel="1">
      <c r="A13" s="28" t="s">
        <v>95</v>
      </c>
      <c r="B13" s="98" t="s">
        <v>122</v>
      </c>
      <c r="C13" s="102" t="s">
        <v>111</v>
      </c>
      <c r="D13" s="102" t="s">
        <v>112</v>
      </c>
      <c r="E13" s="125">
        <v>2</v>
      </c>
      <c r="F13" s="103"/>
      <c r="G13" s="103"/>
      <c r="H13" s="102" t="s">
        <v>124</v>
      </c>
      <c r="I13" s="104"/>
      <c r="J13" s="108" t="s">
        <v>160</v>
      </c>
      <c r="K13" s="114"/>
      <c r="L13" s="113"/>
      <c r="M13" s="114"/>
      <c r="N13" s="123"/>
      <c r="O13" s="121"/>
      <c r="P13" s="122">
        <f t="shared" si="0"/>
        <v>0</v>
      </c>
      <c r="Q13" s="115"/>
      <c r="R13" s="116"/>
      <c r="S13" s="111" t="str">
        <f t="shared" si="1"/>
        <v>NIE</v>
      </c>
      <c r="T13" s="117">
        <f t="shared" si="2"/>
        <v>0</v>
      </c>
      <c r="U13" s="163" t="s">
        <v>169</v>
      </c>
      <c r="V13" s="153"/>
      <c r="W13" s="92" t="s">
        <v>163</v>
      </c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155"/>
      <c r="AL13" s="153"/>
      <c r="AM13" s="93"/>
    </row>
    <row r="14" spans="1:94" s="2" customFormat="1" ht="12.75" customHeight="1" outlineLevel="1" thickBot="1">
      <c r="A14" s="28" t="s">
        <v>95</v>
      </c>
      <c r="B14" s="98" t="s">
        <v>123</v>
      </c>
      <c r="C14" s="102" t="s">
        <v>113</v>
      </c>
      <c r="D14" s="102" t="s">
        <v>114</v>
      </c>
      <c r="E14" s="125">
        <v>4</v>
      </c>
      <c r="F14" s="103"/>
      <c r="G14" s="103"/>
      <c r="H14" s="102" t="s">
        <v>97</v>
      </c>
      <c r="I14" s="104"/>
      <c r="J14" s="108" t="s">
        <v>160</v>
      </c>
      <c r="K14" s="114"/>
      <c r="L14" s="113"/>
      <c r="M14" s="114"/>
      <c r="N14" s="123"/>
      <c r="O14" s="121"/>
      <c r="P14" s="122">
        <f t="shared" si="0"/>
        <v>0</v>
      </c>
      <c r="Q14" s="115"/>
      <c r="R14" s="116"/>
      <c r="S14" s="111" t="str">
        <f t="shared" si="1"/>
        <v>NIE</v>
      </c>
      <c r="T14" s="117">
        <f t="shared" si="2"/>
        <v>0</v>
      </c>
      <c r="U14" s="163" t="s">
        <v>169</v>
      </c>
      <c r="V14" s="159"/>
      <c r="W14" s="156"/>
      <c r="X14" s="156" t="s">
        <v>163</v>
      </c>
      <c r="Y14" s="156"/>
      <c r="Z14" s="156" t="s">
        <v>163</v>
      </c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7"/>
      <c r="AL14" s="153"/>
      <c r="AM14" s="93"/>
    </row>
    <row r="15" spans="1:94" s="2" customFormat="1" ht="12.75" customHeight="1" outlineLevel="1">
      <c r="A15" s="28" t="s">
        <v>95</v>
      </c>
      <c r="B15" s="98" t="s">
        <v>125</v>
      </c>
      <c r="C15" s="102" t="s">
        <v>115</v>
      </c>
      <c r="D15" s="102" t="s">
        <v>116</v>
      </c>
      <c r="E15" s="125">
        <v>2</v>
      </c>
      <c r="F15" s="103"/>
      <c r="G15" s="103"/>
      <c r="H15" s="102" t="s">
        <v>97</v>
      </c>
      <c r="I15" s="104"/>
      <c r="J15" s="108" t="s">
        <v>160</v>
      </c>
      <c r="K15" s="114"/>
      <c r="L15" s="113"/>
      <c r="M15" s="114"/>
      <c r="N15" s="123"/>
      <c r="O15" s="121"/>
      <c r="P15" s="122">
        <f t="shared" si="0"/>
        <v>0</v>
      </c>
      <c r="Q15" s="115"/>
      <c r="R15" s="116"/>
      <c r="S15" s="111" t="str">
        <f t="shared" si="1"/>
        <v>NIE</v>
      </c>
      <c r="T15" s="117">
        <f t="shared" si="2"/>
        <v>0</v>
      </c>
      <c r="U15" s="163" t="s">
        <v>169</v>
      </c>
      <c r="V15" s="153" t="s">
        <v>164</v>
      </c>
      <c r="W15" s="92" t="s">
        <v>165</v>
      </c>
      <c r="X15" s="92"/>
      <c r="Y15" s="92"/>
      <c r="Z15" s="92"/>
      <c r="AA15" s="92"/>
      <c r="AB15" s="92"/>
      <c r="AC15" s="92" t="s">
        <v>163</v>
      </c>
      <c r="AD15" s="92"/>
      <c r="AE15" s="92"/>
      <c r="AF15" s="92" t="s">
        <v>163</v>
      </c>
      <c r="AG15" s="92" t="s">
        <v>163</v>
      </c>
      <c r="AH15" s="92"/>
      <c r="AI15" s="92"/>
      <c r="AJ15" s="92"/>
      <c r="AK15" s="155"/>
      <c r="AL15" s="153"/>
      <c r="AM15" s="93"/>
    </row>
    <row r="16" spans="1:94" s="2" customFormat="1" ht="12.75" customHeight="1" outlineLevel="1">
      <c r="A16" s="28" t="s">
        <v>95</v>
      </c>
      <c r="B16" s="98" t="s">
        <v>126</v>
      </c>
      <c r="C16" s="102" t="s">
        <v>117</v>
      </c>
      <c r="D16" s="102" t="s">
        <v>118</v>
      </c>
      <c r="E16" s="125">
        <v>2</v>
      </c>
      <c r="F16" s="103"/>
      <c r="G16" s="103"/>
      <c r="H16" s="102" t="s">
        <v>124</v>
      </c>
      <c r="I16" s="104"/>
      <c r="J16" s="108" t="s">
        <v>160</v>
      </c>
      <c r="K16" s="114"/>
      <c r="L16" s="113"/>
      <c r="M16" s="114"/>
      <c r="N16" s="123"/>
      <c r="O16" s="121"/>
      <c r="P16" s="122">
        <f t="shared" si="0"/>
        <v>0</v>
      </c>
      <c r="Q16" s="115"/>
      <c r="R16" s="116"/>
      <c r="S16" s="111" t="str">
        <f t="shared" si="1"/>
        <v>NIE</v>
      </c>
      <c r="T16" s="117">
        <f t="shared" si="2"/>
        <v>0</v>
      </c>
      <c r="U16" s="163" t="s">
        <v>169</v>
      </c>
      <c r="V16" s="153" t="s">
        <v>166</v>
      </c>
      <c r="W16" s="92"/>
      <c r="X16" s="92"/>
      <c r="Y16" s="92" t="s">
        <v>163</v>
      </c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155"/>
      <c r="AL16" s="153"/>
      <c r="AM16" s="93"/>
    </row>
    <row r="17" spans="1:39" s="2" customFormat="1" ht="12.75" customHeight="1" outlineLevel="1">
      <c r="A17" s="28" t="s">
        <v>95</v>
      </c>
      <c r="B17" s="98" t="s">
        <v>137</v>
      </c>
      <c r="C17" s="102" t="s">
        <v>127</v>
      </c>
      <c r="D17" s="102" t="s">
        <v>128</v>
      </c>
      <c r="E17" s="125">
        <v>1</v>
      </c>
      <c r="F17" s="103"/>
      <c r="G17" s="103"/>
      <c r="H17" s="102" t="s">
        <v>97</v>
      </c>
      <c r="I17" s="104"/>
      <c r="J17" s="108" t="s">
        <v>160</v>
      </c>
      <c r="K17" s="114"/>
      <c r="L17" s="113"/>
      <c r="M17" s="114"/>
      <c r="N17" s="123"/>
      <c r="O17" s="121"/>
      <c r="P17" s="122">
        <f t="shared" si="0"/>
        <v>0</v>
      </c>
      <c r="Q17" s="115"/>
      <c r="R17" s="116"/>
      <c r="S17" s="111" t="str">
        <f t="shared" si="1"/>
        <v>NIE</v>
      </c>
      <c r="T17" s="117">
        <f t="shared" si="2"/>
        <v>0</v>
      </c>
      <c r="U17" s="163" t="s">
        <v>169</v>
      </c>
      <c r="V17" s="153"/>
      <c r="W17" s="92" t="s">
        <v>163</v>
      </c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155"/>
      <c r="AL17" s="153"/>
      <c r="AM17" s="93"/>
    </row>
    <row r="18" spans="1:39" s="2" customFormat="1" ht="38.25" outlineLevel="1">
      <c r="A18" s="28" t="s">
        <v>95</v>
      </c>
      <c r="B18" s="98" t="s">
        <v>138</v>
      </c>
      <c r="C18" s="102" t="s">
        <v>129</v>
      </c>
      <c r="D18" s="102" t="s">
        <v>130</v>
      </c>
      <c r="E18" s="125">
        <v>1</v>
      </c>
      <c r="F18" s="103"/>
      <c r="G18" s="103"/>
      <c r="H18" s="102" t="s">
        <v>97</v>
      </c>
      <c r="I18" s="104"/>
      <c r="J18" s="108" t="s">
        <v>160</v>
      </c>
      <c r="K18" s="114"/>
      <c r="L18" s="113"/>
      <c r="M18" s="114"/>
      <c r="N18" s="123"/>
      <c r="O18" s="121"/>
      <c r="P18" s="122">
        <f t="shared" si="0"/>
        <v>0</v>
      </c>
      <c r="Q18" s="115"/>
      <c r="R18" s="116"/>
      <c r="S18" s="111" t="str">
        <f t="shared" si="1"/>
        <v>NIE</v>
      </c>
      <c r="T18" s="117">
        <f t="shared" si="2"/>
        <v>0</v>
      </c>
      <c r="U18" s="163" t="s">
        <v>169</v>
      </c>
      <c r="V18" s="160" t="s">
        <v>167</v>
      </c>
      <c r="W18" s="92"/>
      <c r="X18" s="92"/>
      <c r="Y18" s="92" t="s">
        <v>163</v>
      </c>
      <c r="Z18" s="92"/>
      <c r="AA18" s="92"/>
      <c r="AB18" s="92" t="s">
        <v>163</v>
      </c>
      <c r="AC18" s="92"/>
      <c r="AD18" s="92"/>
      <c r="AE18" s="92"/>
      <c r="AF18" s="92"/>
      <c r="AG18" s="92"/>
      <c r="AH18" s="92"/>
      <c r="AI18" s="92"/>
      <c r="AJ18" s="92"/>
      <c r="AK18" s="155"/>
      <c r="AL18" s="153"/>
      <c r="AM18" s="93"/>
    </row>
    <row r="19" spans="1:39" s="2" customFormat="1" ht="12.75" customHeight="1" outlineLevel="1" thickBot="1">
      <c r="A19" s="28" t="s">
        <v>95</v>
      </c>
      <c r="B19" s="98" t="s">
        <v>139</v>
      </c>
      <c r="C19" s="102" t="s">
        <v>131</v>
      </c>
      <c r="D19" s="102" t="s">
        <v>132</v>
      </c>
      <c r="E19" s="125">
        <v>2</v>
      </c>
      <c r="F19" s="103"/>
      <c r="G19" s="103"/>
      <c r="H19" s="102" t="s">
        <v>97</v>
      </c>
      <c r="I19" s="104"/>
      <c r="J19" s="108" t="s">
        <v>160</v>
      </c>
      <c r="K19" s="114"/>
      <c r="L19" s="113"/>
      <c r="M19" s="114"/>
      <c r="N19" s="123"/>
      <c r="O19" s="121"/>
      <c r="P19" s="122">
        <f t="shared" si="0"/>
        <v>0</v>
      </c>
      <c r="Q19" s="115"/>
      <c r="R19" s="116"/>
      <c r="S19" s="111" t="str">
        <f t="shared" si="1"/>
        <v>NIE</v>
      </c>
      <c r="T19" s="117">
        <f t="shared" si="2"/>
        <v>0</v>
      </c>
      <c r="U19" s="163" t="s">
        <v>169</v>
      </c>
      <c r="V19" s="159"/>
      <c r="W19" s="156" t="s">
        <v>165</v>
      </c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7"/>
      <c r="AL19" s="153"/>
      <c r="AM19" s="93"/>
    </row>
    <row r="20" spans="1:39" s="2" customFormat="1" ht="12.75" customHeight="1">
      <c r="A20" s="28" t="s">
        <v>95</v>
      </c>
      <c r="B20" s="98" t="s">
        <v>140</v>
      </c>
      <c r="C20" s="99" t="s">
        <v>133</v>
      </c>
      <c r="D20" s="99" t="s">
        <v>134</v>
      </c>
      <c r="E20" s="126">
        <v>1</v>
      </c>
      <c r="F20" s="100">
        <v>0.67100000000000004</v>
      </c>
      <c r="G20" s="100">
        <f>Tabela1[[#This Row],[jedn.]]*Tabela1[[#This Row],[Ilość]]</f>
        <v>0.67100000000000004</v>
      </c>
      <c r="H20" s="99" t="s">
        <v>142</v>
      </c>
      <c r="I20" s="101"/>
      <c r="J20" s="109" t="s">
        <v>160</v>
      </c>
      <c r="K20" s="114"/>
      <c r="L20" s="113"/>
      <c r="M20" s="114"/>
      <c r="N20" s="123"/>
      <c r="O20" s="121"/>
      <c r="P20" s="122">
        <f t="shared" si="0"/>
        <v>0</v>
      </c>
      <c r="Q20" s="115"/>
      <c r="R20" s="116"/>
      <c r="S20" s="111" t="str">
        <f t="shared" si="1"/>
        <v>NIE</v>
      </c>
      <c r="T20" s="117">
        <f t="shared" si="2"/>
        <v>0</v>
      </c>
      <c r="U20" s="163" t="s">
        <v>169</v>
      </c>
      <c r="V20" s="161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92"/>
      <c r="AM20" s="93"/>
    </row>
    <row r="21" spans="1:39" s="2" customFormat="1" ht="12.75" customHeight="1" outlineLevel="1">
      <c r="A21" s="28" t="s">
        <v>95</v>
      </c>
      <c r="B21" s="98" t="s">
        <v>141</v>
      </c>
      <c r="C21" s="102" t="s">
        <v>135</v>
      </c>
      <c r="D21" s="102" t="s">
        <v>136</v>
      </c>
      <c r="E21" s="125">
        <v>1</v>
      </c>
      <c r="F21" s="103"/>
      <c r="G21" s="103"/>
      <c r="H21" s="102" t="s">
        <v>97</v>
      </c>
      <c r="I21" s="104"/>
      <c r="J21" s="108" t="s">
        <v>160</v>
      </c>
      <c r="K21" s="114"/>
      <c r="L21" s="113"/>
      <c r="M21" s="114"/>
      <c r="N21" s="123"/>
      <c r="O21" s="121"/>
      <c r="P21" s="122">
        <f t="shared" si="0"/>
        <v>0</v>
      </c>
      <c r="Q21" s="115"/>
      <c r="R21" s="116"/>
      <c r="S21" s="111" t="str">
        <f t="shared" si="1"/>
        <v>NIE</v>
      </c>
      <c r="T21" s="117">
        <f t="shared" si="2"/>
        <v>0</v>
      </c>
      <c r="U21" s="163" t="s">
        <v>169</v>
      </c>
      <c r="V21" s="153"/>
      <c r="W21" s="92"/>
      <c r="X21" s="92"/>
      <c r="Y21" s="92"/>
      <c r="Z21" s="92"/>
      <c r="AA21" s="92"/>
      <c r="AB21" s="92" t="s">
        <v>163</v>
      </c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</row>
    <row r="22" spans="1:39" s="2" customFormat="1" ht="12.75" customHeight="1">
      <c r="A22" s="28" t="s">
        <v>95</v>
      </c>
      <c r="B22" s="105" t="s">
        <v>145</v>
      </c>
      <c r="C22" s="95" t="s">
        <v>143</v>
      </c>
      <c r="D22" s="95" t="s">
        <v>144</v>
      </c>
      <c r="E22" s="124">
        <v>1</v>
      </c>
      <c r="F22" s="96">
        <v>1.21</v>
      </c>
      <c r="G22" s="96">
        <f>Tabela1[[#This Row],[jedn.]]*Tabela1[[#This Row],[Ilość]]</f>
        <v>1.21</v>
      </c>
      <c r="H22" s="95" t="s">
        <v>97</v>
      </c>
      <c r="I22" s="97"/>
      <c r="J22" s="107" t="s">
        <v>160</v>
      </c>
      <c r="K22" s="114"/>
      <c r="L22" s="113"/>
      <c r="M22" s="114"/>
      <c r="N22" s="123"/>
      <c r="O22" s="121"/>
      <c r="P22" s="122">
        <f t="shared" si="0"/>
        <v>0</v>
      </c>
      <c r="Q22" s="115"/>
      <c r="R22" s="116"/>
      <c r="S22" s="111" t="str">
        <f t="shared" si="1"/>
        <v>NIE</v>
      </c>
      <c r="T22" s="117">
        <f t="shared" si="2"/>
        <v>0</v>
      </c>
      <c r="U22" s="163" t="s">
        <v>169</v>
      </c>
      <c r="V22" s="162"/>
      <c r="W22" s="158"/>
      <c r="X22" s="158"/>
      <c r="Y22" s="158"/>
      <c r="Z22" s="158"/>
      <c r="AA22" s="158"/>
      <c r="AB22" s="158" t="s">
        <v>163</v>
      </c>
      <c r="AC22" s="158"/>
      <c r="AD22" s="158"/>
      <c r="AE22" s="158" t="s">
        <v>163</v>
      </c>
      <c r="AF22" s="158"/>
      <c r="AG22" s="158"/>
      <c r="AH22" s="158"/>
      <c r="AI22" s="158"/>
      <c r="AJ22" s="158"/>
      <c r="AK22" s="158"/>
      <c r="AL22" s="158"/>
      <c r="AM22" s="158"/>
    </row>
    <row r="23" spans="1:39" s="2" customFormat="1" ht="12.75" customHeight="1">
      <c r="A23" s="28" t="s">
        <v>95</v>
      </c>
      <c r="B23" s="105" t="s">
        <v>146</v>
      </c>
      <c r="C23" s="95" t="s">
        <v>91</v>
      </c>
      <c r="D23" s="95" t="s">
        <v>92</v>
      </c>
      <c r="E23" s="124">
        <v>2</v>
      </c>
      <c r="F23" s="96">
        <v>0.46</v>
      </c>
      <c r="G23" s="96">
        <f>Tabela1[[#This Row],[jedn.]]*Tabela1[[#This Row],[Ilość]]</f>
        <v>0.92</v>
      </c>
      <c r="H23" s="95" t="s">
        <v>97</v>
      </c>
      <c r="I23" s="97"/>
      <c r="J23" s="107" t="s">
        <v>158</v>
      </c>
      <c r="K23" s="114" t="s">
        <v>159</v>
      </c>
      <c r="L23" s="131">
        <v>42349</v>
      </c>
      <c r="M23" s="130" t="s">
        <v>162</v>
      </c>
      <c r="N23" s="123"/>
      <c r="O23" s="121">
        <v>45</v>
      </c>
      <c r="P23" s="122">
        <f t="shared" si="0"/>
        <v>90</v>
      </c>
      <c r="Q23" s="115"/>
      <c r="R23" s="116"/>
      <c r="S23" s="111" t="str">
        <f t="shared" si="1"/>
        <v>TAK</v>
      </c>
      <c r="T23" s="117">
        <f t="shared" si="2"/>
        <v>90</v>
      </c>
      <c r="U23" s="119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3"/>
    </row>
    <row r="24" spans="1:39" s="2" customFormat="1" ht="12.75" customHeight="1">
      <c r="A24" s="28" t="s">
        <v>95</v>
      </c>
      <c r="B24" s="105" t="s">
        <v>149</v>
      </c>
      <c r="C24" s="95" t="s">
        <v>147</v>
      </c>
      <c r="D24" s="95" t="s">
        <v>148</v>
      </c>
      <c r="E24" s="124">
        <v>1</v>
      </c>
      <c r="F24" s="96">
        <v>0.15</v>
      </c>
      <c r="G24" s="96">
        <f>Tabela1[[#This Row],[jedn.]]*Tabela1[[#This Row],[Ilość]]</f>
        <v>0.15</v>
      </c>
      <c r="H24" s="95" t="s">
        <v>97</v>
      </c>
      <c r="I24" s="97"/>
      <c r="J24" s="107" t="s">
        <v>160</v>
      </c>
      <c r="K24" s="114"/>
      <c r="L24" s="113"/>
      <c r="M24" s="114"/>
      <c r="N24" s="123"/>
      <c r="O24" s="121"/>
      <c r="P24" s="122">
        <f t="shared" si="0"/>
        <v>0</v>
      </c>
      <c r="Q24" s="115"/>
      <c r="R24" s="116"/>
      <c r="S24" s="111" t="str">
        <f t="shared" si="1"/>
        <v>NIE</v>
      </c>
      <c r="T24" s="117">
        <f t="shared" si="2"/>
        <v>0</v>
      </c>
      <c r="U24" s="163" t="s">
        <v>169</v>
      </c>
      <c r="V24" s="153"/>
      <c r="W24" s="92" t="s">
        <v>163</v>
      </c>
      <c r="X24" s="92"/>
      <c r="Y24" s="92"/>
      <c r="Z24" s="92"/>
      <c r="AA24" s="92"/>
      <c r="AB24" s="92"/>
      <c r="AC24" s="92"/>
      <c r="AD24" s="92"/>
      <c r="AE24" s="92" t="s">
        <v>163</v>
      </c>
      <c r="AF24" s="92"/>
      <c r="AG24" s="92"/>
      <c r="AH24" s="92"/>
      <c r="AI24" s="92"/>
      <c r="AJ24" s="92"/>
      <c r="AK24" s="92"/>
      <c r="AL24" s="92"/>
      <c r="AM24" s="93"/>
    </row>
    <row r="25" spans="1:39" s="2" customFormat="1" ht="12.75" customHeight="1">
      <c r="A25" s="28" t="s">
        <v>95</v>
      </c>
      <c r="B25" s="105" t="s">
        <v>152</v>
      </c>
      <c r="C25" s="95" t="s">
        <v>150</v>
      </c>
      <c r="D25" s="95" t="s">
        <v>151</v>
      </c>
      <c r="E25" s="124">
        <v>2</v>
      </c>
      <c r="F25" s="96">
        <v>2.27</v>
      </c>
      <c r="G25" s="96">
        <f>Tabela1[[#This Row],[jedn.]]*Tabela1[[#This Row],[Ilość]]</f>
        <v>4.54</v>
      </c>
      <c r="H25" s="95" t="s">
        <v>97</v>
      </c>
      <c r="I25" s="97"/>
      <c r="J25" s="107" t="s">
        <v>160</v>
      </c>
      <c r="K25" s="114"/>
      <c r="L25" s="113"/>
      <c r="M25" s="114"/>
      <c r="N25" s="123"/>
      <c r="O25" s="121"/>
      <c r="P25" s="122">
        <f t="shared" si="0"/>
        <v>0</v>
      </c>
      <c r="Q25" s="115"/>
      <c r="R25" s="116"/>
      <c r="S25" s="111" t="str">
        <f t="shared" si="1"/>
        <v>NIE</v>
      </c>
      <c r="T25" s="117">
        <f t="shared" si="2"/>
        <v>0</v>
      </c>
      <c r="U25" s="163" t="s">
        <v>169</v>
      </c>
      <c r="V25" s="162"/>
      <c r="W25" s="158"/>
      <c r="X25" s="158"/>
      <c r="Y25" s="158"/>
      <c r="Z25" s="158"/>
      <c r="AA25" s="158"/>
      <c r="AB25" s="158" t="s">
        <v>163</v>
      </c>
      <c r="AC25" s="158" t="s">
        <v>163</v>
      </c>
      <c r="AD25" s="158"/>
      <c r="AE25" s="158" t="s">
        <v>163</v>
      </c>
      <c r="AF25" s="158"/>
      <c r="AG25" s="158"/>
      <c r="AH25" s="158"/>
      <c r="AI25" s="158"/>
      <c r="AJ25" s="158"/>
      <c r="AK25" s="158"/>
      <c r="AL25" s="158"/>
      <c r="AM25" s="158"/>
    </row>
    <row r="26" spans="1:39" s="2" customFormat="1" ht="12.75" customHeight="1">
      <c r="A26" s="28" t="s">
        <v>95</v>
      </c>
      <c r="B26" s="105" t="s">
        <v>155</v>
      </c>
      <c r="C26" s="95" t="s">
        <v>153</v>
      </c>
      <c r="D26" s="95" t="s">
        <v>154</v>
      </c>
      <c r="E26" s="124">
        <v>1</v>
      </c>
      <c r="F26" s="96">
        <v>0.39</v>
      </c>
      <c r="G26" s="96">
        <f>Tabela1[[#This Row],[jedn.]]*Tabela1[[#This Row],[Ilość]]</f>
        <v>0.39</v>
      </c>
      <c r="H26" s="95" t="s">
        <v>97</v>
      </c>
      <c r="I26" s="97"/>
      <c r="J26" s="107" t="s">
        <v>160</v>
      </c>
      <c r="K26" s="114"/>
      <c r="L26" s="113"/>
      <c r="M26" s="114"/>
      <c r="N26" s="123"/>
      <c r="O26" s="121"/>
      <c r="P26" s="122">
        <f t="shared" si="0"/>
        <v>0</v>
      </c>
      <c r="Q26" s="115"/>
      <c r="R26" s="116"/>
      <c r="S26" s="111" t="str">
        <f t="shared" si="1"/>
        <v>NIE</v>
      </c>
      <c r="T26" s="117">
        <f t="shared" si="2"/>
        <v>0</v>
      </c>
      <c r="U26" s="163" t="s">
        <v>169</v>
      </c>
      <c r="V26" s="153"/>
      <c r="W26" s="92" t="s">
        <v>163</v>
      </c>
      <c r="X26" s="92"/>
      <c r="Y26" s="92"/>
      <c r="Z26" s="92"/>
      <c r="AA26" s="92"/>
      <c r="AB26" s="92"/>
      <c r="AC26" s="92"/>
      <c r="AD26" s="92"/>
      <c r="AE26" s="92" t="s">
        <v>163</v>
      </c>
      <c r="AF26" s="92"/>
      <c r="AG26" s="92"/>
      <c r="AH26" s="92"/>
      <c r="AI26" s="92"/>
      <c r="AJ26" s="92"/>
      <c r="AK26" s="92"/>
      <c r="AL26" s="92"/>
      <c r="AM26" s="93"/>
    </row>
    <row r="27" spans="1:39" s="2" customFormat="1" ht="12.75" customHeight="1" thickBot="1">
      <c r="A27" s="28" t="s">
        <v>54</v>
      </c>
      <c r="B27" s="106" t="s">
        <v>156</v>
      </c>
      <c r="C27" s="29"/>
      <c r="D27" s="30" t="s">
        <v>55</v>
      </c>
      <c r="E27" s="31"/>
      <c r="F27" s="32"/>
      <c r="G27" s="32"/>
      <c r="H27" s="33"/>
      <c r="I27" s="34"/>
      <c r="J27" s="110"/>
      <c r="K27" s="114"/>
      <c r="L27" s="113"/>
      <c r="M27" s="114"/>
      <c r="N27" s="123"/>
      <c r="O27" s="121"/>
      <c r="P27" s="122">
        <f t="shared" si="0"/>
        <v>0</v>
      </c>
      <c r="Q27" s="115"/>
      <c r="R27" s="116"/>
      <c r="S27" s="111" t="str">
        <f t="shared" si="1"/>
        <v>NIE</v>
      </c>
      <c r="T27" s="117">
        <f t="shared" si="2"/>
        <v>0</v>
      </c>
      <c r="U27" s="120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3"/>
    </row>
    <row r="28" spans="1:39" s="1" customFormat="1" ht="15.75" thickBot="1">
      <c r="B28" s="36"/>
      <c r="C28" s="37"/>
      <c r="D28" s="35"/>
      <c r="E28" s="38"/>
      <c r="F28" s="39" t="s">
        <v>12</v>
      </c>
      <c r="G28" s="40">
        <f>SUM(G7:G27)</f>
        <v>10.111000000000001</v>
      </c>
      <c r="H28" s="19"/>
      <c r="I28" s="14"/>
      <c r="K28" s="14"/>
      <c r="L28" s="14"/>
      <c r="M28" s="14"/>
      <c r="N28" s="5"/>
      <c r="O28" s="41" t="s">
        <v>56</v>
      </c>
      <c r="P28" s="112">
        <f>SUM(P7:P27)</f>
        <v>197</v>
      </c>
      <c r="Q28" s="42" t="s">
        <v>57</v>
      </c>
      <c r="R28" s="44" t="e">
        <f>SUM(#REF!)</f>
        <v>#REF!</v>
      </c>
      <c r="S28" s="43" t="s">
        <v>58</v>
      </c>
      <c r="T28" s="44" t="e">
        <f>SUM(#REF!)</f>
        <v>#REF!</v>
      </c>
      <c r="U28" s="14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9" s="1" customFormat="1" ht="15.75" thickBot="1">
      <c r="B29" s="36"/>
      <c r="C29" s="48" t="s">
        <v>86</v>
      </c>
      <c r="D29" s="49" t="s">
        <v>168</v>
      </c>
      <c r="E29" s="38"/>
      <c r="G29" s="45"/>
      <c r="H29" s="19"/>
      <c r="I29" s="14"/>
      <c r="K29" s="14"/>
      <c r="L29" s="14"/>
      <c r="M29" s="14"/>
      <c r="N29" s="5"/>
      <c r="O29" s="41"/>
      <c r="P29" s="46">
        <f>SUBTOTAL(9, P7:P27)</f>
        <v>197</v>
      </c>
      <c r="Q29" s="42"/>
      <c r="R29" s="47"/>
      <c r="S29" s="43"/>
      <c r="T29" s="47"/>
      <c r="U29" s="14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9" s="1" customFormat="1" ht="43.5" customHeight="1" thickBot="1">
      <c r="B30" s="36"/>
      <c r="C30" s="48" t="s">
        <v>59</v>
      </c>
      <c r="D30" s="49" t="s">
        <v>157</v>
      </c>
      <c r="E30" s="38"/>
      <c r="F30" s="39" t="s">
        <v>12</v>
      </c>
      <c r="G30" s="50">
        <f>SUBTOTAL(9,G7:G27)</f>
        <v>10.111000000000001</v>
      </c>
      <c r="H30" s="19"/>
      <c r="I30" s="14"/>
      <c r="J30" s="14"/>
      <c r="K30" s="14"/>
      <c r="L30" s="14"/>
      <c r="M30" s="14"/>
      <c r="N30" s="5"/>
      <c r="O30" s="51"/>
      <c r="P30" s="52">
        <f>SUBTOTAL(9,P7:P27)</f>
        <v>197</v>
      </c>
      <c r="Q30" s="14"/>
      <c r="R30" s="53"/>
      <c r="S30" s="53"/>
      <c r="T30" s="53"/>
      <c r="U30" s="14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9" s="1" customFormat="1" ht="15.75" thickBot="1">
      <c r="B31" s="36"/>
      <c r="C31" s="48" t="s">
        <v>60</v>
      </c>
      <c r="D31" s="49" t="s">
        <v>157</v>
      </c>
      <c r="E31" s="38"/>
      <c r="F31" s="54"/>
      <c r="G31" s="54"/>
      <c r="H31" s="19"/>
      <c r="I31" s="14"/>
      <c r="J31" s="14"/>
      <c r="K31" s="14"/>
      <c r="L31" s="14"/>
      <c r="M31" s="14"/>
      <c r="N31" s="5"/>
      <c r="O31" s="51"/>
      <c r="P31" s="55"/>
      <c r="Q31" s="14"/>
      <c r="R31" s="53"/>
      <c r="S31" s="53"/>
      <c r="T31" s="53"/>
      <c r="U31" s="14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9" s="1" customFormat="1" ht="15" customHeight="1" thickBot="1">
      <c r="B32" s="36"/>
      <c r="C32" s="165" t="s">
        <v>61</v>
      </c>
      <c r="D32" s="165"/>
      <c r="E32" s="38"/>
      <c r="F32" s="56" t="s">
        <v>62</v>
      </c>
      <c r="G32" s="39"/>
      <c r="H32" s="19"/>
      <c r="I32" s="14"/>
      <c r="J32" s="14"/>
      <c r="K32" s="14"/>
      <c r="L32" s="14"/>
      <c r="M32" s="14"/>
      <c r="N32" s="5"/>
      <c r="O32" s="51"/>
      <c r="P32" s="55"/>
      <c r="Q32" s="14"/>
      <c r="R32" s="53"/>
      <c r="S32" s="53"/>
      <c r="T32" s="53"/>
      <c r="U32" s="14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9" s="2" customFormat="1" ht="15" customHeight="1" thickBot="1">
      <c r="B33" s="36"/>
      <c r="C33" s="165"/>
      <c r="D33" s="165"/>
      <c r="E33" s="38"/>
      <c r="F33" s="57"/>
      <c r="G33" s="19"/>
      <c r="H33" s="19"/>
      <c r="I33" s="58" t="s">
        <v>2</v>
      </c>
      <c r="J33" s="14"/>
      <c r="K33" s="14"/>
      <c r="L33" s="14"/>
      <c r="M33" s="14"/>
      <c r="N33" s="5"/>
      <c r="O33" s="51"/>
      <c r="P33" s="55"/>
      <c r="Q33" s="14"/>
      <c r="R33" s="53"/>
      <c r="S33" s="53"/>
      <c r="T33" s="53"/>
      <c r="U33" s="1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1"/>
      <c r="AG33" s="1"/>
      <c r="AH33" s="1"/>
      <c r="AI33" s="1"/>
      <c r="AJ33" s="1"/>
      <c r="AK33" s="1"/>
      <c r="AL33" s="1"/>
      <c r="AM33" s="1"/>
    </row>
    <row r="34" spans="1:39" s="2" customFormat="1" ht="15" customHeight="1">
      <c r="B34" s="36"/>
      <c r="C34" s="165"/>
      <c r="D34" s="165"/>
      <c r="E34" s="59"/>
      <c r="F34" s="59"/>
      <c r="G34" s="19"/>
      <c r="H34" s="166" t="s">
        <v>99</v>
      </c>
      <c r="I34" s="167"/>
      <c r="J34" s="168"/>
      <c r="K34" s="14"/>
      <c r="L34" s="14"/>
      <c r="M34" s="1"/>
      <c r="N34" s="60"/>
      <c r="O34" s="55"/>
      <c r="P34" s="14"/>
      <c r="Q34" s="14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s="2" customFormat="1">
      <c r="B35" s="36"/>
      <c r="C35" s="165"/>
      <c r="D35" s="165"/>
      <c r="E35" s="61"/>
      <c r="F35" s="61"/>
      <c r="G35" s="1"/>
      <c r="H35" s="169"/>
      <c r="I35" s="170"/>
      <c r="J35" s="171"/>
      <c r="K35" s="62"/>
      <c r="L35" s="62"/>
      <c r="M35" s="1"/>
      <c r="N35" s="63"/>
      <c r="O35" s="64"/>
      <c r="P35" s="1"/>
      <c r="Q35" s="1"/>
    </row>
    <row r="36" spans="1:39" s="2" customFormat="1">
      <c r="B36" s="36"/>
      <c r="C36" s="165"/>
      <c r="D36" s="165"/>
      <c r="E36" s="65"/>
      <c r="F36" s="61"/>
      <c r="G36" s="1"/>
      <c r="H36" s="169"/>
      <c r="I36" s="170"/>
      <c r="J36" s="171"/>
      <c r="K36" s="62"/>
      <c r="L36" s="62"/>
      <c r="M36" s="1"/>
      <c r="N36" s="63"/>
      <c r="O36" s="64"/>
      <c r="P36" s="1"/>
      <c r="Q36" s="1"/>
    </row>
    <row r="37" spans="1:39" s="2" customFormat="1" ht="15.75" thickBot="1">
      <c r="A37" s="69"/>
      <c r="B37" s="36"/>
      <c r="C37" s="1"/>
      <c r="D37" s="66"/>
      <c r="E37" s="61"/>
      <c r="F37" s="61"/>
      <c r="G37" s="1"/>
      <c r="H37" s="169"/>
      <c r="I37" s="170"/>
      <c r="J37" s="171"/>
      <c r="K37" s="62"/>
      <c r="L37" s="62"/>
      <c r="M37" s="1"/>
      <c r="N37" s="67"/>
      <c r="O37" s="68"/>
      <c r="P37" s="1"/>
      <c r="Q37" s="1"/>
    </row>
    <row r="38" spans="1:39" s="2" customFormat="1">
      <c r="A38" s="72" t="s">
        <v>63</v>
      </c>
      <c r="B38" s="36"/>
      <c r="C38" s="1"/>
      <c r="D38" s="66"/>
      <c r="E38" s="61"/>
      <c r="F38" s="61"/>
      <c r="G38" s="1"/>
      <c r="H38" s="169"/>
      <c r="I38" s="170"/>
      <c r="J38" s="171"/>
      <c r="K38" s="62"/>
      <c r="L38" s="62"/>
      <c r="M38" s="1"/>
      <c r="N38" s="67"/>
      <c r="O38" s="68"/>
      <c r="P38" s="1"/>
      <c r="Q38" s="1"/>
    </row>
    <row r="39" spans="1:39" s="2" customFormat="1" ht="15.75" thickBot="1">
      <c r="A39" s="75">
        <v>1</v>
      </c>
      <c r="B39" s="70"/>
      <c r="C39" s="70"/>
      <c r="D39" s="70"/>
      <c r="E39" s="71"/>
      <c r="F39" s="71"/>
      <c r="G39" s="1"/>
      <c r="H39" s="169"/>
      <c r="I39" s="170"/>
      <c r="J39" s="171"/>
      <c r="K39" s="62"/>
      <c r="L39" s="62"/>
      <c r="M39" s="1"/>
      <c r="N39" s="67"/>
      <c r="O39" s="68"/>
      <c r="P39" s="1"/>
      <c r="Q39" s="1"/>
    </row>
    <row r="40" spans="1:39" s="2" customFormat="1" ht="32.25">
      <c r="A40" s="75">
        <v>2</v>
      </c>
      <c r="B40" s="73" t="s">
        <v>64</v>
      </c>
      <c r="C40" s="73" t="s">
        <v>65</v>
      </c>
      <c r="D40" s="73" t="s">
        <v>66</v>
      </c>
      <c r="E40" s="74" t="s">
        <v>67</v>
      </c>
      <c r="F40" s="71"/>
      <c r="H40" s="169"/>
      <c r="I40" s="170"/>
      <c r="J40" s="171"/>
      <c r="K40" s="14"/>
      <c r="L40" s="14"/>
      <c r="M40" s="14"/>
      <c r="N40" s="5"/>
      <c r="O40" s="63"/>
      <c r="P40" s="8"/>
      <c r="Q40" s="5"/>
      <c r="R40" s="53"/>
      <c r="S40" s="53"/>
      <c r="T40" s="53"/>
      <c r="U40" s="14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9" s="2" customFormat="1" ht="15.6" customHeight="1">
      <c r="A41" s="75">
        <v>3</v>
      </c>
      <c r="B41" s="76" t="s">
        <v>68</v>
      </c>
      <c r="C41" s="77" t="s">
        <v>69</v>
      </c>
      <c r="D41" s="76">
        <v>612.84</v>
      </c>
      <c r="E41" s="76">
        <v>20</v>
      </c>
      <c r="F41" s="78"/>
      <c r="G41" s="1"/>
      <c r="H41" s="169"/>
      <c r="I41" s="170"/>
      <c r="J41" s="171"/>
      <c r="K41" s="14"/>
      <c r="L41" s="14"/>
      <c r="M41" s="14"/>
      <c r="N41" s="5"/>
      <c r="O41" s="63"/>
      <c r="P41" s="8"/>
      <c r="Q41" s="5"/>
      <c r="R41" s="53"/>
      <c r="S41" s="53"/>
      <c r="T41" s="53"/>
      <c r="U41" s="14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 spans="1:39" s="2" customFormat="1" ht="15.6" customHeight="1">
      <c r="A42" s="75">
        <v>4</v>
      </c>
      <c r="B42" s="76" t="s">
        <v>68</v>
      </c>
      <c r="C42" s="77" t="s">
        <v>70</v>
      </c>
      <c r="D42" s="76">
        <v>360</v>
      </c>
      <c r="E42" s="76">
        <v>347</v>
      </c>
      <c r="F42" s="78"/>
      <c r="G42" s="1"/>
      <c r="H42" s="169"/>
      <c r="I42" s="170"/>
      <c r="J42" s="171"/>
      <c r="K42" s="14"/>
      <c r="L42" s="14"/>
      <c r="M42" s="14"/>
      <c r="N42" s="5"/>
      <c r="O42" s="63"/>
      <c r="P42" s="8"/>
      <c r="Q42" s="5"/>
      <c r="R42" s="53"/>
      <c r="S42" s="53"/>
      <c r="T42" s="53"/>
      <c r="U42" s="14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9" s="2" customFormat="1">
      <c r="A43" s="75">
        <v>5</v>
      </c>
      <c r="B43" s="76"/>
      <c r="C43" s="77" t="s">
        <v>71</v>
      </c>
      <c r="D43" s="79">
        <f>D44+D45</f>
        <v>21</v>
      </c>
      <c r="E43" s="80">
        <f>E44+E45</f>
        <v>25</v>
      </c>
      <c r="F43" s="78"/>
      <c r="G43" s="1"/>
      <c r="H43" s="169"/>
      <c r="I43" s="170"/>
      <c r="J43" s="171"/>
      <c r="K43" s="14"/>
      <c r="L43" s="14"/>
      <c r="M43" s="14"/>
      <c r="N43" s="5"/>
      <c r="O43" s="63"/>
      <c r="P43" s="8"/>
      <c r="Q43" s="5"/>
      <c r="R43" s="53"/>
      <c r="S43" s="53"/>
      <c r="T43" s="53"/>
      <c r="U43" s="14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9" s="2" customFormat="1" ht="15.75" thickBot="1">
      <c r="A44" s="75">
        <v>6</v>
      </c>
      <c r="B44" s="76" t="s">
        <v>72</v>
      </c>
      <c r="C44" s="77" t="s">
        <v>73</v>
      </c>
      <c r="D44" s="76">
        <v>21</v>
      </c>
      <c r="E44" s="80">
        <v>21</v>
      </c>
      <c r="F44" s="78"/>
      <c r="G44" s="1"/>
      <c r="H44" s="172"/>
      <c r="I44" s="173"/>
      <c r="J44" s="174"/>
      <c r="K44" s="14"/>
      <c r="L44" s="14"/>
      <c r="M44" s="14"/>
      <c r="N44" s="5"/>
      <c r="O44" s="63"/>
      <c r="P44" s="8"/>
      <c r="Q44" s="5"/>
      <c r="R44" s="53"/>
      <c r="S44" s="53"/>
      <c r="T44" s="53"/>
      <c r="U44" s="14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9" s="2" customFormat="1">
      <c r="A45" s="75">
        <v>7</v>
      </c>
      <c r="B45" s="76" t="s">
        <v>68</v>
      </c>
      <c r="C45" s="77" t="s">
        <v>74</v>
      </c>
      <c r="D45" s="76"/>
      <c r="E45" s="80">
        <v>4</v>
      </c>
      <c r="F45" s="78"/>
      <c r="G45" s="1"/>
      <c r="H45" s="1"/>
      <c r="I45" s="62"/>
      <c r="J45" s="1"/>
      <c r="K45" s="14"/>
      <c r="L45" s="14"/>
      <c r="M45" s="14"/>
      <c r="N45" s="5"/>
      <c r="O45" s="63"/>
      <c r="P45" s="8"/>
      <c r="Q45" s="5"/>
      <c r="R45" s="53"/>
      <c r="S45" s="53"/>
      <c r="T45" s="53"/>
      <c r="U45" s="14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9" s="2" customFormat="1">
      <c r="A46" s="75">
        <v>8</v>
      </c>
      <c r="B46" s="76" t="s">
        <v>72</v>
      </c>
      <c r="C46" s="77" t="s">
        <v>75</v>
      </c>
      <c r="D46" s="76">
        <v>15.3</v>
      </c>
      <c r="E46" s="80">
        <v>18</v>
      </c>
      <c r="F46" s="78"/>
      <c r="G46" s="1"/>
      <c r="H46" s="1"/>
      <c r="I46" s="62"/>
      <c r="J46" s="1"/>
      <c r="K46" s="14"/>
      <c r="L46" s="14"/>
      <c r="M46" s="14"/>
      <c r="N46" s="5"/>
      <c r="O46" s="63"/>
      <c r="P46" s="8"/>
      <c r="Q46" s="5"/>
      <c r="R46" s="53"/>
      <c r="S46" s="53"/>
      <c r="T46" s="53"/>
    </row>
    <row r="47" spans="1:39" s="2" customFormat="1" ht="26.25">
      <c r="A47" s="75">
        <v>9</v>
      </c>
      <c r="B47" s="76" t="s">
        <v>76</v>
      </c>
      <c r="C47" s="81" t="s">
        <v>77</v>
      </c>
      <c r="D47" s="76"/>
      <c r="E47" s="80"/>
      <c r="F47" s="78"/>
      <c r="G47" s="1"/>
      <c r="H47" s="1"/>
      <c r="I47" s="62"/>
      <c r="J47" s="1"/>
      <c r="K47" s="14"/>
      <c r="L47" s="14"/>
      <c r="M47" s="14"/>
      <c r="N47" s="5"/>
      <c r="O47" s="63"/>
      <c r="P47" s="8"/>
      <c r="Q47" s="5"/>
      <c r="R47" s="53"/>
      <c r="S47" s="53"/>
      <c r="T47" s="53"/>
    </row>
    <row r="48" spans="1:39" s="2" customFormat="1" ht="26.25">
      <c r="A48" s="75">
        <v>10</v>
      </c>
      <c r="B48" s="76" t="s">
        <v>76</v>
      </c>
      <c r="C48" s="81" t="s">
        <v>78</v>
      </c>
      <c r="D48" s="76"/>
      <c r="E48" s="80"/>
      <c r="F48" s="78"/>
      <c r="G48" s="1"/>
      <c r="H48" s="1"/>
      <c r="I48" s="62"/>
      <c r="J48" s="1"/>
      <c r="K48" s="14"/>
      <c r="L48" s="14"/>
      <c r="M48" s="14"/>
      <c r="N48" s="5"/>
      <c r="O48" s="63"/>
      <c r="P48" s="8"/>
      <c r="Q48" s="5"/>
      <c r="R48" s="53"/>
      <c r="S48" s="53"/>
      <c r="T48" s="53"/>
    </row>
    <row r="49" spans="1:39" s="2" customFormat="1" ht="15.75" thickBot="1">
      <c r="A49" s="82">
        <v>11</v>
      </c>
      <c r="B49" s="76" t="s">
        <v>72</v>
      </c>
      <c r="C49" s="77" t="s">
        <v>79</v>
      </c>
      <c r="D49" s="76">
        <v>85</v>
      </c>
      <c r="E49" s="80">
        <v>85</v>
      </c>
      <c r="F49" s="78"/>
      <c r="G49" s="1"/>
      <c r="H49" s="1"/>
      <c r="I49" s="62"/>
      <c r="J49" s="1"/>
      <c r="K49" s="14"/>
      <c r="L49" s="14"/>
      <c r="M49" s="14"/>
      <c r="N49" s="5"/>
      <c r="O49" s="63"/>
      <c r="P49" s="8"/>
      <c r="Q49" s="5"/>
      <c r="R49" s="53"/>
      <c r="S49" s="53"/>
      <c r="T49" s="53"/>
    </row>
    <row r="50" spans="1:39" s="2" customFormat="1">
      <c r="A50"/>
      <c r="B50" s="76" t="s">
        <v>68</v>
      </c>
      <c r="C50" s="77" t="s">
        <v>80</v>
      </c>
      <c r="D50" s="76">
        <v>29.87</v>
      </c>
      <c r="E50" s="80">
        <v>24.0669</v>
      </c>
      <c r="F50" s="78"/>
      <c r="G50" s="1"/>
      <c r="H50" s="1"/>
      <c r="I50" s="62"/>
      <c r="J50" s="1"/>
      <c r="K50" s="14"/>
      <c r="L50" s="14"/>
      <c r="M50" s="14"/>
      <c r="N50" s="5"/>
      <c r="O50" s="63"/>
      <c r="P50" s="8"/>
      <c r="Q50" s="5"/>
      <c r="R50" s="53"/>
      <c r="S50" s="53"/>
      <c r="T50" s="53"/>
    </row>
    <row r="51" spans="1:39" s="2" customFormat="1" ht="15.75" thickBot="1">
      <c r="B51" s="83" t="s">
        <v>68</v>
      </c>
      <c r="C51" s="84" t="s">
        <v>81</v>
      </c>
      <c r="D51" s="85">
        <v>104.55</v>
      </c>
      <c r="E51" s="86">
        <v>56.37</v>
      </c>
      <c r="F51" s="78"/>
      <c r="G51" s="1"/>
      <c r="H51" s="1"/>
      <c r="I51" s="62"/>
      <c r="J51" s="1"/>
      <c r="K51" s="14"/>
      <c r="L51" s="14"/>
      <c r="M51" s="14"/>
      <c r="N51" s="5"/>
      <c r="O51" s="63"/>
      <c r="P51" s="8"/>
      <c r="Q51" s="5"/>
      <c r="R51" s="53"/>
      <c r="S51" s="53"/>
      <c r="T51" s="53"/>
    </row>
    <row r="52" spans="1:39" s="2" customFormat="1" ht="15.75" thickBot="1">
      <c r="B52"/>
      <c r="C52" s="87" t="s">
        <v>82</v>
      </c>
      <c r="D52" s="88">
        <f>D41+D42+D51+(D49*D46)+(D49*D47)+(D49*D48)</f>
        <v>2377.8900000000003</v>
      </c>
      <c r="E52" s="88">
        <f>E41+E42+E51+(E49*E46)+(E49*E47)+(E49*E48)</f>
        <v>1953.37</v>
      </c>
      <c r="F52" s="78"/>
      <c r="G52" s="1"/>
      <c r="H52" s="1"/>
      <c r="I52" s="62"/>
      <c r="J52" s="1"/>
      <c r="K52" s="14"/>
      <c r="L52" s="14"/>
      <c r="M52" s="14"/>
      <c r="N52" s="5"/>
      <c r="O52" s="63"/>
      <c r="P52" s="8"/>
      <c r="Q52" s="5"/>
      <c r="R52" s="53"/>
      <c r="S52" s="53"/>
      <c r="T52" s="53"/>
    </row>
    <row r="53" spans="1:39" s="2" customFormat="1">
      <c r="B53" s="36"/>
      <c r="C53" s="89" t="s">
        <v>83</v>
      </c>
      <c r="D53" s="1"/>
      <c r="E53" s="90">
        <f>E51/E44</f>
        <v>2.6842857142857142</v>
      </c>
      <c r="F53" s="1"/>
      <c r="G53" s="1"/>
      <c r="H53" s="1"/>
      <c r="I53" s="62"/>
      <c r="J53" s="1"/>
      <c r="K53" s="14"/>
      <c r="L53" s="14"/>
      <c r="M53" s="14"/>
      <c r="N53" s="5"/>
      <c r="O53" s="63"/>
      <c r="P53" s="8"/>
      <c r="Q53" s="5"/>
      <c r="R53" s="53"/>
      <c r="S53" s="53"/>
      <c r="T53" s="53"/>
    </row>
    <row r="54" spans="1:39">
      <c r="B54" s="36"/>
      <c r="C54" s="89" t="s">
        <v>84</v>
      </c>
      <c r="D54" s="1"/>
      <c r="E54" s="91">
        <f>E50/E44-1</f>
        <v>0.14604285714285714</v>
      </c>
      <c r="F54" s="1"/>
      <c r="G54" s="1"/>
      <c r="H54" s="1"/>
      <c r="I54" s="62"/>
      <c r="J54" s="1"/>
      <c r="K54" s="14"/>
      <c r="L54" s="14"/>
      <c r="M54" s="14"/>
      <c r="N54" s="5"/>
      <c r="O54" s="63"/>
      <c r="P54" s="8"/>
      <c r="Q54" s="5"/>
      <c r="R54" s="53"/>
      <c r="S54" s="53"/>
      <c r="T54" s="53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B55" s="36"/>
      <c r="C55" s="1"/>
      <c r="D55" s="1"/>
      <c r="E55" s="1"/>
      <c r="F55" s="1"/>
      <c r="G55" s="1"/>
      <c r="H55" s="1"/>
      <c r="I55" s="62"/>
      <c r="J55" s="1"/>
      <c r="K55" s="14"/>
      <c r="L55" s="14"/>
      <c r="M55" s="14"/>
      <c r="N55" s="5"/>
      <c r="O55" s="63"/>
      <c r="P55" s="8"/>
      <c r="Q55" s="5"/>
      <c r="R55" s="53"/>
      <c r="S55" s="53"/>
      <c r="T55" s="53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</sheetData>
  <mergeCells count="11">
    <mergeCell ref="Q4:R4"/>
    <mergeCell ref="C5:D5"/>
    <mergeCell ref="F5:G5"/>
    <mergeCell ref="K5:L5"/>
    <mergeCell ref="O5:P5"/>
    <mergeCell ref="C32:D36"/>
    <mergeCell ref="H34:J44"/>
    <mergeCell ref="G1:H1"/>
    <mergeCell ref="G2:I2"/>
    <mergeCell ref="D4:F4"/>
    <mergeCell ref="I1:J1"/>
  </mergeCells>
  <conditionalFormatting sqref="M7:M27">
    <cfRule type="expression" dxfId="7" priority="6" stopIfTrue="1">
      <formula>IF(AND(IF(M7="",FALSE,TRUE),IF(N7="",FALSE,TRUE))=TRUE,TRUE,FALSE)</formula>
    </cfRule>
    <cfRule type="expression" dxfId="6" priority="7" stopIfTrue="1">
      <formula>IF(AND(ISBLANK(M7),IF(L7&lt;TODAY(),TRUE,FALSE))=FALSE,FALSE,TRUE)</formula>
    </cfRule>
    <cfRule type="expression" dxfId="5" priority="8" stopIfTrue="1">
      <formula>IF(AND(IF(L7="",FALSE,TRUE),IF(M7="",FALSE,TRUE))=FALSE,TRUE,FALSE)</formula>
    </cfRule>
  </conditionalFormatting>
  <conditionalFormatting sqref="L7:L27">
    <cfRule type="expression" dxfId="4" priority="3" stopIfTrue="1">
      <formula>IF(AND(IF(L7&lt;TODAY(),TRUE,FALSE),ISBLANK(N7)),TRUE,FALSE)</formula>
    </cfRule>
    <cfRule type="expression" dxfId="3" priority="4" stopIfTrue="1">
      <formula>IF(AND(IF(M7="",FALSE,TRUE),IF(N7="",FALSE,TRUE))=TRUE,TRUE,FALSE)</formula>
    </cfRule>
    <cfRule type="expression" dxfId="2" priority="5" stopIfTrue="1">
      <formula>IF(AND(IF(L7&lt;TODAY(),TRUE,FALSE),ISBLANK(M7)),TRUE,FALSE)</formula>
    </cfRule>
  </conditionalFormatting>
  <conditionalFormatting sqref="N7:N27">
    <cfRule type="expression" dxfId="1" priority="1" stopIfTrue="1">
      <formula>IF(AND(ISBLANK(N7),IF(L7&lt;TODAY(),TRUE,FALSE))=FALSE,FALSE,TRUE)</formula>
    </cfRule>
    <cfRule type="expression" dxfId="0" priority="2" stopIfTrue="1">
      <formula>IF(AND(IF(M7="",FALSE,TRUE),IF(N7="",FALSE,TRUE))=TRUE,TRUE,FALSE)</formula>
    </cfRule>
  </conditionalFormatting>
  <hyperlinks>
    <hyperlink ref="C5" r:id="rId1"/>
    <hyperlink ref="F2" r:id="rId2" display="OF_636_11_15 "/>
  </hyperlinks>
  <pageMargins left="0.70866141732283472" right="0.70866141732283472" top="0.74803149606299213" bottom="0.74803149606299213" header="0.31496062992125984" footer="0.31496062992125984"/>
  <pageSetup paperSize="9" scale="90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ver.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Kiebasz</dc:creator>
  <cp:lastModifiedBy>Bartłomiej Pokrzywa</cp:lastModifiedBy>
  <cp:lastPrinted>2015-11-30T08:52:10Z</cp:lastPrinted>
  <dcterms:created xsi:type="dcterms:W3CDTF">2015-11-16T08:48:48Z</dcterms:created>
  <dcterms:modified xsi:type="dcterms:W3CDTF">2016-05-09T10:06:51Z</dcterms:modified>
</cp:coreProperties>
</file>