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en_skoroszyt" defaultThemeVersion="124226"/>
  <bookViews>
    <workbookView xWindow="-15" yWindow="-15" windowWidth="9600" windowHeight="12600"/>
  </bookViews>
  <sheets>
    <sheet name="ver.1" sheetId="16" r:id="rId1"/>
  </sheets>
  <definedNames>
    <definedName name="_xlnm._FilterDatabase" localSheetId="0" hidden="1">ver.1!$A$6:$CP$284</definedName>
    <definedName name="all" localSheetId="0">ver.1!$B$6:$P$282</definedName>
    <definedName name="al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r_zam" localSheetId="0">ver.1!#REF!</definedName>
    <definedName name="nr_zam">#REF!</definedName>
    <definedName name="Print_Area" localSheetId="0">ver.1!$A$1:$J$297</definedName>
    <definedName name="Z_9A94100E_158B_42C0_AB20_BF91CDD737D5_.wvu.Cols" localSheetId="0" hidden="1">ver.1!$L:$P</definedName>
    <definedName name="Z_9A94100E_158B_42C0_AB20_BF91CDD737D5_.wvu.FilterData" localSheetId="0" hidden="1">ver.1!$B$6:$P$282</definedName>
  </definedNames>
  <calcPr calcId="145621"/>
  <customWorkbookViews>
    <customWorkbookView name="Sigma S.A. - Widok osobisty" guid="{9A94100E-158B-42C0-AB20-BF91CDD737D5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E103" i="16"/>
  <c r="E11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95" l="1"/>
  <c r="G95" s="1"/>
  <c r="G28" l="1"/>
  <c r="G27"/>
  <c r="G26"/>
  <c r="G246"/>
  <c r="G249"/>
  <c r="G248"/>
  <c r="G103"/>
  <c r="G278" l="1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E245"/>
  <c r="G245" s="1"/>
  <c r="E244"/>
  <c r="G244" s="1"/>
  <c r="E243"/>
  <c r="G243" s="1"/>
  <c r="E242"/>
  <c r="G242" s="1"/>
  <c r="E241"/>
  <c r="G241" s="1"/>
  <c r="E240"/>
  <c r="G240" s="1"/>
  <c r="E239"/>
  <c r="G239" s="1"/>
  <c r="E238"/>
  <c r="G238" s="1"/>
  <c r="E237"/>
  <c r="G237" s="1"/>
  <c r="E236"/>
  <c r="G236" s="1"/>
  <c r="E235"/>
  <c r="G235" s="1"/>
  <c r="E234"/>
  <c r="G234" s="1"/>
  <c r="E233"/>
  <c r="G233" s="1"/>
  <c r="E232"/>
  <c r="G232" s="1"/>
  <c r="E231"/>
  <c r="G231" s="1"/>
  <c r="E230"/>
  <c r="G230" s="1"/>
  <c r="E229"/>
  <c r="G229" s="1"/>
  <c r="E228"/>
  <c r="G228" s="1"/>
  <c r="E227"/>
  <c r="G227" s="1"/>
  <c r="E226"/>
  <c r="G226" s="1"/>
  <c r="E225"/>
  <c r="G225" s="1"/>
  <c r="E224"/>
  <c r="G224" s="1"/>
  <c r="E223"/>
  <c r="G223" s="1"/>
  <c r="E222"/>
  <c r="G222" s="1"/>
  <c r="E221"/>
  <c r="G221" s="1"/>
  <c r="E220"/>
  <c r="G220" s="1"/>
  <c r="E219"/>
  <c r="G219" s="1"/>
  <c r="E218"/>
  <c r="G218" s="1"/>
  <c r="E217"/>
  <c r="G217" s="1"/>
  <c r="E216"/>
  <c r="G216" s="1"/>
  <c r="E215"/>
  <c r="G215" s="1"/>
  <c r="E214"/>
  <c r="G214" s="1"/>
  <c r="E213"/>
  <c r="G213" s="1"/>
  <c r="E212"/>
  <c r="G212" s="1"/>
  <c r="E211"/>
  <c r="G211" s="1"/>
  <c r="G210"/>
  <c r="E210"/>
  <c r="E209"/>
  <c r="G209" s="1"/>
  <c r="E208"/>
  <c r="G208" s="1"/>
  <c r="E207"/>
  <c r="G207" s="1"/>
  <c r="E206"/>
  <c r="G206" s="1"/>
  <c r="E205"/>
  <c r="G205" s="1"/>
  <c r="E204"/>
  <c r="G204" s="1"/>
  <c r="E203"/>
  <c r="G203" s="1"/>
  <c r="E202"/>
  <c r="G202" s="1"/>
  <c r="E201"/>
  <c r="G201" s="1"/>
  <c r="E200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G189"/>
  <c r="E189"/>
  <c r="E188"/>
  <c r="G188" s="1"/>
  <c r="E187"/>
  <c r="G187" s="1"/>
  <c r="E186"/>
  <c r="G186" s="1"/>
  <c r="E185"/>
  <c r="G185" s="1"/>
  <c r="E184"/>
  <c r="G184" s="1"/>
  <c r="G183"/>
  <c r="E183"/>
  <c r="E182"/>
  <c r="G182" s="1"/>
  <c r="E181"/>
  <c r="G181" s="1"/>
  <c r="E180"/>
  <c r="G180" s="1"/>
  <c r="E179"/>
  <c r="G179" s="1"/>
  <c r="E178"/>
  <c r="G178" s="1"/>
  <c r="G177"/>
  <c r="E177"/>
  <c r="E176"/>
  <c r="G176" s="1"/>
  <c r="E175"/>
  <c r="G175" s="1"/>
  <c r="E174"/>
  <c r="G174" s="1"/>
  <c r="E173"/>
  <c r="G173" s="1"/>
  <c r="E172"/>
  <c r="G172" s="1"/>
  <c r="G171"/>
  <c r="E171"/>
  <c r="E170"/>
  <c r="G170" s="1"/>
  <c r="E169"/>
  <c r="G169" s="1"/>
  <c r="E168"/>
  <c r="G168" s="1"/>
  <c r="E167"/>
  <c r="G167" s="1"/>
  <c r="E166"/>
  <c r="G166" s="1"/>
  <c r="G165"/>
  <c r="E165"/>
  <c r="E164"/>
  <c r="G164" s="1"/>
  <c r="E163"/>
  <c r="G163" s="1"/>
  <c r="E162"/>
  <c r="G162" s="1"/>
  <c r="E161"/>
  <c r="G161" s="1"/>
  <c r="E160"/>
  <c r="G160" s="1"/>
  <c r="G159"/>
  <c r="E159"/>
  <c r="E158"/>
  <c r="G158" s="1"/>
  <c r="E157"/>
  <c r="G157" s="1"/>
  <c r="E156"/>
  <c r="G156" s="1"/>
  <c r="G155"/>
  <c r="E155"/>
  <c r="E154"/>
  <c r="G154" s="1"/>
  <c r="E153"/>
  <c r="G153" s="1"/>
  <c r="E152"/>
  <c r="G152" s="1"/>
  <c r="E151"/>
  <c r="G151" s="1"/>
  <c r="E150"/>
  <c r="G150" s="1"/>
  <c r="E149"/>
  <c r="G149" s="1"/>
  <c r="E148"/>
  <c r="G148" s="1"/>
  <c r="G147"/>
  <c r="E147"/>
  <c r="E146"/>
  <c r="G146" s="1"/>
  <c r="E145"/>
  <c r="G145" s="1"/>
  <c r="E144"/>
  <c r="G144" s="1"/>
  <c r="E143"/>
  <c r="G143" s="1"/>
  <c r="E142"/>
  <c r="G142" s="1"/>
  <c r="G141"/>
  <c r="E141"/>
  <c r="E140"/>
  <c r="G140" s="1"/>
  <c r="E139"/>
  <c r="G139" s="1"/>
  <c r="E138"/>
  <c r="G138" s="1"/>
  <c r="E137"/>
  <c r="G137" s="1"/>
  <c r="E136"/>
  <c r="G136" s="1"/>
  <c r="G135"/>
  <c r="E135"/>
  <c r="E134"/>
  <c r="G134" s="1"/>
  <c r="E133"/>
  <c r="G133" s="1"/>
  <c r="G132"/>
  <c r="E132"/>
  <c r="E131"/>
  <c r="G131" s="1"/>
  <c r="E130"/>
  <c r="G130" s="1"/>
  <c r="E129"/>
  <c r="G129" s="1"/>
  <c r="G128"/>
  <c r="E128"/>
  <c r="E127"/>
  <c r="G127" s="1"/>
  <c r="E126"/>
  <c r="G126" s="1"/>
  <c r="G125"/>
  <c r="E125"/>
  <c r="E124"/>
  <c r="G124" s="1"/>
  <c r="E123"/>
  <c r="G123" s="1"/>
  <c r="E122"/>
  <c r="G122" s="1"/>
  <c r="G121"/>
  <c r="E121"/>
  <c r="E120"/>
  <c r="G120" s="1"/>
  <c r="E119"/>
  <c r="G119" s="1"/>
  <c r="E118"/>
  <c r="G118" s="1"/>
  <c r="G117"/>
  <c r="E117"/>
  <c r="E116"/>
  <c r="G116" s="1"/>
  <c r="E115"/>
  <c r="G115" s="1"/>
  <c r="E114"/>
  <c r="G114" s="1"/>
  <c r="G113"/>
  <c r="E113"/>
  <c r="E112"/>
  <c r="G112" s="1"/>
  <c r="E111"/>
  <c r="G111" s="1"/>
  <c r="E110"/>
  <c r="G110" s="1"/>
  <c r="G109"/>
  <c r="E109"/>
  <c r="E108"/>
  <c r="G108" s="1"/>
  <c r="E107"/>
  <c r="G107" s="1"/>
  <c r="E106"/>
  <c r="G106" s="1"/>
  <c r="E105"/>
  <c r="G105" s="1"/>
  <c r="E102"/>
  <c r="G102" s="1"/>
  <c r="E101"/>
  <c r="G101" s="1"/>
  <c r="E100"/>
  <c r="G100" s="1"/>
  <c r="E99"/>
  <c r="G99" s="1"/>
  <c r="E98"/>
  <c r="G98" s="1"/>
  <c r="E97"/>
  <c r="G97" s="1"/>
  <c r="E96"/>
  <c r="G96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G80"/>
  <c r="E80"/>
  <c r="G79"/>
  <c r="G78"/>
  <c r="E77"/>
  <c r="G77" s="1"/>
  <c r="E76"/>
  <c r="G76" s="1"/>
  <c r="E75"/>
  <c r="G75" s="1"/>
  <c r="G74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G59"/>
  <c r="E59"/>
  <c r="E58"/>
  <c r="G58" s="1"/>
  <c r="E57"/>
  <c r="G57" s="1"/>
  <c r="E56"/>
  <c r="G56" s="1"/>
  <c r="G55"/>
  <c r="E55"/>
  <c r="E54"/>
  <c r="G54" s="1"/>
  <c r="G53"/>
  <c r="E52"/>
  <c r="G52" s="1"/>
  <c r="E51"/>
  <c r="G51" s="1"/>
  <c r="E50"/>
  <c r="G50" s="1"/>
  <c r="G49"/>
  <c r="G48"/>
  <c r="G47"/>
  <c r="E46"/>
  <c r="G46" s="1"/>
  <c r="E45"/>
  <c r="G45" s="1"/>
  <c r="G44"/>
  <c r="E43"/>
  <c r="G43" s="1"/>
  <c r="E42"/>
  <c r="G42" s="1"/>
  <c r="E41"/>
  <c r="G41" s="1"/>
  <c r="E40"/>
  <c r="G40" s="1"/>
  <c r="E39"/>
  <c r="G39" s="1"/>
  <c r="E38"/>
  <c r="G38" s="1"/>
  <c r="G37"/>
  <c r="E36"/>
  <c r="G36" s="1"/>
  <c r="E35"/>
  <c r="G35" s="1"/>
  <c r="E34"/>
  <c r="G34" s="1"/>
  <c r="E33"/>
  <c r="G33" s="1"/>
  <c r="E32"/>
  <c r="G32" s="1"/>
  <c r="E31"/>
  <c r="G31" s="1"/>
  <c r="E30"/>
  <c r="G30" s="1"/>
  <c r="G29"/>
  <c r="G25"/>
  <c r="G24"/>
  <c r="G23"/>
  <c r="G22"/>
  <c r="G21"/>
  <c r="G20"/>
  <c r="G19"/>
  <c r="G18"/>
  <c r="G17"/>
  <c r="G16"/>
  <c r="G15"/>
  <c r="G14"/>
  <c r="G13"/>
  <c r="G12"/>
  <c r="G11"/>
  <c r="G10"/>
  <c r="G9"/>
  <c r="G7" l="1"/>
  <c r="P279"/>
  <c r="G279"/>
  <c r="S279" l="1"/>
  <c r="G286"/>
  <c r="G288"/>
  <c r="T279"/>
  <c r="E282" l="1"/>
  <c r="E281"/>
  <c r="B281" l="1"/>
  <c r="B282" s="1"/>
  <c r="E312"/>
  <c r="E311"/>
  <c r="E310"/>
  <c r="D310"/>
  <c r="E301"/>
  <c r="D301"/>
  <c r="P284" l="1"/>
  <c r="T284" s="1"/>
  <c r="P280"/>
  <c r="P281"/>
  <c r="T281" s="1"/>
  <c r="P282"/>
  <c r="S282" s="1"/>
  <c r="P286" l="1"/>
  <c r="T280"/>
  <c r="S284"/>
  <c r="S280"/>
  <c r="T282"/>
  <c r="S281"/>
  <c r="D4"/>
  <c r="L3"/>
  <c r="P4"/>
  <c r="R3"/>
  <c r="R286"/>
  <c r="T286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P288" l="1"/>
</calcChain>
</file>

<file path=xl/sharedStrings.xml><?xml version="1.0" encoding="utf-8"?>
<sst xmlns="http://schemas.openxmlformats.org/spreadsheetml/2006/main" count="1347" uniqueCount="817">
  <si>
    <t>Termin dostawy:</t>
  </si>
  <si>
    <t xml:space="preserve">Nazwa urządzenia: </t>
  </si>
  <si>
    <t>L.p.</t>
  </si>
  <si>
    <t>Nazwa zespołu</t>
  </si>
  <si>
    <t>Nr rys.</t>
  </si>
  <si>
    <t>Ilość</t>
  </si>
  <si>
    <t>Nr zamówienia</t>
  </si>
  <si>
    <t>Kooperant</t>
  </si>
  <si>
    <t>Uwagi</t>
  </si>
  <si>
    <t>Nr zlecenia:</t>
  </si>
  <si>
    <t>Data:</t>
  </si>
  <si>
    <t>wersja</t>
  </si>
  <si>
    <t>Razem:</t>
  </si>
  <si>
    <t>Magazyn PZ</t>
  </si>
  <si>
    <t>Uwagi:</t>
  </si>
  <si>
    <t>Produkcja</t>
  </si>
  <si>
    <t>Różnica</t>
  </si>
  <si>
    <t>Kwota różnicy</t>
  </si>
  <si>
    <t>Koszty z zamowień</t>
  </si>
  <si>
    <t>Różnica:</t>
  </si>
  <si>
    <t>Razem;</t>
  </si>
  <si>
    <t>Różnica oferta/zamowienia</t>
  </si>
  <si>
    <t>Cena</t>
  </si>
  <si>
    <t xml:space="preserve">Koszt kpl. </t>
  </si>
  <si>
    <t>Cena /koszty z zamówień</t>
  </si>
  <si>
    <t>Cena z oferty</t>
  </si>
  <si>
    <t>Koszt  (kpl) zakładany -oferta</t>
  </si>
  <si>
    <t>Cena/koszty przyjęte do oferty</t>
  </si>
  <si>
    <t>Koszty do ofertty:</t>
  </si>
  <si>
    <t>Gatunek</t>
  </si>
  <si>
    <t>Masa</t>
  </si>
  <si>
    <t>jedn.</t>
  </si>
  <si>
    <t>kpl.</t>
  </si>
  <si>
    <t>POZOSTAŁE:</t>
  </si>
  <si>
    <t>Data</t>
  </si>
  <si>
    <t>Realizacji</t>
  </si>
  <si>
    <t xml:space="preserve"> Wysyłki</t>
  </si>
  <si>
    <t>Wypalarka</t>
  </si>
  <si>
    <t>Lakiernia</t>
  </si>
  <si>
    <t>Montaż</t>
  </si>
  <si>
    <t>GWARANCJA:</t>
  </si>
  <si>
    <t>Śr. koszt kilograma konstr.</t>
  </si>
  <si>
    <t>Materiałówka</t>
  </si>
  <si>
    <t>\\k1\Konstrukcyjny\Projekty-2\Harmonogramy\</t>
  </si>
  <si>
    <t>Rodzaj</t>
  </si>
  <si>
    <t>Legenda rodzaj - kolor komórki:
"H" - handlowy - żółty,
"M" - materiał - jasnobrązowy,
"Z" - zespół - przezroczysty,
"R" - remont - szary,
"W" - wstrzymane - czerwony</t>
  </si>
  <si>
    <t>Instrukcja DTR+CD</t>
  </si>
  <si>
    <t>Deklaracja zgodności</t>
  </si>
  <si>
    <t>Lp</t>
  </si>
  <si>
    <t>Dział</t>
  </si>
  <si>
    <t>Składnik kosztów</t>
  </si>
  <si>
    <t>Wartość zakładana</t>
  </si>
  <si>
    <t>Wartość rzeczywista</t>
  </si>
  <si>
    <t>DL</t>
  </si>
  <si>
    <t>Koszt kooperacji [PLN]</t>
  </si>
  <si>
    <t>Masa całkowita [kg]</t>
  </si>
  <si>
    <t>DP</t>
  </si>
  <si>
    <t>Masa SIGMA  [kg]</t>
  </si>
  <si>
    <t>Masa Kooperacja [kg]</t>
  </si>
  <si>
    <t>MONT</t>
  </si>
  <si>
    <t>Rozchód materiałów [kg]</t>
  </si>
  <si>
    <t>suma</t>
  </si>
  <si>
    <t>Koszt el. handl. [PLN]</t>
  </si>
  <si>
    <t>Rozchód materiałów [PLN]</t>
  </si>
  <si>
    <t>Koszt godz. DP [PLN]</t>
  </si>
  <si>
    <t>Przygotował bieżącą wer.:</t>
  </si>
  <si>
    <t>Prowadzący zlecenie:</t>
  </si>
  <si>
    <t>Dokumentacja</t>
  </si>
  <si>
    <t>Godziny DP [ilość rbh]</t>
  </si>
  <si>
    <t>Godziny montażowe [ilość rbh]</t>
  </si>
  <si>
    <t>Godziny montażowe zew. [ilość rbh]</t>
  </si>
  <si>
    <t>Koszt kg stali z rozchodów</t>
  </si>
  <si>
    <t>Odpad</t>
  </si>
  <si>
    <t>Materiał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Kontrola Jakości</t>
  </si>
  <si>
    <t>Status</t>
  </si>
  <si>
    <t>Gilotyna</t>
  </si>
  <si>
    <t>Z</t>
  </si>
  <si>
    <t>1.</t>
  </si>
  <si>
    <t>W</t>
  </si>
  <si>
    <t>Nr. rys.(wpisać odpowiedni)</t>
  </si>
  <si>
    <t>Tabliczka znamionowa</t>
  </si>
  <si>
    <t>4.</t>
  </si>
  <si>
    <t>Pakowanie</t>
  </si>
  <si>
    <t>ta pozycja zostaje</t>
  </si>
  <si>
    <t xml:space="preserve"> SR-357.00.00.00-7.1</t>
  </si>
  <si>
    <t>Stół rehabilitacyjny 7 elementowy</t>
  </si>
  <si>
    <t>1.1</t>
  </si>
  <si>
    <t>SR-357.01.00.00-1.3</t>
  </si>
  <si>
    <t>Podstawa</t>
  </si>
  <si>
    <t>M</t>
  </si>
  <si>
    <t>1.1.1</t>
  </si>
  <si>
    <t>SR-357.01.01.00-1.1</t>
  </si>
  <si>
    <t>Rura Ø60,3x2,9x1081</t>
  </si>
  <si>
    <t>S235JR</t>
  </si>
  <si>
    <t>1.1.2</t>
  </si>
  <si>
    <t>SR-357.01.02.00</t>
  </si>
  <si>
    <t>Rura Ø42,4x3,6x1395</t>
  </si>
  <si>
    <t>1.1.3</t>
  </si>
  <si>
    <t>SR-357.01.04.00-1.2</t>
  </si>
  <si>
    <t>Rura Ø30x3,6x97</t>
  </si>
  <si>
    <t>1.1.4</t>
  </si>
  <si>
    <t>SR-357.01.05.00</t>
  </si>
  <si>
    <t>Blacha 3x75x101</t>
  </si>
  <si>
    <t>1.1.5</t>
  </si>
  <si>
    <t>SR-357.01.05.00_L</t>
  </si>
  <si>
    <t>Blacha 3x80x101</t>
  </si>
  <si>
    <t>1.1.6</t>
  </si>
  <si>
    <t>SR-357.01.06.00</t>
  </si>
  <si>
    <t>Blacha 3x86x103</t>
  </si>
  <si>
    <t>1.1.7</t>
  </si>
  <si>
    <t>SR-357.01.06.00_L</t>
  </si>
  <si>
    <t>Blacha 3x92x106</t>
  </si>
  <si>
    <t>1.1.8</t>
  </si>
  <si>
    <t>SR-357.01.07.00-1.1</t>
  </si>
  <si>
    <t>Blacha 3x39x70</t>
  </si>
  <si>
    <t>1.1.9</t>
  </si>
  <si>
    <t>SR-357.01.09.00-1.3</t>
  </si>
  <si>
    <t>Rura Ø30x3,6x232</t>
  </si>
  <si>
    <t>1.1.10</t>
  </si>
  <si>
    <t>SR-357.01.10.00-1.2</t>
  </si>
  <si>
    <t>Blacha 8x40x58</t>
  </si>
  <si>
    <t>1.1.11</t>
  </si>
  <si>
    <t>SR-357.01.11.00</t>
  </si>
  <si>
    <t>Blacha 2x71x100</t>
  </si>
  <si>
    <t>1.1.12</t>
  </si>
  <si>
    <t>SR-357.01.12.00-1.3</t>
  </si>
  <si>
    <t>Blacha 4x63x30</t>
  </si>
  <si>
    <t>1.1.13</t>
  </si>
  <si>
    <t>SR-357.01.12.00-1.3_L</t>
  </si>
  <si>
    <t>Blacha 4x84x18</t>
  </si>
  <si>
    <t>1.1.14</t>
  </si>
  <si>
    <t>SR-357.01.13.00-1.3</t>
  </si>
  <si>
    <t>Blacha 2x37x60</t>
  </si>
  <si>
    <t>1.1.15</t>
  </si>
  <si>
    <t>SR-357.01.15.00-1.2</t>
  </si>
  <si>
    <t>Rura Ø30x2x70</t>
  </si>
  <si>
    <t>H</t>
  </si>
  <si>
    <t>1.1.16</t>
  </si>
  <si>
    <t>DIN 6334</t>
  </si>
  <si>
    <t>Nakrętka długa M12x26 (obcięta)</t>
  </si>
  <si>
    <t>1.2</t>
  </si>
  <si>
    <t>SR-357.02.00.00-1.3</t>
  </si>
  <si>
    <t>Ramię I</t>
  </si>
  <si>
    <t>1.2.1</t>
  </si>
  <si>
    <t>SR-357.02.01.00-1.2</t>
  </si>
  <si>
    <t>Rura fi30x3,6x594</t>
  </si>
  <si>
    <t>1.2.2</t>
  </si>
  <si>
    <t>SR-357.02.02.00-1.1</t>
  </si>
  <si>
    <t>Blacha 5x268x276</t>
  </si>
  <si>
    <t>1.2.3</t>
  </si>
  <si>
    <t>SR-357.02.02.00-1.1_L</t>
  </si>
  <si>
    <t>1.2.4</t>
  </si>
  <si>
    <t>SR-357.02.03.00-1.3</t>
  </si>
  <si>
    <t>Rura Ø30x3,2x236</t>
  </si>
  <si>
    <t>1.2.5</t>
  </si>
  <si>
    <t>SR-357.02.04.00-1.2</t>
  </si>
  <si>
    <t>Blacha 4x34x64</t>
  </si>
  <si>
    <t>1.2.6</t>
  </si>
  <si>
    <t>SR-357.02.05.00-1.1</t>
  </si>
  <si>
    <t>Pręt Ø15x185,5</t>
  </si>
  <si>
    <t>S355J2G3</t>
  </si>
  <si>
    <t>1.2.7</t>
  </si>
  <si>
    <t>SR-357.02.06.00</t>
  </si>
  <si>
    <t>Rura Ø30x3,2x220</t>
  </si>
  <si>
    <t>1.3</t>
  </si>
  <si>
    <t>SR-357.03.00.00-1.3</t>
  </si>
  <si>
    <t>Ramię II</t>
  </si>
  <si>
    <t>1.3.1</t>
  </si>
  <si>
    <t>SR-357.02.01.00-1.1</t>
  </si>
  <si>
    <t>1.3.2</t>
  </si>
  <si>
    <t>1.3.3</t>
  </si>
  <si>
    <t>1.3.4</t>
  </si>
  <si>
    <t>SR-357.02.03.00-1.2</t>
  </si>
  <si>
    <t>Rura Ø30x3,2x251</t>
  </si>
  <si>
    <t>1.3.5</t>
  </si>
  <si>
    <t>1.3.6</t>
  </si>
  <si>
    <t>SR-357.03.01.00-1.3</t>
  </si>
  <si>
    <t>Rura Ø30x3,2x269</t>
  </si>
  <si>
    <t>1.4</t>
  </si>
  <si>
    <t>SR-357.04.00.00-1.2</t>
  </si>
  <si>
    <t>Cięgło</t>
  </si>
  <si>
    <t>1.4.1</t>
  </si>
  <si>
    <t>SR-357.04.01.00-1.2</t>
  </si>
  <si>
    <t>Kształt. zam. 30x20x2x925</t>
  </si>
  <si>
    <t>1.4.2</t>
  </si>
  <si>
    <t>SR-357.04.02.00-1.1</t>
  </si>
  <si>
    <t>Tuleja Ø20xØ17x20</t>
  </si>
  <si>
    <t>1.5</t>
  </si>
  <si>
    <t>SR-357.06.00.00-1.3</t>
  </si>
  <si>
    <t>Pręt Ø20x310</t>
  </si>
  <si>
    <t>1.6</t>
  </si>
  <si>
    <t>SR-357.07.00.00-1.3</t>
  </si>
  <si>
    <t>Pręt Ø20x388</t>
  </si>
  <si>
    <t>1.7</t>
  </si>
  <si>
    <t>SR-357.08.00.00-1.2</t>
  </si>
  <si>
    <t>Obręcz sterująca</t>
  </si>
  <si>
    <t>1.7.1</t>
  </si>
  <si>
    <t>SR-357.08.01.00-1.2</t>
  </si>
  <si>
    <t>Rura Ø20x2x465</t>
  </si>
  <si>
    <t>1.7.2</t>
  </si>
  <si>
    <t>SR-357.08.02.00</t>
  </si>
  <si>
    <t>Rura Ø20x1,5x1557</t>
  </si>
  <si>
    <t>1.7.3</t>
  </si>
  <si>
    <t>SR-357.08.05.00-1.2</t>
  </si>
  <si>
    <t>Blacha 4x35x82</t>
  </si>
  <si>
    <t>1.8</t>
  </si>
  <si>
    <t>SR-357.09.00.00-1.1</t>
  </si>
  <si>
    <t>Mechanizm kółek</t>
  </si>
  <si>
    <t>1.8.1</t>
  </si>
  <si>
    <t>SR-357.09.01.00-1.1</t>
  </si>
  <si>
    <t>Pręt Ø25x181</t>
  </si>
  <si>
    <t>1.8.2</t>
  </si>
  <si>
    <t>SR-357.09.02.00-1.1</t>
  </si>
  <si>
    <t>Drążek I</t>
  </si>
  <si>
    <t>1.8.2.1</t>
  </si>
  <si>
    <t>SR-357.09.02.01-1.1</t>
  </si>
  <si>
    <t>Pręt Ø20x472</t>
  </si>
  <si>
    <t>1.8.2.2</t>
  </si>
  <si>
    <t>SR-357.09.02.02-1.1</t>
  </si>
  <si>
    <t>Blacha 3x19x22</t>
  </si>
  <si>
    <t>1.8.2.3</t>
  </si>
  <si>
    <t>SR-357.09.02.03-1.1</t>
  </si>
  <si>
    <t>Blacha 4x19,5x57</t>
  </si>
  <si>
    <t>1.8.3</t>
  </si>
  <si>
    <t>SR-357.09.03.00-1.1</t>
  </si>
  <si>
    <t>Drążek II</t>
  </si>
  <si>
    <t>1.8.3.1</t>
  </si>
  <si>
    <t>SR-357.09.03.01-1.1</t>
  </si>
  <si>
    <t>Pręt Ø10x230</t>
  </si>
  <si>
    <t>1.8.3.2</t>
  </si>
  <si>
    <t>SR-357.09.03.01-1.1_L</t>
  </si>
  <si>
    <t>1.8.3.3</t>
  </si>
  <si>
    <t>1.8.3.4</t>
  </si>
  <si>
    <t>1.8.3.5</t>
  </si>
  <si>
    <t>1.8.4</t>
  </si>
  <si>
    <t>SR-357.09.04.00-1.1</t>
  </si>
  <si>
    <t>Blacha 10x20x1310</t>
  </si>
  <si>
    <t>1.8.5</t>
  </si>
  <si>
    <t>SR-357.09.05.00</t>
  </si>
  <si>
    <t>Pręt Ø20x30</t>
  </si>
  <si>
    <t>Poliamid PA6 (biały)</t>
  </si>
  <si>
    <t>1.8.6</t>
  </si>
  <si>
    <t>GFM-1416-21</t>
  </si>
  <si>
    <t>Łożysko ślizgowe z kołnierzem</t>
  </si>
  <si>
    <t>Plastik ABS</t>
  </si>
  <si>
    <t>1.8.7</t>
  </si>
  <si>
    <t>DIN 985</t>
  </si>
  <si>
    <t>NAKRĘTKA M8 SAMOHAMOWNA</t>
  </si>
  <si>
    <t>Stal nierdzewna</t>
  </si>
  <si>
    <t>1.8.8</t>
  </si>
  <si>
    <t>ISO 7380 - M8 x 45</t>
  </si>
  <si>
    <t xml:space="preserve">Śruba z łbem półkolistym i gniazdem sześciokątnym - M 8x45, Powłoka - ocynk </t>
  </si>
  <si>
    <t>1.8.9</t>
  </si>
  <si>
    <t>ISO 7380 - M8 x 25</t>
  </si>
  <si>
    <t>Śruba z łbem półkolistym i gniazdem sześciokątnym - klasa dokładności A M8x25</t>
  </si>
  <si>
    <t>1.8.10</t>
  </si>
  <si>
    <t>PN-78/M-82005</t>
  </si>
  <si>
    <t>Podkładka 8,4 Fe/Zn5</t>
  </si>
  <si>
    <t>1.8.11</t>
  </si>
  <si>
    <t>Zestaw kołowy TENTE 592DUAP075L51-10_RAL9002_SAT-6.0</t>
  </si>
  <si>
    <t>1.8.12</t>
  </si>
  <si>
    <t>Trzpień gwintowany TENTE S70-10x15___10_SAT-6.0</t>
  </si>
  <si>
    <t>1.9</t>
  </si>
  <si>
    <t>SR-357.10.00.00-1.1</t>
  </si>
  <si>
    <t>Wieszak</t>
  </si>
  <si>
    <t>1.9.1</t>
  </si>
  <si>
    <t>SR-357.10.01.00-1</t>
  </si>
  <si>
    <t>Blacha 3x16x96</t>
  </si>
  <si>
    <t>1.9.2</t>
  </si>
  <si>
    <t>SR-357.10.02.00-1.1</t>
  </si>
  <si>
    <t>Pręt Ø10x33</t>
  </si>
  <si>
    <t>1.9.3</t>
  </si>
  <si>
    <t>SR-357.10.03.00-1.1</t>
  </si>
  <si>
    <t>Pręt Ø10x26</t>
  </si>
  <si>
    <t>1.10</t>
  </si>
  <si>
    <t>SR-357.12.00.00-1.2</t>
  </si>
  <si>
    <t>Blacha 2x127x273</t>
  </si>
  <si>
    <t>1.11</t>
  </si>
  <si>
    <t>SR-357.14.00.00-7.1</t>
  </si>
  <si>
    <t>Blat 7 elementowy</t>
  </si>
  <si>
    <t>1.11.1</t>
  </si>
  <si>
    <t>SR-357.14.01.00-7.1</t>
  </si>
  <si>
    <t>Rama 1</t>
  </si>
  <si>
    <t>1.11.1.1</t>
  </si>
  <si>
    <t>SR-357.14.01.01-7.1</t>
  </si>
  <si>
    <t>Kształt. zam. 40x20x3x330</t>
  </si>
  <si>
    <t>1.11.1.2</t>
  </si>
  <si>
    <t>SR-357.14.01.02-7</t>
  </si>
  <si>
    <t>Blacha 4x52x58</t>
  </si>
  <si>
    <t>1.11.1.3</t>
  </si>
  <si>
    <t>SR-357.14.01.03-7</t>
  </si>
  <si>
    <t>Kształt. zam. 25x25x2x70</t>
  </si>
  <si>
    <t>1.11.1.4</t>
  </si>
  <si>
    <t>SR-357.14.01.04-7.1</t>
  </si>
  <si>
    <t>Kształt. zam. 40x20x3x291</t>
  </si>
  <si>
    <t>1.11.1.5</t>
  </si>
  <si>
    <t>SR-357.14.01.06-7.1</t>
  </si>
  <si>
    <t>Blacha 4x37x41</t>
  </si>
  <si>
    <t>1.11.1.6</t>
  </si>
  <si>
    <t>SR-357.14.01.07-7.1</t>
  </si>
  <si>
    <t>Kształt. zam. 40x20x3x1268</t>
  </si>
  <si>
    <t>1.11.1.7</t>
  </si>
  <si>
    <t>SR-357.14.01.07-7.1_L</t>
  </si>
  <si>
    <t>1.11.1.8</t>
  </si>
  <si>
    <t>SR-357.14.01.08-7.1</t>
  </si>
  <si>
    <t>Blacha 6x75x80</t>
  </si>
  <si>
    <t>1.11.1.9</t>
  </si>
  <si>
    <t>SR-357.14.01.09-7</t>
  </si>
  <si>
    <t>Rura 14x2x48</t>
  </si>
  <si>
    <t>1.11.1.10</t>
  </si>
  <si>
    <t>SR-357.14.01.10-7</t>
  </si>
  <si>
    <t>Blacha 4x38x42</t>
  </si>
  <si>
    <t>1.11.1.11</t>
  </si>
  <si>
    <t>SR-357.14.01.11-7.1</t>
  </si>
  <si>
    <t>Blacha 4x45x78</t>
  </si>
  <si>
    <t>1.11.1.12</t>
  </si>
  <si>
    <t>SR-357.14.01.12-7.1</t>
  </si>
  <si>
    <t>Blacha 6x80x86</t>
  </si>
  <si>
    <t>1.11.1.13</t>
  </si>
  <si>
    <t>SR-357.14.01.13-7.1</t>
  </si>
  <si>
    <t>Blacha 4x40x47</t>
  </si>
  <si>
    <t>1.11.1.14</t>
  </si>
  <si>
    <t>SR-357.14.01.16-7.1</t>
  </si>
  <si>
    <t>Kształt. zam. 30x20x2x337</t>
  </si>
  <si>
    <t>1.11.1.15</t>
  </si>
  <si>
    <t>SR-357.14.01.17-7.1</t>
  </si>
  <si>
    <t>Pręt fi 12x496</t>
  </si>
  <si>
    <t>1.11.1.16</t>
  </si>
  <si>
    <t>SR-357.14.01.18-7</t>
  </si>
  <si>
    <t>Pręt fi 12x501</t>
  </si>
  <si>
    <t>1.11.1.17</t>
  </si>
  <si>
    <t>SR-357.14.01.20-7.1</t>
  </si>
  <si>
    <t>Blacha 4x20x99</t>
  </si>
  <si>
    <t>1.11.1.18</t>
  </si>
  <si>
    <t>SR-357.14.01.21-7</t>
  </si>
  <si>
    <t>Blacha 4x27x52</t>
  </si>
  <si>
    <t>1.11.1.19</t>
  </si>
  <si>
    <t>SR-357.14.01.24-7.1</t>
  </si>
  <si>
    <t>Kształt. zam. 30x20x2x292</t>
  </si>
  <si>
    <t>1.11.1.20</t>
  </si>
  <si>
    <t>SR-357.14.01.25-7.1</t>
  </si>
  <si>
    <t>Pręt fi20x10</t>
  </si>
  <si>
    <t>1.11.1.21</t>
  </si>
  <si>
    <t xml:space="preserve"> AISI 304</t>
  </si>
  <si>
    <t>Nitonakrętka A2 M5x13</t>
  </si>
  <si>
    <t>1.11.1.22</t>
  </si>
  <si>
    <t>PN-86/M-82144</t>
  </si>
  <si>
    <t>Nakrętka M5-8-B-Fe/Zn5</t>
  </si>
  <si>
    <t>1.11.2.1</t>
  </si>
  <si>
    <t>SR-357.14.02.01-7.1</t>
  </si>
  <si>
    <t>Sklejka 15x680x980</t>
  </si>
  <si>
    <t>Sklejka</t>
  </si>
  <si>
    <t>1.11.2.2</t>
  </si>
  <si>
    <t>SR-357.14.02.02-7.1</t>
  </si>
  <si>
    <t>Blacha 2x67x430</t>
  </si>
  <si>
    <t>1.11.2.3</t>
  </si>
  <si>
    <t>Mufa kołnierzowa M6x13mm fi8 Fe/Zn5</t>
  </si>
  <si>
    <t>1.11.2.4</t>
  </si>
  <si>
    <t>Tapicerka 1-7.1</t>
  </si>
  <si>
    <t>1.11.3</t>
  </si>
  <si>
    <t>SR-357.14.03.00-7.1</t>
  </si>
  <si>
    <t>Blat środkowy 1</t>
  </si>
  <si>
    <t>1.11.3.1</t>
  </si>
  <si>
    <t>SR-357.14.03.01-7.1</t>
  </si>
  <si>
    <t>Sklejka 15x486x680</t>
  </si>
  <si>
    <t>1.11.3.2</t>
  </si>
  <si>
    <t>1.11.3.3</t>
  </si>
  <si>
    <t>Tapicerka 2-7.1</t>
  </si>
  <si>
    <t>1.11.4</t>
  </si>
  <si>
    <t>SR-357.14.04.00-7.1</t>
  </si>
  <si>
    <t>Zagłówek 1</t>
  </si>
  <si>
    <t>1.11.4.1</t>
  </si>
  <si>
    <t>SR-357.14.04.01-7.1</t>
  </si>
  <si>
    <t>Sklejka 15x416x438</t>
  </si>
  <si>
    <t>1.11.4.2</t>
  </si>
  <si>
    <t>1.11.4.3</t>
  </si>
  <si>
    <t>Tapicerka 3-7.1</t>
  </si>
  <si>
    <t>1.11.5</t>
  </si>
  <si>
    <t>SR-357.14.05.00-7.1</t>
  </si>
  <si>
    <t>Podłokietnik 3</t>
  </si>
  <si>
    <t>1.11.5.1</t>
  </si>
  <si>
    <t>SR-357.14.05.01-7.1</t>
  </si>
  <si>
    <t>Sklejka 15x108x369</t>
  </si>
  <si>
    <t>1.11.5.2</t>
  </si>
  <si>
    <t>1.11.5.3</t>
  </si>
  <si>
    <t>Tapicerka 4-7.1</t>
  </si>
  <si>
    <t>1.11.6</t>
  </si>
  <si>
    <t>SR-357.14.05.00-7.1_L</t>
  </si>
  <si>
    <t>1.11.6.1</t>
  </si>
  <si>
    <t>1.11.6.2</t>
  </si>
  <si>
    <t>1.11.6.3</t>
  </si>
  <si>
    <t>Tapicerka 4-7.1_L</t>
  </si>
  <si>
    <t>1.11.7</t>
  </si>
  <si>
    <t>SR-357.14.06.00-7.1</t>
  </si>
  <si>
    <t>Mocowanie blatu 1</t>
  </si>
  <si>
    <t>1.11.7.1</t>
  </si>
  <si>
    <t>SR-357.14.06.01-7</t>
  </si>
  <si>
    <t>Rura fi 14x2x25</t>
  </si>
  <si>
    <t>1.11.7.2</t>
  </si>
  <si>
    <t>SR-357.14.06.02-7.1</t>
  </si>
  <si>
    <t>Blacha 3x122x370</t>
  </si>
  <si>
    <t>1.11.8</t>
  </si>
  <si>
    <t>SR-357.14.07.00-7.1</t>
  </si>
  <si>
    <t>Podparcie blatu 2</t>
  </si>
  <si>
    <t>1.11.8.1</t>
  </si>
  <si>
    <t>SR-357.14.07.01-7.1</t>
  </si>
  <si>
    <t>Blacha 3x125x424</t>
  </si>
  <si>
    <t>1.11.8.2</t>
  </si>
  <si>
    <t>SR-357.14.07.02-7</t>
  </si>
  <si>
    <t>Blacha 3x33x93</t>
  </si>
  <si>
    <t>1.11.8.3</t>
  </si>
  <si>
    <t>1.11.9</t>
  </si>
  <si>
    <t>SR-357.14.08.00-7.1</t>
  </si>
  <si>
    <t>Podparcie blatu 3</t>
  </si>
  <si>
    <t>1.11.9.1</t>
  </si>
  <si>
    <t>SR-357.14.08.01-7.1</t>
  </si>
  <si>
    <t>Blacha 4x120x303</t>
  </si>
  <si>
    <t>1.11.9.2</t>
  </si>
  <si>
    <t>1.11.10</t>
  </si>
  <si>
    <t>SR-357.14.09.00-7.1</t>
  </si>
  <si>
    <t>Podłokietnik 1</t>
  </si>
  <si>
    <t>1.11.10.1</t>
  </si>
  <si>
    <t>SR-357.14.09.01-7.1</t>
  </si>
  <si>
    <t>Blacha 6x20x80</t>
  </si>
  <si>
    <t>1.11.10.2</t>
  </si>
  <si>
    <t>SR-357.14.09.02-7.1</t>
  </si>
  <si>
    <t>Sklejka 15x104x398</t>
  </si>
  <si>
    <t>1.11.10.3</t>
  </si>
  <si>
    <t>SR-357.14.09.03-7.1</t>
  </si>
  <si>
    <t>Kształt. zam. 20x20x2x154</t>
  </si>
  <si>
    <t>1.11.10.4</t>
  </si>
  <si>
    <t>1.11.10.5</t>
  </si>
  <si>
    <t>Tapicerka 5-7.1</t>
  </si>
  <si>
    <t>1.11.11</t>
  </si>
  <si>
    <t>SR-357.14.09.00-7.1_L</t>
  </si>
  <si>
    <t>1.11.11.1</t>
  </si>
  <si>
    <t>1.11.11.2</t>
  </si>
  <si>
    <t>1.11.11.3</t>
  </si>
  <si>
    <t>1.11.11.4</t>
  </si>
  <si>
    <t>1.11.11.5</t>
  </si>
  <si>
    <t>Tapicerka 5-7.1_L</t>
  </si>
  <si>
    <t>1.11.12</t>
  </si>
  <si>
    <t>SR-357.14.10.00-7.1</t>
  </si>
  <si>
    <t>Rama 2</t>
  </si>
  <si>
    <t>1.11.12.1</t>
  </si>
  <si>
    <t>SR-357.14.10.01-7</t>
  </si>
  <si>
    <t>Rura fi14x2x237</t>
  </si>
  <si>
    <t>1.11.12.2</t>
  </si>
  <si>
    <t>SR-357.14.10.02-7.1</t>
  </si>
  <si>
    <t>Kształt. zam. 25x25x2x370</t>
  </si>
  <si>
    <t>1.11.12.3</t>
  </si>
  <si>
    <t>SR-357.14.10.02-7.1_L</t>
  </si>
  <si>
    <t>1.11.12.4</t>
  </si>
  <si>
    <t>SR-357.14.10.03-7</t>
  </si>
  <si>
    <t>Kształt. zam. 25x25x2x348</t>
  </si>
  <si>
    <t>1.11.12.5</t>
  </si>
  <si>
    <t>SR-357.14.10.03-7.1</t>
  </si>
  <si>
    <t>1.11.12.6</t>
  </si>
  <si>
    <t>SR-357.14.10.04-7</t>
  </si>
  <si>
    <t>Blacha 4x17x30</t>
  </si>
  <si>
    <t>1.11.12.7</t>
  </si>
  <si>
    <t>SR-357.14.10.05-7</t>
  </si>
  <si>
    <t>Blacha 4x25x28</t>
  </si>
  <si>
    <t>1.11.13</t>
  </si>
  <si>
    <t>SR-357.14.11.00-7.1</t>
  </si>
  <si>
    <t>Prowadnica 1</t>
  </si>
  <si>
    <t>1.11.13.1</t>
  </si>
  <si>
    <t>SR-357.14.11.01-7.1</t>
  </si>
  <si>
    <t>Blacha 4x46x79</t>
  </si>
  <si>
    <t>1.11.13.2</t>
  </si>
  <si>
    <t>SR-357.14.11.02-7.1</t>
  </si>
  <si>
    <t>Kształt. zam. 20x20x2x275</t>
  </si>
  <si>
    <t>1.11.13.3</t>
  </si>
  <si>
    <t>GN 614.4-8-NI</t>
  </si>
  <si>
    <t>Zatrzask Trzpieniowy Elesa</t>
  </si>
  <si>
    <t>1.11.14</t>
  </si>
  <si>
    <t>SR-357.14.12.00-7</t>
  </si>
  <si>
    <t>Blokada sprężyny 1</t>
  </si>
  <si>
    <t>1.11.14.1</t>
  </si>
  <si>
    <t>SR-357.14.12.01-7</t>
  </si>
  <si>
    <t>Pręt fi 10x55</t>
  </si>
  <si>
    <t>1.11.14.2</t>
  </si>
  <si>
    <t>SR-357.14.12.02-7</t>
  </si>
  <si>
    <t>Blacha 2x12x30</t>
  </si>
  <si>
    <t>1.11.14.3</t>
  </si>
  <si>
    <t>SR-357.14.12.03-7</t>
  </si>
  <si>
    <t>Pręt fi 10x129</t>
  </si>
  <si>
    <t>1.11.14.4</t>
  </si>
  <si>
    <t>SR-357.14.12.04-7</t>
  </si>
  <si>
    <t>Rura 14x2x30</t>
  </si>
  <si>
    <t>1.11.14.5</t>
  </si>
  <si>
    <t>21.0001.01000115.8-70.5</t>
  </si>
  <si>
    <t>Rękojeść gładka Backer fi 10</t>
  </si>
  <si>
    <t>-</t>
  </si>
  <si>
    <t>1.11.15</t>
  </si>
  <si>
    <t>SR-357.14.14.00-7.1</t>
  </si>
  <si>
    <t>Podparcie podłokietnika 1</t>
  </si>
  <si>
    <t>1.11.15.1</t>
  </si>
  <si>
    <t>SR-357.14.14.01-7.1</t>
  </si>
  <si>
    <t>Blacha 3x102x240</t>
  </si>
  <si>
    <t>1.11.15.2</t>
  </si>
  <si>
    <t>SR-357.14.14.02-7.1</t>
  </si>
  <si>
    <t>Kształt. zam. 25x25x2x36</t>
  </si>
  <si>
    <t>1.11.15.3</t>
  </si>
  <si>
    <t>SR-357.14.14.03-7</t>
  </si>
  <si>
    <t>Kształt. zam. 25x25x2x34</t>
  </si>
  <si>
    <t>1.11.15.4</t>
  </si>
  <si>
    <t>SR-357.14.14.04-7</t>
  </si>
  <si>
    <t>Pręt fi12x18</t>
  </si>
  <si>
    <t>1.11.15.5</t>
  </si>
  <si>
    <t>SR-357.14.14.05-7</t>
  </si>
  <si>
    <t>Blacha 2x6x10</t>
  </si>
  <si>
    <t>1.11.16</t>
  </si>
  <si>
    <t>SR-357.14.14.00-7.1_L</t>
  </si>
  <si>
    <t>1.11.16.1</t>
  </si>
  <si>
    <t>1.11.16.2</t>
  </si>
  <si>
    <t>1.11.16.3</t>
  </si>
  <si>
    <t>1.11.16.4</t>
  </si>
  <si>
    <t>1.11.16.5</t>
  </si>
  <si>
    <t>1.11.17</t>
  </si>
  <si>
    <t>SR-357.14.15.00-7.1</t>
  </si>
  <si>
    <t>Podparcie podłokietnika 3</t>
  </si>
  <si>
    <t>1.11.17.1</t>
  </si>
  <si>
    <t>SR-357.14.15.01-7.1</t>
  </si>
  <si>
    <t>Blacha 187x64x3</t>
  </si>
  <si>
    <t>1.11.17.2</t>
  </si>
  <si>
    <t>SR-357.14.15.02-7.1</t>
  </si>
  <si>
    <t>Kształt. zam. 25x25x2x60</t>
  </si>
  <si>
    <t>1.11.17.3</t>
  </si>
  <si>
    <t>SR-357.14.15.03-7.1</t>
  </si>
  <si>
    <t>Kształt. zam. 25x25x2x66</t>
  </si>
  <si>
    <t>1.11.17.4</t>
  </si>
  <si>
    <t>SR-357.14.15.04-7.1</t>
  </si>
  <si>
    <t>Kształt. zam. 25x25x2x110</t>
  </si>
  <si>
    <t>1.11.17.5</t>
  </si>
  <si>
    <t>SR-357.14.15.05-7</t>
  </si>
  <si>
    <t>Pręt fi 14x20</t>
  </si>
  <si>
    <t>1.11.18</t>
  </si>
  <si>
    <t>SR-357.14.15.00-7.1_L</t>
  </si>
  <si>
    <t>1.11.18.1</t>
  </si>
  <si>
    <t>1.11.18.2</t>
  </si>
  <si>
    <t>1.11.18.3</t>
  </si>
  <si>
    <t>1.11.18.4</t>
  </si>
  <si>
    <t>SR-357.14.15.04-7.1_L</t>
  </si>
  <si>
    <t>1.11.18.5</t>
  </si>
  <si>
    <t>1.11.19</t>
  </si>
  <si>
    <t>SR-357.14.16.00-7.1</t>
  </si>
  <si>
    <t>Sanie 1</t>
  </si>
  <si>
    <t>1.11.19.1</t>
  </si>
  <si>
    <t>SR-357.14.16.01-7</t>
  </si>
  <si>
    <t>Pręt Ø16x312</t>
  </si>
  <si>
    <t>1.11.19.2</t>
  </si>
  <si>
    <t>SR-357.14.16.02-7.1</t>
  </si>
  <si>
    <t>Kształt. zam. 30x20x2x620</t>
  </si>
  <si>
    <t>1.11.19.3</t>
  </si>
  <si>
    <t>SR-357.14.16.03-7.1</t>
  </si>
  <si>
    <t>Blacha 4x21x42</t>
  </si>
  <si>
    <t>1.11.19.4</t>
  </si>
  <si>
    <t>SR-357.14.16.04-7</t>
  </si>
  <si>
    <t>Kształt. zam. 30x20x2x215</t>
  </si>
  <si>
    <t>1.11.19.5</t>
  </si>
  <si>
    <t>SR-357.14.16.05-7</t>
  </si>
  <si>
    <t>1.11.19.6</t>
  </si>
  <si>
    <t>RB-19-12_10</t>
  </si>
  <si>
    <t>Rolka prowadząca Zabi Ø19</t>
  </si>
  <si>
    <t>Poliamid PA6</t>
  </si>
  <si>
    <t>1.11.20</t>
  </si>
  <si>
    <t>SR-357.14.17.00-7</t>
  </si>
  <si>
    <t>Sworzeń fi8x80</t>
  </si>
  <si>
    <t>1.11.21</t>
  </si>
  <si>
    <t>SR-357.14.18.00-7.1</t>
  </si>
  <si>
    <t>Blacha 3x32x88</t>
  </si>
  <si>
    <t>1.11.22</t>
  </si>
  <si>
    <t>SR-357.14.20.00-7</t>
  </si>
  <si>
    <t>Sworzeń fi 8x47</t>
  </si>
  <si>
    <t>1.11.23</t>
  </si>
  <si>
    <t>SR-357.14.21.00-7</t>
  </si>
  <si>
    <t>Sworzeń fi 10x51</t>
  </si>
  <si>
    <t>1.11.24</t>
  </si>
  <si>
    <t>SR-357.14.23.00-7</t>
  </si>
  <si>
    <t>Sworzeń fi 10x49</t>
  </si>
  <si>
    <t>1.11.25</t>
  </si>
  <si>
    <t>SR-357.14.24.00-7</t>
  </si>
  <si>
    <t>Sworzeń fi 8x90</t>
  </si>
  <si>
    <t>1.11.26</t>
  </si>
  <si>
    <t>SR-357.14.25.00-7</t>
  </si>
  <si>
    <t>Sworzeń fi 8x314</t>
  </si>
  <si>
    <t>1.11.27</t>
  </si>
  <si>
    <t>SR-357.14.26.00-7</t>
  </si>
  <si>
    <t>Sworzeń fi 8x55</t>
  </si>
  <si>
    <t>1.11.28</t>
  </si>
  <si>
    <t>SR-357.14.27.00-7</t>
  </si>
  <si>
    <t>Sworzeń fi 8x28</t>
  </si>
  <si>
    <t>1.11.29</t>
  </si>
  <si>
    <t>SR-357.14.28.00-7</t>
  </si>
  <si>
    <t>Sworzeń fi 8x45</t>
  </si>
  <si>
    <t>1.11.30</t>
  </si>
  <si>
    <t>SR-357.14.29.00-7</t>
  </si>
  <si>
    <t>Pręt fi 20x3,5</t>
  </si>
  <si>
    <t>1.11.31</t>
  </si>
  <si>
    <t>SR-357.14.30.00-7</t>
  </si>
  <si>
    <t>Pręt fi 20x6</t>
  </si>
  <si>
    <t>1.11.32</t>
  </si>
  <si>
    <t>SR-357.14.31.00-7</t>
  </si>
  <si>
    <t>Pręt fi 20x12</t>
  </si>
  <si>
    <t>1.11.33</t>
  </si>
  <si>
    <t>SR-357.14.31.00-7.1</t>
  </si>
  <si>
    <t>Pręt fi 20x15</t>
  </si>
  <si>
    <t>1.11.34</t>
  </si>
  <si>
    <t>SR-357.14.32.00-7</t>
  </si>
  <si>
    <t>Łącznik 1</t>
  </si>
  <si>
    <t>1.11.34.1</t>
  </si>
  <si>
    <t>SR-357.14.32.01-7</t>
  </si>
  <si>
    <t>Tuleja 14x2x50</t>
  </si>
  <si>
    <t>1.11.34.2</t>
  </si>
  <si>
    <t>SR-357.14.32.02-7</t>
  </si>
  <si>
    <t>Blacha 6x20x21</t>
  </si>
  <si>
    <t>1.11.35</t>
  </si>
  <si>
    <t>SR-357.14.33.00-7</t>
  </si>
  <si>
    <t>Pręt fi 10x271</t>
  </si>
  <si>
    <t>1.11.36</t>
  </si>
  <si>
    <t>SR-357.14.34.00-7</t>
  </si>
  <si>
    <t>Pręt fi 10x416</t>
  </si>
  <si>
    <t>1.11.37</t>
  </si>
  <si>
    <t>SR-357.14.35.00-7.1</t>
  </si>
  <si>
    <t>Pręt fi 20x8</t>
  </si>
  <si>
    <t>1.11.38</t>
  </si>
  <si>
    <t>Siłownik DEWERT MCZ_6kN_330/150</t>
  </si>
  <si>
    <t>1.11.39</t>
  </si>
  <si>
    <t>TBD 5774TQ</t>
  </si>
  <si>
    <t>Sprężyna gazowa Block-o-lift 5774TQ skok 152 mm</t>
  </si>
  <si>
    <t>1.11.40</t>
  </si>
  <si>
    <t>1623SN</t>
  </si>
  <si>
    <t>Sprężyna gazowa Block-o-lift 1623SN skok. 260 mm</t>
  </si>
  <si>
    <t>1.11.41</t>
  </si>
  <si>
    <t>LA-ST-10x1</t>
  </si>
  <si>
    <t>Głowica sprężyny gazowej STABILUS LA-ST-10x1</t>
  </si>
  <si>
    <t>1.11.42</t>
  </si>
  <si>
    <t>Przycisk podblatowy UNDERCOVER</t>
  </si>
  <si>
    <t>1.11.43</t>
  </si>
  <si>
    <t>Linka sprężyny 300 mm  AWP (Pivexin)</t>
  </si>
  <si>
    <t>1.11.44</t>
  </si>
  <si>
    <t>ZDO 15x12 czarna</t>
  </si>
  <si>
    <t>Zaślepka otworu technologicznego fi 12</t>
  </si>
  <si>
    <t>PE5</t>
  </si>
  <si>
    <t>1.11.45</t>
  </si>
  <si>
    <t>19.0048.0200201025</t>
  </si>
  <si>
    <t>Zaślepka profila Backer 20x20x1,0-2,5</t>
  </si>
  <si>
    <t>PE</t>
  </si>
  <si>
    <t>1.11.46</t>
  </si>
  <si>
    <t>19.0048.0250251025</t>
  </si>
  <si>
    <t>Zaślepka profila Backer 25x25x1-2.5</t>
  </si>
  <si>
    <t>1.11.47</t>
  </si>
  <si>
    <t>19.0049.0400200030</t>
  </si>
  <si>
    <t>Zaślepka profila Backer 40x20x3</t>
  </si>
  <si>
    <t>1.11.48</t>
  </si>
  <si>
    <t>1.11.49</t>
  </si>
  <si>
    <t>Pokrętło KIPP K0274.09065X20</t>
  </si>
  <si>
    <t>1.11.50</t>
  </si>
  <si>
    <t>Pokrętło KIPP K0274_02085X20</t>
  </si>
  <si>
    <t>1.11.51</t>
  </si>
  <si>
    <t>Tulejka kołnierzowa Igus GFM_081014_08</t>
  </si>
  <si>
    <t>1.11.52</t>
  </si>
  <si>
    <t>Tulejka Igus GFM_081014_05</t>
  </si>
  <si>
    <t>1.11.53</t>
  </si>
  <si>
    <t>Tulejka IGUS GFM-1012-05</t>
  </si>
  <si>
    <t>1.11.54</t>
  </si>
  <si>
    <t>Tulejka Igus GSM_0810_06</t>
  </si>
  <si>
    <t>1.11.55</t>
  </si>
  <si>
    <t>DIN 7991</t>
  </si>
  <si>
    <t>Śruba imbusowa stożkowa M5x20</t>
  </si>
  <si>
    <t>1.11.56</t>
  </si>
  <si>
    <t xml:space="preserve">DIN  7997 </t>
  </si>
  <si>
    <t>Wkręt do drewna z łbem stożkowym typ Z 4x20</t>
  </si>
  <si>
    <t>1.11.57</t>
  </si>
  <si>
    <t>DIN 7997</t>
  </si>
  <si>
    <t>Wkręt stożkowy do drewna fi 3.5x16</t>
  </si>
  <si>
    <t>1.11.58</t>
  </si>
  <si>
    <t>ISO 7380</t>
  </si>
  <si>
    <t>Śruba imbusowa półkolista M5x10 Fe/Zn5</t>
  </si>
  <si>
    <t>1.11.59</t>
  </si>
  <si>
    <t xml:space="preserve">ISO 7380 </t>
  </si>
  <si>
    <t>Śruba z łbem półkolistym i gniazdem sześciokątnym - klasa dokładności A - M6 x 16</t>
  </si>
  <si>
    <t>1.11.60</t>
  </si>
  <si>
    <t>PN-87/M-82302</t>
  </si>
  <si>
    <t>Śruba imbusowa M5x15 Fe/Zn5</t>
  </si>
  <si>
    <t>1.11.61</t>
  </si>
  <si>
    <t>PN-85/M-82101</t>
  </si>
  <si>
    <t>Śruba M8x45-8.8-B-Fe/Zn5</t>
  </si>
  <si>
    <t>1.11.62</t>
  </si>
  <si>
    <t>PN-86/M-82153</t>
  </si>
  <si>
    <t>Nakrętka niska M8x1-05-B-Fe/Zn5</t>
  </si>
  <si>
    <t>1.11.63</t>
  </si>
  <si>
    <t>PN-88/M-82181</t>
  </si>
  <si>
    <t>Nakrętka kołpakowa M8-Fe/Zn5</t>
  </si>
  <si>
    <t>1.11.64</t>
  </si>
  <si>
    <t>PN-77/M-82008</t>
  </si>
  <si>
    <t>Podkład. spręż. Z 8,2 Fe/Zn5</t>
  </si>
  <si>
    <t>1.11.65</t>
  </si>
  <si>
    <t>Podkład. spręż. Z 6,1 Fe/Zn5</t>
  </si>
  <si>
    <t>1.11.66</t>
  </si>
  <si>
    <t>PN-81/M-85111</t>
  </si>
  <si>
    <t>Pierścień osadczy sprężynujący Z 10</t>
  </si>
  <si>
    <t>1.11.67</t>
  </si>
  <si>
    <t>Pierścień osadczy sprężynujący Z 8</t>
  </si>
  <si>
    <t>1.12</t>
  </si>
  <si>
    <t>SR-357.15.00.00</t>
  </si>
  <si>
    <t>Pręt Ø20x255</t>
  </si>
  <si>
    <t>1.13</t>
  </si>
  <si>
    <t>SR-357.20.00.00-1.3</t>
  </si>
  <si>
    <t>Blacha 2x310x623</t>
  </si>
  <si>
    <t>1.14</t>
  </si>
  <si>
    <t>SR-357.21.00.00</t>
  </si>
  <si>
    <t>Pręt Ø20x239</t>
  </si>
  <si>
    <t>1.15</t>
  </si>
  <si>
    <t>MEGAMAT2 76686MCZ</t>
  </si>
  <si>
    <t>Siłownik elektryczny DEWERT-MEGAMAT2</t>
  </si>
  <si>
    <t>1.16</t>
  </si>
  <si>
    <t>Wyłącznik krańcowy Dewert M1up</t>
  </si>
  <si>
    <t>1.17</t>
  </si>
  <si>
    <t xml:space="preserve">Wyłącznik krańcowy Dewert M1down </t>
  </si>
  <si>
    <t>1.18</t>
  </si>
  <si>
    <t>EG-System EG-20121</t>
  </si>
  <si>
    <t xml:space="preserve">Puszka elektr.120x80x50 hermetyczna bez dławic  </t>
  </si>
  <si>
    <t>1.19</t>
  </si>
  <si>
    <t>QFG-16222</t>
  </si>
  <si>
    <t>Dławik przewodu fi 8</t>
  </si>
  <si>
    <t>1.20</t>
  </si>
  <si>
    <t>GFM-202329-20</t>
  </si>
  <si>
    <t>1.21</t>
  </si>
  <si>
    <t>GFM-1517-20</t>
  </si>
  <si>
    <t>1.22</t>
  </si>
  <si>
    <t>GFM-1012-10</t>
  </si>
  <si>
    <t>1.23</t>
  </si>
  <si>
    <t>102033000001.</t>
  </si>
  <si>
    <t>Podkładka siodłowa 32</t>
  </si>
  <si>
    <t>1.24</t>
  </si>
  <si>
    <t>Stopka Uni-bis B50-12-040</t>
  </si>
  <si>
    <t>1.25</t>
  </si>
  <si>
    <t>1.26</t>
  </si>
  <si>
    <t>ZP_20x30</t>
  </si>
  <si>
    <t xml:space="preserve">Zaślepki prostokątne wykonane z polietylenu LDPE </t>
  </si>
  <si>
    <t>1.27</t>
  </si>
  <si>
    <t>00900104010</t>
  </si>
  <si>
    <t>Zaślepka chromowana do rur okrągłych MTGLC   fi20x1.5</t>
  </si>
  <si>
    <t>1.28</t>
  </si>
  <si>
    <t>ISO 7380 - M8 x 20</t>
  </si>
  <si>
    <t>Śruba z łbem półkolistym i gniazdem sześciokątnym - klasa dokładności A, powłoka - ocynk</t>
  </si>
  <si>
    <t>1.29</t>
  </si>
  <si>
    <t xml:space="preserve">Śruba M10x60-8.8-B-Fe/Zn5 </t>
  </si>
  <si>
    <t>1.30</t>
  </si>
  <si>
    <t xml:space="preserve">Śruba M10x50-8.8-B-Fe/Zn5 </t>
  </si>
  <si>
    <t>1.31</t>
  </si>
  <si>
    <t>Śruba z łbem półkolistym i gniazdem sześciokątnym - klasa dokładności A  - M6 x 12</t>
  </si>
  <si>
    <t>1.32</t>
  </si>
  <si>
    <t>Śruba z łbem półkolistym i gniazdem sześciokątnym - M4 x 20</t>
  </si>
  <si>
    <t>1.33</t>
  </si>
  <si>
    <t>DIN 646</t>
  </si>
  <si>
    <t>Śruba radełkowana M10 KIPP K0140_102X30</t>
  </si>
  <si>
    <t>1.34</t>
  </si>
  <si>
    <t xml:space="preserve">DIN 653 </t>
  </si>
  <si>
    <t>Wkręt dociskowy radełkowany Elesa Mx16-NI</t>
  </si>
  <si>
    <t>1.35</t>
  </si>
  <si>
    <t>Nakrętka kołpakowa M10-MATERIAŁ: A2 - stal nierdzewna</t>
  </si>
  <si>
    <t>1.36</t>
  </si>
  <si>
    <t>PN-85/M-82175</t>
  </si>
  <si>
    <t>Nakrętka z wkładką poliamidową M10-8-B-Fe/Zn5</t>
  </si>
  <si>
    <t>1.37</t>
  </si>
  <si>
    <t>Nakrętka z wkładką poliamidową M4-8-B-Fe/Zn5</t>
  </si>
  <si>
    <t>1.38</t>
  </si>
  <si>
    <t>Nakrętka  - M6</t>
  </si>
  <si>
    <t>1.39</t>
  </si>
  <si>
    <t>DIN 9021</t>
  </si>
  <si>
    <t>Podkładka  - 8,4</t>
  </si>
  <si>
    <t>1.40</t>
  </si>
  <si>
    <t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t>
  </si>
  <si>
    <t>Pręt fi 12x410</t>
  </si>
  <si>
    <t>1.11.1.23</t>
  </si>
  <si>
    <t>Opcja 1</t>
  </si>
  <si>
    <t>Opcja 2</t>
  </si>
  <si>
    <t>Brak opcji 1</t>
  </si>
  <si>
    <t>Opcja 3</t>
  </si>
  <si>
    <t>Opcja 4</t>
  </si>
  <si>
    <t>Opcja 5</t>
  </si>
  <si>
    <t>SR-357.14.01.27-7.1</t>
  </si>
  <si>
    <t xml:space="preserve"> SR-357.22.00.00</t>
  </si>
  <si>
    <t>Uchwyt na prześcieradło</t>
  </si>
  <si>
    <t>SR-357.22.01.00</t>
  </si>
  <si>
    <t>Blacha 4x30x87</t>
  </si>
  <si>
    <t>SR-357.22.02.00</t>
  </si>
  <si>
    <t>Pręt fi 10x1098</t>
  </si>
  <si>
    <t>1.12.1</t>
  </si>
  <si>
    <t>1.12.2</t>
  </si>
  <si>
    <t>1.41</t>
  </si>
  <si>
    <t>Brak opcji 2</t>
  </si>
  <si>
    <t>1.11.68</t>
  </si>
  <si>
    <t>Kołki do stabilizacji pacjenta</t>
  </si>
  <si>
    <t>Opcja 6</t>
  </si>
  <si>
    <t>SR-357.01.05.00-1.1</t>
  </si>
  <si>
    <t>SR-357.01.05.00_L-1.1</t>
  </si>
  <si>
    <t>1.1.17</t>
  </si>
  <si>
    <t>1.1.18</t>
  </si>
  <si>
    <t>1.1.19</t>
  </si>
  <si>
    <t xml:space="preserve"> SR-357.14.02.00-7.1</t>
  </si>
  <si>
    <t>Blat tylni 2</t>
  </si>
  <si>
    <t>1.11.2</t>
  </si>
</sst>
</file>

<file path=xl/styles.xml><?xml version="1.0" encoding="utf-8"?>
<styleSheet xmlns="http://schemas.openxmlformats.org/spreadsheetml/2006/main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#;[Red]\-#,###"/>
    <numFmt numFmtId="165" formatCode="#,##0&quot;(P+L)&quot;"/>
    <numFmt numFmtId="166" formatCode="#,##0&quot; kg&quot;"/>
    <numFmt numFmtId="167" formatCode="#,##0&quot; szt.&quot;"/>
    <numFmt numFmtId="168" formatCode="#,##0.00&quot; kg&quot;"/>
  </numFmts>
  <fonts count="38">
    <font>
      <sz val="10"/>
      <name val="Arial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 CE"/>
      <charset val="238"/>
    </font>
    <font>
      <sz val="8"/>
      <name val="Arial"/>
      <family val="2"/>
      <charset val="238"/>
    </font>
    <font>
      <b/>
      <i/>
      <sz val="9"/>
      <name val="Arial"/>
      <family val="2"/>
    </font>
    <font>
      <sz val="9"/>
      <name val="Arial"/>
      <family val="2"/>
    </font>
    <font>
      <b/>
      <i/>
      <sz val="13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10"/>
      <color indexed="48"/>
      <name val="Arial CE"/>
      <charset val="238"/>
    </font>
    <font>
      <sz val="10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b/>
      <i/>
      <sz val="10"/>
      <color indexed="8"/>
      <name val="Arial"/>
      <family val="2"/>
    </font>
    <font>
      <b/>
      <sz val="11"/>
      <name val="Arial"/>
      <family val="2"/>
      <charset val="238"/>
    </font>
    <font>
      <b/>
      <i/>
      <sz val="8"/>
      <name val="Arial"/>
      <family val="2"/>
    </font>
    <font>
      <i/>
      <sz val="9"/>
      <name val="Arial"/>
      <family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04"/>
    </font>
    <font>
      <i/>
      <u/>
      <sz val="10"/>
      <name val="Arial"/>
      <family val="2"/>
      <charset val="238"/>
    </font>
    <font>
      <u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color theme="1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0" fontId="19" fillId="0" borderId="0"/>
    <xf numFmtId="4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4" fontId="8" fillId="0" borderId="0" xfId="5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6" fillId="0" borderId="0" xfId="5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4" fontId="3" fillId="4" borderId="6" xfId="5" applyFont="1" applyFill="1" applyBorder="1" applyAlignment="1">
      <alignment horizontal="center" vertical="center"/>
    </xf>
    <xf numFmtId="44" fontId="6" fillId="3" borderId="7" xfId="5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44" fontId="16" fillId="5" borderId="7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4" fontId="4" fillId="3" borderId="14" xfId="5" applyFont="1" applyFill="1" applyBorder="1" applyAlignment="1">
      <alignment horizontal="center" vertical="center"/>
    </xf>
    <xf numFmtId="44" fontId="4" fillId="3" borderId="2" xfId="5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4" fontId="3" fillId="4" borderId="18" xfId="5" applyFont="1" applyFill="1" applyBorder="1" applyAlignment="1">
      <alignment horizontal="center" vertical="center"/>
    </xf>
    <xf numFmtId="8" fontId="3" fillId="4" borderId="10" xfId="5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4" fontId="6" fillId="3" borderId="0" xfId="5" applyFont="1" applyFill="1" applyBorder="1" applyAlignment="1">
      <alignment horizontal="center" vertical="center"/>
    </xf>
    <xf numFmtId="44" fontId="16" fillId="5" borderId="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right" vertical="center"/>
    </xf>
    <xf numFmtId="44" fontId="1" fillId="0" borderId="17" xfId="5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44" fontId="1" fillId="0" borderId="0" xfId="5" applyFill="1" applyBorder="1" applyAlignment="1">
      <alignment horizontal="center" vertical="center"/>
    </xf>
    <xf numFmtId="44" fontId="22" fillId="0" borderId="0" xfId="5" applyFont="1" applyFill="1" applyBorder="1" applyAlignment="1">
      <alignment horizontal="center" vertical="center"/>
    </xf>
    <xf numFmtId="44" fontId="22" fillId="0" borderId="0" xfId="0" applyNumberFormat="1" applyFont="1" applyFill="1" applyBorder="1" applyAlignment="1">
      <alignment horizontal="left" vertical="center"/>
    </xf>
    <xf numFmtId="44" fontId="9" fillId="0" borderId="0" xfId="5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44" fontId="1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44" fontId="8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4" fontId="0" fillId="0" borderId="0" xfId="0" applyNumberFormat="1" applyBorder="1" applyAlignment="1">
      <alignment horizontal="center" vertical="center"/>
    </xf>
    <xf numFmtId="44" fontId="7" fillId="0" borderId="0" xfId="5" applyFont="1" applyFill="1" applyBorder="1" applyAlignment="1">
      <alignment horizontal="center" vertical="center"/>
    </xf>
    <xf numFmtId="44" fontId="27" fillId="0" borderId="0" xfId="5" applyFont="1" applyFill="1" applyBorder="1" applyAlignment="1">
      <alignment horizontal="center" vertical="center"/>
    </xf>
    <xf numFmtId="44" fontId="27" fillId="0" borderId="0" xfId="5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0" fillId="0" borderId="22" xfId="0" applyBorder="1"/>
    <xf numFmtId="0" fontId="8" fillId="0" borderId="22" xfId="0" applyFont="1" applyBorder="1"/>
    <xf numFmtId="0" fontId="8" fillId="0" borderId="22" xfId="0" applyFont="1" applyBorder="1" applyAlignment="1">
      <alignment wrapText="1"/>
    </xf>
    <xf numFmtId="0" fontId="8" fillId="0" borderId="0" xfId="0" applyFont="1"/>
    <xf numFmtId="4" fontId="0" fillId="0" borderId="22" xfId="0" applyNumberFormat="1" applyBorder="1"/>
    <xf numFmtId="0" fontId="30" fillId="0" borderId="0" xfId="0" applyFont="1" applyFill="1" applyAlignment="1">
      <alignment horizontal="left" vertical="center"/>
    </xf>
    <xf numFmtId="0" fontId="0" fillId="0" borderId="0" xfId="0"/>
    <xf numFmtId="44" fontId="16" fillId="5" borderId="2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/>
    <xf numFmtId="0" fontId="16" fillId="0" borderId="28" xfId="0" applyFont="1" applyBorder="1" applyAlignment="1">
      <alignment horizontal="center"/>
    </xf>
    <xf numFmtId="0" fontId="16" fillId="0" borderId="23" xfId="0" applyFont="1" applyBorder="1"/>
    <xf numFmtId="0" fontId="8" fillId="4" borderId="6" xfId="0" applyFont="1" applyFill="1" applyBorder="1" applyAlignment="1">
      <alignment horizontal="right" vertical="center" shrinkToFit="1"/>
    </xf>
    <xf numFmtId="0" fontId="0" fillId="0" borderId="29" xfId="0" applyBorder="1" applyAlignment="1"/>
    <xf numFmtId="0" fontId="0" fillId="0" borderId="18" xfId="0" applyBorder="1" applyAlignment="1"/>
    <xf numFmtId="0" fontId="8" fillId="4" borderId="26" xfId="0" applyFont="1" applyFill="1" applyBorder="1" applyAlignment="1">
      <alignment horizontal="right" vertical="center" shrinkToFit="1"/>
    </xf>
    <xf numFmtId="0" fontId="8" fillId="0" borderId="11" xfId="0" applyFont="1" applyBorder="1"/>
    <xf numFmtId="44" fontId="0" fillId="0" borderId="11" xfId="5" applyFont="1" applyBorder="1"/>
    <xf numFmtId="44" fontId="0" fillId="0" borderId="12" xfId="5" applyFont="1" applyBorder="1" applyAlignment="1"/>
    <xf numFmtId="0" fontId="0" fillId="0" borderId="7" xfId="0" applyBorder="1"/>
    <xf numFmtId="0" fontId="8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6" applyFont="1" applyFill="1" applyAlignment="1">
      <alignment horizontal="center" vertical="center"/>
    </xf>
    <xf numFmtId="0" fontId="34" fillId="0" borderId="24" xfId="0" applyFont="1" applyBorder="1" applyAlignment="1">
      <alignment wrapText="1"/>
    </xf>
    <xf numFmtId="0" fontId="12" fillId="10" borderId="15" xfId="7" applyFont="1" applyFill="1" applyBorder="1" applyAlignment="1">
      <alignment horizontal="center" vertical="center"/>
    </xf>
    <xf numFmtId="0" fontId="12" fillId="4" borderId="15" xfId="7" applyFont="1" applyFill="1" applyBorder="1" applyAlignment="1">
      <alignment horizontal="center" vertical="center"/>
    </xf>
    <xf numFmtId="0" fontId="1" fillId="0" borderId="22" xfId="7" applyBorder="1" applyAlignment="1">
      <alignment horizontal="center" vertical="center"/>
    </xf>
    <xf numFmtId="0" fontId="1" fillId="0" borderId="18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12" fillId="10" borderId="20" xfId="7" applyFont="1" applyFill="1" applyBorder="1" applyAlignment="1">
      <alignment horizontal="center" vertical="center"/>
    </xf>
    <xf numFmtId="0" fontId="12" fillId="4" borderId="30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 shrinkToFit="1"/>
    </xf>
    <xf numFmtId="166" fontId="16" fillId="8" borderId="7" xfId="0" applyNumberFormat="1" applyFont="1" applyFill="1" applyBorder="1" applyAlignment="1">
      <alignment horizontal="center" vertical="center" shrinkToFit="1"/>
    </xf>
    <xf numFmtId="168" fontId="5" fillId="0" borderId="1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right" vertical="center" shrinkToFit="1"/>
    </xf>
    <xf numFmtId="44" fontId="16" fillId="8" borderId="7" xfId="5" applyFont="1" applyFill="1" applyBorder="1" applyAlignment="1">
      <alignment horizontal="center" vertical="center" shrinkToFit="1"/>
    </xf>
    <xf numFmtId="0" fontId="0" fillId="0" borderId="0" xfId="0"/>
    <xf numFmtId="0" fontId="8" fillId="11" borderId="6" xfId="0" applyFont="1" applyFill="1" applyBorder="1" applyAlignment="1">
      <alignment horizontal="right" vertical="center" shrinkToFit="1"/>
    </xf>
    <xf numFmtId="0" fontId="10" fillId="0" borderId="22" xfId="0" applyFont="1" applyFill="1" applyBorder="1" applyAlignment="1">
      <alignment horizontal="center" shrinkToFit="1"/>
    </xf>
    <xf numFmtId="0" fontId="6" fillId="11" borderId="22" xfId="0" applyFont="1" applyFill="1" applyBorder="1" applyAlignment="1">
      <alignment horizontal="center" vertical="center"/>
    </xf>
    <xf numFmtId="2" fontId="8" fillId="11" borderId="22" xfId="0" applyNumberFormat="1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26" fillId="4" borderId="40" xfId="0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44" fontId="3" fillId="4" borderId="25" xfId="5" applyFont="1" applyFill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44" fontId="0" fillId="0" borderId="43" xfId="0" applyNumberForma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1" fillId="0" borderId="37" xfId="7" applyBorder="1" applyAlignment="1">
      <alignment horizontal="center" vertical="center"/>
    </xf>
    <xf numFmtId="0" fontId="1" fillId="0" borderId="38" xfId="7" applyBorder="1" applyAlignment="1">
      <alignment horizontal="center" vertical="center"/>
    </xf>
    <xf numFmtId="49" fontId="14" fillId="12" borderId="37" xfId="5" applyNumberFormat="1" applyFont="1" applyFill="1" applyBorder="1" applyAlignment="1">
      <alignment horizontal="center" vertical="center"/>
    </xf>
    <xf numFmtId="49" fontId="16" fillId="12" borderId="37" xfId="5" applyNumberFormat="1" applyFont="1" applyFill="1" applyBorder="1" applyAlignment="1">
      <alignment horizontal="center" vertical="center"/>
    </xf>
    <xf numFmtId="167" fontId="8" fillId="12" borderId="37" xfId="5" applyNumberFormat="1" applyFont="1" applyFill="1" applyBorder="1" applyAlignment="1">
      <alignment horizontal="center" vertical="center"/>
    </xf>
    <xf numFmtId="168" fontId="8" fillId="12" borderId="37" xfId="5" applyNumberFormat="1" applyFont="1" applyFill="1" applyBorder="1" applyAlignment="1">
      <alignment horizontal="center" vertical="center"/>
    </xf>
    <xf numFmtId="49" fontId="8" fillId="12" borderId="37" xfId="5" applyNumberFormat="1" applyFont="1" applyFill="1" applyBorder="1" applyAlignment="1">
      <alignment horizontal="center" vertical="center"/>
    </xf>
    <xf numFmtId="49" fontId="36" fillId="12" borderId="38" xfId="5" applyNumberFormat="1" applyFont="1" applyFill="1" applyBorder="1" applyAlignment="1">
      <alignment horizontal="center" vertical="center"/>
    </xf>
    <xf numFmtId="49" fontId="8" fillId="12" borderId="39" xfId="5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right" vertical="center" shrinkToFit="1"/>
    </xf>
    <xf numFmtId="164" fontId="5" fillId="0" borderId="0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8" fontId="3" fillId="4" borderId="0" xfId="5" applyNumberFormat="1" applyFont="1" applyFill="1" applyBorder="1" applyAlignment="1">
      <alignment horizontal="center" vertical="center"/>
    </xf>
    <xf numFmtId="0" fontId="1" fillId="0" borderId="0" xfId="7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12" fillId="10" borderId="45" xfId="7" applyFont="1" applyFill="1" applyBorder="1" applyAlignment="1">
      <alignment horizontal="center" vertical="center"/>
    </xf>
    <xf numFmtId="0" fontId="12" fillId="4" borderId="46" xfId="7" applyFont="1" applyFill="1" applyBorder="1" applyAlignment="1">
      <alignment horizontal="center" vertical="center"/>
    </xf>
    <xf numFmtId="0" fontId="12" fillId="10" borderId="46" xfId="7" applyFont="1" applyFill="1" applyBorder="1" applyAlignment="1">
      <alignment horizontal="center" vertical="center"/>
    </xf>
    <xf numFmtId="0" fontId="12" fillId="4" borderId="45" xfId="7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4" borderId="12" xfId="5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0" fillId="0" borderId="19" xfId="0" applyNumberFormat="1" applyBorder="1" applyAlignment="1">
      <alignment horizontal="center" vertical="center" wrapText="1"/>
    </xf>
    <xf numFmtId="44" fontId="3" fillId="4" borderId="3" xfId="5" applyFon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2" fontId="37" fillId="0" borderId="22" xfId="0" applyNumberFormat="1" applyFont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left" vertical="center" wrapText="1"/>
    </xf>
    <xf numFmtId="0" fontId="37" fillId="13" borderId="22" xfId="0" applyFont="1" applyFill="1" applyBorder="1" applyAlignment="1">
      <alignment horizontal="center" vertical="center" wrapText="1"/>
    </xf>
    <xf numFmtId="2" fontId="37" fillId="13" borderId="22" xfId="0" applyNumberFormat="1" applyFont="1" applyFill="1" applyBorder="1" applyAlignment="1">
      <alignment horizontal="center" vertical="center" wrapText="1"/>
    </xf>
    <xf numFmtId="0" fontId="37" fillId="13" borderId="52" xfId="0" applyFont="1" applyFill="1" applyBorder="1" applyAlignment="1">
      <alignment horizontal="center" vertical="center" wrapText="1"/>
    </xf>
    <xf numFmtId="0" fontId="37" fillId="13" borderId="18" xfId="0" applyFont="1" applyFill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left" vertical="center" wrapText="1"/>
    </xf>
    <xf numFmtId="0" fontId="37" fillId="12" borderId="22" xfId="0" applyFont="1" applyFill="1" applyBorder="1" applyAlignment="1">
      <alignment horizontal="center" vertical="center" wrapText="1"/>
    </xf>
    <xf numFmtId="2" fontId="37" fillId="12" borderId="22" xfId="0" applyNumberFormat="1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18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center" vertical="center" wrapText="1"/>
    </xf>
    <xf numFmtId="2" fontId="37" fillId="0" borderId="22" xfId="0" applyNumberFormat="1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/>
    </xf>
    <xf numFmtId="168" fontId="7" fillId="0" borderId="5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168" fontId="10" fillId="0" borderId="5" xfId="0" applyNumberFormat="1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167" fontId="8" fillId="0" borderId="22" xfId="0" applyNumberFormat="1" applyFont="1" applyFill="1" applyBorder="1" applyAlignment="1">
      <alignment horizontal="center" vertical="center" wrapText="1"/>
    </xf>
    <xf numFmtId="168" fontId="8" fillId="0" borderId="22" xfId="0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49" fontId="14" fillId="0" borderId="22" xfId="5" applyNumberFormat="1" applyFont="1" applyFill="1" applyBorder="1" applyAlignment="1">
      <alignment horizontal="center" vertical="center"/>
    </xf>
    <xf numFmtId="49" fontId="8" fillId="0" borderId="22" xfId="5" applyNumberFormat="1" applyFont="1" applyFill="1" applyBorder="1" applyAlignment="1">
      <alignment horizontal="center" vertical="center"/>
    </xf>
    <xf numFmtId="167" fontId="8" fillId="0" borderId="22" xfId="5" applyNumberFormat="1" applyFont="1" applyFill="1" applyBorder="1" applyAlignment="1">
      <alignment horizontal="center" vertical="center"/>
    </xf>
    <xf numFmtId="168" fontId="8" fillId="0" borderId="22" xfId="5" applyNumberFormat="1" applyFont="1" applyFill="1" applyBorder="1" applyAlignment="1">
      <alignment horizontal="center" vertical="center"/>
    </xf>
    <xf numFmtId="49" fontId="8" fillId="0" borderId="18" xfId="5" applyNumberFormat="1" applyFont="1" applyFill="1" applyBorder="1" applyAlignment="1">
      <alignment horizontal="center" vertical="center"/>
    </xf>
    <xf numFmtId="49" fontId="8" fillId="0" borderId="32" xfId="5" applyNumberFormat="1" applyFont="1" applyFill="1" applyBorder="1" applyAlignment="1">
      <alignment horizontal="center" vertical="center"/>
    </xf>
    <xf numFmtId="0" fontId="37" fillId="14" borderId="34" xfId="0" applyFont="1" applyFill="1" applyBorder="1" applyAlignment="1">
      <alignment horizontal="left" vertical="center" wrapText="1"/>
    </xf>
    <xf numFmtId="0" fontId="37" fillId="14" borderId="22" xfId="0" applyFont="1" applyFill="1" applyBorder="1" applyAlignment="1">
      <alignment horizontal="center" vertical="center" wrapText="1"/>
    </xf>
    <xf numFmtId="2" fontId="37" fillId="14" borderId="22" xfId="0" applyNumberFormat="1" applyFont="1" applyFill="1" applyBorder="1" applyAlignment="1">
      <alignment horizontal="center" vertical="center" wrapText="1"/>
    </xf>
    <xf numFmtId="0" fontId="37" fillId="14" borderId="18" xfId="0" applyFont="1" applyFill="1" applyBorder="1" applyAlignment="1">
      <alignment horizontal="center" vertical="center" wrapText="1"/>
    </xf>
    <xf numFmtId="0" fontId="37" fillId="14" borderId="3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11" borderId="36" xfId="0" applyFont="1" applyFill="1" applyBorder="1" applyAlignment="1">
      <alignment horizontal="center" vertical="center" shrinkToFit="1"/>
    </xf>
    <xf numFmtId="0" fontId="8" fillId="11" borderId="35" xfId="0" applyFont="1" applyFill="1" applyBorder="1" applyAlignment="1">
      <alignment horizontal="center" vertical="center" shrinkToFit="1"/>
    </xf>
    <xf numFmtId="49" fontId="37" fillId="0" borderId="32" xfId="0" applyNumberFormat="1" applyFont="1" applyFill="1" applyBorder="1" applyAlignment="1">
      <alignment horizontal="left" vertical="center"/>
    </xf>
    <xf numFmtId="0" fontId="37" fillId="0" borderId="34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16" fillId="11" borderId="32" xfId="0" applyNumberFormat="1" applyFont="1" applyFill="1" applyBorder="1" applyAlignment="1">
      <alignment horizontal="left" vertical="center" shrinkToFit="1"/>
    </xf>
    <xf numFmtId="49" fontId="37" fillId="0" borderId="32" xfId="0" applyNumberFormat="1" applyFont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shrinkToFit="1"/>
    </xf>
    <xf numFmtId="49" fontId="16" fillId="0" borderId="32" xfId="0" applyNumberFormat="1" applyFont="1" applyFill="1" applyBorder="1" applyAlignment="1">
      <alignment horizontal="left" vertical="center" shrinkToFit="1"/>
    </xf>
    <xf numFmtId="49" fontId="8" fillId="0" borderId="8" xfId="0" applyNumberFormat="1" applyFont="1" applyFill="1" applyBorder="1" applyAlignment="1">
      <alignment horizontal="center" vertical="center" shrinkToFit="1"/>
    </xf>
    <xf numFmtId="49" fontId="8" fillId="0" borderId="32" xfId="0" applyNumberFormat="1" applyFont="1" applyBorder="1" applyAlignment="1">
      <alignment horizontal="center" vertical="center" shrinkToFit="1"/>
    </xf>
    <xf numFmtId="49" fontId="8" fillId="4" borderId="31" xfId="0" applyNumberFormat="1" applyFont="1" applyFill="1" applyBorder="1" applyAlignment="1">
      <alignment horizontal="right" vertical="center" shrinkToFit="1"/>
    </xf>
    <xf numFmtId="49" fontId="8" fillId="4" borderId="0" xfId="0" applyNumberFormat="1" applyFont="1" applyFill="1" applyBorder="1" applyAlignment="1">
      <alignment horizontal="right" vertical="center" shrinkToFit="1"/>
    </xf>
    <xf numFmtId="49" fontId="0" fillId="0" borderId="0" xfId="0" applyNumberFormat="1" applyFill="1" applyAlignment="1">
      <alignment horizontal="right" vertical="center"/>
    </xf>
    <xf numFmtId="49" fontId="16" fillId="0" borderId="0" xfId="0" applyNumberFormat="1" applyFont="1" applyBorder="1"/>
    <xf numFmtId="49" fontId="16" fillId="0" borderId="23" xfId="0" applyNumberFormat="1" applyFont="1" applyBorder="1"/>
    <xf numFmtId="49" fontId="0" fillId="0" borderId="22" xfId="0" applyNumberFormat="1" applyBorder="1"/>
    <xf numFmtId="49" fontId="0" fillId="0" borderId="11" xfId="0" applyNumberFormat="1" applyBorder="1"/>
    <xf numFmtId="49" fontId="0" fillId="0" borderId="0" xfId="0" applyNumberFormat="1"/>
    <xf numFmtId="49" fontId="0" fillId="4" borderId="0" xfId="0" applyNumberFormat="1" applyFill="1" applyAlignment="1">
      <alignment horizontal="right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shrinkToFit="1"/>
    </xf>
    <xf numFmtId="0" fontId="21" fillId="2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1" fillId="0" borderId="1" xfId="1" applyFont="1" applyFill="1" applyBorder="1" applyAlignment="1" applyProtection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1">
    <cellStyle name="Hiperłącze" xfId="1" builtinId="8"/>
    <cellStyle name="Normalny" xfId="0" builtinId="0"/>
    <cellStyle name="Normalny 2" xfId="2"/>
    <cellStyle name="Normalny 3" xfId="7"/>
    <cellStyle name="Normalny 4" xfId="3"/>
    <cellStyle name="Normalny 4 2" xfId="8"/>
    <cellStyle name="Normalny 5" xfId="4"/>
    <cellStyle name="Normalny 5 2" xfId="9"/>
    <cellStyle name="Procentowy" xfId="6" builtinId="5"/>
    <cellStyle name="Walutowy" xfId="5" builtinId="4"/>
    <cellStyle name="Walutowy 2" xfId="10"/>
  </cellStyles>
  <dxfs count="29"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8"/>
      <tableStyleElement type="headerRow" dxfId="27"/>
    </tableStyle>
  </tableStyles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Projek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indexed="10"/>
    <pageSetUpPr fitToPage="1"/>
  </sheetPr>
  <dimension ref="A1:CP395"/>
  <sheetViews>
    <sheetView tabSelected="1" zoomScaleNormal="100" workbookViewId="0"/>
  </sheetViews>
  <sheetFormatPr defaultColWidth="9.140625" defaultRowHeight="12.75" outlineLevelRow="2" outlineLevelCol="1"/>
  <cols>
    <col min="1" max="1" width="7.5703125" style="1" customWidth="1"/>
    <col min="2" max="2" width="9.5703125" style="272" customWidth="1"/>
    <col min="3" max="3" width="24.7109375" style="2" customWidth="1"/>
    <col min="4" max="4" width="50.7109375" style="2" customWidth="1"/>
    <col min="5" max="5" width="11.140625" style="2" bestFit="1" customWidth="1"/>
    <col min="6" max="6" width="10.28515625" style="2" bestFit="1" customWidth="1"/>
    <col min="7" max="7" width="11" style="2" bestFit="1" customWidth="1"/>
    <col min="8" max="8" width="13" style="2" bestFit="1" customWidth="1"/>
    <col min="9" max="9" width="21.42578125" style="10" customWidth="1"/>
    <col min="10" max="10" width="11.85546875" style="2" customWidth="1"/>
    <col min="11" max="11" width="12.140625" style="7" hidden="1" customWidth="1" outlineLevel="1"/>
    <col min="12" max="12" width="13.42578125" style="7" hidden="1" customWidth="1" outlineLevel="1"/>
    <col min="13" max="13" width="16.5703125" style="7" hidden="1" customWidth="1" outlineLevel="1"/>
    <col min="14" max="14" width="13.5703125" style="66" hidden="1" customWidth="1" outlineLevel="1"/>
    <col min="15" max="15" width="14.42578125" style="77" hidden="1" customWidth="1" outlineLevel="1" collapsed="1"/>
    <col min="16" max="16" width="13.42578125" style="69" hidden="1" customWidth="1" outlineLevel="1"/>
    <col min="17" max="17" width="19.42578125" style="66" hidden="1" customWidth="1" outlineLevel="1"/>
    <col min="18" max="18" width="25.28515625" style="9" hidden="1" customWidth="1" outlineLevel="1"/>
    <col min="19" max="19" width="16.85546875" style="9" hidden="1" customWidth="1" outlineLevel="1"/>
    <col min="20" max="20" width="15" style="9" hidden="1" customWidth="1" outlineLevel="1"/>
    <col min="21" max="21" width="24.7109375" style="7" hidden="1" customWidth="1" outlineLevel="1"/>
    <col min="22" max="22" width="11.85546875" style="9" hidden="1" customWidth="1" outlineLevel="1"/>
    <col min="23" max="23" width="13.7109375" style="9" hidden="1" customWidth="1" outlineLevel="1"/>
    <col min="24" max="24" width="12.28515625" style="9" hidden="1" customWidth="1" outlineLevel="1"/>
    <col min="25" max="25" width="8.5703125" style="9" hidden="1" customWidth="1" outlineLevel="1"/>
    <col min="26" max="27" width="15.28515625" style="9" hidden="1" customWidth="1" outlineLevel="1"/>
    <col min="28" max="28" width="13" style="9" hidden="1" customWidth="1" outlineLevel="1"/>
    <col min="29" max="29" width="14.5703125" style="9" hidden="1" customWidth="1" outlineLevel="1"/>
    <col min="30" max="30" width="18.7109375" style="9" hidden="1" customWidth="1" outlineLevel="1"/>
    <col min="31" max="31" width="14.7109375" style="9" hidden="1" customWidth="1" outlineLevel="1"/>
    <col min="32" max="32" width="13.28515625" style="1" hidden="1" customWidth="1" outlineLevel="1"/>
    <col min="33" max="33" width="13.7109375" style="1" hidden="1" customWidth="1" outlineLevel="1"/>
    <col min="34" max="34" width="18.5703125" style="1" hidden="1" customWidth="1" outlineLevel="1"/>
    <col min="35" max="35" width="12.7109375" style="1" hidden="1" customWidth="1" outlineLevel="1"/>
    <col min="36" max="36" width="11.28515625" style="1" hidden="1" customWidth="1" outlineLevel="1"/>
    <col min="37" max="37" width="18.85546875" style="1" hidden="1" customWidth="1" outlineLevel="1"/>
    <col min="38" max="38" width="10.7109375" style="1" hidden="1" customWidth="1" outlineLevel="1"/>
    <col min="39" max="39" width="16" style="1" hidden="1" customWidth="1" outlineLevel="1"/>
    <col min="40" max="40" width="9.140625" style="1" hidden="1" customWidth="1" collapsed="1"/>
    <col min="41" max="41" width="9.140625" style="1"/>
    <col min="42" max="42" width="9.140625" style="1" customWidth="1"/>
    <col min="43" max="16384" width="9.140625" style="1"/>
  </cols>
  <sheetData>
    <row r="1" spans="1:94" s="2" customFormat="1" ht="16.5">
      <c r="B1" s="256"/>
      <c r="C1" s="15" t="s">
        <v>1</v>
      </c>
      <c r="D1" s="57" t="s">
        <v>96</v>
      </c>
      <c r="E1" s="15"/>
      <c r="F1" s="15"/>
      <c r="G1" s="278" t="s">
        <v>9</v>
      </c>
      <c r="H1" s="278"/>
      <c r="I1" s="16"/>
      <c r="K1" s="66"/>
      <c r="L1" s="67"/>
      <c r="M1" s="68"/>
      <c r="N1" s="66"/>
      <c r="O1" s="66"/>
      <c r="P1" s="69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94" s="2" customFormat="1" ht="16.5">
      <c r="B2" s="256"/>
      <c r="C2" s="15" t="s">
        <v>14</v>
      </c>
      <c r="E2" s="56"/>
      <c r="F2" s="56"/>
      <c r="G2" s="276"/>
      <c r="H2" s="276"/>
      <c r="I2" s="277"/>
      <c r="K2" s="66"/>
      <c r="L2" s="70"/>
      <c r="M2" s="71"/>
      <c r="N2" s="66"/>
      <c r="O2" s="66"/>
      <c r="P2" s="69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94" s="2" customFormat="1" ht="15" thickBot="1">
      <c r="B3" s="256"/>
      <c r="C3" s="15" t="s">
        <v>0</v>
      </c>
      <c r="D3" s="84">
        <v>42297</v>
      </c>
      <c r="E3" s="8"/>
      <c r="F3" s="8"/>
      <c r="G3" s="7" t="s">
        <v>10</v>
      </c>
      <c r="H3" s="94">
        <v>42297</v>
      </c>
      <c r="I3" s="17" t="s">
        <v>40</v>
      </c>
      <c r="K3" s="72" t="s">
        <v>28</v>
      </c>
      <c r="L3" s="73" t="e">
        <f>#REF!</f>
        <v>#REF!</v>
      </c>
      <c r="M3" s="66"/>
      <c r="N3" s="66"/>
      <c r="O3" s="66"/>
      <c r="P3" s="66"/>
      <c r="Q3" s="6" t="s">
        <v>21</v>
      </c>
      <c r="R3" s="74" t="e">
        <f>#REF!</f>
        <v>#REF!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94" s="2" customFormat="1" ht="24.75" customHeight="1" thickBot="1">
      <c r="B4" s="256"/>
      <c r="C4" s="15" t="s">
        <v>33</v>
      </c>
      <c r="D4" s="283" t="str">
        <f>G292</f>
        <v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v>
      </c>
      <c r="E4" s="283"/>
      <c r="F4" s="283"/>
      <c r="G4" s="13" t="s">
        <v>11</v>
      </c>
      <c r="H4" s="83">
        <v>1</v>
      </c>
      <c r="I4" s="84"/>
      <c r="K4" s="66"/>
      <c r="L4" s="7"/>
      <c r="M4" s="66"/>
      <c r="N4" s="66"/>
      <c r="O4" s="64" t="s">
        <v>18</v>
      </c>
      <c r="P4" s="65" t="e">
        <f>#REF!</f>
        <v>#REF!</v>
      </c>
      <c r="Q4" s="273" t="s">
        <v>27</v>
      </c>
      <c r="R4" s="274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</row>
    <row r="5" spans="1:94" s="2" customFormat="1" ht="15" customHeight="1" thickBot="1">
      <c r="B5" s="256"/>
      <c r="C5" s="284" t="s">
        <v>43</v>
      </c>
      <c r="D5" s="285"/>
      <c r="E5" s="11"/>
      <c r="F5" s="279" t="s">
        <v>30</v>
      </c>
      <c r="G5" s="280"/>
      <c r="H5" s="13"/>
      <c r="I5" s="14"/>
      <c r="K5" s="281" t="s">
        <v>34</v>
      </c>
      <c r="L5" s="282"/>
      <c r="M5" s="66"/>
      <c r="N5" s="66"/>
      <c r="O5" s="273" t="s">
        <v>24</v>
      </c>
      <c r="P5" s="274"/>
      <c r="Q5" s="55"/>
      <c r="R5" s="5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</row>
    <row r="6" spans="1:94" s="20" customFormat="1" ht="17.25" customHeight="1" thickBot="1">
      <c r="A6" s="95" t="s">
        <v>44</v>
      </c>
      <c r="B6" s="257" t="s">
        <v>2</v>
      </c>
      <c r="C6" s="43" t="s">
        <v>4</v>
      </c>
      <c r="D6" s="43" t="s">
        <v>3</v>
      </c>
      <c r="E6" s="43" t="s">
        <v>5</v>
      </c>
      <c r="F6" s="62" t="s">
        <v>31</v>
      </c>
      <c r="G6" s="62" t="s">
        <v>32</v>
      </c>
      <c r="H6" s="62" t="s">
        <v>29</v>
      </c>
      <c r="I6" s="40" t="s">
        <v>8</v>
      </c>
      <c r="J6" s="43" t="s">
        <v>7</v>
      </c>
      <c r="K6" s="58" t="s">
        <v>36</v>
      </c>
      <c r="L6" s="60" t="s">
        <v>35</v>
      </c>
      <c r="M6" s="59" t="s">
        <v>6</v>
      </c>
      <c r="N6" s="50" t="s">
        <v>13</v>
      </c>
      <c r="O6" s="41" t="s">
        <v>22</v>
      </c>
      <c r="P6" s="42" t="s">
        <v>23</v>
      </c>
      <c r="Q6" s="46" t="s">
        <v>25</v>
      </c>
      <c r="R6" s="29" t="s">
        <v>26</v>
      </c>
      <c r="S6" s="19" t="s">
        <v>16</v>
      </c>
      <c r="T6" s="19" t="s">
        <v>17</v>
      </c>
      <c r="U6" s="61" t="s">
        <v>15</v>
      </c>
      <c r="V6" s="125" t="s">
        <v>73</v>
      </c>
      <c r="W6" s="124" t="s">
        <v>37</v>
      </c>
      <c r="X6" s="125" t="s">
        <v>86</v>
      </c>
      <c r="Y6" s="130" t="s">
        <v>74</v>
      </c>
      <c r="Z6" s="125" t="s">
        <v>75</v>
      </c>
      <c r="AA6" s="124" t="s">
        <v>76</v>
      </c>
      <c r="AB6" s="125" t="s">
        <v>77</v>
      </c>
      <c r="AC6" s="124" t="s">
        <v>78</v>
      </c>
      <c r="AD6" s="131" t="s">
        <v>79</v>
      </c>
      <c r="AE6" s="132" t="s">
        <v>80</v>
      </c>
      <c r="AF6" s="133" t="s">
        <v>81</v>
      </c>
      <c r="AG6" s="180" t="s">
        <v>82</v>
      </c>
      <c r="AH6" s="181" t="s">
        <v>83</v>
      </c>
      <c r="AI6" s="182" t="s">
        <v>38</v>
      </c>
      <c r="AJ6" s="183" t="s">
        <v>39</v>
      </c>
      <c r="AK6" s="180" t="s">
        <v>84</v>
      </c>
      <c r="AL6" s="181" t="s">
        <v>85</v>
      </c>
      <c r="AM6" s="180" t="s">
        <v>4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143" t="s">
        <v>87</v>
      </c>
      <c r="B7" s="258" t="s">
        <v>88</v>
      </c>
      <c r="C7" s="144"/>
      <c r="D7" s="145"/>
      <c r="E7" s="153"/>
      <c r="F7" s="146"/>
      <c r="G7" s="152" t="str">
        <f t="shared" ref="G7" si="0">IF($F7="","",IFERROR(IF($E7="","",$E7*$F7),((LEFT($E7,IF(LEN($E7)&gt;3,IF((FIND("+",$E7,1)-1)=2,2,1),1))+RIGHT($E7,LEN($E7)-(IF(LEN($E7)&gt;3,IF((FIND("+",$E7,1)-1)=2,2,1),1)+1)))*$F7)))</f>
        <v/>
      </c>
      <c r="H7" s="147"/>
      <c r="I7" s="148"/>
      <c r="J7" s="149"/>
      <c r="K7" s="63"/>
      <c r="L7" s="24"/>
      <c r="M7" s="25"/>
      <c r="N7" s="150"/>
      <c r="O7" s="26"/>
      <c r="P7" s="47"/>
      <c r="Q7" s="34"/>
      <c r="R7" s="30"/>
      <c r="S7" s="36"/>
      <c r="T7" s="31"/>
      <c r="U7" s="23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84"/>
      <c r="AH7" s="184"/>
      <c r="AI7" s="184"/>
      <c r="AJ7" s="184"/>
      <c r="AK7" s="184"/>
      <c r="AL7" s="184"/>
      <c r="AM7" s="185"/>
    </row>
    <row r="8" spans="1:94" s="142" customFormat="1">
      <c r="A8" s="193" t="s">
        <v>87</v>
      </c>
      <c r="B8" s="259">
        <v>1</v>
      </c>
      <c r="C8" s="194" t="s">
        <v>95</v>
      </c>
      <c r="D8" s="195" t="s">
        <v>96</v>
      </c>
      <c r="E8" s="195">
        <v>1</v>
      </c>
      <c r="F8" s="195"/>
      <c r="G8" s="195"/>
      <c r="H8" s="193"/>
      <c r="I8" s="196"/>
      <c r="J8" s="197"/>
      <c r="AN8" s="142">
        <v>1</v>
      </c>
    </row>
    <row r="9" spans="1:94" s="142" customFormat="1">
      <c r="A9" s="193" t="s">
        <v>87</v>
      </c>
      <c r="B9" s="259" t="s">
        <v>97</v>
      </c>
      <c r="C9" s="194" t="s">
        <v>98</v>
      </c>
      <c r="D9" s="195" t="s">
        <v>99</v>
      </c>
      <c r="E9" s="195">
        <v>1</v>
      </c>
      <c r="F9" s="198"/>
      <c r="G9" s="198" t="str">
        <f>""</f>
        <v/>
      </c>
      <c r="H9" s="193"/>
      <c r="I9" s="196"/>
      <c r="J9" s="197"/>
      <c r="AN9" s="142">
        <v>2</v>
      </c>
    </row>
    <row r="10" spans="1:94" s="142" customFormat="1" outlineLevel="1">
      <c r="A10" s="193" t="s">
        <v>100</v>
      </c>
      <c r="B10" s="259" t="s">
        <v>101</v>
      </c>
      <c r="C10" s="199" t="s">
        <v>102</v>
      </c>
      <c r="D10" s="200" t="s">
        <v>103</v>
      </c>
      <c r="E10" s="200">
        <f>2*1</f>
        <v>2</v>
      </c>
      <c r="F10" s="201">
        <v>4.16241971</v>
      </c>
      <c r="G10" s="201">
        <f t="shared" ref="G10:G25" si="1">F10*E10</f>
        <v>8.32483942</v>
      </c>
      <c r="H10" s="202" t="s">
        <v>104</v>
      </c>
      <c r="I10" s="203"/>
      <c r="J10" s="204"/>
      <c r="AN10" s="142">
        <v>3</v>
      </c>
    </row>
    <row r="11" spans="1:94" s="142" customFormat="1" outlineLevel="1">
      <c r="A11" s="193" t="s">
        <v>100</v>
      </c>
      <c r="B11" s="259" t="s">
        <v>105</v>
      </c>
      <c r="C11" s="199" t="s">
        <v>106</v>
      </c>
      <c r="D11" s="200" t="s">
        <v>107</v>
      </c>
      <c r="E11" s="200">
        <f>2*1</f>
        <v>2</v>
      </c>
      <c r="F11" s="201">
        <v>4.8122980000000002</v>
      </c>
      <c r="G11" s="201">
        <f t="shared" si="1"/>
        <v>9.6245960000000004</v>
      </c>
      <c r="H11" s="202" t="s">
        <v>104</v>
      </c>
      <c r="I11" s="203"/>
      <c r="J11" s="204"/>
      <c r="AN11" s="244">
        <v>3</v>
      </c>
    </row>
    <row r="12" spans="1:94" s="142" customFormat="1" outlineLevel="1">
      <c r="A12" s="193" t="s">
        <v>100</v>
      </c>
      <c r="B12" s="259" t="s">
        <v>108</v>
      </c>
      <c r="C12" s="199" t="s">
        <v>109</v>
      </c>
      <c r="D12" s="200" t="s">
        <v>110</v>
      </c>
      <c r="E12" s="200">
        <f>4*1</f>
        <v>4</v>
      </c>
      <c r="F12" s="201">
        <v>0.19474621</v>
      </c>
      <c r="G12" s="201">
        <f t="shared" si="1"/>
        <v>0.77898484000000001</v>
      </c>
      <c r="H12" s="202" t="s">
        <v>104</v>
      </c>
      <c r="I12" s="203"/>
      <c r="J12" s="204"/>
      <c r="AN12" s="244">
        <v>3</v>
      </c>
    </row>
    <row r="13" spans="1:94" s="142" customFormat="1" outlineLevel="1">
      <c r="A13" s="193" t="s">
        <v>100</v>
      </c>
      <c r="B13" s="259" t="s">
        <v>111</v>
      </c>
      <c r="C13" s="199" t="s">
        <v>112</v>
      </c>
      <c r="D13" s="200" t="s">
        <v>113</v>
      </c>
      <c r="E13" s="200">
        <f>1*1</f>
        <v>1</v>
      </c>
      <c r="F13" s="201">
        <v>0.11987765</v>
      </c>
      <c r="G13" s="201">
        <f t="shared" si="1"/>
        <v>0.11987765</v>
      </c>
      <c r="H13" s="202" t="s">
        <v>104</v>
      </c>
      <c r="I13" s="203" t="s">
        <v>790</v>
      </c>
      <c r="J13" s="204"/>
      <c r="AN13" s="244">
        <v>3</v>
      </c>
    </row>
    <row r="14" spans="1:94" s="142" customFormat="1" outlineLevel="1">
      <c r="A14" s="193" t="s">
        <v>100</v>
      </c>
      <c r="B14" s="259" t="s">
        <v>114</v>
      </c>
      <c r="C14" s="199" t="s">
        <v>115</v>
      </c>
      <c r="D14" s="200" t="s">
        <v>116</v>
      </c>
      <c r="E14" s="200">
        <f>1*1</f>
        <v>1</v>
      </c>
      <c r="F14" s="201">
        <v>0.11987765</v>
      </c>
      <c r="G14" s="201">
        <f t="shared" si="1"/>
        <v>0.11987765</v>
      </c>
      <c r="H14" s="202" t="s">
        <v>104</v>
      </c>
      <c r="I14" s="203" t="s">
        <v>790</v>
      </c>
      <c r="J14" s="204"/>
      <c r="AN14" s="244">
        <v>3</v>
      </c>
    </row>
    <row r="15" spans="1:94" s="142" customFormat="1" outlineLevel="1">
      <c r="A15" s="193" t="s">
        <v>100</v>
      </c>
      <c r="B15" s="259" t="s">
        <v>117</v>
      </c>
      <c r="C15" s="199" t="s">
        <v>118</v>
      </c>
      <c r="D15" s="200" t="s">
        <v>119</v>
      </c>
      <c r="E15" s="200">
        <f>1*1</f>
        <v>1</v>
      </c>
      <c r="F15" s="201">
        <v>0.11129430999999999</v>
      </c>
      <c r="G15" s="201">
        <f t="shared" si="1"/>
        <v>0.11129430999999999</v>
      </c>
      <c r="H15" s="202" t="s">
        <v>104</v>
      </c>
      <c r="I15" s="203"/>
      <c r="J15" s="204"/>
      <c r="AN15" s="244">
        <v>3</v>
      </c>
    </row>
    <row r="16" spans="1:94" s="142" customFormat="1" outlineLevel="1">
      <c r="A16" s="193" t="s">
        <v>100</v>
      </c>
      <c r="B16" s="259" t="s">
        <v>120</v>
      </c>
      <c r="C16" s="199" t="s">
        <v>121</v>
      </c>
      <c r="D16" s="200" t="s">
        <v>122</v>
      </c>
      <c r="E16" s="200">
        <f>1*1</f>
        <v>1</v>
      </c>
      <c r="F16" s="201">
        <v>0.11129422999999999</v>
      </c>
      <c r="G16" s="201">
        <f t="shared" si="1"/>
        <v>0.11129422999999999</v>
      </c>
      <c r="H16" s="202" t="s">
        <v>104</v>
      </c>
      <c r="I16" s="203"/>
      <c r="J16" s="204"/>
      <c r="AN16" s="244">
        <v>3</v>
      </c>
    </row>
    <row r="17" spans="1:40" s="142" customFormat="1" outlineLevel="1">
      <c r="A17" s="193" t="s">
        <v>100</v>
      </c>
      <c r="B17" s="259" t="s">
        <v>123</v>
      </c>
      <c r="C17" s="199" t="s">
        <v>124</v>
      </c>
      <c r="D17" s="200" t="s">
        <v>125</v>
      </c>
      <c r="E17" s="200">
        <f>4*1</f>
        <v>4</v>
      </c>
      <c r="F17" s="201">
        <v>3.8480920000000002E-2</v>
      </c>
      <c r="G17" s="201">
        <f t="shared" si="1"/>
        <v>0.15392368000000001</v>
      </c>
      <c r="H17" s="202" t="s">
        <v>104</v>
      </c>
      <c r="I17" s="203" t="s">
        <v>790</v>
      </c>
      <c r="J17" s="204"/>
      <c r="AN17" s="244">
        <v>3</v>
      </c>
    </row>
    <row r="18" spans="1:40" s="142" customFormat="1" outlineLevel="1">
      <c r="A18" s="193" t="s">
        <v>100</v>
      </c>
      <c r="B18" s="259" t="s">
        <v>126</v>
      </c>
      <c r="C18" s="199" t="s">
        <v>127</v>
      </c>
      <c r="D18" s="200" t="s">
        <v>128</v>
      </c>
      <c r="E18" s="200">
        <f>1*1</f>
        <v>1</v>
      </c>
      <c r="F18" s="201">
        <v>0.53866608000000005</v>
      </c>
      <c r="G18" s="201">
        <f t="shared" si="1"/>
        <v>0.53866608000000005</v>
      </c>
      <c r="H18" s="202" t="s">
        <v>104</v>
      </c>
      <c r="I18" s="203"/>
      <c r="J18" s="204"/>
      <c r="AN18" s="244">
        <v>3</v>
      </c>
    </row>
    <row r="19" spans="1:40" s="142" customFormat="1" outlineLevel="1">
      <c r="A19" s="193" t="s">
        <v>100</v>
      </c>
      <c r="B19" s="259" t="s">
        <v>129</v>
      </c>
      <c r="C19" s="199" t="s">
        <v>130</v>
      </c>
      <c r="D19" s="200" t="s">
        <v>131</v>
      </c>
      <c r="E19" s="200">
        <f>1*1</f>
        <v>1</v>
      </c>
      <c r="F19" s="201">
        <v>9.5936530000000006E-2</v>
      </c>
      <c r="G19" s="201">
        <f t="shared" si="1"/>
        <v>9.5936530000000006E-2</v>
      </c>
      <c r="H19" s="202" t="s">
        <v>104</v>
      </c>
      <c r="I19" s="203"/>
      <c r="J19" s="204"/>
      <c r="AN19" s="244">
        <v>3</v>
      </c>
    </row>
    <row r="20" spans="1:40" s="142" customFormat="1" outlineLevel="1">
      <c r="A20" s="193" t="s">
        <v>100</v>
      </c>
      <c r="B20" s="259" t="s">
        <v>132</v>
      </c>
      <c r="C20" s="199" t="s">
        <v>133</v>
      </c>
      <c r="D20" s="200" t="s">
        <v>134</v>
      </c>
      <c r="E20" s="200">
        <f>1*1</f>
        <v>1</v>
      </c>
      <c r="F20" s="201">
        <v>9.4793859999999994E-2</v>
      </c>
      <c r="G20" s="201">
        <f t="shared" si="1"/>
        <v>9.4793859999999994E-2</v>
      </c>
      <c r="H20" s="202" t="s">
        <v>104</v>
      </c>
      <c r="I20" s="203" t="s">
        <v>790</v>
      </c>
      <c r="J20" s="204"/>
      <c r="AN20" s="244">
        <v>3</v>
      </c>
    </row>
    <row r="21" spans="1:40" s="142" customFormat="1" outlineLevel="1">
      <c r="A21" s="193" t="s">
        <v>100</v>
      </c>
      <c r="B21" s="259" t="s">
        <v>135</v>
      </c>
      <c r="C21" s="199" t="s">
        <v>136</v>
      </c>
      <c r="D21" s="200" t="s">
        <v>137</v>
      </c>
      <c r="E21" s="200">
        <f>2*1</f>
        <v>2</v>
      </c>
      <c r="F21" s="201">
        <v>4.5460680000000003E-2</v>
      </c>
      <c r="G21" s="201">
        <f t="shared" si="1"/>
        <v>9.0921360000000007E-2</v>
      </c>
      <c r="H21" s="202" t="s">
        <v>104</v>
      </c>
      <c r="I21" s="203"/>
      <c r="J21" s="204"/>
      <c r="AN21" s="244">
        <v>3</v>
      </c>
    </row>
    <row r="22" spans="1:40" s="142" customFormat="1" outlineLevel="1">
      <c r="A22" s="193" t="s">
        <v>100</v>
      </c>
      <c r="B22" s="259" t="s">
        <v>138</v>
      </c>
      <c r="C22" s="199" t="s">
        <v>139</v>
      </c>
      <c r="D22" s="200" t="s">
        <v>140</v>
      </c>
      <c r="E22" s="200">
        <f>2*1</f>
        <v>2</v>
      </c>
      <c r="F22" s="201">
        <v>4.5459329999999999E-2</v>
      </c>
      <c r="G22" s="201">
        <f t="shared" si="1"/>
        <v>9.0918659999999998E-2</v>
      </c>
      <c r="H22" s="202" t="s">
        <v>104</v>
      </c>
      <c r="I22" s="203"/>
      <c r="J22" s="204"/>
      <c r="AN22" s="244">
        <v>3</v>
      </c>
    </row>
    <row r="23" spans="1:40" s="142" customFormat="1" outlineLevel="1">
      <c r="A23" s="193" t="s">
        <v>100</v>
      </c>
      <c r="B23" s="259" t="s">
        <v>141</v>
      </c>
      <c r="C23" s="199" t="s">
        <v>142</v>
      </c>
      <c r="D23" s="200" t="s">
        <v>143</v>
      </c>
      <c r="E23" s="200">
        <f>1*1</f>
        <v>1</v>
      </c>
      <c r="F23" s="201">
        <v>6.1307069999999998E-2</v>
      </c>
      <c r="G23" s="201">
        <f t="shared" si="1"/>
        <v>6.1307069999999998E-2</v>
      </c>
      <c r="H23" s="202" t="s">
        <v>104</v>
      </c>
      <c r="I23" s="203"/>
      <c r="J23" s="204"/>
      <c r="AN23" s="244">
        <v>3</v>
      </c>
    </row>
    <row r="24" spans="1:40" s="142" customFormat="1" outlineLevel="1">
      <c r="A24" s="193" t="s">
        <v>100</v>
      </c>
      <c r="B24" s="259" t="s">
        <v>144</v>
      </c>
      <c r="C24" s="199" t="s">
        <v>145</v>
      </c>
      <c r="D24" s="200" t="s">
        <v>146</v>
      </c>
      <c r="E24" s="200">
        <f>4*1</f>
        <v>4</v>
      </c>
      <c r="F24" s="201">
        <v>9.6796240000000006E-2</v>
      </c>
      <c r="G24" s="201">
        <f t="shared" si="1"/>
        <v>0.38718496000000002</v>
      </c>
      <c r="H24" s="202" t="s">
        <v>104</v>
      </c>
      <c r="I24" s="203" t="s">
        <v>790</v>
      </c>
      <c r="J24" s="204"/>
      <c r="AN24" s="244">
        <v>3</v>
      </c>
    </row>
    <row r="25" spans="1:40" s="142" customFormat="1" outlineLevel="1">
      <c r="A25" s="193" t="s">
        <v>147</v>
      </c>
      <c r="B25" s="259" t="s">
        <v>148</v>
      </c>
      <c r="C25" s="205" t="s">
        <v>149</v>
      </c>
      <c r="D25" s="206" t="s">
        <v>150</v>
      </c>
      <c r="E25" s="206">
        <f>4*1</f>
        <v>4</v>
      </c>
      <c r="F25" s="207">
        <v>4.0660700000000001E-2</v>
      </c>
      <c r="G25" s="207">
        <f t="shared" si="1"/>
        <v>0.1626428</v>
      </c>
      <c r="H25" s="208"/>
      <c r="I25" s="209"/>
      <c r="J25" s="210"/>
      <c r="AN25" s="244">
        <v>3</v>
      </c>
    </row>
    <row r="26" spans="1:40" s="142" customFormat="1" outlineLevel="1">
      <c r="A26" s="193" t="s">
        <v>100</v>
      </c>
      <c r="B26" s="259" t="s">
        <v>811</v>
      </c>
      <c r="C26" s="199" t="s">
        <v>809</v>
      </c>
      <c r="D26" s="200" t="s">
        <v>113</v>
      </c>
      <c r="E26" s="200">
        <f>1*1</f>
        <v>1</v>
      </c>
      <c r="F26" s="201">
        <v>0.11987765</v>
      </c>
      <c r="G26" s="201">
        <f t="shared" ref="G26:G28" si="2">F26*E26</f>
        <v>0.11987765</v>
      </c>
      <c r="H26" s="202" t="s">
        <v>104</v>
      </c>
      <c r="I26" s="203" t="s">
        <v>805</v>
      </c>
      <c r="J26" s="204"/>
      <c r="AN26" s="244">
        <v>3</v>
      </c>
    </row>
    <row r="27" spans="1:40" s="142" customFormat="1" outlineLevel="1">
      <c r="A27" s="193" t="s">
        <v>100</v>
      </c>
      <c r="B27" s="259" t="s">
        <v>812</v>
      </c>
      <c r="C27" s="199" t="s">
        <v>810</v>
      </c>
      <c r="D27" s="200" t="s">
        <v>116</v>
      </c>
      <c r="E27" s="200">
        <f>1*1</f>
        <v>1</v>
      </c>
      <c r="F27" s="201">
        <v>0.11987765</v>
      </c>
      <c r="G27" s="201">
        <f t="shared" si="2"/>
        <v>0.11987765</v>
      </c>
      <c r="H27" s="202" t="s">
        <v>104</v>
      </c>
      <c r="I27" s="203" t="s">
        <v>805</v>
      </c>
      <c r="J27" s="204"/>
      <c r="AN27" s="244">
        <v>3</v>
      </c>
    </row>
    <row r="28" spans="1:40" s="142" customFormat="1" outlineLevel="1">
      <c r="A28" s="193" t="s">
        <v>100</v>
      </c>
      <c r="B28" s="259" t="s">
        <v>813</v>
      </c>
      <c r="C28" s="199" t="s">
        <v>124</v>
      </c>
      <c r="D28" s="200" t="s">
        <v>125</v>
      </c>
      <c r="E28" s="200">
        <f>4*1</f>
        <v>4</v>
      </c>
      <c r="F28" s="201">
        <v>3.8480920000000002E-2</v>
      </c>
      <c r="G28" s="201">
        <f t="shared" si="2"/>
        <v>0.15392368000000001</v>
      </c>
      <c r="H28" s="202" t="s">
        <v>104</v>
      </c>
      <c r="I28" s="203" t="s">
        <v>805</v>
      </c>
      <c r="J28" s="204"/>
      <c r="AN28" s="244">
        <v>3</v>
      </c>
    </row>
    <row r="29" spans="1:40" s="142" customFormat="1">
      <c r="A29" s="193" t="s">
        <v>87</v>
      </c>
      <c r="B29" s="259" t="s">
        <v>151</v>
      </c>
      <c r="C29" s="194" t="s">
        <v>152</v>
      </c>
      <c r="D29" s="195" t="s">
        <v>153</v>
      </c>
      <c r="E29" s="195">
        <v>1</v>
      </c>
      <c r="F29" s="198"/>
      <c r="G29" s="198" t="str">
        <f>""</f>
        <v/>
      </c>
      <c r="H29" s="193"/>
      <c r="I29" s="196"/>
      <c r="J29" s="197"/>
      <c r="AN29" s="244">
        <v>2</v>
      </c>
    </row>
    <row r="30" spans="1:40" s="142" customFormat="1" outlineLevel="1">
      <c r="A30" s="193" t="s">
        <v>100</v>
      </c>
      <c r="B30" s="259" t="s">
        <v>154</v>
      </c>
      <c r="C30" s="199" t="s">
        <v>155</v>
      </c>
      <c r="D30" s="200" t="s">
        <v>156</v>
      </c>
      <c r="E30" s="200">
        <f>2*1</f>
        <v>2</v>
      </c>
      <c r="F30" s="201">
        <v>1.37</v>
      </c>
      <c r="G30" s="201">
        <f t="shared" ref="G30:G36" si="3">F30*E30</f>
        <v>2.74</v>
      </c>
      <c r="H30" s="202" t="s">
        <v>104</v>
      </c>
      <c r="I30" s="203"/>
      <c r="J30" s="204"/>
      <c r="AN30" s="244">
        <v>3</v>
      </c>
    </row>
    <row r="31" spans="1:40" s="142" customFormat="1" outlineLevel="1">
      <c r="A31" s="193" t="s">
        <v>100</v>
      </c>
      <c r="B31" s="259" t="s">
        <v>157</v>
      </c>
      <c r="C31" s="199" t="s">
        <v>158</v>
      </c>
      <c r="D31" s="200" t="s">
        <v>159</v>
      </c>
      <c r="E31" s="200">
        <f>1*1</f>
        <v>1</v>
      </c>
      <c r="F31" s="201">
        <v>1.1000000000000001</v>
      </c>
      <c r="G31" s="201">
        <f t="shared" si="3"/>
        <v>1.1000000000000001</v>
      </c>
      <c r="H31" s="202" t="s">
        <v>104</v>
      </c>
      <c r="I31" s="203"/>
      <c r="J31" s="204"/>
      <c r="AN31" s="244">
        <v>3</v>
      </c>
    </row>
    <row r="32" spans="1:40" s="142" customFormat="1" outlineLevel="1">
      <c r="A32" s="193" t="s">
        <v>100</v>
      </c>
      <c r="B32" s="259" t="s">
        <v>160</v>
      </c>
      <c r="C32" s="199" t="s">
        <v>161</v>
      </c>
      <c r="D32" s="200" t="s">
        <v>159</v>
      </c>
      <c r="E32" s="200">
        <f>1*1</f>
        <v>1</v>
      </c>
      <c r="F32" s="201">
        <v>1.1000000000000001</v>
      </c>
      <c r="G32" s="201">
        <f t="shared" si="3"/>
        <v>1.1000000000000001</v>
      </c>
      <c r="H32" s="202" t="s">
        <v>104</v>
      </c>
      <c r="I32" s="203"/>
      <c r="J32" s="204"/>
      <c r="AN32" s="244">
        <v>3</v>
      </c>
    </row>
    <row r="33" spans="1:40" s="142" customFormat="1" outlineLevel="1">
      <c r="A33" s="193" t="s">
        <v>100</v>
      </c>
      <c r="B33" s="259" t="s">
        <v>162</v>
      </c>
      <c r="C33" s="199" t="s">
        <v>163</v>
      </c>
      <c r="D33" s="200" t="s">
        <v>164</v>
      </c>
      <c r="E33" s="200">
        <f>1*1</f>
        <v>1</v>
      </c>
      <c r="F33" s="201">
        <v>0.5</v>
      </c>
      <c r="G33" s="201">
        <f t="shared" si="3"/>
        <v>0.5</v>
      </c>
      <c r="H33" s="202" t="s">
        <v>104</v>
      </c>
      <c r="I33" s="203"/>
      <c r="J33" s="204"/>
      <c r="AN33" s="244">
        <v>3</v>
      </c>
    </row>
    <row r="34" spans="1:40" s="142" customFormat="1" outlineLevel="1">
      <c r="A34" s="193" t="s">
        <v>100</v>
      </c>
      <c r="B34" s="259" t="s">
        <v>165</v>
      </c>
      <c r="C34" s="199" t="s">
        <v>166</v>
      </c>
      <c r="D34" s="200" t="s">
        <v>167</v>
      </c>
      <c r="E34" s="200">
        <f>2*1</f>
        <v>2</v>
      </c>
      <c r="F34" s="201">
        <v>0.04</v>
      </c>
      <c r="G34" s="201">
        <f t="shared" si="3"/>
        <v>0.08</v>
      </c>
      <c r="H34" s="202" t="s">
        <v>104</v>
      </c>
      <c r="I34" s="203"/>
      <c r="J34" s="204"/>
      <c r="AN34" s="244">
        <v>3</v>
      </c>
    </row>
    <row r="35" spans="1:40" s="142" customFormat="1" outlineLevel="1">
      <c r="A35" s="193" t="s">
        <v>100</v>
      </c>
      <c r="B35" s="259" t="s">
        <v>168</v>
      </c>
      <c r="C35" s="199" t="s">
        <v>169</v>
      </c>
      <c r="D35" s="200" t="s">
        <v>170</v>
      </c>
      <c r="E35" s="200">
        <f>1*1</f>
        <v>1</v>
      </c>
      <c r="F35" s="201">
        <v>0.25</v>
      </c>
      <c r="G35" s="201">
        <f t="shared" si="3"/>
        <v>0.25</v>
      </c>
      <c r="H35" s="202" t="s">
        <v>171</v>
      </c>
      <c r="I35" s="203"/>
      <c r="J35" s="204"/>
      <c r="AN35" s="244">
        <v>3</v>
      </c>
    </row>
    <row r="36" spans="1:40" s="142" customFormat="1" outlineLevel="1">
      <c r="A36" s="193" t="s">
        <v>100</v>
      </c>
      <c r="B36" s="259" t="s">
        <v>172</v>
      </c>
      <c r="C36" s="199" t="s">
        <v>173</v>
      </c>
      <c r="D36" s="200" t="s">
        <v>174</v>
      </c>
      <c r="E36" s="200">
        <f>1*1</f>
        <v>1</v>
      </c>
      <c r="F36" s="201">
        <v>0.47</v>
      </c>
      <c r="G36" s="201">
        <f t="shared" si="3"/>
        <v>0.47</v>
      </c>
      <c r="H36" s="202" t="s">
        <v>104</v>
      </c>
      <c r="I36" s="203"/>
      <c r="J36" s="204"/>
      <c r="AN36" s="244">
        <v>3</v>
      </c>
    </row>
    <row r="37" spans="1:40" s="142" customFormat="1">
      <c r="A37" s="193" t="s">
        <v>87</v>
      </c>
      <c r="B37" s="259" t="s">
        <v>175</v>
      </c>
      <c r="C37" s="194" t="s">
        <v>176</v>
      </c>
      <c r="D37" s="195" t="s">
        <v>177</v>
      </c>
      <c r="E37" s="195">
        <v>1</v>
      </c>
      <c r="F37" s="198"/>
      <c r="G37" s="198" t="str">
        <f>""</f>
        <v/>
      </c>
      <c r="H37" s="193"/>
      <c r="I37" s="196"/>
      <c r="J37" s="197"/>
      <c r="AN37" s="244">
        <v>2</v>
      </c>
    </row>
    <row r="38" spans="1:40" s="142" customFormat="1" outlineLevel="1">
      <c r="A38" s="193" t="s">
        <v>100</v>
      </c>
      <c r="B38" s="259" t="s">
        <v>178</v>
      </c>
      <c r="C38" s="199" t="s">
        <v>179</v>
      </c>
      <c r="D38" s="200" t="s">
        <v>156</v>
      </c>
      <c r="E38" s="200">
        <f>2*1</f>
        <v>2</v>
      </c>
      <c r="F38" s="201">
        <v>1.37</v>
      </c>
      <c r="G38" s="201">
        <f t="shared" ref="G38:G43" si="4">F38*E38</f>
        <v>2.74</v>
      </c>
      <c r="H38" s="202" t="s">
        <v>104</v>
      </c>
      <c r="I38" s="203"/>
      <c r="J38" s="204"/>
      <c r="AN38" s="244">
        <v>3</v>
      </c>
    </row>
    <row r="39" spans="1:40" s="142" customFormat="1" outlineLevel="1">
      <c r="A39" s="193" t="s">
        <v>100</v>
      </c>
      <c r="B39" s="259" t="s">
        <v>180</v>
      </c>
      <c r="C39" s="199" t="s">
        <v>158</v>
      </c>
      <c r="D39" s="200" t="s">
        <v>159</v>
      </c>
      <c r="E39" s="200">
        <f>1*1</f>
        <v>1</v>
      </c>
      <c r="F39" s="201">
        <v>1.1000000000000001</v>
      </c>
      <c r="G39" s="201">
        <f t="shared" si="4"/>
        <v>1.1000000000000001</v>
      </c>
      <c r="H39" s="202" t="s">
        <v>104</v>
      </c>
      <c r="I39" s="203"/>
      <c r="J39" s="204"/>
      <c r="AN39" s="244">
        <v>3</v>
      </c>
    </row>
    <row r="40" spans="1:40" s="142" customFormat="1" outlineLevel="1">
      <c r="A40" s="193" t="s">
        <v>100</v>
      </c>
      <c r="B40" s="259" t="s">
        <v>181</v>
      </c>
      <c r="C40" s="199" t="s">
        <v>161</v>
      </c>
      <c r="D40" s="200" t="s">
        <v>159</v>
      </c>
      <c r="E40" s="200">
        <f>1*1</f>
        <v>1</v>
      </c>
      <c r="F40" s="201">
        <v>1.1000000000000001</v>
      </c>
      <c r="G40" s="201">
        <f t="shared" si="4"/>
        <v>1.1000000000000001</v>
      </c>
      <c r="H40" s="202" t="s">
        <v>104</v>
      </c>
      <c r="I40" s="203"/>
      <c r="J40" s="204"/>
      <c r="AN40" s="244">
        <v>3</v>
      </c>
    </row>
    <row r="41" spans="1:40" s="142" customFormat="1" outlineLevel="1">
      <c r="A41" s="193" t="s">
        <v>100</v>
      </c>
      <c r="B41" s="259" t="s">
        <v>182</v>
      </c>
      <c r="C41" s="199" t="s">
        <v>183</v>
      </c>
      <c r="D41" s="200" t="s">
        <v>184</v>
      </c>
      <c r="E41" s="200">
        <f>1*1</f>
        <v>1</v>
      </c>
      <c r="F41" s="201">
        <v>0.53</v>
      </c>
      <c r="G41" s="201">
        <f t="shared" si="4"/>
        <v>0.53</v>
      </c>
      <c r="H41" s="202" t="s">
        <v>104</v>
      </c>
      <c r="I41" s="203"/>
      <c r="J41" s="204"/>
      <c r="AN41" s="244">
        <v>3</v>
      </c>
    </row>
    <row r="42" spans="1:40" s="142" customFormat="1" outlineLevel="1">
      <c r="A42" s="193" t="s">
        <v>100</v>
      </c>
      <c r="B42" s="259" t="s">
        <v>185</v>
      </c>
      <c r="C42" s="199" t="s">
        <v>169</v>
      </c>
      <c r="D42" s="200" t="s">
        <v>170</v>
      </c>
      <c r="E42" s="200">
        <f>1*1</f>
        <v>1</v>
      </c>
      <c r="F42" s="201">
        <v>0.25</v>
      </c>
      <c r="G42" s="201">
        <f t="shared" si="4"/>
        <v>0.25</v>
      </c>
      <c r="H42" s="202" t="s">
        <v>171</v>
      </c>
      <c r="I42" s="203"/>
      <c r="J42" s="204"/>
      <c r="AN42" s="244">
        <v>3</v>
      </c>
    </row>
    <row r="43" spans="1:40" s="142" customFormat="1" outlineLevel="1">
      <c r="A43" s="193" t="s">
        <v>100</v>
      </c>
      <c r="B43" s="259" t="s">
        <v>186</v>
      </c>
      <c r="C43" s="199" t="s">
        <v>187</v>
      </c>
      <c r="D43" s="200" t="s">
        <v>188</v>
      </c>
      <c r="E43" s="200">
        <f>1*1</f>
        <v>1</v>
      </c>
      <c r="F43" s="201">
        <v>0.63</v>
      </c>
      <c r="G43" s="201">
        <f t="shared" si="4"/>
        <v>0.63</v>
      </c>
      <c r="H43" s="202" t="s">
        <v>104</v>
      </c>
      <c r="I43" s="203"/>
      <c r="J43" s="204"/>
      <c r="AN43" s="244">
        <v>3</v>
      </c>
    </row>
    <row r="44" spans="1:40" s="142" customFormat="1">
      <c r="A44" s="193" t="s">
        <v>87</v>
      </c>
      <c r="B44" s="259" t="s">
        <v>189</v>
      </c>
      <c r="C44" s="194" t="s">
        <v>190</v>
      </c>
      <c r="D44" s="195" t="s">
        <v>191</v>
      </c>
      <c r="E44" s="195">
        <v>1</v>
      </c>
      <c r="F44" s="198"/>
      <c r="G44" s="198" t="str">
        <f>""</f>
        <v/>
      </c>
      <c r="H44" s="193"/>
      <c r="I44" s="196"/>
      <c r="J44" s="197"/>
      <c r="AN44" s="244">
        <v>2</v>
      </c>
    </row>
    <row r="45" spans="1:40" s="142" customFormat="1" outlineLevel="1">
      <c r="A45" s="193" t="s">
        <v>100</v>
      </c>
      <c r="B45" s="259" t="s">
        <v>192</v>
      </c>
      <c r="C45" s="199" t="s">
        <v>193</v>
      </c>
      <c r="D45" s="200" t="s">
        <v>194</v>
      </c>
      <c r="E45" s="200">
        <f>1*1</f>
        <v>1</v>
      </c>
      <c r="F45" s="201">
        <v>1.1100000000000001</v>
      </c>
      <c r="G45" s="201">
        <f>F45*E45</f>
        <v>1.1100000000000001</v>
      </c>
      <c r="H45" s="202" t="s">
        <v>104</v>
      </c>
      <c r="I45" s="203"/>
      <c r="J45" s="204"/>
      <c r="AN45" s="244">
        <v>3</v>
      </c>
    </row>
    <row r="46" spans="1:40" s="142" customFormat="1" outlineLevel="1">
      <c r="A46" s="193" t="s">
        <v>100</v>
      </c>
      <c r="B46" s="259" t="s">
        <v>195</v>
      </c>
      <c r="C46" s="199" t="s">
        <v>196</v>
      </c>
      <c r="D46" s="200" t="s">
        <v>197</v>
      </c>
      <c r="E46" s="200">
        <f>2*1</f>
        <v>2</v>
      </c>
      <c r="F46" s="201">
        <v>0.01</v>
      </c>
      <c r="G46" s="201">
        <f>F46*E46</f>
        <v>0.02</v>
      </c>
      <c r="H46" s="202" t="s">
        <v>104</v>
      </c>
      <c r="I46" s="203"/>
      <c r="J46" s="204"/>
      <c r="AN46" s="244">
        <v>3</v>
      </c>
    </row>
    <row r="47" spans="1:40" s="142" customFormat="1">
      <c r="A47" s="193" t="s">
        <v>100</v>
      </c>
      <c r="B47" s="259" t="s">
        <v>198</v>
      </c>
      <c r="C47" s="211" t="s">
        <v>199</v>
      </c>
      <c r="D47" s="212" t="s">
        <v>200</v>
      </c>
      <c r="E47" s="212">
        <v>1</v>
      </c>
      <c r="F47" s="213">
        <v>0.74</v>
      </c>
      <c r="G47" s="213">
        <f>F47*E47</f>
        <v>0.74</v>
      </c>
      <c r="H47" s="214">
        <v>1.4300999999999999</v>
      </c>
      <c r="I47" s="215"/>
      <c r="J47" s="216"/>
      <c r="AN47" s="244">
        <v>2</v>
      </c>
    </row>
    <row r="48" spans="1:40" s="142" customFormat="1">
      <c r="A48" s="193" t="s">
        <v>100</v>
      </c>
      <c r="B48" s="259" t="s">
        <v>201</v>
      </c>
      <c r="C48" s="211" t="s">
        <v>202</v>
      </c>
      <c r="D48" s="212" t="s">
        <v>203</v>
      </c>
      <c r="E48" s="212">
        <v>1</v>
      </c>
      <c r="F48" s="213">
        <v>0.94</v>
      </c>
      <c r="G48" s="213">
        <f>F48*E48</f>
        <v>0.94</v>
      </c>
      <c r="H48" s="214">
        <v>1.4300999999999999</v>
      </c>
      <c r="I48" s="215"/>
      <c r="J48" s="216"/>
      <c r="AN48" s="244">
        <v>2</v>
      </c>
    </row>
    <row r="49" spans="1:40" s="142" customFormat="1">
      <c r="A49" s="193" t="s">
        <v>87</v>
      </c>
      <c r="B49" s="259" t="s">
        <v>204</v>
      </c>
      <c r="C49" s="194" t="s">
        <v>205</v>
      </c>
      <c r="D49" s="195" t="s">
        <v>206</v>
      </c>
      <c r="E49" s="195">
        <v>1</v>
      </c>
      <c r="F49" s="198"/>
      <c r="G49" s="198" t="str">
        <f>""</f>
        <v/>
      </c>
      <c r="H49" s="193"/>
      <c r="I49" s="196" t="s">
        <v>790</v>
      </c>
      <c r="J49" s="197"/>
      <c r="AN49" s="244">
        <v>2</v>
      </c>
    </row>
    <row r="50" spans="1:40" s="142" customFormat="1" outlineLevel="1">
      <c r="A50" s="193" t="s">
        <v>100</v>
      </c>
      <c r="B50" s="259" t="s">
        <v>207</v>
      </c>
      <c r="C50" s="199" t="s">
        <v>208</v>
      </c>
      <c r="D50" s="200" t="s">
        <v>209</v>
      </c>
      <c r="E50" s="200">
        <f>2*1</f>
        <v>2</v>
      </c>
      <c r="F50" s="201">
        <v>0.42200146999999999</v>
      </c>
      <c r="G50" s="201">
        <f>F50*E50</f>
        <v>0.84400293999999998</v>
      </c>
      <c r="H50" s="202">
        <v>1.4300999999999999</v>
      </c>
      <c r="I50" s="196" t="s">
        <v>790</v>
      </c>
      <c r="J50" s="204"/>
      <c r="AN50" s="244">
        <v>3</v>
      </c>
    </row>
    <row r="51" spans="1:40" s="142" customFormat="1" outlineLevel="1">
      <c r="A51" s="193" t="s">
        <v>100</v>
      </c>
      <c r="B51" s="259" t="s">
        <v>210</v>
      </c>
      <c r="C51" s="199" t="s">
        <v>211</v>
      </c>
      <c r="D51" s="200" t="s">
        <v>212</v>
      </c>
      <c r="E51" s="200">
        <f>2*1</f>
        <v>2</v>
      </c>
      <c r="F51" s="201">
        <v>1.0799774799999999</v>
      </c>
      <c r="G51" s="201">
        <f>F51*E51</f>
        <v>2.1599549599999999</v>
      </c>
      <c r="H51" s="202">
        <v>1.4300999999999999</v>
      </c>
      <c r="I51" s="196" t="s">
        <v>790</v>
      </c>
      <c r="J51" s="204"/>
      <c r="AN51" s="244">
        <v>3</v>
      </c>
    </row>
    <row r="52" spans="1:40" s="142" customFormat="1" outlineLevel="1">
      <c r="A52" s="193" t="s">
        <v>100</v>
      </c>
      <c r="B52" s="259" t="s">
        <v>213</v>
      </c>
      <c r="C52" s="199" t="s">
        <v>214</v>
      </c>
      <c r="D52" s="200" t="s">
        <v>215</v>
      </c>
      <c r="E52" s="200">
        <f>1*1</f>
        <v>1</v>
      </c>
      <c r="F52" s="201">
        <v>4.9546880000000001E-2</v>
      </c>
      <c r="G52" s="201">
        <f>F52*E52</f>
        <v>4.9546880000000001E-2</v>
      </c>
      <c r="H52" s="202">
        <v>1.4300999999999999</v>
      </c>
      <c r="I52" s="196" t="s">
        <v>790</v>
      </c>
      <c r="J52" s="204"/>
      <c r="AN52" s="244">
        <v>3</v>
      </c>
    </row>
    <row r="53" spans="1:40" s="142" customFormat="1">
      <c r="A53" s="193" t="s">
        <v>87</v>
      </c>
      <c r="B53" s="259" t="s">
        <v>216</v>
      </c>
      <c r="C53" s="194" t="s">
        <v>217</v>
      </c>
      <c r="D53" s="195" t="s">
        <v>218</v>
      </c>
      <c r="E53" s="195">
        <v>1</v>
      </c>
      <c r="F53" s="198"/>
      <c r="G53" s="198" t="str">
        <f>""</f>
        <v/>
      </c>
      <c r="H53" s="193"/>
      <c r="I53" s="209" t="s">
        <v>790</v>
      </c>
      <c r="J53" s="197"/>
      <c r="AN53" s="244">
        <v>2</v>
      </c>
    </row>
    <row r="54" spans="1:40" s="142" customFormat="1" outlineLevel="1">
      <c r="A54" s="193" t="s">
        <v>100</v>
      </c>
      <c r="B54" s="259" t="s">
        <v>219</v>
      </c>
      <c r="C54" s="199" t="s">
        <v>220</v>
      </c>
      <c r="D54" s="200" t="s">
        <v>221</v>
      </c>
      <c r="E54" s="200">
        <f>4*1</f>
        <v>4</v>
      </c>
      <c r="F54" s="201">
        <v>0.65539826000000001</v>
      </c>
      <c r="G54" s="201">
        <f>F54*E54</f>
        <v>2.62159304</v>
      </c>
      <c r="H54" s="202">
        <v>1.4300999999999999</v>
      </c>
      <c r="I54" s="196" t="s">
        <v>790</v>
      </c>
      <c r="J54" s="204"/>
      <c r="AN54" s="244">
        <v>3</v>
      </c>
    </row>
    <row r="55" spans="1:40" s="142" customFormat="1" outlineLevel="1">
      <c r="A55" s="193" t="s">
        <v>87</v>
      </c>
      <c r="B55" s="259" t="s">
        <v>222</v>
      </c>
      <c r="C55" s="194" t="s">
        <v>223</v>
      </c>
      <c r="D55" s="195" t="s">
        <v>224</v>
      </c>
      <c r="E55" s="195">
        <f>1*1</f>
        <v>1</v>
      </c>
      <c r="F55" s="198"/>
      <c r="G55" s="198" t="str">
        <f>""</f>
        <v/>
      </c>
      <c r="H55" s="193"/>
      <c r="I55" s="196" t="s">
        <v>790</v>
      </c>
      <c r="J55" s="197"/>
      <c r="AN55" s="244">
        <v>3</v>
      </c>
    </row>
    <row r="56" spans="1:40" s="142" customFormat="1" outlineLevel="2">
      <c r="A56" s="193" t="s">
        <v>100</v>
      </c>
      <c r="B56" s="259" t="s">
        <v>225</v>
      </c>
      <c r="C56" s="199" t="s">
        <v>226</v>
      </c>
      <c r="D56" s="200" t="s">
        <v>227</v>
      </c>
      <c r="E56" s="200">
        <f>1*1</f>
        <v>1</v>
      </c>
      <c r="F56" s="201">
        <v>1.1260486999999999</v>
      </c>
      <c r="G56" s="201">
        <f>F56*E56</f>
        <v>1.1260486999999999</v>
      </c>
      <c r="H56" s="202">
        <v>1.4300999999999999</v>
      </c>
      <c r="I56" s="196" t="s">
        <v>790</v>
      </c>
      <c r="J56" s="204"/>
      <c r="AN56" s="244">
        <v>4</v>
      </c>
    </row>
    <row r="57" spans="1:40" s="142" customFormat="1" outlineLevel="2">
      <c r="A57" s="193" t="s">
        <v>100</v>
      </c>
      <c r="B57" s="259" t="s">
        <v>228</v>
      </c>
      <c r="C57" s="199" t="s">
        <v>229</v>
      </c>
      <c r="D57" s="200" t="s">
        <v>230</v>
      </c>
      <c r="E57" s="200">
        <f>4*1</f>
        <v>4</v>
      </c>
      <c r="F57" s="201">
        <v>4.2167100000000002E-3</v>
      </c>
      <c r="G57" s="201">
        <f>F57*E57</f>
        <v>1.6866840000000001E-2</v>
      </c>
      <c r="H57" s="202">
        <v>1.4300999999999999</v>
      </c>
      <c r="I57" s="196" t="s">
        <v>790</v>
      </c>
      <c r="J57" s="204"/>
      <c r="AN57" s="244">
        <v>4</v>
      </c>
    </row>
    <row r="58" spans="1:40" s="142" customFormat="1" outlineLevel="2">
      <c r="A58" s="193" t="s">
        <v>100</v>
      </c>
      <c r="B58" s="259" t="s">
        <v>231</v>
      </c>
      <c r="C58" s="199" t="s">
        <v>232</v>
      </c>
      <c r="D58" s="200" t="s">
        <v>233</v>
      </c>
      <c r="E58" s="200">
        <f>1*1</f>
        <v>1</v>
      </c>
      <c r="F58" s="201">
        <v>2.6720440000000002E-2</v>
      </c>
      <c r="G58" s="201">
        <f>F58*E58</f>
        <v>2.6720440000000002E-2</v>
      </c>
      <c r="H58" s="202">
        <v>1.4300999999999999</v>
      </c>
      <c r="I58" s="209" t="s">
        <v>790</v>
      </c>
      <c r="J58" s="204"/>
      <c r="AN58" s="244">
        <v>4</v>
      </c>
    </row>
    <row r="59" spans="1:40" s="142" customFormat="1" outlineLevel="1">
      <c r="A59" s="193" t="s">
        <v>87</v>
      </c>
      <c r="B59" s="259" t="s">
        <v>234</v>
      </c>
      <c r="C59" s="194" t="s">
        <v>235</v>
      </c>
      <c r="D59" s="195" t="s">
        <v>236</v>
      </c>
      <c r="E59" s="195">
        <f>1*1</f>
        <v>1</v>
      </c>
      <c r="F59" s="198"/>
      <c r="G59" s="198" t="str">
        <f>""</f>
        <v/>
      </c>
      <c r="H59" s="193"/>
      <c r="I59" s="196" t="s">
        <v>790</v>
      </c>
      <c r="J59" s="197"/>
      <c r="AN59" s="244">
        <v>3</v>
      </c>
    </row>
    <row r="60" spans="1:40" s="142" customFormat="1" outlineLevel="2">
      <c r="A60" s="193" t="s">
        <v>100</v>
      </c>
      <c r="B60" s="259" t="s">
        <v>237</v>
      </c>
      <c r="C60" s="199" t="s">
        <v>238</v>
      </c>
      <c r="D60" s="200" t="s">
        <v>239</v>
      </c>
      <c r="E60" s="200">
        <f>1*1</f>
        <v>1</v>
      </c>
      <c r="F60" s="201">
        <v>0.14497922999999999</v>
      </c>
      <c r="G60" s="201">
        <f t="shared" ref="G60:G73" si="5">F60*E60</f>
        <v>0.14497922999999999</v>
      </c>
      <c r="H60" s="202">
        <v>1.4300999999999999</v>
      </c>
      <c r="I60" s="196" t="s">
        <v>790</v>
      </c>
      <c r="J60" s="204"/>
      <c r="AN60" s="244">
        <v>4</v>
      </c>
    </row>
    <row r="61" spans="1:40" s="142" customFormat="1" outlineLevel="2">
      <c r="A61" s="193" t="s">
        <v>100</v>
      </c>
      <c r="B61" s="259" t="s">
        <v>240</v>
      </c>
      <c r="C61" s="199" t="s">
        <v>241</v>
      </c>
      <c r="D61" s="200" t="s">
        <v>239</v>
      </c>
      <c r="E61" s="200">
        <f>1*1</f>
        <v>1</v>
      </c>
      <c r="F61" s="201">
        <v>0.14497922999999999</v>
      </c>
      <c r="G61" s="201">
        <f t="shared" si="5"/>
        <v>0.14497922999999999</v>
      </c>
      <c r="H61" s="202">
        <v>1.4300999999999999</v>
      </c>
      <c r="I61" s="196" t="s">
        <v>790</v>
      </c>
      <c r="J61" s="204"/>
      <c r="AN61" s="244">
        <v>4</v>
      </c>
    </row>
    <row r="62" spans="1:40" s="142" customFormat="1" outlineLevel="2">
      <c r="A62" s="193" t="s">
        <v>100</v>
      </c>
      <c r="B62" s="259" t="s">
        <v>242</v>
      </c>
      <c r="C62" s="199" t="s">
        <v>226</v>
      </c>
      <c r="D62" s="200" t="s">
        <v>227</v>
      </c>
      <c r="E62" s="200">
        <f>1*1</f>
        <v>1</v>
      </c>
      <c r="F62" s="201">
        <v>1.1260486999999999</v>
      </c>
      <c r="G62" s="201">
        <f t="shared" si="5"/>
        <v>1.1260486999999999</v>
      </c>
      <c r="H62" s="202">
        <v>1.4300999999999999</v>
      </c>
      <c r="I62" s="196" t="s">
        <v>790</v>
      </c>
      <c r="J62" s="204"/>
      <c r="AN62" s="244">
        <v>4</v>
      </c>
    </row>
    <row r="63" spans="1:40" s="142" customFormat="1" outlineLevel="2">
      <c r="A63" s="193" t="s">
        <v>100</v>
      </c>
      <c r="B63" s="259" t="s">
        <v>243</v>
      </c>
      <c r="C63" s="199" t="s">
        <v>229</v>
      </c>
      <c r="D63" s="200" t="s">
        <v>230</v>
      </c>
      <c r="E63" s="200">
        <f>4*1</f>
        <v>4</v>
      </c>
      <c r="F63" s="201">
        <v>4.2167100000000002E-3</v>
      </c>
      <c r="G63" s="201">
        <f t="shared" si="5"/>
        <v>1.6866840000000001E-2</v>
      </c>
      <c r="H63" s="202">
        <v>1.4300999999999999</v>
      </c>
      <c r="I63" s="209" t="s">
        <v>790</v>
      </c>
      <c r="J63" s="204"/>
      <c r="AN63" s="244">
        <v>4</v>
      </c>
    </row>
    <row r="64" spans="1:40" s="142" customFormat="1" outlineLevel="2">
      <c r="A64" s="193" t="s">
        <v>100</v>
      </c>
      <c r="B64" s="259" t="s">
        <v>244</v>
      </c>
      <c r="C64" s="199" t="s">
        <v>232</v>
      </c>
      <c r="D64" s="200" t="s">
        <v>233</v>
      </c>
      <c r="E64" s="200">
        <f>1*1</f>
        <v>1</v>
      </c>
      <c r="F64" s="201">
        <v>2.6720440000000002E-2</v>
      </c>
      <c r="G64" s="201">
        <f t="shared" si="5"/>
        <v>2.6720440000000002E-2</v>
      </c>
      <c r="H64" s="202">
        <v>1.4300999999999999</v>
      </c>
      <c r="I64" s="196" t="s">
        <v>790</v>
      </c>
      <c r="J64" s="204"/>
      <c r="AN64" s="244">
        <v>4</v>
      </c>
    </row>
    <row r="65" spans="1:40" s="142" customFormat="1" outlineLevel="1">
      <c r="A65" s="193" t="s">
        <v>100</v>
      </c>
      <c r="B65" s="259" t="s">
        <v>245</v>
      </c>
      <c r="C65" s="211" t="s">
        <v>246</v>
      </c>
      <c r="D65" s="212" t="s">
        <v>247</v>
      </c>
      <c r="E65" s="212">
        <f>1*1</f>
        <v>1</v>
      </c>
      <c r="F65" s="213">
        <v>2.0800535400000002</v>
      </c>
      <c r="G65" s="213">
        <f t="shared" si="5"/>
        <v>2.0800535400000002</v>
      </c>
      <c r="H65" s="214">
        <v>1.4300999999999999</v>
      </c>
      <c r="I65" s="196" t="s">
        <v>790</v>
      </c>
      <c r="J65" s="216"/>
      <c r="AN65" s="244">
        <v>3</v>
      </c>
    </row>
    <row r="66" spans="1:40" s="142" customFormat="1" ht="25.5" outlineLevel="1">
      <c r="A66" s="193" t="s">
        <v>100</v>
      </c>
      <c r="B66" s="259" t="s">
        <v>248</v>
      </c>
      <c r="C66" s="211" t="s">
        <v>249</v>
      </c>
      <c r="D66" s="212" t="s">
        <v>250</v>
      </c>
      <c r="E66" s="212">
        <f>4*1</f>
        <v>4</v>
      </c>
      <c r="F66" s="213">
        <v>8.1620500000000006E-3</v>
      </c>
      <c r="G66" s="213">
        <f t="shared" si="5"/>
        <v>3.2648200000000002E-2</v>
      </c>
      <c r="H66" s="214" t="s">
        <v>251</v>
      </c>
      <c r="I66" s="196" t="s">
        <v>790</v>
      </c>
      <c r="J66" s="216"/>
      <c r="AN66" s="244">
        <v>3</v>
      </c>
    </row>
    <row r="67" spans="1:40" s="142" customFormat="1" outlineLevel="1">
      <c r="A67" s="193" t="s">
        <v>147</v>
      </c>
      <c r="B67" s="259" t="s">
        <v>252</v>
      </c>
      <c r="C67" s="205" t="s">
        <v>253</v>
      </c>
      <c r="D67" s="206" t="s">
        <v>254</v>
      </c>
      <c r="E67" s="206">
        <f>4*1</f>
        <v>4</v>
      </c>
      <c r="F67" s="207">
        <v>1.2429800000000001E-3</v>
      </c>
      <c r="G67" s="207">
        <f t="shared" si="5"/>
        <v>4.9719200000000003E-3</v>
      </c>
      <c r="H67" s="208" t="s">
        <v>255</v>
      </c>
      <c r="I67" s="196" t="s">
        <v>790</v>
      </c>
      <c r="J67" s="210"/>
      <c r="AN67" s="244">
        <v>3</v>
      </c>
    </row>
    <row r="68" spans="1:40" s="142" customFormat="1" ht="25.5" outlineLevel="1">
      <c r="A68" s="193" t="s">
        <v>147</v>
      </c>
      <c r="B68" s="259" t="s">
        <v>256</v>
      </c>
      <c r="C68" s="205" t="s">
        <v>257</v>
      </c>
      <c r="D68" s="206" t="s">
        <v>258</v>
      </c>
      <c r="E68" s="206">
        <f>6*1</f>
        <v>6</v>
      </c>
      <c r="F68" s="207">
        <v>6.3869299999999999E-3</v>
      </c>
      <c r="G68" s="207">
        <f t="shared" si="5"/>
        <v>3.8321580000000001E-2</v>
      </c>
      <c r="H68" s="208" t="s">
        <v>259</v>
      </c>
      <c r="I68" s="209" t="s">
        <v>790</v>
      </c>
      <c r="J68" s="210"/>
      <c r="AN68" s="244">
        <v>3</v>
      </c>
    </row>
    <row r="69" spans="1:40" s="142" customFormat="1" ht="25.5" outlineLevel="1">
      <c r="A69" s="193" t="s">
        <v>147</v>
      </c>
      <c r="B69" s="259" t="s">
        <v>260</v>
      </c>
      <c r="C69" s="205" t="s">
        <v>261</v>
      </c>
      <c r="D69" s="206" t="s">
        <v>262</v>
      </c>
      <c r="E69" s="206">
        <f>4*1</f>
        <v>4</v>
      </c>
      <c r="F69" s="207">
        <v>2.1730369999999999E-2</v>
      </c>
      <c r="G69" s="207">
        <f t="shared" si="5"/>
        <v>8.6921479999999995E-2</v>
      </c>
      <c r="H69" s="208"/>
      <c r="I69" s="196" t="s">
        <v>790</v>
      </c>
      <c r="J69" s="210"/>
      <c r="AN69" s="244">
        <v>3</v>
      </c>
    </row>
    <row r="70" spans="1:40" s="142" customFormat="1" ht="25.5" outlineLevel="1">
      <c r="A70" s="193" t="s">
        <v>147</v>
      </c>
      <c r="B70" s="259" t="s">
        <v>263</v>
      </c>
      <c r="C70" s="205" t="s">
        <v>264</v>
      </c>
      <c r="D70" s="206" t="s">
        <v>265</v>
      </c>
      <c r="E70" s="206">
        <f>2*1</f>
        <v>2</v>
      </c>
      <c r="F70" s="207">
        <v>1.3838680000000001E-2</v>
      </c>
      <c r="G70" s="207">
        <f t="shared" si="5"/>
        <v>2.7677360000000002E-2</v>
      </c>
      <c r="H70" s="208"/>
      <c r="I70" s="196" t="s">
        <v>790</v>
      </c>
      <c r="J70" s="210"/>
      <c r="AN70" s="244">
        <v>3</v>
      </c>
    </row>
    <row r="71" spans="1:40" s="142" customFormat="1" outlineLevel="1">
      <c r="A71" s="193" t="s">
        <v>147</v>
      </c>
      <c r="B71" s="259" t="s">
        <v>266</v>
      </c>
      <c r="C71" s="205" t="s">
        <v>267</v>
      </c>
      <c r="D71" s="206" t="s">
        <v>268</v>
      </c>
      <c r="E71" s="206">
        <f>2*1</f>
        <v>2</v>
      </c>
      <c r="F71" s="207">
        <v>2.1575700000000001E-3</v>
      </c>
      <c r="G71" s="207">
        <f t="shared" si="5"/>
        <v>4.3151400000000003E-3</v>
      </c>
      <c r="H71" s="208"/>
      <c r="I71" s="196" t="s">
        <v>790</v>
      </c>
      <c r="J71" s="210"/>
      <c r="AN71" s="244">
        <v>3</v>
      </c>
    </row>
    <row r="72" spans="1:40" s="142" customFormat="1" ht="38.25" outlineLevel="1">
      <c r="A72" s="193" t="s">
        <v>100</v>
      </c>
      <c r="B72" s="259" t="s">
        <v>269</v>
      </c>
      <c r="C72" s="205" t="s">
        <v>270</v>
      </c>
      <c r="D72" s="206"/>
      <c r="E72" s="206">
        <f>4*1</f>
        <v>4</v>
      </c>
      <c r="F72" s="207">
        <v>0.14469267</v>
      </c>
      <c r="G72" s="207">
        <f t="shared" si="5"/>
        <v>0.57877067999999998</v>
      </c>
      <c r="H72" s="208"/>
      <c r="I72" s="196" t="s">
        <v>790</v>
      </c>
      <c r="J72" s="210"/>
      <c r="AN72" s="244">
        <v>3</v>
      </c>
    </row>
    <row r="73" spans="1:40" s="142" customFormat="1" ht="25.5" outlineLevel="1">
      <c r="A73" s="193" t="s">
        <v>100</v>
      </c>
      <c r="B73" s="259" t="s">
        <v>271</v>
      </c>
      <c r="C73" s="205" t="s">
        <v>272</v>
      </c>
      <c r="D73" s="206"/>
      <c r="E73" s="206">
        <f>4*1</f>
        <v>4</v>
      </c>
      <c r="F73" s="207">
        <v>3.7896599999999998E-3</v>
      </c>
      <c r="G73" s="207">
        <f t="shared" si="5"/>
        <v>1.5158639999999999E-2</v>
      </c>
      <c r="H73" s="208"/>
      <c r="I73" s="209" t="s">
        <v>790</v>
      </c>
      <c r="J73" s="210"/>
      <c r="AN73" s="244">
        <v>3</v>
      </c>
    </row>
    <row r="74" spans="1:40" s="142" customFormat="1">
      <c r="A74" s="193" t="s">
        <v>87</v>
      </c>
      <c r="B74" s="259" t="s">
        <v>273</v>
      </c>
      <c r="C74" s="194" t="s">
        <v>274</v>
      </c>
      <c r="D74" s="195" t="s">
        <v>275</v>
      </c>
      <c r="E74" s="195">
        <v>4</v>
      </c>
      <c r="F74" s="198"/>
      <c r="G74" s="198" t="str">
        <f>""</f>
        <v/>
      </c>
      <c r="H74" s="193"/>
      <c r="I74" s="196" t="s">
        <v>790</v>
      </c>
      <c r="J74" s="197"/>
      <c r="AN74" s="244">
        <v>2</v>
      </c>
    </row>
    <row r="75" spans="1:40" s="142" customFormat="1" outlineLevel="1">
      <c r="A75" s="193" t="s">
        <v>100</v>
      </c>
      <c r="B75" s="259" t="s">
        <v>276</v>
      </c>
      <c r="C75" s="199" t="s">
        <v>277</v>
      </c>
      <c r="D75" s="200" t="s">
        <v>278</v>
      </c>
      <c r="E75" s="200">
        <f>1*4</f>
        <v>4</v>
      </c>
      <c r="F75" s="201">
        <v>3.1894730000000003E-2</v>
      </c>
      <c r="G75" s="201">
        <f>F75*E75</f>
        <v>0.12757892000000001</v>
      </c>
      <c r="H75" s="202">
        <v>1.4300999999999999</v>
      </c>
      <c r="I75" s="196" t="s">
        <v>790</v>
      </c>
      <c r="J75" s="204"/>
      <c r="AN75" s="244">
        <v>3</v>
      </c>
    </row>
    <row r="76" spans="1:40" s="142" customFormat="1" outlineLevel="1">
      <c r="A76" s="193" t="s">
        <v>100</v>
      </c>
      <c r="B76" s="259" t="s">
        <v>279</v>
      </c>
      <c r="C76" s="199" t="s">
        <v>280</v>
      </c>
      <c r="D76" s="200" t="s">
        <v>281</v>
      </c>
      <c r="E76" s="200">
        <f>1*4</f>
        <v>4</v>
      </c>
      <c r="F76" s="201">
        <v>2.0576810000000001E-2</v>
      </c>
      <c r="G76" s="201">
        <f>F76*E76</f>
        <v>8.2307240000000004E-2</v>
      </c>
      <c r="H76" s="202">
        <v>1.4300999999999999</v>
      </c>
      <c r="I76" s="196" t="s">
        <v>790</v>
      </c>
      <c r="J76" s="204"/>
      <c r="AN76" s="244">
        <v>3</v>
      </c>
    </row>
    <row r="77" spans="1:40" s="142" customFormat="1" outlineLevel="1">
      <c r="A77" s="193" t="s">
        <v>100</v>
      </c>
      <c r="B77" s="259" t="s">
        <v>282</v>
      </c>
      <c r="C77" s="199" t="s">
        <v>283</v>
      </c>
      <c r="D77" s="200" t="s">
        <v>284</v>
      </c>
      <c r="E77" s="200">
        <f>1*4</f>
        <v>4</v>
      </c>
      <c r="F77" s="201">
        <v>1.4270069999999999E-2</v>
      </c>
      <c r="G77" s="201">
        <f>F77*E77</f>
        <v>5.7080279999999997E-2</v>
      </c>
      <c r="H77" s="202">
        <v>1.4300999999999999</v>
      </c>
      <c r="I77" s="196" t="s">
        <v>790</v>
      </c>
      <c r="J77" s="204"/>
      <c r="AN77" s="244">
        <v>3</v>
      </c>
    </row>
    <row r="78" spans="1:40" s="142" customFormat="1">
      <c r="A78" s="193" t="s">
        <v>100</v>
      </c>
      <c r="B78" s="259" t="s">
        <v>285</v>
      </c>
      <c r="C78" s="211" t="s">
        <v>286</v>
      </c>
      <c r="D78" s="212" t="s">
        <v>287</v>
      </c>
      <c r="E78" s="212">
        <v>1</v>
      </c>
      <c r="F78" s="213">
        <v>0.32</v>
      </c>
      <c r="G78" s="213">
        <f>F78*E78</f>
        <v>0.32</v>
      </c>
      <c r="H78" s="214" t="s">
        <v>104</v>
      </c>
      <c r="I78" s="215" t="s">
        <v>790</v>
      </c>
      <c r="J78" s="216"/>
      <c r="AN78" s="244">
        <v>2</v>
      </c>
    </row>
    <row r="79" spans="1:40" s="142" customFormat="1">
      <c r="A79" s="193" t="s">
        <v>87</v>
      </c>
      <c r="B79" s="259" t="s">
        <v>288</v>
      </c>
      <c r="C79" s="194" t="s">
        <v>289</v>
      </c>
      <c r="D79" s="195" t="s">
        <v>290</v>
      </c>
      <c r="E79" s="195">
        <v>1</v>
      </c>
      <c r="F79" s="198"/>
      <c r="G79" s="198" t="str">
        <f>""</f>
        <v/>
      </c>
      <c r="H79" s="193"/>
      <c r="I79" s="196"/>
      <c r="J79" s="197"/>
      <c r="AN79" s="244">
        <v>2</v>
      </c>
    </row>
    <row r="80" spans="1:40" s="142" customFormat="1" outlineLevel="1">
      <c r="A80" s="193" t="s">
        <v>87</v>
      </c>
      <c r="B80" s="259" t="s">
        <v>291</v>
      </c>
      <c r="C80" s="194" t="s">
        <v>292</v>
      </c>
      <c r="D80" s="195" t="s">
        <v>293</v>
      </c>
      <c r="E80" s="195">
        <f>1*1</f>
        <v>1</v>
      </c>
      <c r="F80" s="198"/>
      <c r="G80" s="198" t="str">
        <f>""</f>
        <v/>
      </c>
      <c r="H80" s="193"/>
      <c r="I80" s="196"/>
      <c r="J80" s="197"/>
      <c r="AN80" s="244">
        <v>3</v>
      </c>
    </row>
    <row r="81" spans="1:40" s="142" customFormat="1" outlineLevel="2">
      <c r="A81" s="193" t="s">
        <v>100</v>
      </c>
      <c r="B81" s="259" t="s">
        <v>294</v>
      </c>
      <c r="C81" s="199" t="s">
        <v>295</v>
      </c>
      <c r="D81" s="200" t="s">
        <v>296</v>
      </c>
      <c r="E81" s="200">
        <f>1*1</f>
        <v>1</v>
      </c>
      <c r="F81" s="201">
        <v>0.79</v>
      </c>
      <c r="G81" s="201">
        <f t="shared" ref="G81:G103" si="6">F81*E81</f>
        <v>0.79</v>
      </c>
      <c r="H81" s="202" t="s">
        <v>104</v>
      </c>
      <c r="I81" s="203" t="s">
        <v>794</v>
      </c>
      <c r="J81" s="204"/>
      <c r="AN81" s="244">
        <v>4</v>
      </c>
    </row>
    <row r="82" spans="1:40" s="142" customFormat="1" outlineLevel="2">
      <c r="A82" s="193" t="s">
        <v>100</v>
      </c>
      <c r="B82" s="259" t="s">
        <v>297</v>
      </c>
      <c r="C82" s="199" t="s">
        <v>298</v>
      </c>
      <c r="D82" s="200" t="s">
        <v>299</v>
      </c>
      <c r="E82" s="200">
        <f>2*1</f>
        <v>2</v>
      </c>
      <c r="F82" s="201">
        <v>0.05</v>
      </c>
      <c r="G82" s="201">
        <f t="shared" si="6"/>
        <v>0.1</v>
      </c>
      <c r="H82" s="202" t="s">
        <v>104</v>
      </c>
      <c r="I82" s="203"/>
      <c r="J82" s="204"/>
      <c r="AN82" s="244">
        <v>4</v>
      </c>
    </row>
    <row r="83" spans="1:40" s="142" customFormat="1" outlineLevel="2">
      <c r="A83" s="193" t="s">
        <v>100</v>
      </c>
      <c r="B83" s="259" t="s">
        <v>300</v>
      </c>
      <c r="C83" s="199" t="s">
        <v>301</v>
      </c>
      <c r="D83" s="200" t="s">
        <v>302</v>
      </c>
      <c r="E83" s="200">
        <f>2*1</f>
        <v>2</v>
      </c>
      <c r="F83" s="201">
        <v>0.1</v>
      </c>
      <c r="G83" s="201">
        <f t="shared" si="6"/>
        <v>0.2</v>
      </c>
      <c r="H83" s="202" t="s">
        <v>104</v>
      </c>
      <c r="I83" s="203"/>
      <c r="J83" s="204"/>
      <c r="AN83" s="244">
        <v>4</v>
      </c>
    </row>
    <row r="84" spans="1:40" s="142" customFormat="1" outlineLevel="2">
      <c r="A84" s="193" t="s">
        <v>100</v>
      </c>
      <c r="B84" s="259" t="s">
        <v>303</v>
      </c>
      <c r="C84" s="199" t="s">
        <v>304</v>
      </c>
      <c r="D84" s="200" t="s">
        <v>305</v>
      </c>
      <c r="E84" s="200">
        <f>1*1</f>
        <v>1</v>
      </c>
      <c r="F84" s="201">
        <v>0.67</v>
      </c>
      <c r="G84" s="201">
        <f t="shared" si="6"/>
        <v>0.67</v>
      </c>
      <c r="H84" s="202" t="s">
        <v>104</v>
      </c>
      <c r="I84" s="203"/>
      <c r="J84" s="204"/>
      <c r="AN84" s="244">
        <v>4</v>
      </c>
    </row>
    <row r="85" spans="1:40" s="142" customFormat="1" outlineLevel="2">
      <c r="A85" s="193" t="s">
        <v>100</v>
      </c>
      <c r="B85" s="259" t="s">
        <v>306</v>
      </c>
      <c r="C85" s="199" t="s">
        <v>307</v>
      </c>
      <c r="D85" s="200" t="s">
        <v>308</v>
      </c>
      <c r="E85" s="200">
        <f>2*1</f>
        <v>2</v>
      </c>
      <c r="F85" s="201">
        <v>0.02</v>
      </c>
      <c r="G85" s="201">
        <f t="shared" si="6"/>
        <v>0.04</v>
      </c>
      <c r="H85" s="202" t="s">
        <v>104</v>
      </c>
      <c r="I85" s="203"/>
      <c r="J85" s="204"/>
      <c r="AN85" s="244">
        <v>4</v>
      </c>
    </row>
    <row r="86" spans="1:40" s="142" customFormat="1" outlineLevel="2">
      <c r="A86" s="193" t="s">
        <v>100</v>
      </c>
      <c r="B86" s="259" t="s">
        <v>309</v>
      </c>
      <c r="C86" s="199" t="s">
        <v>310</v>
      </c>
      <c r="D86" s="200" t="s">
        <v>311</v>
      </c>
      <c r="E86" s="200">
        <f>1*1</f>
        <v>1</v>
      </c>
      <c r="F86" s="201">
        <v>3.07</v>
      </c>
      <c r="G86" s="201">
        <f t="shared" si="6"/>
        <v>3.07</v>
      </c>
      <c r="H86" s="202" t="s">
        <v>104</v>
      </c>
      <c r="I86" s="203"/>
      <c r="J86" s="204"/>
      <c r="AN86" s="244">
        <v>4</v>
      </c>
    </row>
    <row r="87" spans="1:40" s="142" customFormat="1" outlineLevel="2">
      <c r="A87" s="193" t="s">
        <v>100</v>
      </c>
      <c r="B87" s="259" t="s">
        <v>312</v>
      </c>
      <c r="C87" s="199" t="s">
        <v>313</v>
      </c>
      <c r="D87" s="200" t="s">
        <v>311</v>
      </c>
      <c r="E87" s="200">
        <f>1*1</f>
        <v>1</v>
      </c>
      <c r="F87" s="201">
        <v>3.07</v>
      </c>
      <c r="G87" s="201">
        <f t="shared" si="6"/>
        <v>3.07</v>
      </c>
      <c r="H87" s="202" t="s">
        <v>104</v>
      </c>
      <c r="I87" s="203"/>
      <c r="J87" s="204"/>
      <c r="AN87" s="244">
        <v>4</v>
      </c>
    </row>
    <row r="88" spans="1:40" s="142" customFormat="1" outlineLevel="2">
      <c r="A88" s="193" t="s">
        <v>100</v>
      </c>
      <c r="B88" s="259" t="s">
        <v>314</v>
      </c>
      <c r="C88" s="199" t="s">
        <v>315</v>
      </c>
      <c r="D88" s="200" t="s">
        <v>316</v>
      </c>
      <c r="E88" s="200">
        <f>1*1</f>
        <v>1</v>
      </c>
      <c r="F88" s="201">
        <v>0.1</v>
      </c>
      <c r="G88" s="201">
        <f t="shared" si="6"/>
        <v>0.1</v>
      </c>
      <c r="H88" s="202" t="s">
        <v>104</v>
      </c>
      <c r="I88" s="203"/>
      <c r="J88" s="204"/>
      <c r="AN88" s="244">
        <v>4</v>
      </c>
    </row>
    <row r="89" spans="1:40" s="142" customFormat="1" outlineLevel="2">
      <c r="A89" s="193" t="s">
        <v>100</v>
      </c>
      <c r="B89" s="259" t="s">
        <v>317</v>
      </c>
      <c r="C89" s="199" t="s">
        <v>318</v>
      </c>
      <c r="D89" s="200" t="s">
        <v>319</v>
      </c>
      <c r="E89" s="200">
        <f>1*1</f>
        <v>1</v>
      </c>
      <c r="F89" s="201">
        <v>0.03</v>
      </c>
      <c r="G89" s="201">
        <f t="shared" si="6"/>
        <v>0.03</v>
      </c>
      <c r="H89" s="202" t="s">
        <v>104</v>
      </c>
      <c r="I89" s="203" t="s">
        <v>794</v>
      </c>
      <c r="J89" s="204"/>
      <c r="AN89" s="244">
        <v>4</v>
      </c>
    </row>
    <row r="90" spans="1:40" s="142" customFormat="1" outlineLevel="2">
      <c r="A90" s="193" t="s">
        <v>100</v>
      </c>
      <c r="B90" s="259" t="s">
        <v>320</v>
      </c>
      <c r="C90" s="199" t="s">
        <v>321</v>
      </c>
      <c r="D90" s="200" t="s">
        <v>322</v>
      </c>
      <c r="E90" s="200">
        <f>4*1</f>
        <v>4</v>
      </c>
      <c r="F90" s="201">
        <v>0.01</v>
      </c>
      <c r="G90" s="201">
        <f t="shared" si="6"/>
        <v>0.04</v>
      </c>
      <c r="H90" s="202" t="s">
        <v>104</v>
      </c>
      <c r="I90" s="203"/>
      <c r="J90" s="204"/>
      <c r="AN90" s="244">
        <v>4</v>
      </c>
    </row>
    <row r="91" spans="1:40" s="142" customFormat="1" outlineLevel="2">
      <c r="A91" s="193" t="s">
        <v>100</v>
      </c>
      <c r="B91" s="259" t="s">
        <v>323</v>
      </c>
      <c r="C91" s="199" t="s">
        <v>324</v>
      </c>
      <c r="D91" s="200" t="s">
        <v>325</v>
      </c>
      <c r="E91" s="200">
        <f>1*1</f>
        <v>1</v>
      </c>
      <c r="F91" s="201">
        <v>0.04</v>
      </c>
      <c r="G91" s="201">
        <f t="shared" si="6"/>
        <v>0.04</v>
      </c>
      <c r="H91" s="202" t="s">
        <v>104</v>
      </c>
      <c r="I91" s="203"/>
      <c r="J91" s="204"/>
      <c r="AN91" s="244">
        <v>4</v>
      </c>
    </row>
    <row r="92" spans="1:40" s="142" customFormat="1" outlineLevel="2">
      <c r="A92" s="193" t="s">
        <v>100</v>
      </c>
      <c r="B92" s="259" t="s">
        <v>326</v>
      </c>
      <c r="C92" s="199" t="s">
        <v>327</v>
      </c>
      <c r="D92" s="200" t="s">
        <v>328</v>
      </c>
      <c r="E92" s="200">
        <f>1*1</f>
        <v>1</v>
      </c>
      <c r="F92" s="201">
        <v>0.14000000000000001</v>
      </c>
      <c r="G92" s="201">
        <f t="shared" si="6"/>
        <v>0.14000000000000001</v>
      </c>
      <c r="H92" s="202" t="s">
        <v>104</v>
      </c>
      <c r="I92" s="203"/>
      <c r="J92" s="204"/>
      <c r="AN92" s="244">
        <v>4</v>
      </c>
    </row>
    <row r="93" spans="1:40" s="142" customFormat="1" outlineLevel="2">
      <c r="A93" s="193" t="s">
        <v>100</v>
      </c>
      <c r="B93" s="259" t="s">
        <v>329</v>
      </c>
      <c r="C93" s="199" t="s">
        <v>330</v>
      </c>
      <c r="D93" s="200" t="s">
        <v>331</v>
      </c>
      <c r="E93" s="200">
        <f>1*1</f>
        <v>1</v>
      </c>
      <c r="F93" s="201">
        <v>0.06</v>
      </c>
      <c r="G93" s="201">
        <f t="shared" si="6"/>
        <v>0.06</v>
      </c>
      <c r="H93" s="202" t="s">
        <v>104</v>
      </c>
      <c r="I93" s="203" t="s">
        <v>794</v>
      </c>
      <c r="J93" s="204"/>
      <c r="AN93" s="244">
        <v>4</v>
      </c>
    </row>
    <row r="94" spans="1:40" s="142" customFormat="1" outlineLevel="2">
      <c r="A94" s="193" t="s">
        <v>100</v>
      </c>
      <c r="B94" s="259" t="s">
        <v>332</v>
      </c>
      <c r="C94" s="199" t="s">
        <v>333</v>
      </c>
      <c r="D94" s="200" t="s">
        <v>334</v>
      </c>
      <c r="E94" s="200">
        <f>1*1</f>
        <v>1</v>
      </c>
      <c r="F94" s="201">
        <v>0.46</v>
      </c>
      <c r="G94" s="201">
        <f t="shared" si="6"/>
        <v>0.46</v>
      </c>
      <c r="H94" s="202" t="s">
        <v>104</v>
      </c>
      <c r="I94" s="203"/>
      <c r="J94" s="204"/>
      <c r="AN94" s="244">
        <v>4</v>
      </c>
    </row>
    <row r="95" spans="1:40" s="142" customFormat="1" outlineLevel="2">
      <c r="A95" s="193" t="s">
        <v>100</v>
      </c>
      <c r="B95" s="259" t="s">
        <v>335</v>
      </c>
      <c r="C95" s="199" t="s">
        <v>336</v>
      </c>
      <c r="D95" s="200" t="s">
        <v>337</v>
      </c>
      <c r="E95" s="200">
        <f>2*1</f>
        <v>2</v>
      </c>
      <c r="F95" s="201">
        <v>0.44</v>
      </c>
      <c r="G95" s="201">
        <f t="shared" si="6"/>
        <v>0.88</v>
      </c>
      <c r="H95" s="202" t="s">
        <v>104</v>
      </c>
      <c r="I95" s="203" t="s">
        <v>789</v>
      </c>
      <c r="J95" s="204"/>
      <c r="AN95" s="244">
        <v>4</v>
      </c>
    </row>
    <row r="96" spans="1:40" s="142" customFormat="1" outlineLevel="2">
      <c r="A96" s="193" t="s">
        <v>100</v>
      </c>
      <c r="B96" s="259" t="s">
        <v>338</v>
      </c>
      <c r="C96" s="199" t="s">
        <v>339</v>
      </c>
      <c r="D96" s="200" t="s">
        <v>340</v>
      </c>
      <c r="E96" s="200">
        <f>2*1</f>
        <v>2</v>
      </c>
      <c r="F96" s="201">
        <v>0.45</v>
      </c>
      <c r="G96" s="201">
        <f t="shared" si="6"/>
        <v>0.9</v>
      </c>
      <c r="H96" s="202" t="s">
        <v>104</v>
      </c>
      <c r="I96" s="203" t="s">
        <v>789</v>
      </c>
      <c r="J96" s="204"/>
      <c r="AN96" s="244">
        <v>4</v>
      </c>
    </row>
    <row r="97" spans="1:41" s="142" customFormat="1" outlineLevel="2">
      <c r="A97" s="193" t="s">
        <v>100</v>
      </c>
      <c r="B97" s="259" t="s">
        <v>341</v>
      </c>
      <c r="C97" s="199" t="s">
        <v>342</v>
      </c>
      <c r="D97" s="200" t="s">
        <v>343</v>
      </c>
      <c r="E97" s="200">
        <f>2*1</f>
        <v>2</v>
      </c>
      <c r="F97" s="201">
        <v>0.05</v>
      </c>
      <c r="G97" s="201">
        <f t="shared" si="6"/>
        <v>0.1</v>
      </c>
      <c r="H97" s="202" t="s">
        <v>104</v>
      </c>
      <c r="I97" s="203"/>
      <c r="J97" s="204"/>
      <c r="AN97" s="244">
        <v>4</v>
      </c>
    </row>
    <row r="98" spans="1:41" s="142" customFormat="1" outlineLevel="2">
      <c r="A98" s="193" t="s">
        <v>100</v>
      </c>
      <c r="B98" s="259" t="s">
        <v>344</v>
      </c>
      <c r="C98" s="199" t="s">
        <v>345</v>
      </c>
      <c r="D98" s="200" t="s">
        <v>346</v>
      </c>
      <c r="E98" s="200">
        <f>2*1</f>
        <v>2</v>
      </c>
      <c r="F98" s="201">
        <v>0.03</v>
      </c>
      <c r="G98" s="201">
        <f t="shared" si="6"/>
        <v>0.06</v>
      </c>
      <c r="H98" s="202" t="s">
        <v>104</v>
      </c>
      <c r="I98" s="203" t="s">
        <v>794</v>
      </c>
      <c r="J98" s="204"/>
      <c r="AN98" s="244">
        <v>4</v>
      </c>
    </row>
    <row r="99" spans="1:41" s="142" customFormat="1" outlineLevel="2">
      <c r="A99" s="193" t="s">
        <v>100</v>
      </c>
      <c r="B99" s="259" t="s">
        <v>347</v>
      </c>
      <c r="C99" s="199" t="s">
        <v>348</v>
      </c>
      <c r="D99" s="200" t="s">
        <v>349</v>
      </c>
      <c r="E99" s="200">
        <f>1*1</f>
        <v>1</v>
      </c>
      <c r="F99" s="201">
        <v>0.39</v>
      </c>
      <c r="G99" s="201">
        <f t="shared" si="6"/>
        <v>0.39</v>
      </c>
      <c r="H99" s="202" t="s">
        <v>104</v>
      </c>
      <c r="I99" s="203"/>
      <c r="J99" s="204"/>
      <c r="AN99" s="244">
        <v>4</v>
      </c>
    </row>
    <row r="100" spans="1:41" s="142" customFormat="1" outlineLevel="2">
      <c r="A100" s="193" t="s">
        <v>100</v>
      </c>
      <c r="B100" s="259" t="s">
        <v>350</v>
      </c>
      <c r="C100" s="199" t="s">
        <v>351</v>
      </c>
      <c r="D100" s="200" t="s">
        <v>352</v>
      </c>
      <c r="E100" s="200">
        <f>2*1</f>
        <v>2</v>
      </c>
      <c r="F100" s="201">
        <v>0.02</v>
      </c>
      <c r="G100" s="201">
        <f t="shared" si="6"/>
        <v>0.04</v>
      </c>
      <c r="H100" s="202" t="s">
        <v>104</v>
      </c>
      <c r="I100" s="203"/>
      <c r="J100" s="204"/>
      <c r="AN100" s="244">
        <v>4</v>
      </c>
    </row>
    <row r="101" spans="1:41" s="142" customFormat="1" outlineLevel="2">
      <c r="A101" s="193" t="s">
        <v>147</v>
      </c>
      <c r="B101" s="259" t="s">
        <v>353</v>
      </c>
      <c r="C101" s="205" t="s">
        <v>354</v>
      </c>
      <c r="D101" s="206" t="s">
        <v>355</v>
      </c>
      <c r="E101" s="206">
        <f>12*1</f>
        <v>12</v>
      </c>
      <c r="F101" s="207">
        <v>0</v>
      </c>
      <c r="G101" s="207">
        <f t="shared" si="6"/>
        <v>0</v>
      </c>
      <c r="H101" s="208"/>
      <c r="I101" s="209"/>
      <c r="J101" s="210"/>
      <c r="AN101" s="244">
        <v>4</v>
      </c>
    </row>
    <row r="102" spans="1:41" s="142" customFormat="1" outlineLevel="2">
      <c r="A102" s="193" t="s">
        <v>147</v>
      </c>
      <c r="B102" s="259" t="s">
        <v>356</v>
      </c>
      <c r="C102" s="205" t="s">
        <v>357</v>
      </c>
      <c r="D102" s="206" t="s">
        <v>358</v>
      </c>
      <c r="E102" s="206">
        <f>2*1</f>
        <v>2</v>
      </c>
      <c r="F102" s="207">
        <v>0</v>
      </c>
      <c r="G102" s="207">
        <f t="shared" si="6"/>
        <v>0</v>
      </c>
      <c r="H102" s="208"/>
      <c r="I102" s="209"/>
      <c r="J102" s="210"/>
      <c r="AN102" s="244">
        <v>4</v>
      </c>
    </row>
    <row r="103" spans="1:41" s="142" customFormat="1">
      <c r="A103" s="193" t="s">
        <v>100</v>
      </c>
      <c r="B103" s="259" t="s">
        <v>788</v>
      </c>
      <c r="C103" s="239" t="s">
        <v>795</v>
      </c>
      <c r="D103" s="240" t="s">
        <v>787</v>
      </c>
      <c r="E103" s="240">
        <f>2*1</f>
        <v>2</v>
      </c>
      <c r="F103" s="241">
        <v>0.36</v>
      </c>
      <c r="G103" s="241">
        <f t="shared" si="6"/>
        <v>0.72</v>
      </c>
      <c r="H103" s="202" t="s">
        <v>104</v>
      </c>
      <c r="I103" s="242" t="s">
        <v>791</v>
      </c>
      <c r="J103" s="243"/>
      <c r="AN103" s="244">
        <v>4</v>
      </c>
    </row>
    <row r="104" spans="1:41" s="253" customFormat="1">
      <c r="A104" s="250" t="s">
        <v>87</v>
      </c>
      <c r="B104" s="247" t="s">
        <v>816</v>
      </c>
      <c r="C104" s="248" t="s">
        <v>814</v>
      </c>
      <c r="D104" s="249" t="s">
        <v>815</v>
      </c>
      <c r="E104" s="249">
        <v>1</v>
      </c>
      <c r="F104" s="249"/>
      <c r="G104" s="249"/>
      <c r="H104" s="250"/>
      <c r="I104" s="251"/>
      <c r="J104" s="252"/>
      <c r="AN104" s="254">
        <v>3</v>
      </c>
    </row>
    <row r="105" spans="1:41" s="142" customFormat="1" outlineLevel="2">
      <c r="A105" s="193" t="s">
        <v>100</v>
      </c>
      <c r="B105" s="259" t="s">
        <v>359</v>
      </c>
      <c r="C105" s="211" t="s">
        <v>360</v>
      </c>
      <c r="D105" s="212" t="s">
        <v>361</v>
      </c>
      <c r="E105" s="212">
        <f>1*1</f>
        <v>1</v>
      </c>
      <c r="F105" s="213">
        <v>5.0199999999999996</v>
      </c>
      <c r="G105" s="213">
        <f>F105*E105</f>
        <v>5.0199999999999996</v>
      </c>
      <c r="H105" s="214" t="s">
        <v>362</v>
      </c>
      <c r="I105" s="215"/>
      <c r="J105" s="216"/>
      <c r="AN105" s="254">
        <v>4</v>
      </c>
      <c r="AO105" s="253"/>
    </row>
    <row r="106" spans="1:41" s="142" customFormat="1" outlineLevel="2">
      <c r="A106" s="193" t="s">
        <v>100</v>
      </c>
      <c r="B106" s="259" t="s">
        <v>363</v>
      </c>
      <c r="C106" s="211" t="s">
        <v>364</v>
      </c>
      <c r="D106" s="212" t="s">
        <v>365</v>
      </c>
      <c r="E106" s="212">
        <f>2*1</f>
        <v>2</v>
      </c>
      <c r="F106" s="213">
        <v>0.45</v>
      </c>
      <c r="G106" s="213">
        <f>F106*E106</f>
        <v>0.9</v>
      </c>
      <c r="H106" s="214" t="s">
        <v>104</v>
      </c>
      <c r="I106" s="215"/>
      <c r="J106" s="216"/>
      <c r="AN106" s="254">
        <v>4</v>
      </c>
      <c r="AO106" s="253"/>
    </row>
    <row r="107" spans="1:41" s="142" customFormat="1" outlineLevel="2">
      <c r="A107" s="193" t="s">
        <v>100</v>
      </c>
      <c r="B107" s="259" t="s">
        <v>366</v>
      </c>
      <c r="C107" s="205"/>
      <c r="D107" s="206" t="s">
        <v>367</v>
      </c>
      <c r="E107" s="206">
        <f>5*1</f>
        <v>5</v>
      </c>
      <c r="F107" s="207">
        <v>0</v>
      </c>
      <c r="G107" s="207">
        <f>F107*E107</f>
        <v>0</v>
      </c>
      <c r="H107" s="208"/>
      <c r="I107" s="209"/>
      <c r="J107" s="210"/>
      <c r="AN107" s="254">
        <v>4</v>
      </c>
      <c r="AO107" s="253"/>
    </row>
    <row r="108" spans="1:41" s="142" customFormat="1" outlineLevel="2">
      <c r="A108" s="193" t="s">
        <v>100</v>
      </c>
      <c r="B108" s="259" t="s">
        <v>368</v>
      </c>
      <c r="C108" s="211"/>
      <c r="D108" s="212" t="s">
        <v>369</v>
      </c>
      <c r="E108" s="212">
        <f>1*1</f>
        <v>1</v>
      </c>
      <c r="F108" s="213">
        <v>0.3</v>
      </c>
      <c r="G108" s="213">
        <f>F108*E108</f>
        <v>0.3</v>
      </c>
      <c r="H108" s="214"/>
      <c r="I108" s="215"/>
      <c r="J108" s="216"/>
      <c r="AN108" s="254">
        <v>4</v>
      </c>
      <c r="AO108" s="253"/>
    </row>
    <row r="109" spans="1:41" s="142" customFormat="1" outlineLevel="1">
      <c r="A109" s="193" t="s">
        <v>87</v>
      </c>
      <c r="B109" s="259" t="s">
        <v>370</v>
      </c>
      <c r="C109" s="194" t="s">
        <v>371</v>
      </c>
      <c r="D109" s="195" t="s">
        <v>372</v>
      </c>
      <c r="E109" s="195">
        <f>1*1</f>
        <v>1</v>
      </c>
      <c r="F109" s="198"/>
      <c r="G109" s="198" t="str">
        <f>""</f>
        <v/>
      </c>
      <c r="H109" s="193"/>
      <c r="I109" s="196"/>
      <c r="J109" s="197"/>
      <c r="AN109" s="254">
        <v>3</v>
      </c>
      <c r="AO109" s="253"/>
    </row>
    <row r="110" spans="1:41" s="142" customFormat="1" outlineLevel="2">
      <c r="A110" s="193" t="s">
        <v>100</v>
      </c>
      <c r="B110" s="259" t="s">
        <v>373</v>
      </c>
      <c r="C110" s="211" t="s">
        <v>374</v>
      </c>
      <c r="D110" s="212" t="s">
        <v>375</v>
      </c>
      <c r="E110" s="212">
        <f>1*1</f>
        <v>1</v>
      </c>
      <c r="F110" s="213">
        <v>1.95</v>
      </c>
      <c r="G110" s="213">
        <f>F110*E110</f>
        <v>1.95</v>
      </c>
      <c r="H110" s="214" t="s">
        <v>362</v>
      </c>
      <c r="I110" s="215"/>
      <c r="J110" s="216"/>
      <c r="AN110" s="254">
        <v>4</v>
      </c>
      <c r="AO110" s="253"/>
    </row>
    <row r="111" spans="1:41" s="142" customFormat="1" outlineLevel="2">
      <c r="A111" s="193" t="s">
        <v>100</v>
      </c>
      <c r="B111" s="259" t="s">
        <v>376</v>
      </c>
      <c r="C111" s="205"/>
      <c r="D111" s="206" t="s">
        <v>367</v>
      </c>
      <c r="E111" s="206">
        <f>19*1</f>
        <v>19</v>
      </c>
      <c r="F111" s="207">
        <v>0</v>
      </c>
      <c r="G111" s="207">
        <f>F111*E111</f>
        <v>0</v>
      </c>
      <c r="H111" s="208"/>
      <c r="I111" s="209"/>
      <c r="J111" s="210"/>
      <c r="AN111" s="254">
        <v>4</v>
      </c>
      <c r="AO111" s="253"/>
    </row>
    <row r="112" spans="1:41" s="142" customFormat="1" outlineLevel="2">
      <c r="A112" s="193" t="s">
        <v>100</v>
      </c>
      <c r="B112" s="259" t="s">
        <v>377</v>
      </c>
      <c r="C112" s="211"/>
      <c r="D112" s="212" t="s">
        <v>378</v>
      </c>
      <c r="E112" s="212">
        <f>1*1</f>
        <v>1</v>
      </c>
      <c r="F112" s="213">
        <v>0.2</v>
      </c>
      <c r="G112" s="213">
        <f>F112*E112</f>
        <v>0.2</v>
      </c>
      <c r="H112" s="214"/>
      <c r="I112" s="215"/>
      <c r="J112" s="216"/>
      <c r="AN112" s="254">
        <v>4</v>
      </c>
      <c r="AO112" s="253"/>
    </row>
    <row r="113" spans="1:41" s="142" customFormat="1" outlineLevel="1">
      <c r="A113" s="193" t="s">
        <v>87</v>
      </c>
      <c r="B113" s="259" t="s">
        <v>379</v>
      </c>
      <c r="C113" s="194" t="s">
        <v>380</v>
      </c>
      <c r="D113" s="195" t="s">
        <v>381</v>
      </c>
      <c r="E113" s="195">
        <f>1*1</f>
        <v>1</v>
      </c>
      <c r="F113" s="198"/>
      <c r="G113" s="198" t="str">
        <f>""</f>
        <v/>
      </c>
      <c r="H113" s="193"/>
      <c r="I113" s="196"/>
      <c r="J113" s="197"/>
      <c r="AN113" s="254">
        <v>3</v>
      </c>
      <c r="AO113" s="253"/>
    </row>
    <row r="114" spans="1:41" s="142" customFormat="1" outlineLevel="2">
      <c r="A114" s="193" t="s">
        <v>100</v>
      </c>
      <c r="B114" s="259" t="s">
        <v>382</v>
      </c>
      <c r="C114" s="211" t="s">
        <v>383</v>
      </c>
      <c r="D114" s="212" t="s">
        <v>384</v>
      </c>
      <c r="E114" s="212">
        <f>1*1</f>
        <v>1</v>
      </c>
      <c r="F114" s="213">
        <v>1.25</v>
      </c>
      <c r="G114" s="213">
        <f>F114*E114</f>
        <v>1.25</v>
      </c>
      <c r="H114" s="214" t="s">
        <v>362</v>
      </c>
      <c r="I114" s="215"/>
      <c r="J114" s="216"/>
      <c r="AN114" s="254">
        <v>4</v>
      </c>
      <c r="AO114" s="253"/>
    </row>
    <row r="115" spans="1:41" s="142" customFormat="1" outlineLevel="2">
      <c r="A115" s="193" t="s">
        <v>100</v>
      </c>
      <c r="B115" s="259" t="s">
        <v>385</v>
      </c>
      <c r="C115" s="205"/>
      <c r="D115" s="206" t="s">
        <v>367</v>
      </c>
      <c r="E115" s="206">
        <f>7*1</f>
        <v>7</v>
      </c>
      <c r="F115" s="207">
        <v>0</v>
      </c>
      <c r="G115" s="207">
        <f>F115*E115</f>
        <v>0</v>
      </c>
      <c r="H115" s="208"/>
      <c r="I115" s="209"/>
      <c r="J115" s="210"/>
      <c r="AN115" s="254">
        <v>4</v>
      </c>
      <c r="AO115" s="253"/>
    </row>
    <row r="116" spans="1:41" s="142" customFormat="1" outlineLevel="2">
      <c r="A116" s="193" t="s">
        <v>100</v>
      </c>
      <c r="B116" s="259" t="s">
        <v>386</v>
      </c>
      <c r="C116" s="211"/>
      <c r="D116" s="212" t="s">
        <v>387</v>
      </c>
      <c r="E116" s="212">
        <f>1*1</f>
        <v>1</v>
      </c>
      <c r="F116" s="213">
        <v>0.2</v>
      </c>
      <c r="G116" s="213">
        <f>F116*E116</f>
        <v>0.2</v>
      </c>
      <c r="H116" s="214"/>
      <c r="I116" s="215"/>
      <c r="J116" s="216"/>
      <c r="AN116" s="254">
        <v>4</v>
      </c>
      <c r="AO116" s="253"/>
    </row>
    <row r="117" spans="1:41" s="142" customFormat="1" outlineLevel="1">
      <c r="A117" s="193" t="s">
        <v>87</v>
      </c>
      <c r="B117" s="259" t="s">
        <v>388</v>
      </c>
      <c r="C117" s="194" t="s">
        <v>389</v>
      </c>
      <c r="D117" s="195" t="s">
        <v>390</v>
      </c>
      <c r="E117" s="195">
        <f>1*1</f>
        <v>1</v>
      </c>
      <c r="F117" s="198"/>
      <c r="G117" s="198" t="str">
        <f>""</f>
        <v/>
      </c>
      <c r="H117" s="193"/>
      <c r="I117" s="196"/>
      <c r="J117" s="197"/>
      <c r="AN117" s="254">
        <v>3</v>
      </c>
      <c r="AO117" s="253"/>
    </row>
    <row r="118" spans="1:41" s="142" customFormat="1" outlineLevel="2">
      <c r="A118" s="193" t="s">
        <v>100</v>
      </c>
      <c r="B118" s="259" t="s">
        <v>391</v>
      </c>
      <c r="C118" s="211" t="s">
        <v>392</v>
      </c>
      <c r="D118" s="212" t="s">
        <v>393</v>
      </c>
      <c r="E118" s="212">
        <f>1*1</f>
        <v>1</v>
      </c>
      <c r="F118" s="213">
        <v>0.28000000000000003</v>
      </c>
      <c r="G118" s="213">
        <f>F118*E118</f>
        <v>0.28000000000000003</v>
      </c>
      <c r="H118" s="214" t="s">
        <v>362</v>
      </c>
      <c r="I118" s="215"/>
      <c r="J118" s="216"/>
      <c r="AN118" s="254">
        <v>4</v>
      </c>
      <c r="AO118" s="253"/>
    </row>
    <row r="119" spans="1:41" s="142" customFormat="1" outlineLevel="2">
      <c r="A119" s="193" t="s">
        <v>100</v>
      </c>
      <c r="B119" s="259" t="s">
        <v>394</v>
      </c>
      <c r="C119" s="205"/>
      <c r="D119" s="206" t="s">
        <v>367</v>
      </c>
      <c r="E119" s="206">
        <f>4*1</f>
        <v>4</v>
      </c>
      <c r="F119" s="207">
        <v>0</v>
      </c>
      <c r="G119" s="207">
        <f>F119*E119</f>
        <v>0</v>
      </c>
      <c r="H119" s="208"/>
      <c r="I119" s="209"/>
      <c r="J119" s="210"/>
      <c r="AN119" s="254">
        <v>4</v>
      </c>
      <c r="AO119" s="253"/>
    </row>
    <row r="120" spans="1:41" s="142" customFormat="1" outlineLevel="2">
      <c r="A120" s="193" t="s">
        <v>100</v>
      </c>
      <c r="B120" s="259" t="s">
        <v>395</v>
      </c>
      <c r="C120" s="211"/>
      <c r="D120" s="212" t="s">
        <v>396</v>
      </c>
      <c r="E120" s="212">
        <f>1*1</f>
        <v>1</v>
      </c>
      <c r="F120" s="213">
        <v>0.2</v>
      </c>
      <c r="G120" s="213">
        <f>F120*E120</f>
        <v>0.2</v>
      </c>
      <c r="H120" s="214"/>
      <c r="I120" s="215"/>
      <c r="J120" s="216"/>
      <c r="AN120" s="254">
        <v>4</v>
      </c>
      <c r="AO120" s="253"/>
    </row>
    <row r="121" spans="1:41" s="142" customFormat="1" outlineLevel="1">
      <c r="A121" s="193" t="s">
        <v>87</v>
      </c>
      <c r="B121" s="259" t="s">
        <v>397</v>
      </c>
      <c r="C121" s="194" t="s">
        <v>398</v>
      </c>
      <c r="D121" s="195" t="s">
        <v>390</v>
      </c>
      <c r="E121" s="195">
        <f>1*1</f>
        <v>1</v>
      </c>
      <c r="F121" s="198"/>
      <c r="G121" s="198" t="str">
        <f>""</f>
        <v/>
      </c>
      <c r="H121" s="193"/>
      <c r="I121" s="196"/>
      <c r="J121" s="197"/>
      <c r="AN121" s="254">
        <v>3</v>
      </c>
      <c r="AO121" s="253"/>
    </row>
    <row r="122" spans="1:41" s="142" customFormat="1" outlineLevel="2">
      <c r="A122" s="193" t="s">
        <v>100</v>
      </c>
      <c r="B122" s="259" t="s">
        <v>399</v>
      </c>
      <c r="C122" s="211" t="s">
        <v>392</v>
      </c>
      <c r="D122" s="212" t="s">
        <v>393</v>
      </c>
      <c r="E122" s="212">
        <f>1*1</f>
        <v>1</v>
      </c>
      <c r="F122" s="213">
        <v>0.28000000000000003</v>
      </c>
      <c r="G122" s="213">
        <f>F122*E122</f>
        <v>0.28000000000000003</v>
      </c>
      <c r="H122" s="214" t="s">
        <v>362</v>
      </c>
      <c r="I122" s="215"/>
      <c r="J122" s="216"/>
      <c r="AN122" s="254">
        <v>4</v>
      </c>
      <c r="AO122" s="253"/>
    </row>
    <row r="123" spans="1:41" s="142" customFormat="1" outlineLevel="2">
      <c r="A123" s="193" t="s">
        <v>100</v>
      </c>
      <c r="B123" s="259" t="s">
        <v>400</v>
      </c>
      <c r="C123" s="205"/>
      <c r="D123" s="206" t="s">
        <v>367</v>
      </c>
      <c r="E123" s="206">
        <f>4*1</f>
        <v>4</v>
      </c>
      <c r="F123" s="207">
        <v>0</v>
      </c>
      <c r="G123" s="207">
        <f>F123*E123</f>
        <v>0</v>
      </c>
      <c r="H123" s="208"/>
      <c r="I123" s="209"/>
      <c r="J123" s="210"/>
      <c r="AN123" s="254">
        <v>4</v>
      </c>
      <c r="AO123" s="253"/>
    </row>
    <row r="124" spans="1:41" s="142" customFormat="1" outlineLevel="2">
      <c r="A124" s="193" t="s">
        <v>100</v>
      </c>
      <c r="B124" s="259" t="s">
        <v>401</v>
      </c>
      <c r="C124" s="211"/>
      <c r="D124" s="212" t="s">
        <v>402</v>
      </c>
      <c r="E124" s="212">
        <f>1*1</f>
        <v>1</v>
      </c>
      <c r="F124" s="213">
        <v>1.35</v>
      </c>
      <c r="G124" s="213">
        <f>F124*E124</f>
        <v>1.35</v>
      </c>
      <c r="H124" s="214"/>
      <c r="I124" s="215"/>
      <c r="J124" s="216"/>
      <c r="AN124" s="254">
        <v>4</v>
      </c>
      <c r="AO124" s="253"/>
    </row>
    <row r="125" spans="1:41" s="142" customFormat="1" outlineLevel="1">
      <c r="A125" s="193" t="s">
        <v>87</v>
      </c>
      <c r="B125" s="259" t="s">
        <v>403</v>
      </c>
      <c r="C125" s="194" t="s">
        <v>404</v>
      </c>
      <c r="D125" s="195" t="s">
        <v>405</v>
      </c>
      <c r="E125" s="195">
        <f>1*1</f>
        <v>1</v>
      </c>
      <c r="F125" s="198"/>
      <c r="G125" s="198" t="str">
        <f>""</f>
        <v/>
      </c>
      <c r="H125" s="193"/>
      <c r="I125" s="196"/>
      <c r="J125" s="197"/>
      <c r="AN125" s="254">
        <v>3</v>
      </c>
      <c r="AO125" s="253"/>
    </row>
    <row r="126" spans="1:41" s="142" customFormat="1" outlineLevel="2">
      <c r="A126" s="193" t="s">
        <v>100</v>
      </c>
      <c r="B126" s="259" t="s">
        <v>406</v>
      </c>
      <c r="C126" s="199" t="s">
        <v>407</v>
      </c>
      <c r="D126" s="200" t="s">
        <v>408</v>
      </c>
      <c r="E126" s="200">
        <f>2*1</f>
        <v>2</v>
      </c>
      <c r="F126" s="201">
        <v>0.01</v>
      </c>
      <c r="G126" s="201">
        <f>F126*E126</f>
        <v>0.02</v>
      </c>
      <c r="H126" s="202" t="s">
        <v>104</v>
      </c>
      <c r="I126" s="203"/>
      <c r="J126" s="204"/>
      <c r="AN126" s="254">
        <v>4</v>
      </c>
      <c r="AO126" s="253"/>
    </row>
    <row r="127" spans="1:41" s="142" customFormat="1" outlineLevel="2">
      <c r="A127" s="193" t="s">
        <v>100</v>
      </c>
      <c r="B127" s="259" t="s">
        <v>409</v>
      </c>
      <c r="C127" s="199" t="s">
        <v>410</v>
      </c>
      <c r="D127" s="200" t="s">
        <v>411</v>
      </c>
      <c r="E127" s="200">
        <f>1*1</f>
        <v>1</v>
      </c>
      <c r="F127" s="201">
        <v>0.74</v>
      </c>
      <c r="G127" s="201">
        <f>F127*E127</f>
        <v>0.74</v>
      </c>
      <c r="H127" s="202" t="s">
        <v>104</v>
      </c>
      <c r="I127" s="203"/>
      <c r="J127" s="204"/>
      <c r="AN127" s="254">
        <v>4</v>
      </c>
      <c r="AO127" s="253"/>
    </row>
    <row r="128" spans="1:41" s="142" customFormat="1" outlineLevel="1">
      <c r="A128" s="193" t="s">
        <v>87</v>
      </c>
      <c r="B128" s="259" t="s">
        <v>412</v>
      </c>
      <c r="C128" s="194" t="s">
        <v>413</v>
      </c>
      <c r="D128" s="195" t="s">
        <v>414</v>
      </c>
      <c r="E128" s="195">
        <f>1*1</f>
        <v>1</v>
      </c>
      <c r="F128" s="198"/>
      <c r="G128" s="198" t="str">
        <f>""</f>
        <v/>
      </c>
      <c r="H128" s="193"/>
      <c r="I128" s="196"/>
      <c r="J128" s="197"/>
      <c r="AN128" s="254">
        <v>3</v>
      </c>
      <c r="AO128" s="253"/>
    </row>
    <row r="129" spans="1:41" s="142" customFormat="1" outlineLevel="2">
      <c r="A129" s="193" t="s">
        <v>100</v>
      </c>
      <c r="B129" s="259" t="s">
        <v>415</v>
      </c>
      <c r="C129" s="199" t="s">
        <v>416</v>
      </c>
      <c r="D129" s="200" t="s">
        <v>417</v>
      </c>
      <c r="E129" s="200">
        <f>1*1</f>
        <v>1</v>
      </c>
      <c r="F129" s="201">
        <v>1.05</v>
      </c>
      <c r="G129" s="201">
        <f>F129*E129</f>
        <v>1.05</v>
      </c>
      <c r="H129" s="202" t="s">
        <v>104</v>
      </c>
      <c r="I129" s="203"/>
      <c r="J129" s="204"/>
      <c r="AN129" s="254">
        <v>4</v>
      </c>
      <c r="AO129" s="253"/>
    </row>
    <row r="130" spans="1:41" s="142" customFormat="1" outlineLevel="2">
      <c r="A130" s="193" t="s">
        <v>100</v>
      </c>
      <c r="B130" s="259" t="s">
        <v>418</v>
      </c>
      <c r="C130" s="199" t="s">
        <v>419</v>
      </c>
      <c r="D130" s="200" t="s">
        <v>420</v>
      </c>
      <c r="E130" s="200">
        <f>1*1</f>
        <v>1</v>
      </c>
      <c r="F130" s="201">
        <v>0.06</v>
      </c>
      <c r="G130" s="201">
        <f>F130*E130</f>
        <v>0.06</v>
      </c>
      <c r="H130" s="202" t="s">
        <v>104</v>
      </c>
      <c r="I130" s="203"/>
      <c r="J130" s="204"/>
      <c r="AN130" s="254">
        <v>4</v>
      </c>
      <c r="AO130" s="253"/>
    </row>
    <row r="131" spans="1:41" s="142" customFormat="1" outlineLevel="2">
      <c r="A131" s="193" t="s">
        <v>100</v>
      </c>
      <c r="B131" s="259" t="s">
        <v>421</v>
      </c>
      <c r="C131" s="199" t="s">
        <v>407</v>
      </c>
      <c r="D131" s="200" t="s">
        <v>408</v>
      </c>
      <c r="E131" s="200">
        <f>4*1</f>
        <v>4</v>
      </c>
      <c r="F131" s="201">
        <v>0.01</v>
      </c>
      <c r="G131" s="201">
        <f>F131*E131</f>
        <v>0.04</v>
      </c>
      <c r="H131" s="202" t="s">
        <v>104</v>
      </c>
      <c r="I131" s="203"/>
      <c r="J131" s="204"/>
      <c r="AN131" s="254">
        <v>4</v>
      </c>
      <c r="AO131" s="253"/>
    </row>
    <row r="132" spans="1:41" s="142" customFormat="1" outlineLevel="1">
      <c r="A132" s="193" t="s">
        <v>87</v>
      </c>
      <c r="B132" s="259" t="s">
        <v>422</v>
      </c>
      <c r="C132" s="194" t="s">
        <v>423</v>
      </c>
      <c r="D132" s="195" t="s">
        <v>424</v>
      </c>
      <c r="E132" s="195">
        <f>1*1</f>
        <v>1</v>
      </c>
      <c r="F132" s="198"/>
      <c r="G132" s="198" t="str">
        <f>""</f>
        <v/>
      </c>
      <c r="H132" s="193"/>
      <c r="I132" s="196"/>
      <c r="J132" s="197"/>
      <c r="AN132" s="254">
        <v>3</v>
      </c>
      <c r="AO132" s="253"/>
    </row>
    <row r="133" spans="1:41" s="142" customFormat="1" outlineLevel="2">
      <c r="A133" s="193" t="s">
        <v>100</v>
      </c>
      <c r="B133" s="259" t="s">
        <v>425</v>
      </c>
      <c r="C133" s="199" t="s">
        <v>426</v>
      </c>
      <c r="D133" s="200" t="s">
        <v>427</v>
      </c>
      <c r="E133" s="200">
        <f>1*1</f>
        <v>1</v>
      </c>
      <c r="F133" s="201">
        <v>0.87</v>
      </c>
      <c r="G133" s="201">
        <f>F133*E133</f>
        <v>0.87</v>
      </c>
      <c r="H133" s="202" t="s">
        <v>104</v>
      </c>
      <c r="I133" s="203"/>
      <c r="J133" s="204"/>
      <c r="AN133" s="254">
        <v>4</v>
      </c>
      <c r="AO133" s="253"/>
    </row>
    <row r="134" spans="1:41" s="142" customFormat="1" outlineLevel="2">
      <c r="A134" s="193" t="s">
        <v>100</v>
      </c>
      <c r="B134" s="259" t="s">
        <v>428</v>
      </c>
      <c r="C134" s="199" t="s">
        <v>407</v>
      </c>
      <c r="D134" s="200" t="s">
        <v>408</v>
      </c>
      <c r="E134" s="200">
        <f>2*1</f>
        <v>2</v>
      </c>
      <c r="F134" s="201">
        <v>0.01</v>
      </c>
      <c r="G134" s="201">
        <f>F134*E134</f>
        <v>0.02</v>
      </c>
      <c r="H134" s="202" t="s">
        <v>104</v>
      </c>
      <c r="I134" s="203"/>
      <c r="J134" s="204"/>
      <c r="AN134" s="254">
        <v>4</v>
      </c>
      <c r="AO134" s="253"/>
    </row>
    <row r="135" spans="1:41" s="142" customFormat="1" outlineLevel="1">
      <c r="A135" s="193" t="s">
        <v>87</v>
      </c>
      <c r="B135" s="259" t="s">
        <v>429</v>
      </c>
      <c r="C135" s="194" t="s">
        <v>430</v>
      </c>
      <c r="D135" s="195" t="s">
        <v>431</v>
      </c>
      <c r="E135" s="195">
        <f>1*1</f>
        <v>1</v>
      </c>
      <c r="F135" s="198"/>
      <c r="G135" s="198" t="str">
        <f>""</f>
        <v/>
      </c>
      <c r="H135" s="193"/>
      <c r="I135" s="196"/>
      <c r="J135" s="197"/>
      <c r="AN135" s="254">
        <v>3</v>
      </c>
      <c r="AO135" s="253"/>
    </row>
    <row r="136" spans="1:41" s="142" customFormat="1" outlineLevel="2">
      <c r="A136" s="193" t="s">
        <v>100</v>
      </c>
      <c r="B136" s="259" t="s">
        <v>432</v>
      </c>
      <c r="C136" s="211" t="s">
        <v>433</v>
      </c>
      <c r="D136" s="212" t="s">
        <v>434</v>
      </c>
      <c r="E136" s="212">
        <f>2*1</f>
        <v>2</v>
      </c>
      <c r="F136" s="213">
        <v>7.0000000000000007E-2</v>
      </c>
      <c r="G136" s="213">
        <f>F136*E136</f>
        <v>0.14000000000000001</v>
      </c>
      <c r="H136" s="214" t="s">
        <v>104</v>
      </c>
      <c r="I136" s="215"/>
      <c r="J136" s="216"/>
      <c r="AN136" s="254">
        <v>4</v>
      </c>
      <c r="AO136" s="253"/>
    </row>
    <row r="137" spans="1:41" s="142" customFormat="1" outlineLevel="2">
      <c r="A137" s="193" t="s">
        <v>100</v>
      </c>
      <c r="B137" s="259" t="s">
        <v>435</v>
      </c>
      <c r="C137" s="211" t="s">
        <v>436</v>
      </c>
      <c r="D137" s="212" t="s">
        <v>437</v>
      </c>
      <c r="E137" s="212">
        <f>2*1</f>
        <v>2</v>
      </c>
      <c r="F137" s="213">
        <v>0.31</v>
      </c>
      <c r="G137" s="213">
        <f>F137*E137</f>
        <v>0.62</v>
      </c>
      <c r="H137" s="214" t="s">
        <v>362</v>
      </c>
      <c r="I137" s="215"/>
      <c r="J137" s="216"/>
      <c r="AN137" s="254">
        <v>4</v>
      </c>
      <c r="AO137" s="253"/>
    </row>
    <row r="138" spans="1:41" s="142" customFormat="1" outlineLevel="2">
      <c r="A138" s="193" t="s">
        <v>100</v>
      </c>
      <c r="B138" s="259" t="s">
        <v>438</v>
      </c>
      <c r="C138" s="211" t="s">
        <v>439</v>
      </c>
      <c r="D138" s="212" t="s">
        <v>440</v>
      </c>
      <c r="E138" s="212">
        <f>2*1</f>
        <v>2</v>
      </c>
      <c r="F138" s="213">
        <v>0.16</v>
      </c>
      <c r="G138" s="213">
        <f>F138*E138</f>
        <v>0.32</v>
      </c>
      <c r="H138" s="214">
        <v>1.4300999999999999</v>
      </c>
      <c r="I138" s="215"/>
      <c r="J138" s="216"/>
      <c r="AN138" s="254">
        <v>4</v>
      </c>
      <c r="AO138" s="253"/>
    </row>
    <row r="139" spans="1:41" s="142" customFormat="1" outlineLevel="2">
      <c r="A139" s="193" t="s">
        <v>100</v>
      </c>
      <c r="B139" s="259" t="s">
        <v>441</v>
      </c>
      <c r="C139" s="205"/>
      <c r="D139" s="206" t="s">
        <v>367</v>
      </c>
      <c r="E139" s="206">
        <f>4*1</f>
        <v>4</v>
      </c>
      <c r="F139" s="207">
        <v>0</v>
      </c>
      <c r="G139" s="207">
        <f>F139*E139</f>
        <v>0</v>
      </c>
      <c r="H139" s="208"/>
      <c r="I139" s="209"/>
      <c r="J139" s="210"/>
      <c r="AN139" s="254">
        <v>4</v>
      </c>
      <c r="AO139" s="253"/>
    </row>
    <row r="140" spans="1:41" s="142" customFormat="1" outlineLevel="2">
      <c r="A140" s="193" t="s">
        <v>100</v>
      </c>
      <c r="B140" s="259" t="s">
        <v>442</v>
      </c>
      <c r="C140" s="211"/>
      <c r="D140" s="212" t="s">
        <v>443</v>
      </c>
      <c r="E140" s="212">
        <f>1*1</f>
        <v>1</v>
      </c>
      <c r="F140" s="213">
        <v>0.1</v>
      </c>
      <c r="G140" s="213">
        <f>F140*E140</f>
        <v>0.1</v>
      </c>
      <c r="H140" s="214"/>
      <c r="I140" s="215"/>
      <c r="J140" s="216"/>
      <c r="AN140" s="254">
        <v>4</v>
      </c>
      <c r="AO140" s="253"/>
    </row>
    <row r="141" spans="1:41" s="142" customFormat="1" outlineLevel="1">
      <c r="A141" s="193" t="s">
        <v>87</v>
      </c>
      <c r="B141" s="259" t="s">
        <v>444</v>
      </c>
      <c r="C141" s="194" t="s">
        <v>445</v>
      </c>
      <c r="D141" s="195" t="s">
        <v>431</v>
      </c>
      <c r="E141" s="195">
        <f>1*1</f>
        <v>1</v>
      </c>
      <c r="F141" s="198"/>
      <c r="G141" s="198" t="str">
        <f>""</f>
        <v/>
      </c>
      <c r="H141" s="193"/>
      <c r="I141" s="196"/>
      <c r="J141" s="197"/>
      <c r="AN141" s="254">
        <v>3</v>
      </c>
      <c r="AO141" s="253"/>
    </row>
    <row r="142" spans="1:41" s="142" customFormat="1" outlineLevel="2">
      <c r="A142" s="193" t="s">
        <v>100</v>
      </c>
      <c r="B142" s="259" t="s">
        <v>446</v>
      </c>
      <c r="C142" s="211" t="s">
        <v>433</v>
      </c>
      <c r="D142" s="212" t="s">
        <v>434</v>
      </c>
      <c r="E142" s="212">
        <f>2*1</f>
        <v>2</v>
      </c>
      <c r="F142" s="213">
        <v>7.0000000000000007E-2</v>
      </c>
      <c r="G142" s="213">
        <f>F142*E142</f>
        <v>0.14000000000000001</v>
      </c>
      <c r="H142" s="214" t="s">
        <v>104</v>
      </c>
      <c r="I142" s="215"/>
      <c r="J142" s="216"/>
      <c r="AN142" s="254">
        <v>4</v>
      </c>
      <c r="AO142" s="253"/>
    </row>
    <row r="143" spans="1:41" s="142" customFormat="1" outlineLevel="2">
      <c r="A143" s="193" t="s">
        <v>100</v>
      </c>
      <c r="B143" s="259" t="s">
        <v>447</v>
      </c>
      <c r="C143" s="211" t="s">
        <v>436</v>
      </c>
      <c r="D143" s="212" t="s">
        <v>437</v>
      </c>
      <c r="E143" s="212">
        <f>2*1</f>
        <v>2</v>
      </c>
      <c r="F143" s="213">
        <v>0.31</v>
      </c>
      <c r="G143" s="213">
        <f>F143*E143</f>
        <v>0.62</v>
      </c>
      <c r="H143" s="214" t="s">
        <v>362</v>
      </c>
      <c r="I143" s="215"/>
      <c r="J143" s="216"/>
      <c r="AN143" s="254">
        <v>4</v>
      </c>
      <c r="AO143" s="253"/>
    </row>
    <row r="144" spans="1:41" s="142" customFormat="1" outlineLevel="2">
      <c r="A144" s="193" t="s">
        <v>100</v>
      </c>
      <c r="B144" s="259" t="s">
        <v>448</v>
      </c>
      <c r="C144" s="211" t="s">
        <v>439</v>
      </c>
      <c r="D144" s="212" t="s">
        <v>440</v>
      </c>
      <c r="E144" s="212">
        <f>2*1</f>
        <v>2</v>
      </c>
      <c r="F144" s="213">
        <v>0.16</v>
      </c>
      <c r="G144" s="213">
        <f>F144*E144</f>
        <v>0.32</v>
      </c>
      <c r="H144" s="214">
        <v>1.4300999999999999</v>
      </c>
      <c r="I144" s="215"/>
      <c r="J144" s="216"/>
      <c r="AN144" s="254">
        <v>4</v>
      </c>
      <c r="AO144" s="253"/>
    </row>
    <row r="145" spans="1:41" s="142" customFormat="1" outlineLevel="2">
      <c r="A145" s="193" t="s">
        <v>100</v>
      </c>
      <c r="B145" s="259" t="s">
        <v>449</v>
      </c>
      <c r="C145" s="205"/>
      <c r="D145" s="206" t="s">
        <v>367</v>
      </c>
      <c r="E145" s="206">
        <f>4*1</f>
        <v>4</v>
      </c>
      <c r="F145" s="207">
        <v>0</v>
      </c>
      <c r="G145" s="207">
        <f>F145*E145</f>
        <v>0</v>
      </c>
      <c r="H145" s="208"/>
      <c r="I145" s="209"/>
      <c r="J145" s="210"/>
      <c r="AN145" s="254">
        <v>4</v>
      </c>
      <c r="AO145" s="253"/>
    </row>
    <row r="146" spans="1:41" s="142" customFormat="1" outlineLevel="2">
      <c r="A146" s="193" t="s">
        <v>100</v>
      </c>
      <c r="B146" s="259" t="s">
        <v>450</v>
      </c>
      <c r="C146" s="211"/>
      <c r="D146" s="212" t="s">
        <v>451</v>
      </c>
      <c r="E146" s="212">
        <f t="shared" ref="E146:E152" si="7">1*1</f>
        <v>1</v>
      </c>
      <c r="F146" s="213">
        <v>0.2</v>
      </c>
      <c r="G146" s="213">
        <f>F146*E146</f>
        <v>0.2</v>
      </c>
      <c r="H146" s="214"/>
      <c r="I146" s="215"/>
      <c r="J146" s="216"/>
      <c r="AN146" s="254">
        <v>4</v>
      </c>
      <c r="AO146" s="253"/>
    </row>
    <row r="147" spans="1:41" s="142" customFormat="1" outlineLevel="1">
      <c r="A147" s="193" t="s">
        <v>87</v>
      </c>
      <c r="B147" s="259" t="s">
        <v>452</v>
      </c>
      <c r="C147" s="194" t="s">
        <v>453</v>
      </c>
      <c r="D147" s="195" t="s">
        <v>454</v>
      </c>
      <c r="E147" s="195">
        <f t="shared" si="7"/>
        <v>1</v>
      </c>
      <c r="F147" s="198"/>
      <c r="G147" s="198" t="str">
        <f>""</f>
        <v/>
      </c>
      <c r="H147" s="193"/>
      <c r="I147" s="196"/>
      <c r="J147" s="197"/>
      <c r="AN147" s="254">
        <v>3</v>
      </c>
      <c r="AO147" s="253"/>
    </row>
    <row r="148" spans="1:41" s="142" customFormat="1" outlineLevel="2">
      <c r="A148" s="193" t="s">
        <v>100</v>
      </c>
      <c r="B148" s="259" t="s">
        <v>455</v>
      </c>
      <c r="C148" s="199" t="s">
        <v>456</v>
      </c>
      <c r="D148" s="200" t="s">
        <v>457</v>
      </c>
      <c r="E148" s="200">
        <f t="shared" si="7"/>
        <v>1</v>
      </c>
      <c r="F148" s="201">
        <v>0.14000000000000001</v>
      </c>
      <c r="G148" s="201">
        <f t="shared" ref="G148:G154" si="8">F148*E148</f>
        <v>0.14000000000000001</v>
      </c>
      <c r="H148" s="202" t="s">
        <v>104</v>
      </c>
      <c r="I148" s="203"/>
      <c r="J148" s="204"/>
      <c r="AN148" s="254">
        <v>4</v>
      </c>
      <c r="AO148" s="253"/>
    </row>
    <row r="149" spans="1:41" s="142" customFormat="1" outlineLevel="2">
      <c r="A149" s="193" t="s">
        <v>100</v>
      </c>
      <c r="B149" s="259" t="s">
        <v>458</v>
      </c>
      <c r="C149" s="199" t="s">
        <v>459</v>
      </c>
      <c r="D149" s="200" t="s">
        <v>460</v>
      </c>
      <c r="E149" s="200">
        <f t="shared" si="7"/>
        <v>1</v>
      </c>
      <c r="F149" s="201">
        <v>0.47</v>
      </c>
      <c r="G149" s="201">
        <f t="shared" si="8"/>
        <v>0.47</v>
      </c>
      <c r="H149" s="202" t="s">
        <v>104</v>
      </c>
      <c r="I149" s="203"/>
      <c r="J149" s="204"/>
      <c r="AN149" s="254">
        <v>4</v>
      </c>
      <c r="AO149" s="253"/>
    </row>
    <row r="150" spans="1:41" s="142" customFormat="1" outlineLevel="2">
      <c r="A150" s="193" t="s">
        <v>100</v>
      </c>
      <c r="B150" s="259" t="s">
        <v>461</v>
      </c>
      <c r="C150" s="199" t="s">
        <v>462</v>
      </c>
      <c r="D150" s="200" t="s">
        <v>460</v>
      </c>
      <c r="E150" s="200">
        <f t="shared" si="7"/>
        <v>1</v>
      </c>
      <c r="F150" s="201">
        <v>0.47</v>
      </c>
      <c r="G150" s="201">
        <f t="shared" si="8"/>
        <v>0.47</v>
      </c>
      <c r="H150" s="202" t="s">
        <v>104</v>
      </c>
      <c r="I150" s="203"/>
      <c r="J150" s="204"/>
      <c r="AN150" s="254">
        <v>4</v>
      </c>
      <c r="AO150" s="253"/>
    </row>
    <row r="151" spans="1:41" s="142" customFormat="1" outlineLevel="2">
      <c r="A151" s="193" t="s">
        <v>100</v>
      </c>
      <c r="B151" s="259" t="s">
        <v>463</v>
      </c>
      <c r="C151" s="199" t="s">
        <v>464</v>
      </c>
      <c r="D151" s="200" t="s">
        <v>465</v>
      </c>
      <c r="E151" s="200">
        <f t="shared" si="7"/>
        <v>1</v>
      </c>
      <c r="F151" s="201">
        <v>0.45</v>
      </c>
      <c r="G151" s="201">
        <f t="shared" si="8"/>
        <v>0.45</v>
      </c>
      <c r="H151" s="202" t="s">
        <v>104</v>
      </c>
      <c r="I151" s="203"/>
      <c r="J151" s="204"/>
      <c r="AN151" s="254">
        <v>4</v>
      </c>
      <c r="AO151" s="253"/>
    </row>
    <row r="152" spans="1:41" s="142" customFormat="1" outlineLevel="2">
      <c r="A152" s="193" t="s">
        <v>100</v>
      </c>
      <c r="B152" s="259" t="s">
        <v>466</v>
      </c>
      <c r="C152" s="199" t="s">
        <v>467</v>
      </c>
      <c r="D152" s="200" t="s">
        <v>465</v>
      </c>
      <c r="E152" s="200">
        <f t="shared" si="7"/>
        <v>1</v>
      </c>
      <c r="F152" s="201">
        <v>0.45</v>
      </c>
      <c r="G152" s="201">
        <f t="shared" si="8"/>
        <v>0.45</v>
      </c>
      <c r="H152" s="202" t="s">
        <v>104</v>
      </c>
      <c r="I152" s="203"/>
      <c r="J152" s="204"/>
      <c r="AN152" s="254">
        <v>4</v>
      </c>
      <c r="AO152" s="253"/>
    </row>
    <row r="153" spans="1:41" s="142" customFormat="1" outlineLevel="2">
      <c r="A153" s="193" t="s">
        <v>100</v>
      </c>
      <c r="B153" s="259" t="s">
        <v>468</v>
      </c>
      <c r="C153" s="199" t="s">
        <v>469</v>
      </c>
      <c r="D153" s="200" t="s">
        <v>470</v>
      </c>
      <c r="E153" s="200">
        <f>3*1</f>
        <v>3</v>
      </c>
      <c r="F153" s="201">
        <v>0.01</v>
      </c>
      <c r="G153" s="201">
        <f t="shared" si="8"/>
        <v>0.03</v>
      </c>
      <c r="H153" s="202" t="s">
        <v>104</v>
      </c>
      <c r="I153" s="203"/>
      <c r="J153" s="204"/>
      <c r="AN153" s="254">
        <v>4</v>
      </c>
      <c r="AO153" s="253"/>
    </row>
    <row r="154" spans="1:41" s="142" customFormat="1" outlineLevel="2">
      <c r="A154" s="193" t="s">
        <v>100</v>
      </c>
      <c r="B154" s="259" t="s">
        <v>471</v>
      </c>
      <c r="C154" s="199" t="s">
        <v>472</v>
      </c>
      <c r="D154" s="200" t="s">
        <v>473</v>
      </c>
      <c r="E154" s="200">
        <f>2*1</f>
        <v>2</v>
      </c>
      <c r="F154" s="201">
        <v>0.01</v>
      </c>
      <c r="G154" s="201">
        <f t="shared" si="8"/>
        <v>0.02</v>
      </c>
      <c r="H154" s="202" t="s">
        <v>104</v>
      </c>
      <c r="I154" s="203"/>
      <c r="J154" s="204"/>
      <c r="AN154" s="254">
        <v>4</v>
      </c>
      <c r="AO154" s="253"/>
    </row>
    <row r="155" spans="1:41" s="142" customFormat="1" outlineLevel="1">
      <c r="A155" s="193" t="s">
        <v>87</v>
      </c>
      <c r="B155" s="259" t="s">
        <v>474</v>
      </c>
      <c r="C155" s="194" t="s">
        <v>475</v>
      </c>
      <c r="D155" s="195" t="s">
        <v>476</v>
      </c>
      <c r="E155" s="195">
        <f>2*1</f>
        <v>2</v>
      </c>
      <c r="F155" s="198"/>
      <c r="G155" s="198" t="str">
        <f>""</f>
        <v/>
      </c>
      <c r="H155" s="193"/>
      <c r="I155" s="196"/>
      <c r="J155" s="197"/>
      <c r="AN155" s="254">
        <v>3</v>
      </c>
      <c r="AO155" s="253"/>
    </row>
    <row r="156" spans="1:41" s="142" customFormat="1" outlineLevel="2">
      <c r="A156" s="193" t="s">
        <v>100</v>
      </c>
      <c r="B156" s="259" t="s">
        <v>477</v>
      </c>
      <c r="C156" s="199" t="s">
        <v>478</v>
      </c>
      <c r="D156" s="200" t="s">
        <v>479</v>
      </c>
      <c r="E156" s="200">
        <f>1*2</f>
        <v>2</v>
      </c>
      <c r="F156" s="201">
        <v>7.0000000000000007E-2</v>
      </c>
      <c r="G156" s="201">
        <f>F156*E156</f>
        <v>0.14000000000000001</v>
      </c>
      <c r="H156" s="202">
        <v>1.4300999999999999</v>
      </c>
      <c r="I156" s="203"/>
      <c r="J156" s="204"/>
      <c r="AN156" s="254">
        <v>4</v>
      </c>
      <c r="AO156" s="253"/>
    </row>
    <row r="157" spans="1:41" s="142" customFormat="1" outlineLevel="2">
      <c r="A157" s="193" t="s">
        <v>100</v>
      </c>
      <c r="B157" s="259" t="s">
        <v>480</v>
      </c>
      <c r="C157" s="199" t="s">
        <v>481</v>
      </c>
      <c r="D157" s="200" t="s">
        <v>482</v>
      </c>
      <c r="E157" s="200">
        <f>1*2</f>
        <v>2</v>
      </c>
      <c r="F157" s="201">
        <v>0.28000000000000003</v>
      </c>
      <c r="G157" s="201">
        <f>F157*E157</f>
        <v>0.56000000000000005</v>
      </c>
      <c r="H157" s="202">
        <v>1.4300999999999999</v>
      </c>
      <c r="I157" s="203"/>
      <c r="J157" s="204"/>
      <c r="AN157" s="254">
        <v>4</v>
      </c>
      <c r="AO157" s="253"/>
    </row>
    <row r="158" spans="1:41" s="142" customFormat="1" outlineLevel="2">
      <c r="A158" s="193" t="s">
        <v>100</v>
      </c>
      <c r="B158" s="259" t="s">
        <v>483</v>
      </c>
      <c r="C158" s="205" t="s">
        <v>484</v>
      </c>
      <c r="D158" s="206" t="s">
        <v>485</v>
      </c>
      <c r="E158" s="206">
        <f>1*2</f>
        <v>2</v>
      </c>
      <c r="F158" s="207">
        <v>0.01</v>
      </c>
      <c r="G158" s="207">
        <f>F158*E158</f>
        <v>0.02</v>
      </c>
      <c r="H158" s="208">
        <v>1.4300999999999999</v>
      </c>
      <c r="I158" s="209"/>
      <c r="J158" s="210"/>
      <c r="AN158" s="254">
        <v>4</v>
      </c>
      <c r="AO158" s="253"/>
    </row>
    <row r="159" spans="1:41" s="142" customFormat="1" outlineLevel="1">
      <c r="A159" s="193" t="s">
        <v>87</v>
      </c>
      <c r="B159" s="259" t="s">
        <v>486</v>
      </c>
      <c r="C159" s="194" t="s">
        <v>487</v>
      </c>
      <c r="D159" s="195" t="s">
        <v>488</v>
      </c>
      <c r="E159" s="195">
        <f>1*1</f>
        <v>1</v>
      </c>
      <c r="F159" s="198"/>
      <c r="G159" s="198" t="str">
        <f>""</f>
        <v/>
      </c>
      <c r="H159" s="193"/>
      <c r="I159" s="196"/>
      <c r="J159" s="197"/>
      <c r="AN159" s="254">
        <v>3</v>
      </c>
    </row>
    <row r="160" spans="1:41" s="142" customFormat="1" outlineLevel="2">
      <c r="A160" s="193" t="s">
        <v>100</v>
      </c>
      <c r="B160" s="259" t="s">
        <v>489</v>
      </c>
      <c r="C160" s="199" t="s">
        <v>490</v>
      </c>
      <c r="D160" s="200" t="s">
        <v>491</v>
      </c>
      <c r="E160" s="200">
        <f>1*1</f>
        <v>1</v>
      </c>
      <c r="F160" s="201">
        <v>0.03</v>
      </c>
      <c r="G160" s="201">
        <f>F160*E160</f>
        <v>0.03</v>
      </c>
      <c r="H160" s="202">
        <v>1.4300999999999999</v>
      </c>
      <c r="I160" s="203"/>
      <c r="J160" s="204"/>
      <c r="AN160" s="254">
        <v>4</v>
      </c>
    </row>
    <row r="161" spans="1:40" s="142" customFormat="1" outlineLevel="2">
      <c r="A161" s="193" t="s">
        <v>100</v>
      </c>
      <c r="B161" s="259" t="s">
        <v>492</v>
      </c>
      <c r="C161" s="199" t="s">
        <v>493</v>
      </c>
      <c r="D161" s="200" t="s">
        <v>494</v>
      </c>
      <c r="E161" s="200">
        <f>1*1</f>
        <v>1</v>
      </c>
      <c r="F161" s="201">
        <v>0.01</v>
      </c>
      <c r="G161" s="201">
        <f>F161*E161</f>
        <v>0.01</v>
      </c>
      <c r="H161" s="202">
        <v>1.4300999999999999</v>
      </c>
      <c r="I161" s="203"/>
      <c r="J161" s="204"/>
      <c r="AN161" s="254">
        <v>4</v>
      </c>
    </row>
    <row r="162" spans="1:40" s="142" customFormat="1" outlineLevel="2">
      <c r="A162" s="193" t="s">
        <v>100</v>
      </c>
      <c r="B162" s="259" t="s">
        <v>495</v>
      </c>
      <c r="C162" s="199" t="s">
        <v>496</v>
      </c>
      <c r="D162" s="200" t="s">
        <v>497</v>
      </c>
      <c r="E162" s="200">
        <f>1*1</f>
        <v>1</v>
      </c>
      <c r="F162" s="201">
        <v>0.08</v>
      </c>
      <c r="G162" s="201">
        <f>F162*E162</f>
        <v>0.08</v>
      </c>
      <c r="H162" s="202">
        <v>1.4300999999999999</v>
      </c>
      <c r="I162" s="203"/>
      <c r="J162" s="204"/>
      <c r="AN162" s="254">
        <v>4</v>
      </c>
    </row>
    <row r="163" spans="1:40" s="142" customFormat="1" outlineLevel="2">
      <c r="A163" s="193" t="s">
        <v>100</v>
      </c>
      <c r="B163" s="259" t="s">
        <v>498</v>
      </c>
      <c r="C163" s="199" t="s">
        <v>499</v>
      </c>
      <c r="D163" s="200" t="s">
        <v>500</v>
      </c>
      <c r="E163" s="200">
        <f>1*1</f>
        <v>1</v>
      </c>
      <c r="F163" s="201">
        <v>0.02</v>
      </c>
      <c r="G163" s="201">
        <f>F163*E163</f>
        <v>0.02</v>
      </c>
      <c r="H163" s="202">
        <v>1.4300999999999999</v>
      </c>
      <c r="I163" s="203"/>
      <c r="J163" s="204"/>
      <c r="AN163" s="254">
        <v>4</v>
      </c>
    </row>
    <row r="164" spans="1:40" s="142" customFormat="1" outlineLevel="2">
      <c r="A164" s="193" t="s">
        <v>100</v>
      </c>
      <c r="B164" s="259" t="s">
        <v>501</v>
      </c>
      <c r="C164" s="205" t="s">
        <v>502</v>
      </c>
      <c r="D164" s="206" t="s">
        <v>503</v>
      </c>
      <c r="E164" s="206">
        <f>2*1</f>
        <v>2</v>
      </c>
      <c r="F164" s="207">
        <v>0.01</v>
      </c>
      <c r="G164" s="207">
        <f>F164*E164</f>
        <v>0.02</v>
      </c>
      <c r="H164" s="208" t="s">
        <v>504</v>
      </c>
      <c r="I164" s="209"/>
      <c r="J164" s="210"/>
      <c r="AN164" s="254">
        <v>4</v>
      </c>
    </row>
    <row r="165" spans="1:40" s="142" customFormat="1" outlineLevel="1">
      <c r="A165" s="193" t="s">
        <v>87</v>
      </c>
      <c r="B165" s="259" t="s">
        <v>505</v>
      </c>
      <c r="C165" s="194" t="s">
        <v>506</v>
      </c>
      <c r="D165" s="195" t="s">
        <v>507</v>
      </c>
      <c r="E165" s="195">
        <f t="shared" ref="E165:E190" si="9">1*1</f>
        <v>1</v>
      </c>
      <c r="F165" s="198"/>
      <c r="G165" s="198" t="str">
        <f>""</f>
        <v/>
      </c>
      <c r="H165" s="193"/>
      <c r="I165" s="196"/>
      <c r="J165" s="197"/>
      <c r="AN165" s="254">
        <v>3</v>
      </c>
    </row>
    <row r="166" spans="1:40" s="142" customFormat="1" outlineLevel="2">
      <c r="A166" s="193" t="s">
        <v>100</v>
      </c>
      <c r="B166" s="259" t="s">
        <v>508</v>
      </c>
      <c r="C166" s="199" t="s">
        <v>509</v>
      </c>
      <c r="D166" s="200" t="s">
        <v>510</v>
      </c>
      <c r="E166" s="200">
        <f t="shared" si="9"/>
        <v>1</v>
      </c>
      <c r="F166" s="201">
        <v>0.37</v>
      </c>
      <c r="G166" s="201">
        <f>F166*E166</f>
        <v>0.37</v>
      </c>
      <c r="H166" s="202" t="s">
        <v>104</v>
      </c>
      <c r="I166" s="203"/>
      <c r="J166" s="204"/>
      <c r="AN166" s="254">
        <v>4</v>
      </c>
    </row>
    <row r="167" spans="1:40" s="142" customFormat="1" outlineLevel="2">
      <c r="A167" s="193" t="s">
        <v>100</v>
      </c>
      <c r="B167" s="259" t="s">
        <v>511</v>
      </c>
      <c r="C167" s="199" t="s">
        <v>512</v>
      </c>
      <c r="D167" s="200" t="s">
        <v>513</v>
      </c>
      <c r="E167" s="200">
        <f t="shared" si="9"/>
        <v>1</v>
      </c>
      <c r="F167" s="201">
        <v>0.05</v>
      </c>
      <c r="G167" s="201">
        <f>F167*E167</f>
        <v>0.05</v>
      </c>
      <c r="H167" s="202" t="s">
        <v>104</v>
      </c>
      <c r="I167" s="203"/>
      <c r="J167" s="204"/>
      <c r="AN167" s="254">
        <v>4</v>
      </c>
    </row>
    <row r="168" spans="1:40" s="142" customFormat="1" outlineLevel="2">
      <c r="A168" s="193" t="s">
        <v>100</v>
      </c>
      <c r="B168" s="259" t="s">
        <v>514</v>
      </c>
      <c r="C168" s="199" t="s">
        <v>515</v>
      </c>
      <c r="D168" s="200" t="s">
        <v>516</v>
      </c>
      <c r="E168" s="200">
        <f t="shared" si="9"/>
        <v>1</v>
      </c>
      <c r="F168" s="201">
        <v>0.05</v>
      </c>
      <c r="G168" s="201">
        <f>F168*E168</f>
        <v>0.05</v>
      </c>
      <c r="H168" s="202" t="s">
        <v>104</v>
      </c>
      <c r="I168" s="203"/>
      <c r="J168" s="204"/>
      <c r="AN168" s="254">
        <v>4</v>
      </c>
    </row>
    <row r="169" spans="1:40" s="142" customFormat="1" outlineLevel="2">
      <c r="A169" s="193" t="s">
        <v>100</v>
      </c>
      <c r="B169" s="259" t="s">
        <v>517</v>
      </c>
      <c r="C169" s="199" t="s">
        <v>518</v>
      </c>
      <c r="D169" s="200" t="s">
        <v>519</v>
      </c>
      <c r="E169" s="200">
        <f t="shared" si="9"/>
        <v>1</v>
      </c>
      <c r="F169" s="201">
        <v>0.01</v>
      </c>
      <c r="G169" s="201">
        <f>F169*E169</f>
        <v>0.01</v>
      </c>
      <c r="H169" s="202" t="s">
        <v>104</v>
      </c>
      <c r="I169" s="203"/>
      <c r="J169" s="204"/>
      <c r="AN169" s="254">
        <v>4</v>
      </c>
    </row>
    <row r="170" spans="1:40" s="142" customFormat="1" outlineLevel="2">
      <c r="A170" s="193" t="s">
        <v>100</v>
      </c>
      <c r="B170" s="259" t="s">
        <v>520</v>
      </c>
      <c r="C170" s="199" t="s">
        <v>521</v>
      </c>
      <c r="D170" s="200" t="s">
        <v>522</v>
      </c>
      <c r="E170" s="200">
        <f t="shared" si="9"/>
        <v>1</v>
      </c>
      <c r="F170" s="201">
        <v>0</v>
      </c>
      <c r="G170" s="201">
        <f>F170*E170</f>
        <v>0</v>
      </c>
      <c r="H170" s="202" t="s">
        <v>104</v>
      </c>
      <c r="I170" s="203"/>
      <c r="J170" s="204"/>
      <c r="AN170" s="254">
        <v>4</v>
      </c>
    </row>
    <row r="171" spans="1:40" s="142" customFormat="1" outlineLevel="1">
      <c r="A171" s="193" t="s">
        <v>87</v>
      </c>
      <c r="B171" s="259" t="s">
        <v>523</v>
      </c>
      <c r="C171" s="194" t="s">
        <v>524</v>
      </c>
      <c r="D171" s="195" t="s">
        <v>507</v>
      </c>
      <c r="E171" s="195">
        <f t="shared" si="9"/>
        <v>1</v>
      </c>
      <c r="F171" s="198"/>
      <c r="G171" s="198" t="str">
        <f>""</f>
        <v/>
      </c>
      <c r="H171" s="193"/>
      <c r="I171" s="196"/>
      <c r="J171" s="197"/>
      <c r="AN171" s="254">
        <v>3</v>
      </c>
    </row>
    <row r="172" spans="1:40" s="142" customFormat="1" outlineLevel="2">
      <c r="A172" s="193" t="s">
        <v>100</v>
      </c>
      <c r="B172" s="259" t="s">
        <v>525</v>
      </c>
      <c r="C172" s="199" t="s">
        <v>509</v>
      </c>
      <c r="D172" s="200" t="s">
        <v>510</v>
      </c>
      <c r="E172" s="200">
        <f t="shared" si="9"/>
        <v>1</v>
      </c>
      <c r="F172" s="201">
        <v>0.37</v>
      </c>
      <c r="G172" s="201">
        <f>F172*E172</f>
        <v>0.37</v>
      </c>
      <c r="H172" s="202" t="s">
        <v>104</v>
      </c>
      <c r="I172" s="203"/>
      <c r="J172" s="204"/>
      <c r="AN172" s="254">
        <v>4</v>
      </c>
    </row>
    <row r="173" spans="1:40" s="142" customFormat="1" outlineLevel="2">
      <c r="A173" s="193" t="s">
        <v>100</v>
      </c>
      <c r="B173" s="259" t="s">
        <v>526</v>
      </c>
      <c r="C173" s="199" t="s">
        <v>512</v>
      </c>
      <c r="D173" s="200" t="s">
        <v>513</v>
      </c>
      <c r="E173" s="200">
        <f t="shared" si="9"/>
        <v>1</v>
      </c>
      <c r="F173" s="201">
        <v>0.05</v>
      </c>
      <c r="G173" s="201">
        <f>F173*E173</f>
        <v>0.05</v>
      </c>
      <c r="H173" s="202" t="s">
        <v>104</v>
      </c>
      <c r="I173" s="203"/>
      <c r="J173" s="204"/>
      <c r="AN173" s="254">
        <v>4</v>
      </c>
    </row>
    <row r="174" spans="1:40" s="142" customFormat="1" outlineLevel="2">
      <c r="A174" s="193" t="s">
        <v>100</v>
      </c>
      <c r="B174" s="259" t="s">
        <v>527</v>
      </c>
      <c r="C174" s="199" t="s">
        <v>515</v>
      </c>
      <c r="D174" s="200" t="s">
        <v>516</v>
      </c>
      <c r="E174" s="200">
        <f t="shared" si="9"/>
        <v>1</v>
      </c>
      <c r="F174" s="201">
        <v>0.05</v>
      </c>
      <c r="G174" s="201">
        <f>F174*E174</f>
        <v>0.05</v>
      </c>
      <c r="H174" s="202" t="s">
        <v>104</v>
      </c>
      <c r="I174" s="203"/>
      <c r="J174" s="204"/>
      <c r="AN174" s="254">
        <v>4</v>
      </c>
    </row>
    <row r="175" spans="1:40" s="142" customFormat="1" outlineLevel="2">
      <c r="A175" s="193" t="s">
        <v>100</v>
      </c>
      <c r="B175" s="259" t="s">
        <v>528</v>
      </c>
      <c r="C175" s="199" t="s">
        <v>518</v>
      </c>
      <c r="D175" s="200" t="s">
        <v>519</v>
      </c>
      <c r="E175" s="200">
        <f t="shared" si="9"/>
        <v>1</v>
      </c>
      <c r="F175" s="201">
        <v>0.01</v>
      </c>
      <c r="G175" s="201">
        <f>F175*E175</f>
        <v>0.01</v>
      </c>
      <c r="H175" s="202" t="s">
        <v>104</v>
      </c>
      <c r="I175" s="203"/>
      <c r="J175" s="204"/>
      <c r="AN175" s="254">
        <v>4</v>
      </c>
    </row>
    <row r="176" spans="1:40" s="142" customFormat="1" outlineLevel="2">
      <c r="A176" s="193" t="s">
        <v>100</v>
      </c>
      <c r="B176" s="259" t="s">
        <v>529</v>
      </c>
      <c r="C176" s="199" t="s">
        <v>521</v>
      </c>
      <c r="D176" s="200" t="s">
        <v>522</v>
      </c>
      <c r="E176" s="200">
        <f t="shared" si="9"/>
        <v>1</v>
      </c>
      <c r="F176" s="201">
        <v>0</v>
      </c>
      <c r="G176" s="201">
        <f>F176*E176</f>
        <v>0</v>
      </c>
      <c r="H176" s="202" t="s">
        <v>104</v>
      </c>
      <c r="I176" s="203"/>
      <c r="J176" s="204"/>
      <c r="AN176" s="254">
        <v>4</v>
      </c>
    </row>
    <row r="177" spans="1:40" s="142" customFormat="1" outlineLevel="1">
      <c r="A177" s="193" t="s">
        <v>87</v>
      </c>
      <c r="B177" s="259" t="s">
        <v>530</v>
      </c>
      <c r="C177" s="194" t="s">
        <v>531</v>
      </c>
      <c r="D177" s="195" t="s">
        <v>532</v>
      </c>
      <c r="E177" s="195">
        <f t="shared" si="9"/>
        <v>1</v>
      </c>
      <c r="F177" s="198"/>
      <c r="G177" s="198" t="str">
        <f>""</f>
        <v/>
      </c>
      <c r="H177" s="193"/>
      <c r="I177" s="196"/>
      <c r="J177" s="197"/>
      <c r="AN177" s="254">
        <v>3</v>
      </c>
    </row>
    <row r="178" spans="1:40" s="142" customFormat="1" outlineLevel="2">
      <c r="A178" s="193" t="s">
        <v>100</v>
      </c>
      <c r="B178" s="259" t="s">
        <v>533</v>
      </c>
      <c r="C178" s="199" t="s">
        <v>534</v>
      </c>
      <c r="D178" s="200" t="s">
        <v>535</v>
      </c>
      <c r="E178" s="200">
        <f t="shared" si="9"/>
        <v>1</v>
      </c>
      <c r="F178" s="201">
        <v>0.23</v>
      </c>
      <c r="G178" s="201">
        <f>F178*E178</f>
        <v>0.23</v>
      </c>
      <c r="H178" s="202" t="s">
        <v>104</v>
      </c>
      <c r="I178" s="203"/>
      <c r="J178" s="204"/>
      <c r="AN178" s="254">
        <v>4</v>
      </c>
    </row>
    <row r="179" spans="1:40" s="142" customFormat="1" outlineLevel="2">
      <c r="A179" s="193" t="s">
        <v>100</v>
      </c>
      <c r="B179" s="259" t="s">
        <v>536</v>
      </c>
      <c r="C179" s="199" t="s">
        <v>537</v>
      </c>
      <c r="D179" s="200" t="s">
        <v>538</v>
      </c>
      <c r="E179" s="200">
        <f t="shared" si="9"/>
        <v>1</v>
      </c>
      <c r="F179" s="201">
        <v>0.08</v>
      </c>
      <c r="G179" s="201">
        <f>F179*E179</f>
        <v>0.08</v>
      </c>
      <c r="H179" s="202" t="s">
        <v>104</v>
      </c>
      <c r="I179" s="203"/>
      <c r="J179" s="204"/>
      <c r="AN179" s="254">
        <v>4</v>
      </c>
    </row>
    <row r="180" spans="1:40" s="142" customFormat="1" outlineLevel="2">
      <c r="A180" s="193" t="s">
        <v>100</v>
      </c>
      <c r="B180" s="259" t="s">
        <v>539</v>
      </c>
      <c r="C180" s="199" t="s">
        <v>540</v>
      </c>
      <c r="D180" s="200" t="s">
        <v>541</v>
      </c>
      <c r="E180" s="200">
        <f t="shared" si="9"/>
        <v>1</v>
      </c>
      <c r="F180" s="201">
        <v>0.08</v>
      </c>
      <c r="G180" s="201">
        <f>F180*E180</f>
        <v>0.08</v>
      </c>
      <c r="H180" s="202" t="s">
        <v>104</v>
      </c>
      <c r="I180" s="203"/>
      <c r="J180" s="204"/>
      <c r="AN180" s="254">
        <v>4</v>
      </c>
    </row>
    <row r="181" spans="1:40" s="142" customFormat="1" outlineLevel="2">
      <c r="A181" s="193" t="s">
        <v>100</v>
      </c>
      <c r="B181" s="259" t="s">
        <v>542</v>
      </c>
      <c r="C181" s="199" t="s">
        <v>543</v>
      </c>
      <c r="D181" s="200" t="s">
        <v>544</v>
      </c>
      <c r="E181" s="200">
        <f t="shared" si="9"/>
        <v>1</v>
      </c>
      <c r="F181" s="201">
        <v>0.12</v>
      </c>
      <c r="G181" s="201">
        <f>F181*E181</f>
        <v>0.12</v>
      </c>
      <c r="H181" s="202" t="s">
        <v>104</v>
      </c>
      <c r="I181" s="203"/>
      <c r="J181" s="204"/>
      <c r="AN181" s="254">
        <v>4</v>
      </c>
    </row>
    <row r="182" spans="1:40" s="142" customFormat="1" outlineLevel="2">
      <c r="A182" s="193" t="s">
        <v>100</v>
      </c>
      <c r="B182" s="259" t="s">
        <v>545</v>
      </c>
      <c r="C182" s="199" t="s">
        <v>546</v>
      </c>
      <c r="D182" s="200" t="s">
        <v>547</v>
      </c>
      <c r="E182" s="200">
        <f t="shared" si="9"/>
        <v>1</v>
      </c>
      <c r="F182" s="201">
        <v>0.02</v>
      </c>
      <c r="G182" s="201">
        <f>F182*E182</f>
        <v>0.02</v>
      </c>
      <c r="H182" s="202" t="s">
        <v>104</v>
      </c>
      <c r="I182" s="203"/>
      <c r="J182" s="204"/>
      <c r="AN182" s="254">
        <v>4</v>
      </c>
    </row>
    <row r="183" spans="1:40" s="142" customFormat="1" outlineLevel="1">
      <c r="A183" s="193" t="s">
        <v>87</v>
      </c>
      <c r="B183" s="259" t="s">
        <v>548</v>
      </c>
      <c r="C183" s="194" t="s">
        <v>549</v>
      </c>
      <c r="D183" s="195" t="s">
        <v>532</v>
      </c>
      <c r="E183" s="195">
        <f t="shared" si="9"/>
        <v>1</v>
      </c>
      <c r="F183" s="198"/>
      <c r="G183" s="198" t="str">
        <f>""</f>
        <v/>
      </c>
      <c r="H183" s="193"/>
      <c r="I183" s="196"/>
      <c r="J183" s="197"/>
      <c r="AN183" s="254">
        <v>3</v>
      </c>
    </row>
    <row r="184" spans="1:40" s="142" customFormat="1" outlineLevel="2">
      <c r="A184" s="193" t="s">
        <v>100</v>
      </c>
      <c r="B184" s="259" t="s">
        <v>550</v>
      </c>
      <c r="C184" s="199" t="s">
        <v>534</v>
      </c>
      <c r="D184" s="200" t="s">
        <v>535</v>
      </c>
      <c r="E184" s="200">
        <f t="shared" si="9"/>
        <v>1</v>
      </c>
      <c r="F184" s="201">
        <v>0.23</v>
      </c>
      <c r="G184" s="201">
        <f>F184*E184</f>
        <v>0.23</v>
      </c>
      <c r="H184" s="202" t="s">
        <v>104</v>
      </c>
      <c r="I184" s="203"/>
      <c r="J184" s="204"/>
      <c r="AN184" s="254">
        <v>4</v>
      </c>
    </row>
    <row r="185" spans="1:40" s="142" customFormat="1" outlineLevel="2">
      <c r="A185" s="193" t="s">
        <v>100</v>
      </c>
      <c r="B185" s="259" t="s">
        <v>551</v>
      </c>
      <c r="C185" s="199" t="s">
        <v>537</v>
      </c>
      <c r="D185" s="200" t="s">
        <v>538</v>
      </c>
      <c r="E185" s="200">
        <f t="shared" si="9"/>
        <v>1</v>
      </c>
      <c r="F185" s="201">
        <v>0.08</v>
      </c>
      <c r="G185" s="201">
        <f>F185*E185</f>
        <v>0.08</v>
      </c>
      <c r="H185" s="202" t="s">
        <v>104</v>
      </c>
      <c r="I185" s="203"/>
      <c r="J185" s="204"/>
      <c r="AN185" s="254">
        <v>4</v>
      </c>
    </row>
    <row r="186" spans="1:40" s="142" customFormat="1" outlineLevel="2">
      <c r="A186" s="193" t="s">
        <v>100</v>
      </c>
      <c r="B186" s="259" t="s">
        <v>552</v>
      </c>
      <c r="C186" s="199" t="s">
        <v>540</v>
      </c>
      <c r="D186" s="200" t="s">
        <v>541</v>
      </c>
      <c r="E186" s="200">
        <f t="shared" si="9"/>
        <v>1</v>
      </c>
      <c r="F186" s="201">
        <v>0.08</v>
      </c>
      <c r="G186" s="201">
        <f>F186*E186</f>
        <v>0.08</v>
      </c>
      <c r="H186" s="202" t="s">
        <v>104</v>
      </c>
      <c r="I186" s="203"/>
      <c r="J186" s="204"/>
      <c r="AN186" s="254">
        <v>4</v>
      </c>
    </row>
    <row r="187" spans="1:40" s="142" customFormat="1" outlineLevel="2">
      <c r="A187" s="193" t="s">
        <v>100</v>
      </c>
      <c r="B187" s="259" t="s">
        <v>553</v>
      </c>
      <c r="C187" s="199" t="s">
        <v>554</v>
      </c>
      <c r="D187" s="200" t="s">
        <v>544</v>
      </c>
      <c r="E187" s="200">
        <f t="shared" si="9"/>
        <v>1</v>
      </c>
      <c r="F187" s="201">
        <v>0.12</v>
      </c>
      <c r="G187" s="201">
        <f>F187*E187</f>
        <v>0.12</v>
      </c>
      <c r="H187" s="202" t="s">
        <v>104</v>
      </c>
      <c r="I187" s="203"/>
      <c r="J187" s="204"/>
      <c r="AN187" s="254">
        <v>4</v>
      </c>
    </row>
    <row r="188" spans="1:40" s="142" customFormat="1" outlineLevel="2">
      <c r="A188" s="193" t="s">
        <v>100</v>
      </c>
      <c r="B188" s="259" t="s">
        <v>555</v>
      </c>
      <c r="C188" s="199" t="s">
        <v>546</v>
      </c>
      <c r="D188" s="200" t="s">
        <v>547</v>
      </c>
      <c r="E188" s="200">
        <f t="shared" si="9"/>
        <v>1</v>
      </c>
      <c r="F188" s="201">
        <v>0.02</v>
      </c>
      <c r="G188" s="201">
        <f>F188*E188</f>
        <v>0.02</v>
      </c>
      <c r="H188" s="202" t="s">
        <v>104</v>
      </c>
      <c r="I188" s="203"/>
      <c r="J188" s="204"/>
      <c r="AN188" s="254">
        <v>4</v>
      </c>
    </row>
    <row r="189" spans="1:40" s="142" customFormat="1" outlineLevel="1">
      <c r="A189" s="193" t="s">
        <v>87</v>
      </c>
      <c r="B189" s="259" t="s">
        <v>556</v>
      </c>
      <c r="C189" s="194" t="s">
        <v>557</v>
      </c>
      <c r="D189" s="195" t="s">
        <v>558</v>
      </c>
      <c r="E189" s="195">
        <f t="shared" si="9"/>
        <v>1</v>
      </c>
      <c r="F189" s="198"/>
      <c r="G189" s="198" t="str">
        <f>""</f>
        <v/>
      </c>
      <c r="H189" s="193"/>
      <c r="I189" s="196"/>
      <c r="J189" s="197"/>
      <c r="AN189" s="254">
        <v>3</v>
      </c>
    </row>
    <row r="190" spans="1:40" s="142" customFormat="1" outlineLevel="2">
      <c r="A190" s="193" t="s">
        <v>100</v>
      </c>
      <c r="B190" s="259" t="s">
        <v>559</v>
      </c>
      <c r="C190" s="199" t="s">
        <v>560</v>
      </c>
      <c r="D190" s="200" t="s">
        <v>561</v>
      </c>
      <c r="E190" s="200">
        <f t="shared" si="9"/>
        <v>1</v>
      </c>
      <c r="F190" s="201">
        <v>0.48</v>
      </c>
      <c r="G190" s="201">
        <f t="shared" ref="G190:G209" si="10">F190*E190</f>
        <v>0.48</v>
      </c>
      <c r="H190" s="202" t="s">
        <v>104</v>
      </c>
      <c r="I190" s="203"/>
      <c r="J190" s="204"/>
      <c r="AN190" s="254">
        <v>4</v>
      </c>
    </row>
    <row r="191" spans="1:40" s="142" customFormat="1" outlineLevel="2">
      <c r="A191" s="193" t="s">
        <v>100</v>
      </c>
      <c r="B191" s="259" t="s">
        <v>562</v>
      </c>
      <c r="C191" s="199" t="s">
        <v>563</v>
      </c>
      <c r="D191" s="200" t="s">
        <v>564</v>
      </c>
      <c r="E191" s="200">
        <f>2*1</f>
        <v>2</v>
      </c>
      <c r="F191" s="201">
        <v>0.88</v>
      </c>
      <c r="G191" s="201">
        <f t="shared" si="10"/>
        <v>1.76</v>
      </c>
      <c r="H191" s="202" t="s">
        <v>104</v>
      </c>
      <c r="I191" s="203"/>
      <c r="J191" s="204"/>
      <c r="AN191" s="254">
        <v>4</v>
      </c>
    </row>
    <row r="192" spans="1:40" s="142" customFormat="1" outlineLevel="2">
      <c r="A192" s="193" t="s">
        <v>100</v>
      </c>
      <c r="B192" s="259" t="s">
        <v>565</v>
      </c>
      <c r="C192" s="199" t="s">
        <v>566</v>
      </c>
      <c r="D192" s="200" t="s">
        <v>567</v>
      </c>
      <c r="E192" s="200">
        <f>2*1</f>
        <v>2</v>
      </c>
      <c r="F192" s="201">
        <v>0.01</v>
      </c>
      <c r="G192" s="201">
        <f t="shared" si="10"/>
        <v>0.02</v>
      </c>
      <c r="H192" s="202" t="s">
        <v>104</v>
      </c>
      <c r="I192" s="203" t="s">
        <v>794</v>
      </c>
      <c r="J192" s="204"/>
      <c r="AN192" s="254">
        <v>4</v>
      </c>
    </row>
    <row r="193" spans="1:40" s="142" customFormat="1" outlineLevel="2">
      <c r="A193" s="193" t="s">
        <v>100</v>
      </c>
      <c r="B193" s="259" t="s">
        <v>568</v>
      </c>
      <c r="C193" s="199" t="s">
        <v>569</v>
      </c>
      <c r="D193" s="200" t="s">
        <v>570</v>
      </c>
      <c r="E193" s="200">
        <f>1*1</f>
        <v>1</v>
      </c>
      <c r="F193" s="201">
        <v>0.24</v>
      </c>
      <c r="G193" s="201">
        <f t="shared" si="10"/>
        <v>0.24</v>
      </c>
      <c r="H193" s="202" t="s">
        <v>104</v>
      </c>
      <c r="I193" s="203"/>
      <c r="J193" s="204"/>
      <c r="AN193" s="254">
        <v>4</v>
      </c>
    </row>
    <row r="194" spans="1:40" s="142" customFormat="1" outlineLevel="2">
      <c r="A194" s="193" t="s">
        <v>100</v>
      </c>
      <c r="B194" s="259" t="s">
        <v>571</v>
      </c>
      <c r="C194" s="199" t="s">
        <v>572</v>
      </c>
      <c r="D194" s="200" t="s">
        <v>500</v>
      </c>
      <c r="E194" s="200">
        <f>2*1</f>
        <v>2</v>
      </c>
      <c r="F194" s="201">
        <v>0.02</v>
      </c>
      <c r="G194" s="201">
        <f t="shared" si="10"/>
        <v>0.04</v>
      </c>
      <c r="H194" s="202" t="s">
        <v>104</v>
      </c>
      <c r="I194" s="203"/>
      <c r="J194" s="204"/>
      <c r="AN194" s="254">
        <v>4</v>
      </c>
    </row>
    <row r="195" spans="1:40" s="142" customFormat="1" outlineLevel="2">
      <c r="A195" s="193" t="s">
        <v>100</v>
      </c>
      <c r="B195" s="259" t="s">
        <v>573</v>
      </c>
      <c r="C195" s="199" t="s">
        <v>574</v>
      </c>
      <c r="D195" s="200" t="s">
        <v>575</v>
      </c>
      <c r="E195" s="200">
        <f>2*1</f>
        <v>2</v>
      </c>
      <c r="F195" s="201">
        <v>0</v>
      </c>
      <c r="G195" s="201">
        <f t="shared" si="10"/>
        <v>0</v>
      </c>
      <c r="H195" s="202" t="s">
        <v>576</v>
      </c>
      <c r="I195" s="203"/>
      <c r="J195" s="204"/>
      <c r="AN195" s="254">
        <v>4</v>
      </c>
    </row>
    <row r="196" spans="1:40" s="142" customFormat="1" outlineLevel="1">
      <c r="A196" s="193" t="s">
        <v>100</v>
      </c>
      <c r="B196" s="259" t="s">
        <v>577</v>
      </c>
      <c r="C196" s="199" t="s">
        <v>578</v>
      </c>
      <c r="D196" s="200" t="s">
        <v>579</v>
      </c>
      <c r="E196" s="200">
        <f>2*1</f>
        <v>2</v>
      </c>
      <c r="F196" s="201">
        <v>0.03</v>
      </c>
      <c r="G196" s="201">
        <f t="shared" si="10"/>
        <v>0.06</v>
      </c>
      <c r="H196" s="202">
        <v>1.4300999999999999</v>
      </c>
      <c r="I196" s="203"/>
      <c r="J196" s="204"/>
      <c r="AN196" s="254">
        <v>3</v>
      </c>
    </row>
    <row r="197" spans="1:40" s="142" customFormat="1" outlineLevel="1">
      <c r="A197" s="193" t="s">
        <v>100</v>
      </c>
      <c r="B197" s="259" t="s">
        <v>580</v>
      </c>
      <c r="C197" s="199" t="s">
        <v>581</v>
      </c>
      <c r="D197" s="200" t="s">
        <v>582</v>
      </c>
      <c r="E197" s="200">
        <f>1*1</f>
        <v>1</v>
      </c>
      <c r="F197" s="201">
        <v>0.05</v>
      </c>
      <c r="G197" s="201">
        <f t="shared" si="10"/>
        <v>0.05</v>
      </c>
      <c r="H197" s="202">
        <v>1.4300999999999999</v>
      </c>
      <c r="I197" s="203"/>
      <c r="J197" s="204"/>
      <c r="AN197" s="254">
        <v>3</v>
      </c>
    </row>
    <row r="198" spans="1:40" s="142" customFormat="1" outlineLevel="1">
      <c r="A198" s="193" t="s">
        <v>100</v>
      </c>
      <c r="B198" s="259" t="s">
        <v>583</v>
      </c>
      <c r="C198" s="199" t="s">
        <v>584</v>
      </c>
      <c r="D198" s="200" t="s">
        <v>585</v>
      </c>
      <c r="E198" s="200">
        <f>2*1</f>
        <v>2</v>
      </c>
      <c r="F198" s="201">
        <v>0.02</v>
      </c>
      <c r="G198" s="201">
        <f t="shared" si="10"/>
        <v>0.04</v>
      </c>
      <c r="H198" s="202">
        <v>1.4300999999999999</v>
      </c>
      <c r="I198" s="203"/>
      <c r="J198" s="204"/>
      <c r="AN198" s="254">
        <v>3</v>
      </c>
    </row>
    <row r="199" spans="1:40" s="142" customFormat="1" outlineLevel="1">
      <c r="A199" s="193" t="s">
        <v>100</v>
      </c>
      <c r="B199" s="259" t="s">
        <v>586</v>
      </c>
      <c r="C199" s="199" t="s">
        <v>587</v>
      </c>
      <c r="D199" s="200" t="s">
        <v>588</v>
      </c>
      <c r="E199" s="200">
        <f>1*1</f>
        <v>1</v>
      </c>
      <c r="F199" s="201">
        <v>0.03</v>
      </c>
      <c r="G199" s="201">
        <f t="shared" si="10"/>
        <v>0.03</v>
      </c>
      <c r="H199" s="202">
        <v>1.4300999999999999</v>
      </c>
      <c r="I199" s="203"/>
      <c r="J199" s="204"/>
      <c r="AN199" s="254">
        <v>3</v>
      </c>
    </row>
    <row r="200" spans="1:40" s="142" customFormat="1" outlineLevel="1">
      <c r="A200" s="193" t="s">
        <v>100</v>
      </c>
      <c r="B200" s="259" t="s">
        <v>589</v>
      </c>
      <c r="C200" s="199" t="s">
        <v>590</v>
      </c>
      <c r="D200" s="200" t="s">
        <v>591</v>
      </c>
      <c r="E200" s="200">
        <f>1*1</f>
        <v>1</v>
      </c>
      <c r="F200" s="201">
        <v>0.03</v>
      </c>
      <c r="G200" s="201">
        <f t="shared" si="10"/>
        <v>0.03</v>
      </c>
      <c r="H200" s="202">
        <v>1.4300999999999999</v>
      </c>
      <c r="I200" s="203"/>
      <c r="J200" s="204"/>
      <c r="AN200" s="254">
        <v>3</v>
      </c>
    </row>
    <row r="201" spans="1:40" s="142" customFormat="1" outlineLevel="1">
      <c r="A201" s="193" t="s">
        <v>100</v>
      </c>
      <c r="B201" s="259" t="s">
        <v>592</v>
      </c>
      <c r="C201" s="199" t="s">
        <v>593</v>
      </c>
      <c r="D201" s="200" t="s">
        <v>594</v>
      </c>
      <c r="E201" s="200">
        <f>2*1</f>
        <v>2</v>
      </c>
      <c r="F201" s="201">
        <v>0.04</v>
      </c>
      <c r="G201" s="201">
        <f t="shared" si="10"/>
        <v>0.08</v>
      </c>
      <c r="H201" s="202">
        <v>1.4300999999999999</v>
      </c>
      <c r="I201" s="203"/>
      <c r="J201" s="204"/>
      <c r="AN201" s="254">
        <v>3</v>
      </c>
    </row>
    <row r="202" spans="1:40" s="142" customFormat="1" outlineLevel="1">
      <c r="A202" s="193" t="s">
        <v>100</v>
      </c>
      <c r="B202" s="259" t="s">
        <v>595</v>
      </c>
      <c r="C202" s="199" t="s">
        <v>596</v>
      </c>
      <c r="D202" s="200" t="s">
        <v>597</v>
      </c>
      <c r="E202" s="200">
        <f>1*1</f>
        <v>1</v>
      </c>
      <c r="F202" s="201">
        <v>0.13</v>
      </c>
      <c r="G202" s="201">
        <f t="shared" si="10"/>
        <v>0.13</v>
      </c>
      <c r="H202" s="202">
        <v>1.4300999999999999</v>
      </c>
      <c r="I202" s="203"/>
      <c r="J202" s="204"/>
      <c r="AN202" s="254">
        <v>3</v>
      </c>
    </row>
    <row r="203" spans="1:40" s="142" customFormat="1" outlineLevel="1">
      <c r="A203" s="193" t="s">
        <v>100</v>
      </c>
      <c r="B203" s="259" t="s">
        <v>598</v>
      </c>
      <c r="C203" s="199" t="s">
        <v>599</v>
      </c>
      <c r="D203" s="200" t="s">
        <v>600</v>
      </c>
      <c r="E203" s="200">
        <f>1*1</f>
        <v>1</v>
      </c>
      <c r="F203" s="201">
        <v>0.02</v>
      </c>
      <c r="G203" s="201">
        <f t="shared" si="10"/>
        <v>0.02</v>
      </c>
      <c r="H203" s="202">
        <v>1.4300999999999999</v>
      </c>
      <c r="I203" s="203"/>
      <c r="J203" s="204"/>
      <c r="AN203" s="254">
        <v>3</v>
      </c>
    </row>
    <row r="204" spans="1:40" s="142" customFormat="1" outlineLevel="1">
      <c r="A204" s="193" t="s">
        <v>100</v>
      </c>
      <c r="B204" s="259" t="s">
        <v>601</v>
      </c>
      <c r="C204" s="199" t="s">
        <v>602</v>
      </c>
      <c r="D204" s="200" t="s">
        <v>603</v>
      </c>
      <c r="E204" s="200">
        <f>1*1</f>
        <v>1</v>
      </c>
      <c r="F204" s="201">
        <v>0.01</v>
      </c>
      <c r="G204" s="201">
        <f t="shared" si="10"/>
        <v>0.01</v>
      </c>
      <c r="H204" s="202">
        <v>1.4300999999999999</v>
      </c>
      <c r="I204" s="203"/>
      <c r="J204" s="204"/>
      <c r="AN204" s="254">
        <v>3</v>
      </c>
    </row>
    <row r="205" spans="1:40" s="142" customFormat="1" outlineLevel="1">
      <c r="A205" s="193" t="s">
        <v>100</v>
      </c>
      <c r="B205" s="259" t="s">
        <v>604</v>
      </c>
      <c r="C205" s="199" t="s">
        <v>605</v>
      </c>
      <c r="D205" s="200" t="s">
        <v>606</v>
      </c>
      <c r="E205" s="200">
        <f>1*1</f>
        <v>1</v>
      </c>
      <c r="F205" s="201">
        <v>0.02</v>
      </c>
      <c r="G205" s="201">
        <f t="shared" si="10"/>
        <v>0.02</v>
      </c>
      <c r="H205" s="202">
        <v>1.4300999999999999</v>
      </c>
      <c r="I205" s="203"/>
      <c r="J205" s="204"/>
      <c r="AN205" s="254">
        <v>3</v>
      </c>
    </row>
    <row r="206" spans="1:40" s="142" customFormat="1" outlineLevel="1">
      <c r="A206" s="193" t="s">
        <v>100</v>
      </c>
      <c r="B206" s="259" t="s">
        <v>607</v>
      </c>
      <c r="C206" s="199" t="s">
        <v>608</v>
      </c>
      <c r="D206" s="200" t="s">
        <v>609</v>
      </c>
      <c r="E206" s="200">
        <f>6*1</f>
        <v>6</v>
      </c>
      <c r="F206" s="201">
        <v>0</v>
      </c>
      <c r="G206" s="201">
        <f t="shared" si="10"/>
        <v>0</v>
      </c>
      <c r="H206" s="202" t="s">
        <v>576</v>
      </c>
      <c r="I206" s="203"/>
      <c r="J206" s="204"/>
      <c r="AN206" s="254">
        <v>3</v>
      </c>
    </row>
    <row r="207" spans="1:40" s="142" customFormat="1" outlineLevel="1">
      <c r="A207" s="193" t="s">
        <v>100</v>
      </c>
      <c r="B207" s="259" t="s">
        <v>610</v>
      </c>
      <c r="C207" s="199" t="s">
        <v>611</v>
      </c>
      <c r="D207" s="200" t="s">
        <v>612</v>
      </c>
      <c r="E207" s="200">
        <f>4*1</f>
        <v>4</v>
      </c>
      <c r="F207" s="201">
        <v>0</v>
      </c>
      <c r="G207" s="201">
        <f t="shared" si="10"/>
        <v>0</v>
      </c>
      <c r="H207" s="202" t="s">
        <v>576</v>
      </c>
      <c r="I207" s="203"/>
      <c r="J207" s="204"/>
      <c r="AN207" s="254">
        <v>3</v>
      </c>
    </row>
    <row r="208" spans="1:40" s="142" customFormat="1" outlineLevel="1">
      <c r="A208" s="193" t="s">
        <v>100</v>
      </c>
      <c r="B208" s="259" t="s">
        <v>613</v>
      </c>
      <c r="C208" s="199" t="s">
        <v>614</v>
      </c>
      <c r="D208" s="200" t="s">
        <v>615</v>
      </c>
      <c r="E208" s="200">
        <f>2*1</f>
        <v>2</v>
      </c>
      <c r="F208" s="201">
        <v>0</v>
      </c>
      <c r="G208" s="201">
        <f t="shared" si="10"/>
        <v>0</v>
      </c>
      <c r="H208" s="202" t="s">
        <v>576</v>
      </c>
      <c r="I208" s="203"/>
      <c r="J208" s="204"/>
      <c r="AN208" s="254">
        <v>3</v>
      </c>
    </row>
    <row r="209" spans="1:40" s="142" customFormat="1" outlineLevel="1">
      <c r="A209" s="193" t="s">
        <v>100</v>
      </c>
      <c r="B209" s="259" t="s">
        <v>616</v>
      </c>
      <c r="C209" s="199" t="s">
        <v>617</v>
      </c>
      <c r="D209" s="200" t="s">
        <v>618</v>
      </c>
      <c r="E209" s="200">
        <f>2*1</f>
        <v>2</v>
      </c>
      <c r="F209" s="201">
        <v>0</v>
      </c>
      <c r="G209" s="201">
        <f t="shared" si="10"/>
        <v>0</v>
      </c>
      <c r="H209" s="202" t="s">
        <v>576</v>
      </c>
      <c r="I209" s="203"/>
      <c r="J209" s="204"/>
      <c r="AN209" s="254">
        <v>3</v>
      </c>
    </row>
    <row r="210" spans="1:40" s="142" customFormat="1" outlineLevel="1">
      <c r="A210" s="193" t="s">
        <v>87</v>
      </c>
      <c r="B210" s="259" t="s">
        <v>619</v>
      </c>
      <c r="C210" s="194" t="s">
        <v>620</v>
      </c>
      <c r="D210" s="195" t="s">
        <v>621</v>
      </c>
      <c r="E210" s="195">
        <f>1*1</f>
        <v>1</v>
      </c>
      <c r="F210" s="198"/>
      <c r="G210" s="198" t="str">
        <f>""</f>
        <v/>
      </c>
      <c r="H210" s="193"/>
      <c r="I210" s="196"/>
      <c r="J210" s="197"/>
      <c r="AN210" s="254">
        <v>3</v>
      </c>
    </row>
    <row r="211" spans="1:40" s="142" customFormat="1" outlineLevel="2">
      <c r="A211" s="193" t="s">
        <v>100</v>
      </c>
      <c r="B211" s="259" t="s">
        <v>622</v>
      </c>
      <c r="C211" s="199" t="s">
        <v>623</v>
      </c>
      <c r="D211" s="200" t="s">
        <v>624</v>
      </c>
      <c r="E211" s="200">
        <f>1*1</f>
        <v>1</v>
      </c>
      <c r="F211" s="201">
        <v>0.03</v>
      </c>
      <c r="G211" s="201">
        <f t="shared" ref="G211:G242" si="11">F211*E211</f>
        <v>0.03</v>
      </c>
      <c r="H211" s="202" t="s">
        <v>104</v>
      </c>
      <c r="I211" s="203"/>
      <c r="J211" s="204"/>
      <c r="AN211" s="254">
        <v>4</v>
      </c>
    </row>
    <row r="212" spans="1:40" s="142" customFormat="1" outlineLevel="2">
      <c r="A212" s="193" t="s">
        <v>100</v>
      </c>
      <c r="B212" s="259" t="s">
        <v>625</v>
      </c>
      <c r="C212" s="199" t="s">
        <v>626</v>
      </c>
      <c r="D212" s="200" t="s">
        <v>627</v>
      </c>
      <c r="E212" s="200">
        <f>2*1</f>
        <v>2</v>
      </c>
      <c r="F212" s="201">
        <v>0.01</v>
      </c>
      <c r="G212" s="201">
        <f t="shared" si="11"/>
        <v>0.02</v>
      </c>
      <c r="H212" s="202" t="s">
        <v>104</v>
      </c>
      <c r="I212" s="203"/>
      <c r="J212" s="204"/>
      <c r="AN212" s="254">
        <v>4</v>
      </c>
    </row>
    <row r="213" spans="1:40" s="142" customFormat="1" outlineLevel="1">
      <c r="A213" s="193" t="s">
        <v>100</v>
      </c>
      <c r="B213" s="259" t="s">
        <v>628</v>
      </c>
      <c r="C213" s="211" t="s">
        <v>629</v>
      </c>
      <c r="D213" s="212" t="s">
        <v>630</v>
      </c>
      <c r="E213" s="212">
        <f>1*1</f>
        <v>1</v>
      </c>
      <c r="F213" s="213">
        <v>0.16</v>
      </c>
      <c r="G213" s="213">
        <f t="shared" si="11"/>
        <v>0.16</v>
      </c>
      <c r="H213" s="214" t="s">
        <v>104</v>
      </c>
      <c r="I213" s="215"/>
      <c r="J213" s="216"/>
      <c r="AN213" s="254">
        <v>3</v>
      </c>
    </row>
    <row r="214" spans="1:40" s="142" customFormat="1" outlineLevel="1">
      <c r="A214" s="193" t="s">
        <v>100</v>
      </c>
      <c r="B214" s="259" t="s">
        <v>631</v>
      </c>
      <c r="C214" s="211" t="s">
        <v>632</v>
      </c>
      <c r="D214" s="212" t="s">
        <v>633</v>
      </c>
      <c r="E214" s="212">
        <f>1*1</f>
        <v>1</v>
      </c>
      <c r="F214" s="213">
        <v>0.25</v>
      </c>
      <c r="G214" s="213">
        <f t="shared" si="11"/>
        <v>0.25</v>
      </c>
      <c r="H214" s="214" t="s">
        <v>104</v>
      </c>
      <c r="I214" s="215"/>
      <c r="J214" s="216"/>
      <c r="AN214" s="254">
        <v>3</v>
      </c>
    </row>
    <row r="215" spans="1:40" s="142" customFormat="1" outlineLevel="1">
      <c r="A215" s="193" t="s">
        <v>100</v>
      </c>
      <c r="B215" s="259" t="s">
        <v>634</v>
      </c>
      <c r="C215" s="211" t="s">
        <v>635</v>
      </c>
      <c r="D215" s="212" t="s">
        <v>636</v>
      </c>
      <c r="E215" s="212">
        <f>2*1</f>
        <v>2</v>
      </c>
      <c r="F215" s="213">
        <v>0</v>
      </c>
      <c r="G215" s="213">
        <f t="shared" si="11"/>
        <v>0</v>
      </c>
      <c r="H215" s="214" t="s">
        <v>576</v>
      </c>
      <c r="I215" s="215"/>
      <c r="J215" s="216"/>
      <c r="AN215" s="254">
        <v>3</v>
      </c>
    </row>
    <row r="216" spans="1:40" s="142" customFormat="1" outlineLevel="1">
      <c r="A216" s="193" t="s">
        <v>147</v>
      </c>
      <c r="B216" s="259" t="s">
        <v>637</v>
      </c>
      <c r="C216" s="205">
        <v>78254</v>
      </c>
      <c r="D216" s="206" t="s">
        <v>638</v>
      </c>
      <c r="E216" s="206">
        <f>1*1</f>
        <v>1</v>
      </c>
      <c r="F216" s="207">
        <v>1.47</v>
      </c>
      <c r="G216" s="207">
        <f t="shared" si="11"/>
        <v>1.47</v>
      </c>
      <c r="H216" s="208"/>
      <c r="I216" s="209"/>
      <c r="J216" s="210"/>
      <c r="AN216" s="254">
        <v>3</v>
      </c>
    </row>
    <row r="217" spans="1:40" s="142" customFormat="1" outlineLevel="1">
      <c r="A217" s="193" t="s">
        <v>100</v>
      </c>
      <c r="B217" s="259" t="s">
        <v>639</v>
      </c>
      <c r="C217" s="205" t="s">
        <v>640</v>
      </c>
      <c r="D217" s="206" t="s">
        <v>641</v>
      </c>
      <c r="E217" s="206">
        <f>1*1</f>
        <v>1</v>
      </c>
      <c r="F217" s="207">
        <v>0.17</v>
      </c>
      <c r="G217" s="207">
        <f t="shared" si="11"/>
        <v>0.17</v>
      </c>
      <c r="H217" s="208"/>
      <c r="I217" s="209"/>
      <c r="J217" s="210"/>
      <c r="AN217" s="254">
        <v>3</v>
      </c>
    </row>
    <row r="218" spans="1:40" s="142" customFormat="1" outlineLevel="1">
      <c r="A218" s="193" t="s">
        <v>100</v>
      </c>
      <c r="B218" s="259" t="s">
        <v>642</v>
      </c>
      <c r="C218" s="205" t="s">
        <v>643</v>
      </c>
      <c r="D218" s="206" t="s">
        <v>644</v>
      </c>
      <c r="E218" s="206">
        <f>2*1</f>
        <v>2</v>
      </c>
      <c r="F218" s="207">
        <v>1.85</v>
      </c>
      <c r="G218" s="207">
        <f t="shared" si="11"/>
        <v>3.7</v>
      </c>
      <c r="H218" s="208"/>
      <c r="I218" s="203" t="s">
        <v>794</v>
      </c>
      <c r="J218" s="210"/>
      <c r="AN218" s="254">
        <v>3</v>
      </c>
    </row>
    <row r="219" spans="1:40" s="142" customFormat="1" outlineLevel="1">
      <c r="A219" s="193" t="s">
        <v>100</v>
      </c>
      <c r="B219" s="259" t="s">
        <v>645</v>
      </c>
      <c r="C219" s="205" t="s">
        <v>646</v>
      </c>
      <c r="D219" s="206" t="s">
        <v>647</v>
      </c>
      <c r="E219" s="206">
        <f>2*1</f>
        <v>2</v>
      </c>
      <c r="F219" s="207">
        <v>0.06</v>
      </c>
      <c r="G219" s="207">
        <f t="shared" si="11"/>
        <v>0.12</v>
      </c>
      <c r="H219" s="208"/>
      <c r="I219" s="203" t="s">
        <v>794</v>
      </c>
      <c r="J219" s="210"/>
      <c r="AN219" s="254">
        <v>3</v>
      </c>
    </row>
    <row r="220" spans="1:40" s="142" customFormat="1" outlineLevel="1">
      <c r="A220" s="193" t="s">
        <v>100</v>
      </c>
      <c r="B220" s="259" t="s">
        <v>648</v>
      </c>
      <c r="C220" s="205">
        <v>29771</v>
      </c>
      <c r="D220" s="206" t="s">
        <v>649</v>
      </c>
      <c r="E220" s="206">
        <f>2*1</f>
        <v>2</v>
      </c>
      <c r="F220" s="207">
        <v>0.1</v>
      </c>
      <c r="G220" s="207">
        <f t="shared" si="11"/>
        <v>0.2</v>
      </c>
      <c r="H220" s="208"/>
      <c r="I220" s="209" t="s">
        <v>793</v>
      </c>
      <c r="J220" s="210"/>
      <c r="AN220" s="254">
        <v>3</v>
      </c>
    </row>
    <row r="221" spans="1:40" s="142" customFormat="1" outlineLevel="1">
      <c r="A221" s="193" t="s">
        <v>100</v>
      </c>
      <c r="B221" s="259" t="s">
        <v>650</v>
      </c>
      <c r="C221" s="205"/>
      <c r="D221" s="206" t="s">
        <v>651</v>
      </c>
      <c r="E221" s="206">
        <f>2*1</f>
        <v>2</v>
      </c>
      <c r="F221" s="207">
        <v>0.05</v>
      </c>
      <c r="G221" s="207">
        <f t="shared" si="11"/>
        <v>0.1</v>
      </c>
      <c r="H221" s="208"/>
      <c r="I221" s="203" t="s">
        <v>794</v>
      </c>
      <c r="J221" s="210"/>
      <c r="AN221" s="254">
        <v>3</v>
      </c>
    </row>
    <row r="222" spans="1:40" s="142" customFormat="1" outlineLevel="1">
      <c r="A222" s="193" t="s">
        <v>100</v>
      </c>
      <c r="B222" s="259" t="s">
        <v>652</v>
      </c>
      <c r="C222" s="205" t="s">
        <v>653</v>
      </c>
      <c r="D222" s="206" t="s">
        <v>654</v>
      </c>
      <c r="E222" s="206">
        <f>15*1</f>
        <v>15</v>
      </c>
      <c r="F222" s="207">
        <v>0</v>
      </c>
      <c r="G222" s="207">
        <f t="shared" si="11"/>
        <v>0</v>
      </c>
      <c r="H222" s="208" t="s">
        <v>655</v>
      </c>
      <c r="I222" s="209"/>
      <c r="J222" s="210"/>
      <c r="AN222" s="254">
        <v>3</v>
      </c>
    </row>
    <row r="223" spans="1:40" s="142" customFormat="1" outlineLevel="1">
      <c r="A223" s="193" t="s">
        <v>100</v>
      </c>
      <c r="B223" s="259" t="s">
        <v>656</v>
      </c>
      <c r="C223" s="205" t="s">
        <v>657</v>
      </c>
      <c r="D223" s="206" t="s">
        <v>658</v>
      </c>
      <c r="E223" s="206">
        <f>6*1</f>
        <v>6</v>
      </c>
      <c r="F223" s="207">
        <v>0</v>
      </c>
      <c r="G223" s="207">
        <f t="shared" si="11"/>
        <v>0</v>
      </c>
      <c r="H223" s="208" t="s">
        <v>659</v>
      </c>
      <c r="I223" s="209"/>
      <c r="J223" s="210"/>
      <c r="AN223" s="254">
        <v>3</v>
      </c>
    </row>
    <row r="224" spans="1:40" s="142" customFormat="1" outlineLevel="1">
      <c r="A224" s="193" t="s">
        <v>100</v>
      </c>
      <c r="B224" s="259" t="s">
        <v>660</v>
      </c>
      <c r="C224" s="205" t="s">
        <v>661</v>
      </c>
      <c r="D224" s="206" t="s">
        <v>662</v>
      </c>
      <c r="E224" s="206">
        <f>4*1</f>
        <v>4</v>
      </c>
      <c r="F224" s="207">
        <v>0.01</v>
      </c>
      <c r="G224" s="207">
        <f t="shared" si="11"/>
        <v>0.04</v>
      </c>
      <c r="H224" s="208" t="s">
        <v>659</v>
      </c>
      <c r="I224" s="209"/>
      <c r="J224" s="210"/>
      <c r="AN224" s="254">
        <v>3</v>
      </c>
    </row>
    <row r="225" spans="1:40" s="142" customFormat="1" outlineLevel="1">
      <c r="A225" s="193" t="s">
        <v>100</v>
      </c>
      <c r="B225" s="259" t="s">
        <v>663</v>
      </c>
      <c r="C225" s="205" t="s">
        <v>664</v>
      </c>
      <c r="D225" s="206" t="s">
        <v>665</v>
      </c>
      <c r="E225" s="206">
        <f>2*1</f>
        <v>2</v>
      </c>
      <c r="F225" s="207">
        <v>0</v>
      </c>
      <c r="G225" s="207">
        <f t="shared" si="11"/>
        <v>0</v>
      </c>
      <c r="H225" s="208"/>
      <c r="I225" s="209"/>
      <c r="J225" s="210"/>
      <c r="AN225" s="254">
        <v>3</v>
      </c>
    </row>
    <row r="226" spans="1:40" s="142" customFormat="1" outlineLevel="1">
      <c r="A226" s="193" t="s">
        <v>100</v>
      </c>
      <c r="B226" s="259" t="s">
        <v>666</v>
      </c>
      <c r="C226" s="205" t="s">
        <v>502</v>
      </c>
      <c r="D226" s="206" t="s">
        <v>503</v>
      </c>
      <c r="E226" s="206">
        <f>2*1</f>
        <v>2</v>
      </c>
      <c r="F226" s="207">
        <v>0.02</v>
      </c>
      <c r="G226" s="207">
        <f t="shared" si="11"/>
        <v>0.04</v>
      </c>
      <c r="H226" s="208"/>
      <c r="I226" s="209"/>
      <c r="J226" s="210"/>
      <c r="AN226" s="254">
        <v>3</v>
      </c>
    </row>
    <row r="227" spans="1:40" s="142" customFormat="1" outlineLevel="1">
      <c r="A227" s="193" t="s">
        <v>147</v>
      </c>
      <c r="B227" s="259" t="s">
        <v>667</v>
      </c>
      <c r="C227" s="205"/>
      <c r="D227" s="206" t="s">
        <v>668</v>
      </c>
      <c r="E227" s="206">
        <f>2*1</f>
        <v>2</v>
      </c>
      <c r="F227" s="207">
        <v>0</v>
      </c>
      <c r="G227" s="207">
        <f t="shared" si="11"/>
        <v>0</v>
      </c>
      <c r="H227" s="208"/>
      <c r="I227" s="209"/>
      <c r="J227" s="210"/>
      <c r="AN227" s="254">
        <v>3</v>
      </c>
    </row>
    <row r="228" spans="1:40" s="142" customFormat="1" outlineLevel="1">
      <c r="A228" s="193" t="s">
        <v>147</v>
      </c>
      <c r="B228" s="259" t="s">
        <v>669</v>
      </c>
      <c r="C228" s="205"/>
      <c r="D228" s="206" t="s">
        <v>670</v>
      </c>
      <c r="E228" s="206">
        <f>2*1</f>
        <v>2</v>
      </c>
      <c r="F228" s="207">
        <v>0.14000000000000001</v>
      </c>
      <c r="G228" s="207">
        <f t="shared" si="11"/>
        <v>0.28000000000000003</v>
      </c>
      <c r="H228" s="208"/>
      <c r="I228" s="209"/>
      <c r="J228" s="210"/>
      <c r="AN228" s="254">
        <v>3</v>
      </c>
    </row>
    <row r="229" spans="1:40" s="142" customFormat="1" outlineLevel="1">
      <c r="A229" s="193" t="s">
        <v>100</v>
      </c>
      <c r="B229" s="259" t="s">
        <v>671</v>
      </c>
      <c r="C229" s="205"/>
      <c r="D229" s="206" t="s">
        <v>672</v>
      </c>
      <c r="E229" s="206">
        <f>26*1</f>
        <v>26</v>
      </c>
      <c r="F229" s="207">
        <v>0</v>
      </c>
      <c r="G229" s="207">
        <f t="shared" si="11"/>
        <v>0</v>
      </c>
      <c r="H229" s="208"/>
      <c r="I229" s="209"/>
      <c r="J229" s="210"/>
      <c r="AN229" s="254">
        <v>3</v>
      </c>
    </row>
    <row r="230" spans="1:40" s="142" customFormat="1" outlineLevel="1">
      <c r="A230" s="193" t="s">
        <v>100</v>
      </c>
      <c r="B230" s="259" t="s">
        <v>673</v>
      </c>
      <c r="C230" s="205"/>
      <c r="D230" s="206" t="s">
        <v>674</v>
      </c>
      <c r="E230" s="206">
        <f>4*1</f>
        <v>4</v>
      </c>
      <c r="F230" s="207">
        <v>0</v>
      </c>
      <c r="G230" s="207">
        <f t="shared" si="11"/>
        <v>0</v>
      </c>
      <c r="H230" s="208"/>
      <c r="I230" s="209" t="s">
        <v>794</v>
      </c>
      <c r="J230" s="210"/>
      <c r="AN230" s="254">
        <v>3</v>
      </c>
    </row>
    <row r="231" spans="1:40" s="142" customFormat="1" outlineLevel="1">
      <c r="A231" s="193" t="s">
        <v>100</v>
      </c>
      <c r="B231" s="259" t="s">
        <v>675</v>
      </c>
      <c r="C231" s="205"/>
      <c r="D231" s="206" t="s">
        <v>676</v>
      </c>
      <c r="E231" s="206">
        <f>2*1</f>
        <v>2</v>
      </c>
      <c r="F231" s="207">
        <v>0</v>
      </c>
      <c r="G231" s="207">
        <f t="shared" si="11"/>
        <v>0</v>
      </c>
      <c r="H231" s="208"/>
      <c r="I231" s="209"/>
      <c r="J231" s="210"/>
      <c r="AN231" s="254">
        <v>3</v>
      </c>
    </row>
    <row r="232" spans="1:40" s="142" customFormat="1" outlineLevel="1">
      <c r="A232" s="193" t="s">
        <v>100</v>
      </c>
      <c r="B232" s="259" t="s">
        <v>677</v>
      </c>
      <c r="C232" s="205"/>
      <c r="D232" s="206" t="s">
        <v>678</v>
      </c>
      <c r="E232" s="206">
        <f>2*1</f>
        <v>2</v>
      </c>
      <c r="F232" s="207">
        <v>0</v>
      </c>
      <c r="G232" s="207">
        <f t="shared" si="11"/>
        <v>0</v>
      </c>
      <c r="H232" s="208"/>
      <c r="I232" s="209"/>
      <c r="J232" s="210"/>
      <c r="AN232" s="254">
        <v>3</v>
      </c>
    </row>
    <row r="233" spans="1:40" s="142" customFormat="1" outlineLevel="1">
      <c r="A233" s="193" t="s">
        <v>147</v>
      </c>
      <c r="B233" s="259" t="s">
        <v>679</v>
      </c>
      <c r="C233" s="205" t="s">
        <v>680</v>
      </c>
      <c r="D233" s="206" t="s">
        <v>681</v>
      </c>
      <c r="E233" s="206">
        <f>10*1</f>
        <v>10</v>
      </c>
      <c r="F233" s="207">
        <v>0</v>
      </c>
      <c r="G233" s="207">
        <f t="shared" si="11"/>
        <v>0</v>
      </c>
      <c r="H233" s="208"/>
      <c r="I233" s="209"/>
      <c r="J233" s="210"/>
      <c r="AN233" s="254">
        <v>3</v>
      </c>
    </row>
    <row r="234" spans="1:40" s="142" customFormat="1" outlineLevel="1">
      <c r="A234" s="193" t="s">
        <v>147</v>
      </c>
      <c r="B234" s="259" t="s">
        <v>682</v>
      </c>
      <c r="C234" s="205" t="s">
        <v>683</v>
      </c>
      <c r="D234" s="206" t="s">
        <v>684</v>
      </c>
      <c r="E234" s="206">
        <f>8*1</f>
        <v>8</v>
      </c>
      <c r="F234" s="207">
        <v>0</v>
      </c>
      <c r="G234" s="207">
        <f t="shared" si="11"/>
        <v>0</v>
      </c>
      <c r="H234" s="208"/>
      <c r="I234" s="209" t="s">
        <v>793</v>
      </c>
      <c r="J234" s="210"/>
      <c r="AN234" s="254">
        <v>3</v>
      </c>
    </row>
    <row r="235" spans="1:40" s="142" customFormat="1" outlineLevel="1">
      <c r="A235" s="193" t="s">
        <v>147</v>
      </c>
      <c r="B235" s="259" t="s">
        <v>685</v>
      </c>
      <c r="C235" s="205" t="s">
        <v>686</v>
      </c>
      <c r="D235" s="206" t="s">
        <v>687</v>
      </c>
      <c r="E235" s="206">
        <f>6*1</f>
        <v>6</v>
      </c>
      <c r="F235" s="207">
        <v>0</v>
      </c>
      <c r="G235" s="207">
        <f t="shared" si="11"/>
        <v>0</v>
      </c>
      <c r="H235" s="208"/>
      <c r="I235" s="209"/>
      <c r="J235" s="210"/>
      <c r="AN235" s="254">
        <v>3</v>
      </c>
    </row>
    <row r="236" spans="1:40" s="142" customFormat="1" outlineLevel="1">
      <c r="A236" s="193" t="s">
        <v>147</v>
      </c>
      <c r="B236" s="259" t="s">
        <v>688</v>
      </c>
      <c r="C236" s="205" t="s">
        <v>689</v>
      </c>
      <c r="D236" s="206" t="s">
        <v>690</v>
      </c>
      <c r="E236" s="206">
        <f>2*1</f>
        <v>2</v>
      </c>
      <c r="F236" s="207">
        <v>0</v>
      </c>
      <c r="G236" s="207">
        <f t="shared" si="11"/>
        <v>0</v>
      </c>
      <c r="H236" s="208"/>
      <c r="I236" s="209"/>
      <c r="J236" s="210"/>
      <c r="AN236" s="254">
        <v>3</v>
      </c>
    </row>
    <row r="237" spans="1:40" s="142" customFormat="1" ht="25.5" outlineLevel="1">
      <c r="A237" s="193" t="s">
        <v>147</v>
      </c>
      <c r="B237" s="259" t="s">
        <v>691</v>
      </c>
      <c r="C237" s="205" t="s">
        <v>692</v>
      </c>
      <c r="D237" s="206" t="s">
        <v>693</v>
      </c>
      <c r="E237" s="206">
        <f>47*1</f>
        <v>47</v>
      </c>
      <c r="F237" s="207">
        <v>0.01</v>
      </c>
      <c r="G237" s="207">
        <f t="shared" si="11"/>
        <v>0.47000000000000003</v>
      </c>
      <c r="H237" s="208"/>
      <c r="I237" s="209"/>
      <c r="J237" s="210"/>
      <c r="AN237" s="254">
        <v>3</v>
      </c>
    </row>
    <row r="238" spans="1:40" s="142" customFormat="1" outlineLevel="1">
      <c r="A238" s="193" t="s">
        <v>147</v>
      </c>
      <c r="B238" s="259" t="s">
        <v>694</v>
      </c>
      <c r="C238" s="205" t="s">
        <v>695</v>
      </c>
      <c r="D238" s="206" t="s">
        <v>696</v>
      </c>
      <c r="E238" s="206">
        <f>6*1</f>
        <v>6</v>
      </c>
      <c r="F238" s="207">
        <v>0</v>
      </c>
      <c r="G238" s="207">
        <f t="shared" si="11"/>
        <v>0</v>
      </c>
      <c r="H238" s="208"/>
      <c r="I238" s="209"/>
      <c r="J238" s="210"/>
      <c r="AN238" s="254">
        <v>3</v>
      </c>
    </row>
    <row r="239" spans="1:40" s="142" customFormat="1" outlineLevel="1">
      <c r="A239" s="193" t="s">
        <v>147</v>
      </c>
      <c r="B239" s="259" t="s">
        <v>697</v>
      </c>
      <c r="C239" s="205" t="s">
        <v>698</v>
      </c>
      <c r="D239" s="206" t="s">
        <v>699</v>
      </c>
      <c r="E239" s="206">
        <f>4*1</f>
        <v>4</v>
      </c>
      <c r="F239" s="207">
        <v>0.02</v>
      </c>
      <c r="G239" s="207">
        <f t="shared" si="11"/>
        <v>0.08</v>
      </c>
      <c r="H239" s="208"/>
      <c r="I239" s="209"/>
      <c r="J239" s="210"/>
      <c r="AN239" s="254">
        <v>3</v>
      </c>
    </row>
    <row r="240" spans="1:40" s="142" customFormat="1" outlineLevel="1">
      <c r="A240" s="193" t="s">
        <v>147</v>
      </c>
      <c r="B240" s="259" t="s">
        <v>700</v>
      </c>
      <c r="C240" s="205" t="s">
        <v>701</v>
      </c>
      <c r="D240" s="206" t="s">
        <v>702</v>
      </c>
      <c r="E240" s="206">
        <f>4*1</f>
        <v>4</v>
      </c>
      <c r="F240" s="207">
        <v>0</v>
      </c>
      <c r="G240" s="207">
        <f t="shared" si="11"/>
        <v>0</v>
      </c>
      <c r="H240" s="208"/>
      <c r="I240" s="209"/>
      <c r="J240" s="210"/>
      <c r="AN240" s="254">
        <v>3</v>
      </c>
    </row>
    <row r="241" spans="1:40" s="142" customFormat="1" outlineLevel="1">
      <c r="A241" s="193" t="s">
        <v>147</v>
      </c>
      <c r="B241" s="259" t="s">
        <v>703</v>
      </c>
      <c r="C241" s="205" t="s">
        <v>704</v>
      </c>
      <c r="D241" s="206" t="s">
        <v>705</v>
      </c>
      <c r="E241" s="206">
        <f>4*1</f>
        <v>4</v>
      </c>
      <c r="F241" s="207">
        <v>0.01</v>
      </c>
      <c r="G241" s="207">
        <f t="shared" si="11"/>
        <v>0.04</v>
      </c>
      <c r="H241" s="208"/>
      <c r="I241" s="209"/>
      <c r="J241" s="210"/>
      <c r="AN241" s="254">
        <v>3</v>
      </c>
    </row>
    <row r="242" spans="1:40" s="142" customFormat="1" outlineLevel="1">
      <c r="A242" s="193" t="s">
        <v>147</v>
      </c>
      <c r="B242" s="259" t="s">
        <v>706</v>
      </c>
      <c r="C242" s="205" t="s">
        <v>707</v>
      </c>
      <c r="D242" s="206" t="s">
        <v>708</v>
      </c>
      <c r="E242" s="206">
        <f>4*1</f>
        <v>4</v>
      </c>
      <c r="F242" s="207">
        <v>0</v>
      </c>
      <c r="G242" s="207">
        <f t="shared" si="11"/>
        <v>0</v>
      </c>
      <c r="H242" s="208"/>
      <c r="I242" s="209"/>
      <c r="J242" s="210"/>
      <c r="AN242" s="254">
        <v>3</v>
      </c>
    </row>
    <row r="243" spans="1:40" s="142" customFormat="1" outlineLevel="1">
      <c r="A243" s="193" t="s">
        <v>147</v>
      </c>
      <c r="B243" s="259" t="s">
        <v>709</v>
      </c>
      <c r="C243" s="205" t="s">
        <v>707</v>
      </c>
      <c r="D243" s="206" t="s">
        <v>710</v>
      </c>
      <c r="E243" s="206">
        <f>47*1</f>
        <v>47</v>
      </c>
      <c r="F243" s="207">
        <v>0</v>
      </c>
      <c r="G243" s="207">
        <f t="shared" ref="G243:G278" si="12">F243*E243</f>
        <v>0</v>
      </c>
      <c r="H243" s="208"/>
      <c r="I243" s="209"/>
      <c r="J243" s="210"/>
      <c r="AN243" s="254">
        <v>3</v>
      </c>
    </row>
    <row r="244" spans="1:40" s="142" customFormat="1" outlineLevel="1">
      <c r="A244" s="193" t="s">
        <v>147</v>
      </c>
      <c r="B244" s="259" t="s">
        <v>711</v>
      </c>
      <c r="C244" s="205" t="s">
        <v>712</v>
      </c>
      <c r="D244" s="206" t="s">
        <v>713</v>
      </c>
      <c r="E244" s="206">
        <f>4*1</f>
        <v>4</v>
      </c>
      <c r="F244" s="207">
        <v>0</v>
      </c>
      <c r="G244" s="207">
        <f t="shared" si="12"/>
        <v>0</v>
      </c>
      <c r="H244" s="208"/>
      <c r="I244" s="209"/>
      <c r="J244" s="210"/>
      <c r="AN244" s="254">
        <v>3</v>
      </c>
    </row>
    <row r="245" spans="1:40" s="142" customFormat="1" outlineLevel="1">
      <c r="A245" s="193" t="s">
        <v>147</v>
      </c>
      <c r="B245" s="259" t="s">
        <v>714</v>
      </c>
      <c r="C245" s="205" t="s">
        <v>712</v>
      </c>
      <c r="D245" s="206" t="s">
        <v>715</v>
      </c>
      <c r="E245" s="206">
        <f>20*1</f>
        <v>20</v>
      </c>
      <c r="F245" s="207">
        <v>0</v>
      </c>
      <c r="G245" s="207">
        <f t="shared" si="12"/>
        <v>0</v>
      </c>
      <c r="H245" s="208"/>
      <c r="I245" s="209"/>
      <c r="J245" s="210"/>
      <c r="AN245" s="254">
        <v>3</v>
      </c>
    </row>
    <row r="246" spans="1:40" s="142" customFormat="1" outlineLevel="1">
      <c r="A246" s="193"/>
      <c r="B246" s="259" t="s">
        <v>806</v>
      </c>
      <c r="C246" s="211"/>
      <c r="D246" s="212" t="s">
        <v>807</v>
      </c>
      <c r="E246" s="212">
        <v>3</v>
      </c>
      <c r="F246" s="213">
        <v>0</v>
      </c>
      <c r="G246" s="213">
        <f t="shared" si="12"/>
        <v>0</v>
      </c>
      <c r="H246" s="214"/>
      <c r="I246" s="215" t="s">
        <v>808</v>
      </c>
      <c r="J246" s="216"/>
      <c r="AN246" s="254">
        <v>3</v>
      </c>
    </row>
    <row r="247" spans="1:40" s="142" customFormat="1">
      <c r="A247" s="193" t="s">
        <v>87</v>
      </c>
      <c r="B247" s="259" t="s">
        <v>716</v>
      </c>
      <c r="C247" s="194" t="s">
        <v>796</v>
      </c>
      <c r="D247" s="195" t="s">
        <v>797</v>
      </c>
      <c r="E247" s="195">
        <v>1</v>
      </c>
      <c r="F247" s="195"/>
      <c r="G247" s="195"/>
      <c r="H247" s="193"/>
      <c r="I247" s="196" t="s">
        <v>792</v>
      </c>
      <c r="J247" s="197"/>
      <c r="AN247" s="254">
        <v>2</v>
      </c>
    </row>
    <row r="248" spans="1:40" s="142" customFormat="1">
      <c r="A248" s="193" t="s">
        <v>100</v>
      </c>
      <c r="B248" s="259" t="s">
        <v>802</v>
      </c>
      <c r="C248" s="199" t="s">
        <v>798</v>
      </c>
      <c r="D248" s="200" t="s">
        <v>799</v>
      </c>
      <c r="E248" s="200">
        <v>2</v>
      </c>
      <c r="F248" s="201">
        <v>7.0000000000000007E-2</v>
      </c>
      <c r="G248" s="201">
        <f>F248*E248</f>
        <v>0.14000000000000001</v>
      </c>
      <c r="H248" s="202">
        <v>1.4300999999999999</v>
      </c>
      <c r="I248" s="196" t="s">
        <v>792</v>
      </c>
      <c r="J248" s="204"/>
      <c r="AN248" s="254">
        <v>3</v>
      </c>
    </row>
    <row r="249" spans="1:40" s="142" customFormat="1">
      <c r="A249" s="193" t="s">
        <v>100</v>
      </c>
      <c r="B249" s="259" t="s">
        <v>803</v>
      </c>
      <c r="C249" s="199" t="s">
        <v>800</v>
      </c>
      <c r="D249" s="200" t="s">
        <v>801</v>
      </c>
      <c r="E249" s="200">
        <v>1</v>
      </c>
      <c r="F249" s="201">
        <v>0.7</v>
      </c>
      <c r="G249" s="201">
        <f>F249*E249</f>
        <v>0.7</v>
      </c>
      <c r="H249" s="202">
        <v>1.4300999999999999</v>
      </c>
      <c r="I249" s="196" t="s">
        <v>792</v>
      </c>
      <c r="J249" s="204"/>
      <c r="AN249" s="254">
        <v>3</v>
      </c>
    </row>
    <row r="250" spans="1:40" s="142" customFormat="1">
      <c r="A250" s="193" t="s">
        <v>100</v>
      </c>
      <c r="B250" s="259" t="s">
        <v>719</v>
      </c>
      <c r="C250" s="205" t="s">
        <v>717</v>
      </c>
      <c r="D250" s="206" t="s">
        <v>718</v>
      </c>
      <c r="E250" s="206">
        <v>1</v>
      </c>
      <c r="F250" s="207">
        <v>0.61</v>
      </c>
      <c r="G250" s="207">
        <f t="shared" si="12"/>
        <v>0.61</v>
      </c>
      <c r="H250" s="208" t="s">
        <v>171</v>
      </c>
      <c r="I250" s="209"/>
      <c r="J250" s="210"/>
      <c r="AN250" s="254">
        <v>2</v>
      </c>
    </row>
    <row r="251" spans="1:40" s="142" customFormat="1">
      <c r="A251" s="193" t="s">
        <v>100</v>
      </c>
      <c r="B251" s="259" t="s">
        <v>722</v>
      </c>
      <c r="C251" s="205" t="s">
        <v>720</v>
      </c>
      <c r="D251" s="206" t="s">
        <v>721</v>
      </c>
      <c r="E251" s="206">
        <v>1</v>
      </c>
      <c r="F251" s="207">
        <v>2.4700000000000002</v>
      </c>
      <c r="G251" s="207">
        <f t="shared" si="12"/>
        <v>2.4700000000000002</v>
      </c>
      <c r="H251" s="208" t="s">
        <v>104</v>
      </c>
      <c r="I251" s="209"/>
      <c r="J251" s="210"/>
      <c r="AN251" s="254">
        <v>2</v>
      </c>
    </row>
    <row r="252" spans="1:40" s="142" customFormat="1">
      <c r="A252" s="193" t="s">
        <v>100</v>
      </c>
      <c r="B252" s="259" t="s">
        <v>725</v>
      </c>
      <c r="C252" s="205" t="s">
        <v>723</v>
      </c>
      <c r="D252" s="206" t="s">
        <v>724</v>
      </c>
      <c r="E252" s="206">
        <v>1</v>
      </c>
      <c r="F252" s="207">
        <v>0.56999999999999995</v>
      </c>
      <c r="G252" s="207">
        <f t="shared" si="12"/>
        <v>0.56999999999999995</v>
      </c>
      <c r="H252" s="208" t="s">
        <v>171</v>
      </c>
      <c r="I252" s="209"/>
      <c r="J252" s="210"/>
      <c r="AN252" s="254">
        <v>2</v>
      </c>
    </row>
    <row r="253" spans="1:40" s="142" customFormat="1">
      <c r="A253" s="193" t="s">
        <v>147</v>
      </c>
      <c r="B253" s="259" t="s">
        <v>728</v>
      </c>
      <c r="C253" s="205" t="s">
        <v>726</v>
      </c>
      <c r="D253" s="206" t="s">
        <v>727</v>
      </c>
      <c r="E253" s="206">
        <v>1</v>
      </c>
      <c r="F253" s="207">
        <v>1.79</v>
      </c>
      <c r="G253" s="207">
        <f t="shared" si="12"/>
        <v>1.79</v>
      </c>
      <c r="H253" s="208"/>
      <c r="I253" s="209"/>
      <c r="J253" s="210"/>
      <c r="AN253" s="254">
        <v>2</v>
      </c>
    </row>
    <row r="254" spans="1:40" s="142" customFormat="1">
      <c r="A254" s="193" t="s">
        <v>100</v>
      </c>
      <c r="B254" s="259" t="s">
        <v>730</v>
      </c>
      <c r="C254" s="205">
        <v>74296</v>
      </c>
      <c r="D254" s="206" t="s">
        <v>729</v>
      </c>
      <c r="E254" s="206">
        <v>1</v>
      </c>
      <c r="F254" s="207">
        <v>0.05</v>
      </c>
      <c r="G254" s="207">
        <f t="shared" si="12"/>
        <v>0.05</v>
      </c>
      <c r="H254" s="208"/>
      <c r="I254" s="209" t="s">
        <v>790</v>
      </c>
      <c r="J254" s="210"/>
      <c r="AN254" s="254">
        <v>2</v>
      </c>
    </row>
    <row r="255" spans="1:40" s="142" customFormat="1">
      <c r="A255" s="193" t="s">
        <v>100</v>
      </c>
      <c r="B255" s="259" t="s">
        <v>732</v>
      </c>
      <c r="C255" s="205">
        <v>74297</v>
      </c>
      <c r="D255" s="206" t="s">
        <v>731</v>
      </c>
      <c r="E255" s="206">
        <v>1</v>
      </c>
      <c r="F255" s="207">
        <v>0.05</v>
      </c>
      <c r="G255" s="207">
        <f t="shared" si="12"/>
        <v>0.05</v>
      </c>
      <c r="H255" s="208"/>
      <c r="I255" s="209" t="s">
        <v>790</v>
      </c>
      <c r="J255" s="210"/>
      <c r="AN255" s="254">
        <v>2</v>
      </c>
    </row>
    <row r="256" spans="1:40" s="142" customFormat="1">
      <c r="A256" s="193" t="s">
        <v>100</v>
      </c>
      <c r="B256" s="259" t="s">
        <v>735</v>
      </c>
      <c r="C256" s="205" t="s">
        <v>733</v>
      </c>
      <c r="D256" s="206" t="s">
        <v>734</v>
      </c>
      <c r="E256" s="206">
        <v>1</v>
      </c>
      <c r="F256" s="207">
        <v>0.1</v>
      </c>
      <c r="G256" s="207">
        <f t="shared" si="12"/>
        <v>0.1</v>
      </c>
      <c r="H256" s="208"/>
      <c r="I256" s="209"/>
      <c r="J256" s="210"/>
      <c r="AN256" s="254">
        <v>2</v>
      </c>
    </row>
    <row r="257" spans="1:40" s="142" customFormat="1">
      <c r="A257" s="193" t="s">
        <v>100</v>
      </c>
      <c r="B257" s="259" t="s">
        <v>738</v>
      </c>
      <c r="C257" s="205" t="s">
        <v>736</v>
      </c>
      <c r="D257" s="206" t="s">
        <v>737</v>
      </c>
      <c r="E257" s="206">
        <v>2</v>
      </c>
      <c r="F257" s="207">
        <v>0</v>
      </c>
      <c r="G257" s="207">
        <f t="shared" si="12"/>
        <v>0</v>
      </c>
      <c r="H257" s="208"/>
      <c r="I257" s="209"/>
      <c r="J257" s="210"/>
      <c r="AN257" s="254">
        <v>2</v>
      </c>
    </row>
    <row r="258" spans="1:40" s="142" customFormat="1">
      <c r="A258" s="193" t="s">
        <v>147</v>
      </c>
      <c r="B258" s="259" t="s">
        <v>740</v>
      </c>
      <c r="C258" s="205" t="s">
        <v>739</v>
      </c>
      <c r="D258" s="206" t="s">
        <v>254</v>
      </c>
      <c r="E258" s="206">
        <v>8</v>
      </c>
      <c r="F258" s="207">
        <v>0</v>
      </c>
      <c r="G258" s="207">
        <f t="shared" si="12"/>
        <v>0</v>
      </c>
      <c r="H258" s="208"/>
      <c r="I258" s="209"/>
      <c r="J258" s="210"/>
      <c r="AN258" s="254">
        <v>2</v>
      </c>
    </row>
    <row r="259" spans="1:40" s="142" customFormat="1">
      <c r="A259" s="193" t="s">
        <v>147</v>
      </c>
      <c r="B259" s="259" t="s">
        <v>742</v>
      </c>
      <c r="C259" s="205" t="s">
        <v>741</v>
      </c>
      <c r="D259" s="206" t="s">
        <v>254</v>
      </c>
      <c r="E259" s="206">
        <v>2</v>
      </c>
      <c r="F259" s="207">
        <v>0</v>
      </c>
      <c r="G259" s="207">
        <f t="shared" si="12"/>
        <v>0</v>
      </c>
      <c r="H259" s="208"/>
      <c r="I259" s="209"/>
      <c r="J259" s="210"/>
      <c r="AN259" s="254">
        <v>2</v>
      </c>
    </row>
    <row r="260" spans="1:40" s="142" customFormat="1">
      <c r="A260" s="193" t="s">
        <v>147</v>
      </c>
      <c r="B260" s="259" t="s">
        <v>744</v>
      </c>
      <c r="C260" s="205" t="s">
        <v>743</v>
      </c>
      <c r="D260" s="206" t="s">
        <v>254</v>
      </c>
      <c r="E260" s="206">
        <v>12</v>
      </c>
      <c r="F260" s="207">
        <v>0</v>
      </c>
      <c r="G260" s="207">
        <f t="shared" si="12"/>
        <v>0</v>
      </c>
      <c r="H260" s="208"/>
      <c r="I260" s="209"/>
      <c r="J260" s="210"/>
      <c r="AN260" s="254">
        <v>2</v>
      </c>
    </row>
    <row r="261" spans="1:40" s="142" customFormat="1">
      <c r="A261" s="193" t="s">
        <v>147</v>
      </c>
      <c r="B261" s="259" t="s">
        <v>747</v>
      </c>
      <c r="C261" s="205" t="s">
        <v>745</v>
      </c>
      <c r="D261" s="206" t="s">
        <v>746</v>
      </c>
      <c r="E261" s="206">
        <v>4</v>
      </c>
      <c r="F261" s="207">
        <v>0</v>
      </c>
      <c r="G261" s="207">
        <f t="shared" si="12"/>
        <v>0</v>
      </c>
      <c r="H261" s="208"/>
      <c r="I261" s="209"/>
      <c r="J261" s="210"/>
      <c r="AN261" s="254">
        <v>2</v>
      </c>
    </row>
    <row r="262" spans="1:40" s="142" customFormat="1">
      <c r="A262" s="193" t="s">
        <v>100</v>
      </c>
      <c r="B262" s="259" t="s">
        <v>749</v>
      </c>
      <c r="C262" s="205"/>
      <c r="D262" s="206" t="s">
        <v>748</v>
      </c>
      <c r="E262" s="206">
        <v>4</v>
      </c>
      <c r="F262" s="207">
        <v>0.35</v>
      </c>
      <c r="G262" s="207">
        <f t="shared" si="12"/>
        <v>1.4</v>
      </c>
      <c r="H262" s="208"/>
      <c r="I262" s="209"/>
      <c r="J262" s="210"/>
      <c r="AN262" s="254">
        <v>2</v>
      </c>
    </row>
    <row r="263" spans="1:40" s="142" customFormat="1">
      <c r="A263" s="193" t="s">
        <v>100</v>
      </c>
      <c r="B263" s="259" t="s">
        <v>750</v>
      </c>
      <c r="C263" s="205" t="s">
        <v>502</v>
      </c>
      <c r="D263" s="206" t="s">
        <v>503</v>
      </c>
      <c r="E263" s="206">
        <v>2</v>
      </c>
      <c r="F263" s="207">
        <v>0.03</v>
      </c>
      <c r="G263" s="207">
        <f t="shared" si="12"/>
        <v>0.06</v>
      </c>
      <c r="H263" s="208"/>
      <c r="I263" s="209"/>
      <c r="J263" s="210"/>
      <c r="AN263" s="254">
        <v>2</v>
      </c>
    </row>
    <row r="264" spans="1:40" s="142" customFormat="1">
      <c r="A264" s="193" t="s">
        <v>100</v>
      </c>
      <c r="B264" s="259" t="s">
        <v>753</v>
      </c>
      <c r="C264" s="205" t="s">
        <v>751</v>
      </c>
      <c r="D264" s="206" t="s">
        <v>752</v>
      </c>
      <c r="E264" s="206">
        <v>2</v>
      </c>
      <c r="F264" s="207">
        <v>0.03</v>
      </c>
      <c r="G264" s="207">
        <f t="shared" si="12"/>
        <v>0.06</v>
      </c>
      <c r="H264" s="208"/>
      <c r="I264" s="209"/>
      <c r="J264" s="210"/>
      <c r="AN264" s="254">
        <v>2</v>
      </c>
    </row>
    <row r="265" spans="1:40" s="142" customFormat="1">
      <c r="A265" s="193" t="s">
        <v>100</v>
      </c>
      <c r="B265" s="259" t="s">
        <v>756</v>
      </c>
      <c r="C265" s="205" t="s">
        <v>754</v>
      </c>
      <c r="D265" s="206" t="s">
        <v>755</v>
      </c>
      <c r="E265" s="206">
        <v>4</v>
      </c>
      <c r="F265" s="207">
        <v>0.01</v>
      </c>
      <c r="G265" s="207">
        <f t="shared" si="12"/>
        <v>0.04</v>
      </c>
      <c r="H265" s="208"/>
      <c r="I265" s="209"/>
      <c r="J265" s="210"/>
      <c r="AN265" s="254">
        <v>2</v>
      </c>
    </row>
    <row r="266" spans="1:40" s="142" customFormat="1" ht="25.5">
      <c r="A266" s="193" t="s">
        <v>147</v>
      </c>
      <c r="B266" s="259" t="s">
        <v>759</v>
      </c>
      <c r="C266" s="205" t="s">
        <v>757</v>
      </c>
      <c r="D266" s="206" t="s">
        <v>758</v>
      </c>
      <c r="E266" s="206">
        <v>6</v>
      </c>
      <c r="F266" s="207">
        <v>0.01</v>
      </c>
      <c r="G266" s="207">
        <f t="shared" si="12"/>
        <v>0.06</v>
      </c>
      <c r="H266" s="208"/>
      <c r="I266" s="209"/>
      <c r="J266" s="210"/>
      <c r="AN266" s="254">
        <v>2</v>
      </c>
    </row>
    <row r="267" spans="1:40" s="142" customFormat="1">
      <c r="A267" s="193" t="s">
        <v>147</v>
      </c>
      <c r="B267" s="259" t="s">
        <v>761</v>
      </c>
      <c r="C267" s="205" t="s">
        <v>698</v>
      </c>
      <c r="D267" s="206" t="s">
        <v>760</v>
      </c>
      <c r="E267" s="206">
        <v>1</v>
      </c>
      <c r="F267" s="207">
        <v>0.05</v>
      </c>
      <c r="G267" s="207">
        <f t="shared" si="12"/>
        <v>0.05</v>
      </c>
      <c r="H267" s="208"/>
      <c r="I267" s="209"/>
      <c r="J267" s="210"/>
      <c r="AN267" s="254">
        <v>2</v>
      </c>
    </row>
    <row r="268" spans="1:40" s="142" customFormat="1">
      <c r="A268" s="193" t="s">
        <v>147</v>
      </c>
      <c r="B268" s="259" t="s">
        <v>763</v>
      </c>
      <c r="C268" s="205" t="s">
        <v>698</v>
      </c>
      <c r="D268" s="206" t="s">
        <v>762</v>
      </c>
      <c r="E268" s="206">
        <v>1</v>
      </c>
      <c r="F268" s="207">
        <v>0.04</v>
      </c>
      <c r="G268" s="207">
        <f t="shared" si="12"/>
        <v>0.04</v>
      </c>
      <c r="H268" s="208"/>
      <c r="I268" s="209"/>
      <c r="J268" s="210"/>
      <c r="AN268" s="254">
        <v>2</v>
      </c>
    </row>
    <row r="269" spans="1:40" s="142" customFormat="1" ht="25.5">
      <c r="A269" s="193" t="s">
        <v>147</v>
      </c>
      <c r="B269" s="259" t="s">
        <v>765</v>
      </c>
      <c r="C269" s="205" t="s">
        <v>689</v>
      </c>
      <c r="D269" s="206" t="s">
        <v>764</v>
      </c>
      <c r="E269" s="206">
        <v>6</v>
      </c>
      <c r="F269" s="207">
        <v>0</v>
      </c>
      <c r="G269" s="207">
        <f t="shared" si="12"/>
        <v>0</v>
      </c>
      <c r="H269" s="208"/>
      <c r="I269" s="209"/>
      <c r="J269" s="210"/>
      <c r="AN269" s="254">
        <v>2</v>
      </c>
    </row>
    <row r="270" spans="1:40" s="142" customFormat="1" ht="25.5">
      <c r="A270" s="193" t="s">
        <v>147</v>
      </c>
      <c r="B270" s="259" t="s">
        <v>767</v>
      </c>
      <c r="C270" s="205" t="s">
        <v>689</v>
      </c>
      <c r="D270" s="206" t="s">
        <v>766</v>
      </c>
      <c r="E270" s="206">
        <v>4</v>
      </c>
      <c r="F270" s="207">
        <v>0</v>
      </c>
      <c r="G270" s="207">
        <f t="shared" si="12"/>
        <v>0</v>
      </c>
      <c r="H270" s="208"/>
      <c r="I270" s="209"/>
      <c r="J270" s="210"/>
      <c r="AN270" s="254">
        <v>2</v>
      </c>
    </row>
    <row r="271" spans="1:40" s="142" customFormat="1">
      <c r="A271" s="193" t="s">
        <v>147</v>
      </c>
      <c r="B271" s="259" t="s">
        <v>770</v>
      </c>
      <c r="C271" s="205" t="s">
        <v>768</v>
      </c>
      <c r="D271" s="206" t="s">
        <v>769</v>
      </c>
      <c r="E271" s="206">
        <v>4</v>
      </c>
      <c r="F271" s="207">
        <v>0.12</v>
      </c>
      <c r="G271" s="207">
        <f t="shared" si="12"/>
        <v>0.48</v>
      </c>
      <c r="H271" s="208">
        <v>1.4300999999999999</v>
      </c>
      <c r="I271" s="209"/>
      <c r="J271" s="210"/>
      <c r="AN271" s="254">
        <v>2</v>
      </c>
    </row>
    <row r="272" spans="1:40" s="142" customFormat="1">
      <c r="A272" s="193" t="s">
        <v>147</v>
      </c>
      <c r="B272" s="259" t="s">
        <v>773</v>
      </c>
      <c r="C272" s="205" t="s">
        <v>771</v>
      </c>
      <c r="D272" s="206" t="s">
        <v>772</v>
      </c>
      <c r="E272" s="206">
        <v>4</v>
      </c>
      <c r="F272" s="207">
        <v>0.04</v>
      </c>
      <c r="G272" s="207">
        <f t="shared" si="12"/>
        <v>0.16</v>
      </c>
      <c r="H272" s="208">
        <v>1.4300999999999999</v>
      </c>
      <c r="I272" s="209"/>
      <c r="J272" s="210"/>
      <c r="AN272" s="254">
        <v>2</v>
      </c>
    </row>
    <row r="273" spans="1:40" s="142" customFormat="1" ht="25.5">
      <c r="A273" s="193" t="s">
        <v>147</v>
      </c>
      <c r="B273" s="259" t="s">
        <v>775</v>
      </c>
      <c r="C273" s="205" t="s">
        <v>704</v>
      </c>
      <c r="D273" s="206" t="s">
        <v>774</v>
      </c>
      <c r="E273" s="206">
        <v>6</v>
      </c>
      <c r="F273" s="207">
        <v>0.02</v>
      </c>
      <c r="G273" s="207">
        <f t="shared" si="12"/>
        <v>0.12</v>
      </c>
      <c r="H273" s="208"/>
      <c r="I273" s="209" t="s">
        <v>790</v>
      </c>
      <c r="J273" s="210"/>
      <c r="AN273" s="254">
        <v>2</v>
      </c>
    </row>
    <row r="274" spans="1:40" s="142" customFormat="1">
      <c r="A274" s="193" t="s">
        <v>147</v>
      </c>
      <c r="B274" s="259" t="s">
        <v>778</v>
      </c>
      <c r="C274" s="205" t="s">
        <v>776</v>
      </c>
      <c r="D274" s="206" t="s">
        <v>777</v>
      </c>
      <c r="E274" s="206">
        <v>2</v>
      </c>
      <c r="F274" s="207">
        <v>0.02</v>
      </c>
      <c r="G274" s="207">
        <f t="shared" si="12"/>
        <v>0.04</v>
      </c>
      <c r="H274" s="208"/>
      <c r="I274" s="209"/>
      <c r="J274" s="210"/>
      <c r="AN274" s="254">
        <v>2</v>
      </c>
    </row>
    <row r="275" spans="1:40" s="142" customFormat="1">
      <c r="A275" s="193" t="s">
        <v>147</v>
      </c>
      <c r="B275" s="259" t="s">
        <v>780</v>
      </c>
      <c r="C275" s="205" t="s">
        <v>776</v>
      </c>
      <c r="D275" s="206" t="s">
        <v>779</v>
      </c>
      <c r="E275" s="206">
        <v>4</v>
      </c>
      <c r="F275" s="207">
        <v>0</v>
      </c>
      <c r="G275" s="207">
        <f t="shared" si="12"/>
        <v>0</v>
      </c>
      <c r="H275" s="208"/>
      <c r="I275" s="209"/>
      <c r="J275" s="210"/>
      <c r="AN275" s="254">
        <v>2</v>
      </c>
    </row>
    <row r="276" spans="1:40" s="142" customFormat="1">
      <c r="A276" s="193" t="s">
        <v>147</v>
      </c>
      <c r="B276" s="259" t="s">
        <v>782</v>
      </c>
      <c r="C276" s="205" t="s">
        <v>257</v>
      </c>
      <c r="D276" s="206" t="s">
        <v>781</v>
      </c>
      <c r="E276" s="206">
        <v>6</v>
      </c>
      <c r="F276" s="207">
        <v>0</v>
      </c>
      <c r="G276" s="207">
        <f t="shared" si="12"/>
        <v>0</v>
      </c>
      <c r="H276" s="208"/>
      <c r="I276" s="209"/>
      <c r="J276" s="210"/>
      <c r="AN276" s="254">
        <v>2</v>
      </c>
    </row>
    <row r="277" spans="1:40" s="142" customFormat="1">
      <c r="A277" s="193" t="s">
        <v>147</v>
      </c>
      <c r="B277" s="259" t="s">
        <v>785</v>
      </c>
      <c r="C277" s="205" t="s">
        <v>783</v>
      </c>
      <c r="D277" s="206" t="s">
        <v>784</v>
      </c>
      <c r="E277" s="206">
        <v>2</v>
      </c>
      <c r="F277" s="207">
        <v>0.01</v>
      </c>
      <c r="G277" s="207">
        <f t="shared" si="12"/>
        <v>0.02</v>
      </c>
      <c r="H277" s="208"/>
      <c r="I277" s="209"/>
      <c r="J277" s="210"/>
      <c r="AN277" s="254">
        <v>2</v>
      </c>
    </row>
    <row r="278" spans="1:40" s="142" customFormat="1">
      <c r="A278" s="193" t="s">
        <v>147</v>
      </c>
      <c r="B278" s="259" t="s">
        <v>804</v>
      </c>
      <c r="C278" s="205" t="s">
        <v>707</v>
      </c>
      <c r="D278" s="206" t="s">
        <v>708</v>
      </c>
      <c r="E278" s="206">
        <v>6</v>
      </c>
      <c r="F278" s="207">
        <v>0</v>
      </c>
      <c r="G278" s="207">
        <f t="shared" si="12"/>
        <v>0</v>
      </c>
      <c r="H278" s="208"/>
      <c r="I278" s="209"/>
      <c r="J278" s="210"/>
      <c r="AN278" s="254">
        <v>2</v>
      </c>
    </row>
    <row r="279" spans="1:40" s="142" customFormat="1" ht="13.15" customHeight="1">
      <c r="A279" s="245" t="s">
        <v>89</v>
      </c>
      <c r="B279" s="260">
        <v>2</v>
      </c>
      <c r="C279" s="217" t="s">
        <v>90</v>
      </c>
      <c r="D279" s="218" t="s">
        <v>91</v>
      </c>
      <c r="E279" s="219">
        <v>1</v>
      </c>
      <c r="F279" s="220"/>
      <c r="G279" s="221" t="str">
        <f t="shared" ref="G279" si="13">IF($F279="","",IFERROR(IF($E279="","",$E279*$F279),((LEFT($E279,IF(LEN($E279)&gt;3,IF((FIND("+",$E279,1)-1)=2,2,1),1))+RIGHT($E279,LEN($E279)-(IF(LEN($E279)&gt;3,IF((FIND("+",$E279,1)-1)=2,2,1),1)+1)))*$F279)))</f>
        <v/>
      </c>
      <c r="H279" s="218"/>
      <c r="I279" s="222"/>
      <c r="J279" s="223"/>
      <c r="K279" s="63"/>
      <c r="L279" s="24"/>
      <c r="M279" s="25"/>
      <c r="N279" s="150"/>
      <c r="O279" s="26"/>
      <c r="P279" s="47">
        <f>O279*E279</f>
        <v>0</v>
      </c>
      <c r="Q279" s="34"/>
      <c r="R279" s="30"/>
      <c r="S279" s="36" t="str">
        <f>IF(P279=R279,"NIE","TAK")</f>
        <v>NIE</v>
      </c>
      <c r="T279" s="31">
        <f>P279-R279</f>
        <v>0</v>
      </c>
      <c r="U279" s="23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7"/>
      <c r="AN279" s="254">
        <v>1</v>
      </c>
    </row>
    <row r="280" spans="1:40">
      <c r="A280" s="246" t="s">
        <v>89</v>
      </c>
      <c r="B280" s="261">
        <v>3</v>
      </c>
      <c r="C280" s="224"/>
      <c r="D280" s="224" t="s">
        <v>67</v>
      </c>
      <c r="E280" s="225">
        <v>1</v>
      </c>
      <c r="F280" s="226"/>
      <c r="G280" s="226"/>
      <c r="H280" s="224"/>
      <c r="I280" s="227"/>
      <c r="J280" s="228"/>
      <c r="K280" s="63"/>
      <c r="L280" s="24"/>
      <c r="M280" s="25"/>
      <c r="N280" s="44"/>
      <c r="O280" s="26"/>
      <c r="P280" s="47">
        <f t="shared" ref="P280:P284" si="14">O280*E280</f>
        <v>0</v>
      </c>
      <c r="Q280" s="34"/>
      <c r="R280" s="30"/>
      <c r="S280" s="36" t="str">
        <f t="shared" ref="S280:S284" si="15">IF(P280=R280,"NIE","TAK")</f>
        <v>NIE</v>
      </c>
      <c r="T280" s="31">
        <f t="shared" ref="T280:T284" si="16">P280-R280</f>
        <v>0</v>
      </c>
      <c r="U280" s="23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7"/>
      <c r="AN280" s="255">
        <v>1</v>
      </c>
    </row>
    <row r="281" spans="1:40">
      <c r="A281" s="246" t="s">
        <v>89</v>
      </c>
      <c r="B281" s="262" t="str">
        <f>B280&amp;"."&amp;1</f>
        <v>3.1</v>
      </c>
      <c r="C281" s="229"/>
      <c r="D281" s="229" t="s">
        <v>46</v>
      </c>
      <c r="E281" s="230">
        <f>E280*1</f>
        <v>1</v>
      </c>
      <c r="F281" s="231"/>
      <c r="G281" s="231"/>
      <c r="H281" s="229"/>
      <c r="I281" s="222"/>
      <c r="J281" s="232"/>
      <c r="K281" s="63"/>
      <c r="L281" s="24"/>
      <c r="M281" s="25"/>
      <c r="N281" s="44"/>
      <c r="O281" s="26"/>
      <c r="P281" s="47">
        <f t="shared" si="14"/>
        <v>0</v>
      </c>
      <c r="Q281" s="34"/>
      <c r="R281" s="30"/>
      <c r="S281" s="36" t="str">
        <f t="shared" si="15"/>
        <v>NIE</v>
      </c>
      <c r="T281" s="31">
        <f t="shared" si="16"/>
        <v>0</v>
      </c>
      <c r="U281" s="23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7"/>
      <c r="AN281" s="255">
        <v>2</v>
      </c>
    </row>
    <row r="282" spans="1:40" ht="16.5">
      <c r="A282" s="246" t="s">
        <v>89</v>
      </c>
      <c r="B282" s="263" t="str">
        <f>IFERROR(IF(LEN(IFERROR((MID(B281,LEN(B281)-2,LEN(B281)))/1,IFERROR((MID(B281,LEN(B281)-1,LEN(B281)))/1,IFERROR((MID(B281,LEN(B281)-0,LEN(B281)))/1,55))))=1,LEFT(B281,LEN(B281)-1)&amp;RIGHT(B281,1)+1,IF(LEN(IFERROR((MID(B281,LEN(B281)-2,LEN(B281)))/1,IFERROR((MID(B281,LEN(B281)-1,LEN(B281)))/1,IFERROR((MID(B281,LEN(B281)-0,LEN(B281)))/1,55))))=2,LEFT(B281,LEN(B281)-2)&amp;RIGHT(B281,2)+1,IF(LEN(IFERROR((MID(B281,LEN(B281)-2,LEN(B281)))/1,IFERROR((MID(B281,LEN(B281)-1,LEN(B281)))/1,IFERROR((MID(B281,LEN(B281)-0,LEN(B281)))/1,55))))=3,LEFT(B281,LEN(B281)-3)&amp;RIGHT(B281,3)+1,0))),LEFT(B281,LEN(B281)-2)&amp;RIGHT(B281,2)+1)</f>
        <v>3.2</v>
      </c>
      <c r="C282" s="233"/>
      <c r="D282" s="234" t="s">
        <v>47</v>
      </c>
      <c r="E282" s="235">
        <f>E280*1</f>
        <v>1</v>
      </c>
      <c r="F282" s="236"/>
      <c r="G282" s="236"/>
      <c r="H282" s="234"/>
      <c r="I282" s="237"/>
      <c r="J282" s="238"/>
      <c r="K282" s="63"/>
      <c r="L282" s="24"/>
      <c r="M282" s="25"/>
      <c r="N282" s="44"/>
      <c r="O282" s="26"/>
      <c r="P282" s="47">
        <f t="shared" si="14"/>
        <v>0</v>
      </c>
      <c r="Q282" s="34"/>
      <c r="R282" s="30"/>
      <c r="S282" s="36" t="str">
        <f t="shared" si="15"/>
        <v>NIE</v>
      </c>
      <c r="T282" s="31">
        <f t="shared" si="16"/>
        <v>0</v>
      </c>
      <c r="U282" s="23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7"/>
      <c r="AN282" s="255">
        <v>2</v>
      </c>
    </row>
    <row r="283" spans="1:40" ht="16.5">
      <c r="A283" s="246" t="s">
        <v>89</v>
      </c>
      <c r="B283" s="261" t="s">
        <v>92</v>
      </c>
      <c r="C283" s="165"/>
      <c r="D283" s="166" t="s">
        <v>93</v>
      </c>
      <c r="E283" s="167"/>
      <c r="F283" s="168"/>
      <c r="G283" s="168"/>
      <c r="H283" s="169"/>
      <c r="I283" s="170" t="s">
        <v>94</v>
      </c>
      <c r="J283" s="171"/>
      <c r="K283" s="154"/>
      <c r="L283" s="155"/>
      <c r="M283" s="156"/>
      <c r="N283" s="157"/>
      <c r="O283" s="158"/>
      <c r="P283" s="47"/>
      <c r="Q283" s="179"/>
      <c r="R283" s="159"/>
      <c r="S283" s="160"/>
      <c r="T283" s="161"/>
      <c r="U283" s="162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4"/>
      <c r="AN283" s="255">
        <v>1</v>
      </c>
    </row>
    <row r="284" spans="1:40" ht="13.5" thickBot="1">
      <c r="A284" s="140"/>
      <c r="B284" s="264"/>
      <c r="C284" s="85"/>
      <c r="D284" s="85"/>
      <c r="E284" s="86"/>
      <c r="F284" s="137"/>
      <c r="G284" s="137"/>
      <c r="H284" s="87"/>
      <c r="I284" s="88"/>
      <c r="J284" s="139"/>
      <c r="K284" s="138"/>
      <c r="L284" s="38"/>
      <c r="M284" s="37"/>
      <c r="N284" s="45"/>
      <c r="O284" s="48"/>
      <c r="P284" s="186">
        <f t="shared" si="14"/>
        <v>0</v>
      </c>
      <c r="Q284" s="13"/>
      <c r="R284" s="32"/>
      <c r="S284" s="105" t="str">
        <f t="shared" si="15"/>
        <v>NIE</v>
      </c>
      <c r="T284" s="33">
        <f t="shared" si="16"/>
        <v>0</v>
      </c>
      <c r="U284" s="37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9"/>
    </row>
    <row r="285" spans="1:40" ht="13.5" thickBot="1">
      <c r="A285" s="172"/>
      <c r="B285" s="265"/>
      <c r="C285" s="4"/>
      <c r="D285" s="4"/>
      <c r="E285" s="173"/>
      <c r="F285" s="174"/>
      <c r="G285" s="174"/>
      <c r="H285" s="175"/>
      <c r="I285" s="4"/>
      <c r="J285" s="4"/>
      <c r="L285" s="176"/>
      <c r="N285" s="187"/>
      <c r="O285" s="177"/>
      <c r="P285" s="191"/>
      <c r="Q285" s="188"/>
      <c r="R285" s="192"/>
      <c r="S285" s="189"/>
      <c r="T285" s="190"/>
      <c r="V285" s="178"/>
      <c r="W285" s="178"/>
      <c r="X285" s="178"/>
      <c r="Y285" s="178"/>
      <c r="Z285" s="178"/>
      <c r="AA285" s="178"/>
      <c r="AB285" s="178"/>
      <c r="AC285" s="178"/>
      <c r="AD285" s="178"/>
      <c r="AE285" s="178"/>
      <c r="AF285" s="178"/>
      <c r="AG285" s="178"/>
      <c r="AH285" s="178"/>
      <c r="AI285" s="178"/>
      <c r="AJ285" s="178"/>
      <c r="AK285" s="178"/>
      <c r="AL285" s="178"/>
      <c r="AM285" s="178"/>
    </row>
    <row r="286" spans="1:40" s="2" customFormat="1" ht="15.75" thickBot="1">
      <c r="B286" s="266"/>
      <c r="C286" s="51"/>
      <c r="D286" s="4"/>
      <c r="E286" s="3"/>
      <c r="F286" s="49" t="s">
        <v>30</v>
      </c>
      <c r="G286" s="135">
        <f>SUM(G7:G284)</f>
        <v>101.63087130000005</v>
      </c>
      <c r="H286" s="6"/>
      <c r="I286" s="7"/>
      <c r="K286" s="7"/>
      <c r="L286" s="7"/>
      <c r="M286" s="7"/>
      <c r="N286" s="66"/>
      <c r="O286" s="75" t="s">
        <v>12</v>
      </c>
      <c r="P286" s="27">
        <f>SUM(P7:P284)</f>
        <v>0</v>
      </c>
      <c r="Q286" s="28" t="s">
        <v>20</v>
      </c>
      <c r="R286" s="35">
        <f>SUM(R284:R284)</f>
        <v>0</v>
      </c>
      <c r="S286" s="76" t="s">
        <v>19</v>
      </c>
      <c r="T286" s="104">
        <f>SUM(T284:T284)</f>
        <v>0</v>
      </c>
      <c r="U286" s="7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</row>
    <row r="287" spans="1:40" s="2" customFormat="1" ht="13.5" thickBot="1">
      <c r="B287" s="266"/>
      <c r="C287" s="51"/>
      <c r="D287" s="4"/>
      <c r="E287" s="3"/>
      <c r="G287" s="134"/>
      <c r="H287" s="6"/>
      <c r="I287" s="7"/>
      <c r="K287" s="7"/>
      <c r="L287" s="7"/>
      <c r="M287" s="7"/>
      <c r="N287" s="66"/>
      <c r="O287" s="75"/>
      <c r="P287" s="52"/>
      <c r="Q287" s="28"/>
      <c r="R287" s="53"/>
      <c r="S287" s="76"/>
      <c r="T287" s="53"/>
      <c r="U287" s="7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</row>
    <row r="288" spans="1:40" s="2" customFormat="1" ht="13.5" thickBot="1">
      <c r="B288" s="266"/>
      <c r="C288" s="102" t="s">
        <v>66</v>
      </c>
      <c r="D288" s="22"/>
      <c r="E288" s="3"/>
      <c r="F288" s="49" t="s">
        <v>30</v>
      </c>
      <c r="G288" s="136">
        <f>SUBTOTAL(9,G7:G284)</f>
        <v>101.63087130000005</v>
      </c>
      <c r="H288" s="6"/>
      <c r="I288" s="7"/>
      <c r="J288" s="7"/>
      <c r="K288" s="7"/>
      <c r="L288" s="7"/>
      <c r="M288" s="7"/>
      <c r="N288" s="66"/>
      <c r="O288" s="18"/>
      <c r="P288" s="141">
        <f>SUBTOTAL(9,P280:P284)</f>
        <v>0</v>
      </c>
      <c r="Q288" s="7"/>
      <c r="R288" s="9"/>
      <c r="S288" s="9"/>
      <c r="T288" s="9"/>
      <c r="U288" s="7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</row>
    <row r="289" spans="1:31" s="2" customFormat="1" ht="13.5" thickBot="1">
      <c r="B289" s="266"/>
      <c r="C289" s="102" t="s">
        <v>65</v>
      </c>
      <c r="D289" s="22"/>
      <c r="E289" s="3"/>
      <c r="F289" s="92"/>
      <c r="G289" s="92"/>
      <c r="H289" s="6"/>
      <c r="I289" s="7"/>
      <c r="J289" s="7"/>
      <c r="K289" s="7"/>
      <c r="L289" s="7"/>
      <c r="M289" s="7"/>
      <c r="N289" s="66"/>
      <c r="O289" s="18"/>
      <c r="P289" s="21"/>
      <c r="Q289" s="7"/>
      <c r="R289" s="9"/>
      <c r="S289" s="9"/>
      <c r="T289" s="9"/>
      <c r="U289" s="7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</row>
    <row r="290" spans="1:31" s="2" customFormat="1" ht="43.5" customHeight="1" thickBot="1">
      <c r="B290" s="266"/>
      <c r="C290" s="275" t="s">
        <v>45</v>
      </c>
      <c r="D290" s="275"/>
      <c r="E290" s="3"/>
      <c r="F290" s="93" t="s">
        <v>41</v>
      </c>
      <c r="G290" s="49"/>
      <c r="H290" s="6"/>
      <c r="I290" s="7"/>
      <c r="J290" s="7"/>
      <c r="K290" s="7"/>
      <c r="L290" s="7"/>
      <c r="M290" s="7"/>
      <c r="N290" s="66"/>
      <c r="O290" s="18"/>
      <c r="P290" s="21"/>
      <c r="Q290" s="7"/>
      <c r="R290" s="9"/>
      <c r="S290" s="9"/>
      <c r="T290" s="9"/>
      <c r="U290" s="7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</row>
    <row r="291" spans="1:31" s="2" customFormat="1">
      <c r="B291" s="266"/>
      <c r="C291" s="275"/>
      <c r="D291" s="275"/>
      <c r="E291" s="3"/>
      <c r="F291" s="5"/>
      <c r="G291" s="6"/>
      <c r="H291" s="6"/>
      <c r="I291" s="39" t="s">
        <v>14</v>
      </c>
      <c r="J291" s="7"/>
      <c r="K291" s="7"/>
      <c r="L291" s="7"/>
      <c r="M291" s="7"/>
      <c r="N291" s="66"/>
      <c r="O291" s="18"/>
      <c r="P291" s="21"/>
      <c r="Q291" s="7"/>
      <c r="R291" s="9"/>
      <c r="S291" s="9"/>
      <c r="T291" s="9"/>
      <c r="U291" s="7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</row>
    <row r="292" spans="1:31" s="2" customFormat="1" ht="15" customHeight="1">
      <c r="B292" s="266"/>
      <c r="C292" s="275"/>
      <c r="D292" s="275"/>
      <c r="E292" s="89"/>
      <c r="F292" s="89"/>
      <c r="G292" s="286" t="s">
        <v>786</v>
      </c>
      <c r="H292" s="287"/>
      <c r="I292" s="287"/>
      <c r="J292" s="288"/>
      <c r="K292" s="7"/>
      <c r="L292" s="7"/>
      <c r="N292" s="80"/>
      <c r="O292" s="21"/>
      <c r="P292" s="7"/>
      <c r="Q292" s="7"/>
      <c r="R292" s="1"/>
      <c r="S292" s="1"/>
      <c r="T292" s="1"/>
    </row>
    <row r="293" spans="1:31" ht="15" customHeight="1">
      <c r="B293" s="266"/>
      <c r="C293" s="275"/>
      <c r="D293" s="275"/>
      <c r="E293" s="91"/>
      <c r="F293" s="91"/>
      <c r="G293" s="289"/>
      <c r="H293" s="283"/>
      <c r="I293" s="283"/>
      <c r="J293" s="290"/>
      <c r="K293" s="10"/>
      <c r="L293" s="10"/>
      <c r="M293" s="2"/>
      <c r="N293" s="77"/>
      <c r="O293" s="8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>
      <c r="B294" s="266"/>
      <c r="C294" s="275"/>
      <c r="D294" s="275"/>
      <c r="E294" s="96"/>
      <c r="F294" s="91"/>
      <c r="G294" s="289"/>
      <c r="H294" s="283"/>
      <c r="I294" s="283"/>
      <c r="J294" s="290"/>
      <c r="K294" s="10"/>
      <c r="L294" s="10"/>
      <c r="M294" s="2"/>
      <c r="N294" s="77"/>
      <c r="O294" s="8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>
      <c r="B295" s="266"/>
      <c r="D295" s="90"/>
      <c r="E295" s="91"/>
      <c r="F295" s="91"/>
      <c r="G295" s="289"/>
      <c r="H295" s="283"/>
      <c r="I295" s="283"/>
      <c r="J295" s="290"/>
      <c r="K295" s="10"/>
      <c r="L295" s="10"/>
      <c r="M295" s="2"/>
      <c r="N295" s="12"/>
      <c r="O295" s="82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>
      <c r="B296" s="266"/>
      <c r="D296" s="90"/>
      <c r="E296" s="91"/>
      <c r="F296" s="91"/>
      <c r="G296" s="289"/>
      <c r="H296" s="283"/>
      <c r="I296" s="283"/>
      <c r="J296" s="290"/>
      <c r="K296" s="10"/>
      <c r="L296" s="10"/>
      <c r="M296" s="2"/>
      <c r="N296" s="12"/>
      <c r="O296" s="82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thickBot="1">
      <c r="A297" s="106"/>
      <c r="B297" s="267"/>
      <c r="C297" s="107"/>
      <c r="D297" s="107"/>
      <c r="E297" s="108"/>
      <c r="F297" s="108"/>
      <c r="G297" s="289"/>
      <c r="H297" s="283"/>
      <c r="I297" s="283"/>
      <c r="J297" s="290"/>
      <c r="K297" s="10"/>
      <c r="L297" s="10"/>
      <c r="M297" s="2"/>
      <c r="N297" s="12"/>
      <c r="O297" s="82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21.75">
      <c r="A298" s="110" t="s">
        <v>48</v>
      </c>
      <c r="B298" s="268" t="s">
        <v>49</v>
      </c>
      <c r="C298" s="111" t="s">
        <v>50</v>
      </c>
      <c r="D298" s="111" t="s">
        <v>51</v>
      </c>
      <c r="E298" s="123" t="s">
        <v>52</v>
      </c>
      <c r="F298" s="108"/>
      <c r="G298" s="289"/>
      <c r="H298" s="283"/>
      <c r="I298" s="283"/>
      <c r="J298" s="290"/>
    </row>
    <row r="299" spans="1:31">
      <c r="A299" s="112">
        <v>1</v>
      </c>
      <c r="B299" s="269" t="s">
        <v>53</v>
      </c>
      <c r="C299" s="98" t="s">
        <v>62</v>
      </c>
      <c r="D299" s="97"/>
      <c r="E299" s="113"/>
      <c r="F299" s="109"/>
      <c r="G299" s="289"/>
      <c r="H299" s="283"/>
      <c r="I299" s="283"/>
      <c r="J299" s="290"/>
    </row>
    <row r="300" spans="1:31">
      <c r="A300" s="112">
        <v>2</v>
      </c>
      <c r="B300" s="269" t="s">
        <v>53</v>
      </c>
      <c r="C300" s="98" t="s">
        <v>54</v>
      </c>
      <c r="D300" s="97"/>
      <c r="E300" s="113"/>
      <c r="F300" s="109"/>
      <c r="G300" s="289"/>
      <c r="H300" s="283"/>
      <c r="I300" s="283"/>
      <c r="J300" s="290"/>
    </row>
    <row r="301" spans="1:31" ht="15.6" customHeight="1">
      <c r="A301" s="112">
        <v>3</v>
      </c>
      <c r="B301" s="269"/>
      <c r="C301" s="98" t="s">
        <v>55</v>
      </c>
      <c r="D301" s="101">
        <f>D302+D303</f>
        <v>0</v>
      </c>
      <c r="E301" s="114">
        <f>E302+E303</f>
        <v>0</v>
      </c>
      <c r="F301" s="109"/>
      <c r="G301" s="289"/>
      <c r="H301" s="283"/>
      <c r="I301" s="283"/>
      <c r="J301" s="290"/>
    </row>
    <row r="302" spans="1:31" ht="15.6" customHeight="1">
      <c r="A302" s="112">
        <v>4</v>
      </c>
      <c r="B302" s="269" t="s">
        <v>56</v>
      </c>
      <c r="C302" s="98" t="s">
        <v>57</v>
      </c>
      <c r="D302" s="97"/>
      <c r="E302" s="114"/>
      <c r="F302" s="109"/>
      <c r="G302" s="289"/>
      <c r="H302" s="283"/>
      <c r="I302" s="283"/>
      <c r="J302" s="290"/>
    </row>
    <row r="303" spans="1:31">
      <c r="A303" s="112">
        <v>5</v>
      </c>
      <c r="B303" s="269" t="s">
        <v>53</v>
      </c>
      <c r="C303" s="98" t="s">
        <v>58</v>
      </c>
      <c r="D303" s="97"/>
      <c r="E303" s="114"/>
      <c r="F303" s="109"/>
      <c r="G303" s="291"/>
      <c r="H303" s="292"/>
      <c r="I303" s="292"/>
      <c r="J303" s="293"/>
    </row>
    <row r="304" spans="1:31">
      <c r="A304" s="112">
        <v>6</v>
      </c>
      <c r="B304" s="269" t="s">
        <v>56</v>
      </c>
      <c r="C304" s="98" t="s">
        <v>68</v>
      </c>
      <c r="D304" s="97"/>
      <c r="E304" s="114"/>
      <c r="F304" s="109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25.5">
      <c r="A305" s="112">
        <v>7</v>
      </c>
      <c r="B305" s="269" t="s">
        <v>59</v>
      </c>
      <c r="C305" s="99" t="s">
        <v>69</v>
      </c>
      <c r="D305" s="97"/>
      <c r="E305" s="114"/>
      <c r="F305" s="109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25.5">
      <c r="A306" s="112">
        <v>8</v>
      </c>
      <c r="B306" s="269" t="s">
        <v>59</v>
      </c>
      <c r="C306" s="99" t="s">
        <v>70</v>
      </c>
      <c r="D306" s="97"/>
      <c r="E306" s="114"/>
      <c r="F306" s="109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12">
        <v>9</v>
      </c>
      <c r="B307" s="269" t="s">
        <v>56</v>
      </c>
      <c r="C307" s="98" t="s">
        <v>64</v>
      </c>
      <c r="D307" s="97"/>
      <c r="E307" s="114"/>
      <c r="F307" s="109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12">
        <v>10</v>
      </c>
      <c r="B308" s="269" t="s">
        <v>53</v>
      </c>
      <c r="C308" s="98" t="s">
        <v>60</v>
      </c>
      <c r="D308" s="97"/>
      <c r="E308" s="114"/>
      <c r="F308" s="109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thickBot="1">
      <c r="A309" s="115">
        <v>11</v>
      </c>
      <c r="B309" s="270" t="s">
        <v>53</v>
      </c>
      <c r="C309" s="116" t="s">
        <v>63</v>
      </c>
      <c r="D309" s="117"/>
      <c r="E309" s="118"/>
      <c r="F309" s="109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thickBot="1">
      <c r="A310" s="103"/>
      <c r="B310" s="271"/>
      <c r="C310" s="100" t="s">
        <v>61</v>
      </c>
      <c r="D310" s="119">
        <f>D299+D300+D309+(D307*D304)+(D307*D305)+(D307*D306)</f>
        <v>0</v>
      </c>
      <c r="E310" s="119">
        <f>E299+E300+E309+(E307*E304)+(E307*E305)+(E307*E306)</f>
        <v>0</v>
      </c>
      <c r="F310" s="109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B311" s="266"/>
      <c r="C311" s="120" t="s">
        <v>71</v>
      </c>
      <c r="E311" s="121" t="e">
        <f>E309/E302</f>
        <v>#DIV/0!</v>
      </c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B312" s="266"/>
      <c r="C312" s="120" t="s">
        <v>72</v>
      </c>
      <c r="E312" s="122" t="e">
        <f>1-E302/E308</f>
        <v>#DIV/0!</v>
      </c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B313" s="266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B314" s="266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B315" s="266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B316" s="266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B317" s="266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B318" s="266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B319" s="266"/>
      <c r="R319" s="78"/>
      <c r="S319" s="78"/>
      <c r="T319" s="78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B320" s="266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>
      <c r="B321" s="266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>
      <c r="B322" s="266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>
      <c r="B323" s="266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>
      <c r="B324" s="266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>
      <c r="B325" s="266"/>
      <c r="R325" s="78"/>
      <c r="S325" s="78"/>
      <c r="T325" s="78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>
      <c r="B326" s="266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>
      <c r="B327" s="266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>
      <c r="B328" s="266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>
      <c r="B329" s="266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>
      <c r="B330" s="266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>
      <c r="B331" s="26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>
      <c r="B332" s="26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>
      <c r="B333" s="26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>
      <c r="B334" s="266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>
      <c r="B335" s="266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>
      <c r="B336" s="26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>
      <c r="B337" s="26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>
      <c r="B338" s="26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>
      <c r="B339" s="26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>
      <c r="B340" s="26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>
      <c r="B341" s="26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>
      <c r="B342" s="26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>
      <c r="B343" s="26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>
      <c r="B344" s="26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>
      <c r="B345" s="26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>
      <c r="B346" s="26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>
      <c r="B347" s="26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>
      <c r="B348" s="26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>
      <c r="B349" s="26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>
      <c r="B350" s="26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>
      <c r="B351" s="26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>
      <c r="B352" s="26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>
      <c r="B353" s="26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>
      <c r="B354" s="26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>
      <c r="B355" s="26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>
      <c r="B356" s="26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>
      <c r="B357" s="26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>
      <c r="B358" s="26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>
      <c r="B359" s="26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>
      <c r="B360" s="266"/>
      <c r="S360" s="79" t="e">
        <f>#REF!-R360</f>
        <v>#REF!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>
      <c r="B361" s="266"/>
      <c r="S361" s="79" t="e">
        <f>#REF!-R361</f>
        <v>#REF!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>
      <c r="B362" s="266"/>
      <c r="S362" s="79" t="e">
        <f>#REF!-R362</f>
        <v>#REF!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>
      <c r="B363" s="266"/>
      <c r="S363" s="79" t="e">
        <f>#REF!-R363</f>
        <v>#REF!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>
      <c r="B364" s="266"/>
      <c r="S364" s="79" t="e">
        <f>#REF!-R364</f>
        <v>#REF!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>
      <c r="B365" s="266"/>
      <c r="S365" s="79" t="e">
        <f>#REF!-R365</f>
        <v>#REF!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>
      <c r="B366" s="266"/>
      <c r="S366" s="79" t="e">
        <f>#REF!-R366</f>
        <v>#REF!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>
      <c r="B367" s="266"/>
      <c r="S367" s="79" t="e">
        <f>#REF!-R367</f>
        <v>#REF!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>
      <c r="B368" s="266"/>
      <c r="S368" s="79" t="e">
        <f>#REF!-R368</f>
        <v>#REF!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>
      <c r="B369" s="266"/>
      <c r="S369" s="79" t="e">
        <f>#REF!-R369</f>
        <v>#REF!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>
      <c r="B370" s="266"/>
      <c r="S370" s="79" t="e">
        <f>#REF!-R370</f>
        <v>#REF!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>
      <c r="B371" s="266"/>
      <c r="S371" s="79" t="e">
        <f>#REF!-R371</f>
        <v>#REF!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>
      <c r="B372" s="266"/>
      <c r="S372" s="79" t="e">
        <f>#REF!-R372</f>
        <v>#REF!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>
      <c r="B373" s="266"/>
      <c r="S373" s="79" t="e">
        <f>#REF!-R373</f>
        <v>#REF!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>
      <c r="B374" s="266"/>
      <c r="S374" s="79" t="e">
        <f>#REF!-R374</f>
        <v>#REF!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>
      <c r="B375" s="266"/>
      <c r="S375" s="79" t="e">
        <f>#REF!-R375</f>
        <v>#REF!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>
      <c r="B376" s="266"/>
      <c r="S376" s="79" t="e">
        <f>#REF!-R376</f>
        <v>#REF!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>
      <c r="B377" s="266"/>
      <c r="S377" s="79" t="e">
        <f>#REF!-R377</f>
        <v>#REF!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>
      <c r="B378" s="266"/>
      <c r="S378" s="79" t="e">
        <f>#REF!-R378</f>
        <v>#REF!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>
      <c r="B379" s="266"/>
      <c r="S379" s="79" t="e">
        <f>#REF!-R379</f>
        <v>#REF!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>
      <c r="B380" s="266"/>
      <c r="S380" s="79" t="e">
        <f>#REF!-R380</f>
        <v>#REF!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>
      <c r="B381" s="266"/>
      <c r="S381" s="79" t="e">
        <f>#REF!-R381</f>
        <v>#REF!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>
      <c r="S382" s="79" t="e">
        <f>#REF!-R382</f>
        <v>#REF!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>
      <c r="S383" s="79" t="e">
        <f>#REF!-R383</f>
        <v>#REF!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>
      <c r="B384" s="25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79" t="e">
        <f>#REF!-R384</f>
        <v>#REF!</v>
      </c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>
      <c r="B385" s="25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79" t="e">
        <f>#REF!-R385</f>
        <v>#REF!</v>
      </c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>
      <c r="B386" s="25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66"/>
      <c r="S386" s="66"/>
      <c r="T386" s="66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>
      <c r="B387" s="25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66"/>
      <c r="S387" s="66"/>
      <c r="T387" s="66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>
      <c r="B388" s="25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66"/>
      <c r="S388" s="66"/>
      <c r="T388" s="66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90" spans="2:31">
      <c r="B390" s="25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78"/>
      <c r="S390" s="78"/>
      <c r="T390" s="78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>
      <c r="B391" s="25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78"/>
      <c r="S391" s="78"/>
      <c r="T391" s="78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>
      <c r="B392" s="25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78"/>
      <c r="S392" s="78"/>
      <c r="T392" s="78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>
      <c r="B393" s="25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78"/>
      <c r="S393" s="78"/>
      <c r="T393" s="78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>
      <c r="B394" s="25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78"/>
      <c r="S394" s="78"/>
      <c r="T394" s="78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>
      <c r="B395" s="25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78"/>
      <c r="S395" s="78"/>
      <c r="T395" s="78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</sheetData>
  <sheetProtection formatCells="0" sort="0" autoFilter="0" pivotTables="0"/>
  <autoFilter ref="A6:CP284"/>
  <mergeCells count="10">
    <mergeCell ref="Q4:R4"/>
    <mergeCell ref="C290:D294"/>
    <mergeCell ref="G2:I2"/>
    <mergeCell ref="O5:P5"/>
    <mergeCell ref="G1:H1"/>
    <mergeCell ref="F5:G5"/>
    <mergeCell ref="K5:L5"/>
    <mergeCell ref="D4:F4"/>
    <mergeCell ref="C5:D5"/>
    <mergeCell ref="G292:J303"/>
  </mergeCells>
  <phoneticPr fontId="11" type="noConversion"/>
  <conditionalFormatting sqref="N7 N279:N285">
    <cfRule type="expression" dxfId="26" priority="359" stopIfTrue="1">
      <formula>IF(AND(ISBLANK(N7),IF(L7&lt;TODAY(),TRUE,FALSE))=FALSE,FALSE,TRUE)</formula>
    </cfRule>
    <cfRule type="expression" dxfId="25" priority="360" stopIfTrue="1">
      <formula>IF(AND(IF(M7="",FALSE,TRUE),IF(N7="",FALSE,TRUE))=TRUE,TRUE,FALSE)</formula>
    </cfRule>
  </conditionalFormatting>
  <conditionalFormatting sqref="O7 O279:O285">
    <cfRule type="expression" dxfId="24" priority="361" stopIfTrue="1">
      <formula>IF(OR(ISNUMBER(O7),ISBLANK(F7)),FALSE,TRUE)</formula>
    </cfRule>
  </conditionalFormatting>
  <conditionalFormatting sqref="L7 L279:L285">
    <cfRule type="expression" dxfId="23" priority="362" stopIfTrue="1">
      <formula>IF(AND(IF(L7&lt;TODAY(),TRUE,FALSE),ISBLANK(N7)),TRUE,FALSE)</formula>
    </cfRule>
    <cfRule type="expression" dxfId="22" priority="363" stopIfTrue="1">
      <formula>IF(AND(IF(M7="",FALSE,TRUE),IF(N7="",FALSE,TRUE))=TRUE,TRUE,FALSE)</formula>
    </cfRule>
    <cfRule type="expression" dxfId="21" priority="364" stopIfTrue="1">
      <formula>IF(AND(IF(L7&lt;TODAY(),TRUE,FALSE),ISBLANK(M7)),TRUE,FALSE)</formula>
    </cfRule>
  </conditionalFormatting>
  <conditionalFormatting sqref="M7 M279:M285">
    <cfRule type="expression" dxfId="20" priority="365" stopIfTrue="1">
      <formula>IF(AND(IF(M7="",FALSE,TRUE),IF(N7="",FALSE,TRUE))=TRUE,TRUE,FALSE)</formula>
    </cfRule>
    <cfRule type="expression" dxfId="19" priority="366" stopIfTrue="1">
      <formula>IF(AND(ISBLANK(M7),IF(L7&lt;TODAY(),TRUE,FALSE))=FALSE,FALSE,TRUE)</formula>
    </cfRule>
    <cfRule type="expression" dxfId="18" priority="367" stopIfTrue="1">
      <formula>IF(AND(IF(L7="",FALSE,TRUE),IF(M7="",FALSE,TRUE))=FALSE,TRUE,FALSE)</formula>
    </cfRule>
  </conditionalFormatting>
  <conditionalFormatting sqref="I284:I285 Q7 Q279:Q285">
    <cfRule type="cellIs" dxfId="17" priority="368" stopIfTrue="1" operator="greaterThan">
      <formula>0</formula>
    </cfRule>
  </conditionalFormatting>
  <conditionalFormatting sqref="P286:P287">
    <cfRule type="expression" dxfId="16" priority="369" stopIfTrue="1">
      <formula>IF(P286="",FALSE,TRUE)</formula>
    </cfRule>
  </conditionalFormatting>
  <conditionalFormatting sqref="N279">
    <cfRule type="expression" dxfId="15" priority="16" stopIfTrue="1">
      <formula>IF(AND(ISBLANK(N279),IF(L279&lt;TODAY(),TRUE,FALSE))=FALSE,FALSE,TRUE)</formula>
    </cfRule>
    <cfRule type="expression" dxfId="14" priority="17" stopIfTrue="1">
      <formula>IF(AND(IF(M279="",FALSE,TRUE),IF(N279="",FALSE,TRUE))=TRUE,TRUE,FALSE)</formula>
    </cfRule>
  </conditionalFormatting>
  <conditionalFormatting sqref="O279">
    <cfRule type="expression" dxfId="13" priority="15" stopIfTrue="1">
      <formula>IF(OR(ISNUMBER(O279),ISBLANK(F279)),FALSE,TRUE)</formula>
    </cfRule>
  </conditionalFormatting>
  <conditionalFormatting sqref="L279">
    <cfRule type="expression" dxfId="12" priority="12" stopIfTrue="1">
      <formula>IF(AND(IF(L279&lt;TODAY(),TRUE,FALSE),ISBLANK(N279)),TRUE,FALSE)</formula>
    </cfRule>
    <cfRule type="expression" dxfId="11" priority="13" stopIfTrue="1">
      <formula>IF(AND(IF(M279="",FALSE,TRUE),IF(N279="",FALSE,TRUE))=TRUE,TRUE,FALSE)</formula>
    </cfRule>
    <cfRule type="expression" dxfId="10" priority="14" stopIfTrue="1">
      <formula>IF(AND(IF(L279&lt;TODAY(),TRUE,FALSE),ISBLANK(M279)),TRUE,FALSE)</formula>
    </cfRule>
  </conditionalFormatting>
  <conditionalFormatting sqref="M279">
    <cfRule type="expression" dxfId="9" priority="9" stopIfTrue="1">
      <formula>IF(AND(IF(M279="",FALSE,TRUE),IF(N279="",FALSE,TRUE))=TRUE,TRUE,FALSE)</formula>
    </cfRule>
    <cfRule type="expression" dxfId="8" priority="10" stopIfTrue="1">
      <formula>IF(AND(ISBLANK(M279),IF(L279&lt;TODAY(),TRUE,FALSE))=FALSE,FALSE,TRUE)</formula>
    </cfRule>
    <cfRule type="expression" dxfId="7" priority="11" stopIfTrue="1">
      <formula>IF(AND(IF(L279="",FALSE,TRUE),IF(M279="",FALSE,TRUE))=FALSE,TRUE,FALSE)</formula>
    </cfRule>
  </conditionalFormatting>
  <conditionalFormatting sqref="Q279">
    <cfRule type="cellIs" dxfId="6" priority="8" stopIfTrue="1" operator="greaterThan">
      <formula>0</formula>
    </cfRule>
  </conditionalFormatting>
  <conditionalFormatting sqref="I250:I278 I105:I246 I8:I25 I29:I102">
    <cfRule type="cellIs" dxfId="5" priority="7" stopIfTrue="1" operator="greaterThan">
      <formula>0</formula>
    </cfRule>
  </conditionalFormatting>
  <conditionalFormatting sqref="I103">
    <cfRule type="cellIs" dxfId="4" priority="6" stopIfTrue="1" operator="greaterThan">
      <formula>0</formula>
    </cfRule>
  </conditionalFormatting>
  <conditionalFormatting sqref="I247:I249">
    <cfRule type="cellIs" dxfId="3" priority="5" stopIfTrue="1" operator="greaterThan">
      <formula>0</formula>
    </cfRule>
  </conditionalFormatting>
  <conditionalFormatting sqref="I28">
    <cfRule type="cellIs" dxfId="2" priority="2" stopIfTrue="1" operator="greaterThan">
      <formula>0</formula>
    </cfRule>
  </conditionalFormatting>
  <conditionalFormatting sqref="I26:I27">
    <cfRule type="cellIs" dxfId="1" priority="3" stopIfTrue="1" operator="greaterThan">
      <formula>0</formula>
    </cfRule>
  </conditionalFormatting>
  <conditionalFormatting sqref="I104">
    <cfRule type="cellIs" dxfId="0" priority="1" stopIfTrue="1" operator="greaterThan">
      <formula>0</formula>
    </cfRule>
  </conditionalFormatting>
  <hyperlinks>
    <hyperlink ref="C5" r:id="rId1"/>
  </hyperlinks>
  <printOptions horizontalCentered="1"/>
  <pageMargins left="0.19685039370078741" right="0.19685039370078741" top="0.62992125984251968" bottom="0.27559055118110237" header="0.51181102362204722" footer="0.11811023622047245"/>
  <pageSetup paperSize="9" scale="85" orientation="landscape" r:id="rId2"/>
  <headerFooter alignWithMargins="0">
    <oddFooter>&amp;L&amp;8&amp;Z&amp;F&amp;F&amp;R&amp;P/&amp;N</oddFooter>
  </headerFooter>
  <cellWatches>
    <cellWatch r="C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ver.1</vt:lpstr>
      <vt:lpstr>ver.1!all</vt:lpstr>
      <vt:lpstr>ver.1!Print_Area</vt:lpstr>
    </vt:vector>
  </TitlesOfParts>
  <Company>SIGMA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7 Harmonogram</dc:title>
  <dc:creator>kmarciszkiewicz</dc:creator>
  <cp:lastModifiedBy>Rafał Strawiński</cp:lastModifiedBy>
  <cp:lastPrinted>2014-06-10T09:24:20Z</cp:lastPrinted>
  <dcterms:created xsi:type="dcterms:W3CDTF">2001-11-19T13:15:04Z</dcterms:created>
  <dcterms:modified xsi:type="dcterms:W3CDTF">2015-11-13T10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ca240ae1-dc06-4b81-94f8-da9554f49fb6</vt:lpwstr>
  </property>
</Properties>
</file>