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2775" yWindow="1395" windowWidth="19440" windowHeight="10770"/>
  </bookViews>
  <sheets>
    <sheet name="T7" sheetId="16" r:id="rId1"/>
    <sheet name="T3" sheetId="17" r:id="rId2"/>
    <sheet name="T2" sheetId="18" r:id="rId3"/>
  </sheets>
  <definedNames>
    <definedName name="_xlnm._FilterDatabase" localSheetId="0" hidden="1">'T7'!$A$6:$CP$6</definedName>
    <definedName name="all" localSheetId="0">'T7'!$B$6:$P$282</definedName>
    <definedName name="all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r_zam" localSheetId="0">'T7'!#REF!</definedName>
    <definedName name="nr_zam">#REF!</definedName>
    <definedName name="_xlnm.Print_Area" localSheetId="0">'T7'!$A$1:$J$297</definedName>
    <definedName name="Z_9A94100E_158B_42C0_AB20_BF91CDD737D5_.wvu.Cols" localSheetId="0" hidden="1">'T7'!$L:$P</definedName>
    <definedName name="Z_9A94100E_158B_42C0_AB20_BF91CDD737D5_.wvu.FilterData" localSheetId="0" hidden="1">'T7'!$B$6:$P$282</definedName>
  </definedNames>
  <calcPr calcId="145621"/>
  <customWorkbookViews>
    <customWorkbookView name="Sigma S.A. - Widok osobisty" guid="{9A94100E-158B-42C0-AB20-BF91CDD737D5}" mergeInterval="0" personalView="1" maximized="1" windowWidth="1276" windowHeight="848" activeSheetId="1"/>
  </customWorkbookViews>
</workbook>
</file>

<file path=xl/calcChain.xml><?xml version="1.0" encoding="utf-8"?>
<calcChain xmlns="http://schemas.openxmlformats.org/spreadsheetml/2006/main">
  <c r="E28" i="16" l="1"/>
  <c r="G28" i="16" s="1"/>
  <c r="E27" i="16"/>
  <c r="G27" i="16" s="1"/>
  <c r="E26" i="16"/>
  <c r="G26" i="16" s="1"/>
  <c r="G246" i="16"/>
  <c r="E104" i="16"/>
  <c r="G104" i="16" s="1"/>
  <c r="G249" i="16"/>
  <c r="G248" i="16"/>
  <c r="G103" i="16"/>
  <c r="G278" i="16" l="1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6" i="16"/>
  <c r="G255" i="16"/>
  <c r="G254" i="16"/>
  <c r="G253" i="16"/>
  <c r="G252" i="16"/>
  <c r="G251" i="16"/>
  <c r="G250" i="16"/>
  <c r="E245" i="16"/>
  <c r="G245" i="16" s="1"/>
  <c r="G244" i="16"/>
  <c r="E244" i="16"/>
  <c r="E243" i="16"/>
  <c r="G243" i="16" s="1"/>
  <c r="G242" i="16"/>
  <c r="E242" i="16"/>
  <c r="G241" i="16"/>
  <c r="E241" i="16"/>
  <c r="G240" i="16"/>
  <c r="E240" i="16"/>
  <c r="G239" i="16"/>
  <c r="E239" i="16"/>
  <c r="G238" i="16"/>
  <c r="E238" i="16"/>
  <c r="G237" i="16"/>
  <c r="E237" i="16"/>
  <c r="G236" i="16"/>
  <c r="E236" i="16"/>
  <c r="G235" i="16"/>
  <c r="E235" i="16"/>
  <c r="G234" i="16"/>
  <c r="E234" i="16"/>
  <c r="G233" i="16"/>
  <c r="E233" i="16"/>
  <c r="G232" i="16"/>
  <c r="E232" i="16"/>
  <c r="G231" i="16"/>
  <c r="E231" i="16"/>
  <c r="G230" i="16"/>
  <c r="E230" i="16"/>
  <c r="G229" i="16"/>
  <c r="E229" i="16"/>
  <c r="G228" i="16"/>
  <c r="E228" i="16"/>
  <c r="G227" i="16"/>
  <c r="E227" i="16"/>
  <c r="G226" i="16"/>
  <c r="E226" i="16"/>
  <c r="G225" i="16"/>
  <c r="E225" i="16"/>
  <c r="G224" i="16"/>
  <c r="E224" i="16"/>
  <c r="G223" i="16"/>
  <c r="E223" i="16"/>
  <c r="G222" i="16"/>
  <c r="E222" i="16"/>
  <c r="G221" i="16"/>
  <c r="E221" i="16"/>
  <c r="G220" i="16"/>
  <c r="E220" i="16"/>
  <c r="G219" i="16"/>
  <c r="E219" i="16"/>
  <c r="G218" i="16"/>
  <c r="E218" i="16"/>
  <c r="G217" i="16"/>
  <c r="E217" i="16"/>
  <c r="G216" i="16"/>
  <c r="E216" i="16"/>
  <c r="G215" i="16"/>
  <c r="E215" i="16"/>
  <c r="G214" i="16"/>
  <c r="E214" i="16"/>
  <c r="G213" i="16"/>
  <c r="E213" i="16"/>
  <c r="G212" i="16"/>
  <c r="E212" i="16"/>
  <c r="G211" i="16"/>
  <c r="E211" i="16"/>
  <c r="G210" i="16"/>
  <c r="E210" i="16"/>
  <c r="G209" i="16"/>
  <c r="E209" i="16"/>
  <c r="G208" i="16"/>
  <c r="E208" i="16"/>
  <c r="G207" i="16"/>
  <c r="E207" i="16"/>
  <c r="G206" i="16"/>
  <c r="E206" i="16"/>
  <c r="G205" i="16"/>
  <c r="E205" i="16"/>
  <c r="G204" i="16"/>
  <c r="E204" i="16"/>
  <c r="G203" i="16"/>
  <c r="E203" i="16"/>
  <c r="G202" i="16"/>
  <c r="E202" i="16"/>
  <c r="G201" i="16"/>
  <c r="E201" i="16"/>
  <c r="G200" i="16"/>
  <c r="E200" i="16"/>
  <c r="G199" i="16"/>
  <c r="E199" i="16"/>
  <c r="G198" i="16"/>
  <c r="E198" i="16"/>
  <c r="G197" i="16"/>
  <c r="E197" i="16"/>
  <c r="G196" i="16"/>
  <c r="E196" i="16"/>
  <c r="G195" i="16"/>
  <c r="E195" i="16"/>
  <c r="G194" i="16"/>
  <c r="E194" i="16"/>
  <c r="G193" i="16"/>
  <c r="E193" i="16"/>
  <c r="G192" i="16"/>
  <c r="E192" i="16"/>
  <c r="G191" i="16"/>
  <c r="E191" i="16"/>
  <c r="G190" i="16"/>
  <c r="E190" i="16"/>
  <c r="G189" i="16"/>
  <c r="E189" i="16"/>
  <c r="G188" i="16"/>
  <c r="E188" i="16"/>
  <c r="G187" i="16"/>
  <c r="E187" i="16"/>
  <c r="G186" i="16"/>
  <c r="E186" i="16"/>
  <c r="G185" i="16"/>
  <c r="E185" i="16"/>
  <c r="G184" i="16"/>
  <c r="E184" i="16"/>
  <c r="G183" i="16"/>
  <c r="E183" i="16"/>
  <c r="G182" i="16"/>
  <c r="E182" i="16"/>
  <c r="G181" i="16"/>
  <c r="E181" i="16"/>
  <c r="G180" i="16"/>
  <c r="E180" i="16"/>
  <c r="G179" i="16"/>
  <c r="E179" i="16"/>
  <c r="G178" i="16"/>
  <c r="E178" i="16"/>
  <c r="G177" i="16"/>
  <c r="E177" i="16"/>
  <c r="G176" i="16"/>
  <c r="E176" i="16"/>
  <c r="G175" i="16"/>
  <c r="E175" i="16"/>
  <c r="G174" i="16"/>
  <c r="E174" i="16"/>
  <c r="G173" i="16"/>
  <c r="E173" i="16"/>
  <c r="G172" i="16"/>
  <c r="E172" i="16"/>
  <c r="G171" i="16"/>
  <c r="E171" i="16"/>
  <c r="G170" i="16"/>
  <c r="E170" i="16"/>
  <c r="G169" i="16"/>
  <c r="E169" i="16"/>
  <c r="G168" i="16"/>
  <c r="E168" i="16"/>
  <c r="G167" i="16"/>
  <c r="E167" i="16"/>
  <c r="G166" i="16"/>
  <c r="E166" i="16"/>
  <c r="G165" i="16"/>
  <c r="E165" i="16"/>
  <c r="G164" i="16"/>
  <c r="E164" i="16"/>
  <c r="G163" i="16"/>
  <c r="E163" i="16"/>
  <c r="G162" i="16"/>
  <c r="E162" i="16"/>
  <c r="G161" i="16"/>
  <c r="E161" i="16"/>
  <c r="G160" i="16"/>
  <c r="E160" i="16"/>
  <c r="G159" i="16"/>
  <c r="E159" i="16"/>
  <c r="G158" i="16"/>
  <c r="E158" i="16"/>
  <c r="G157" i="16"/>
  <c r="E157" i="16"/>
  <c r="G156" i="16"/>
  <c r="E156" i="16"/>
  <c r="G155" i="16"/>
  <c r="E155" i="16"/>
  <c r="G154" i="16"/>
  <c r="E154" i="16"/>
  <c r="G153" i="16"/>
  <c r="E153" i="16"/>
  <c r="G152" i="16"/>
  <c r="E152" i="16"/>
  <c r="G151" i="16"/>
  <c r="E151" i="16"/>
  <c r="G150" i="16"/>
  <c r="E150" i="16"/>
  <c r="G149" i="16"/>
  <c r="E149" i="16"/>
  <c r="G148" i="16"/>
  <c r="E148" i="16"/>
  <c r="G147" i="16"/>
  <c r="E147" i="16"/>
  <c r="G146" i="16"/>
  <c r="E146" i="16"/>
  <c r="G145" i="16"/>
  <c r="E145" i="16"/>
  <c r="G144" i="16"/>
  <c r="E144" i="16"/>
  <c r="G143" i="16"/>
  <c r="E143" i="16"/>
  <c r="G142" i="16"/>
  <c r="E142" i="16"/>
  <c r="G141" i="16"/>
  <c r="E141" i="16"/>
  <c r="G140" i="16"/>
  <c r="E140" i="16"/>
  <c r="G139" i="16"/>
  <c r="E139" i="16"/>
  <c r="G138" i="16"/>
  <c r="E138" i="16"/>
  <c r="G137" i="16"/>
  <c r="E137" i="16"/>
  <c r="G136" i="16"/>
  <c r="E136" i="16"/>
  <c r="G135" i="16"/>
  <c r="E135" i="16"/>
  <c r="G134" i="16"/>
  <c r="E134" i="16"/>
  <c r="G133" i="16"/>
  <c r="E133" i="16"/>
  <c r="G132" i="16"/>
  <c r="E132" i="16"/>
  <c r="G131" i="16"/>
  <c r="E131" i="16"/>
  <c r="G130" i="16"/>
  <c r="E130" i="16"/>
  <c r="G129" i="16"/>
  <c r="E129" i="16"/>
  <c r="G128" i="16"/>
  <c r="E128" i="16"/>
  <c r="G127" i="16"/>
  <c r="E127" i="16"/>
  <c r="G126" i="16"/>
  <c r="E126" i="16"/>
  <c r="G125" i="16"/>
  <c r="E125" i="16"/>
  <c r="G124" i="16"/>
  <c r="E124" i="16"/>
  <c r="G123" i="16"/>
  <c r="E123" i="16"/>
  <c r="G122" i="16"/>
  <c r="E122" i="16"/>
  <c r="G121" i="16"/>
  <c r="E121" i="16"/>
  <c r="G120" i="16"/>
  <c r="E120" i="16"/>
  <c r="G119" i="16"/>
  <c r="E119" i="16"/>
  <c r="G118" i="16"/>
  <c r="E118" i="16"/>
  <c r="G117" i="16"/>
  <c r="E117" i="16"/>
  <c r="G116" i="16"/>
  <c r="E116" i="16"/>
  <c r="G115" i="16"/>
  <c r="E115" i="16"/>
  <c r="G114" i="16"/>
  <c r="E114" i="16"/>
  <c r="G113" i="16"/>
  <c r="E113" i="16"/>
  <c r="G112" i="16"/>
  <c r="E112" i="16"/>
  <c r="G111" i="16"/>
  <c r="E111" i="16"/>
  <c r="G110" i="16"/>
  <c r="E110" i="16"/>
  <c r="G109" i="16"/>
  <c r="E109" i="16"/>
  <c r="G108" i="16"/>
  <c r="E108" i="16"/>
  <c r="G107" i="16"/>
  <c r="E107" i="16"/>
  <c r="G106" i="16"/>
  <c r="E106" i="16"/>
  <c r="G105" i="16"/>
  <c r="E105" i="16"/>
  <c r="G102" i="16"/>
  <c r="E102" i="16"/>
  <c r="G101" i="16"/>
  <c r="E101" i="16"/>
  <c r="G100" i="16"/>
  <c r="E100" i="16"/>
  <c r="G99" i="16"/>
  <c r="E99" i="16"/>
  <c r="G98" i="16"/>
  <c r="E98" i="16"/>
  <c r="G97" i="16"/>
  <c r="E97" i="16"/>
  <c r="G96" i="16"/>
  <c r="E96" i="16"/>
  <c r="G95" i="16"/>
  <c r="E95" i="16"/>
  <c r="G94" i="16"/>
  <c r="E94" i="16"/>
  <c r="G93" i="16"/>
  <c r="E93" i="16"/>
  <c r="G92" i="16"/>
  <c r="E92" i="16"/>
  <c r="G91" i="16"/>
  <c r="E91" i="16"/>
  <c r="G90" i="16"/>
  <c r="E90" i="16"/>
  <c r="G89" i="16"/>
  <c r="E89" i="16"/>
  <c r="G88" i="16"/>
  <c r="E88" i="16"/>
  <c r="G87" i="16"/>
  <c r="E87" i="16"/>
  <c r="G86" i="16"/>
  <c r="E86" i="16"/>
  <c r="G85" i="16"/>
  <c r="E85" i="16"/>
  <c r="G84" i="16"/>
  <c r="E84" i="16"/>
  <c r="G83" i="16"/>
  <c r="E83" i="16"/>
  <c r="G82" i="16"/>
  <c r="E82" i="16"/>
  <c r="G81" i="16"/>
  <c r="E81" i="16"/>
  <c r="G80" i="16"/>
  <c r="E80" i="16"/>
  <c r="G79" i="16"/>
  <c r="G78" i="16"/>
  <c r="G77" i="16"/>
  <c r="E77" i="16"/>
  <c r="G76" i="16"/>
  <c r="E76" i="16"/>
  <c r="G75" i="16"/>
  <c r="E75" i="16"/>
  <c r="G74" i="16"/>
  <c r="E73" i="16"/>
  <c r="G73" i="16" s="1"/>
  <c r="E72" i="16"/>
  <c r="G72" i="16" s="1"/>
  <c r="E71" i="16"/>
  <c r="G71" i="16" s="1"/>
  <c r="E70" i="16"/>
  <c r="G70" i="16" s="1"/>
  <c r="E69" i="16"/>
  <c r="G69" i="16" s="1"/>
  <c r="E68" i="16"/>
  <c r="G68" i="16" s="1"/>
  <c r="E67" i="16"/>
  <c r="G67" i="16" s="1"/>
  <c r="E66" i="16"/>
  <c r="G66" i="16" s="1"/>
  <c r="E65" i="16"/>
  <c r="G65" i="16" s="1"/>
  <c r="E64" i="16"/>
  <c r="G64" i="16" s="1"/>
  <c r="E63" i="16"/>
  <c r="G63" i="16" s="1"/>
  <c r="E62" i="16"/>
  <c r="G62" i="16" s="1"/>
  <c r="E61" i="16"/>
  <c r="G61" i="16" s="1"/>
  <c r="E60" i="16"/>
  <c r="G60" i="16" s="1"/>
  <c r="G59" i="16"/>
  <c r="E59" i="16"/>
  <c r="E58" i="16"/>
  <c r="G58" i="16" s="1"/>
  <c r="E57" i="16"/>
  <c r="G57" i="16" s="1"/>
  <c r="E56" i="16"/>
  <c r="G56" i="16" s="1"/>
  <c r="G55" i="16"/>
  <c r="E55" i="16"/>
  <c r="E54" i="16"/>
  <c r="G54" i="16" s="1"/>
  <c r="G53" i="16"/>
  <c r="G52" i="16"/>
  <c r="E52" i="16"/>
  <c r="G51" i="16"/>
  <c r="E51" i="16"/>
  <c r="G50" i="16"/>
  <c r="E50" i="16"/>
  <c r="G49" i="16"/>
  <c r="G48" i="16"/>
  <c r="G47" i="16"/>
  <c r="E46" i="16"/>
  <c r="G46" i="16" s="1"/>
  <c r="E45" i="16"/>
  <c r="G45" i="16" s="1"/>
  <c r="G44" i="16"/>
  <c r="G43" i="16"/>
  <c r="E43" i="16"/>
  <c r="G42" i="16"/>
  <c r="E42" i="16"/>
  <c r="G41" i="16"/>
  <c r="E41" i="16"/>
  <c r="G40" i="16"/>
  <c r="E40" i="16"/>
  <c r="G39" i="16"/>
  <c r="E39" i="16"/>
  <c r="G38" i="16"/>
  <c r="E38" i="16"/>
  <c r="G37" i="16"/>
  <c r="E36" i="16"/>
  <c r="G36" i="16" s="1"/>
  <c r="E35" i="16"/>
  <c r="G35" i="16" s="1"/>
  <c r="E34" i="16"/>
  <c r="G34" i="16" s="1"/>
  <c r="E33" i="16"/>
  <c r="G33" i="16" s="1"/>
  <c r="E32" i="16"/>
  <c r="G32" i="16" s="1"/>
  <c r="E31" i="16"/>
  <c r="G31" i="16" s="1"/>
  <c r="E30" i="16"/>
  <c r="G30" i="16" s="1"/>
  <c r="G29" i="16"/>
  <c r="E25" i="16"/>
  <c r="G25" i="16" s="1"/>
  <c r="E24" i="16"/>
  <c r="G24" i="16" s="1"/>
  <c r="E23" i="16"/>
  <c r="G23" i="16" s="1"/>
  <c r="E22" i="16"/>
  <c r="G22" i="16" s="1"/>
  <c r="E21" i="16"/>
  <c r="G21" i="16" s="1"/>
  <c r="E20" i="16"/>
  <c r="G20" i="16" s="1"/>
  <c r="E19" i="16"/>
  <c r="G19" i="16" s="1"/>
  <c r="E18" i="16"/>
  <c r="G18" i="16" s="1"/>
  <c r="E17" i="16"/>
  <c r="G17" i="16" s="1"/>
  <c r="E16" i="16"/>
  <c r="G16" i="16" s="1"/>
  <c r="E15" i="16"/>
  <c r="G15" i="16" s="1"/>
  <c r="E14" i="16"/>
  <c r="G14" i="16" s="1"/>
  <c r="E13" i="16"/>
  <c r="G13" i="16" s="1"/>
  <c r="E12" i="16"/>
  <c r="G12" i="16" s="1"/>
  <c r="E11" i="16"/>
  <c r="G11" i="16" s="1"/>
  <c r="E10" i="16"/>
  <c r="G10" i="16" s="1"/>
  <c r="G9" i="16"/>
  <c r="G7" i="16" l="1"/>
  <c r="P279" i="16"/>
  <c r="G279" i="16"/>
  <c r="S279" i="16" l="1"/>
  <c r="G286" i="16"/>
  <c r="G288" i="16"/>
  <c r="T279" i="16"/>
  <c r="E282" i="16" l="1"/>
  <c r="E281" i="16"/>
  <c r="B281" i="16" l="1"/>
  <c r="B282" i="16" s="1"/>
  <c r="E312" i="16"/>
  <c r="E311" i="16"/>
  <c r="E310" i="16"/>
  <c r="D310" i="16"/>
  <c r="E301" i="16"/>
  <c r="D301" i="16"/>
  <c r="P284" i="16" l="1"/>
  <c r="T284" i="16" s="1"/>
  <c r="P280" i="16"/>
  <c r="P281" i="16"/>
  <c r="T281" i="16" s="1"/>
  <c r="P282" i="16"/>
  <c r="S282" i="16" s="1"/>
  <c r="P286" i="16" l="1"/>
  <c r="T280" i="16"/>
  <c r="S284" i="16"/>
  <c r="S280" i="16"/>
  <c r="T282" i="16"/>
  <c r="S281" i="16"/>
  <c r="D4" i="16"/>
  <c r="L3" i="16"/>
  <c r="P4" i="16"/>
  <c r="R3" i="16"/>
  <c r="R286" i="16"/>
  <c r="T286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P288" i="16" l="1"/>
</calcChain>
</file>

<file path=xl/sharedStrings.xml><?xml version="1.0" encoding="utf-8"?>
<sst xmlns="http://schemas.openxmlformats.org/spreadsheetml/2006/main" count="1349" uniqueCount="816">
  <si>
    <t>Termin dostawy:</t>
  </si>
  <si>
    <t xml:space="preserve">Nazwa urządzenia: </t>
  </si>
  <si>
    <t>L.p.</t>
  </si>
  <si>
    <t>Nazwa zespołu</t>
  </si>
  <si>
    <t>Nr rys.</t>
  </si>
  <si>
    <t>Ilość</t>
  </si>
  <si>
    <t>Nr zamówienia</t>
  </si>
  <si>
    <t>Kooperant</t>
  </si>
  <si>
    <t>Uwagi</t>
  </si>
  <si>
    <t>Nr zlecenia:</t>
  </si>
  <si>
    <t>Data:</t>
  </si>
  <si>
    <t>wersja</t>
  </si>
  <si>
    <t>Razem:</t>
  </si>
  <si>
    <t>Magazyn PZ</t>
  </si>
  <si>
    <t>Uwagi:</t>
  </si>
  <si>
    <t>Produkcja</t>
  </si>
  <si>
    <t>Różnica</t>
  </si>
  <si>
    <t>Kwota różnicy</t>
  </si>
  <si>
    <t>Koszty z zamowień</t>
  </si>
  <si>
    <t>Różnica:</t>
  </si>
  <si>
    <t>Razem;</t>
  </si>
  <si>
    <t>Różnica oferta/zamowienia</t>
  </si>
  <si>
    <t>Cena</t>
  </si>
  <si>
    <t xml:space="preserve">Koszt kpl. </t>
  </si>
  <si>
    <t>Cena /koszty z zamówień</t>
  </si>
  <si>
    <t>Cena z oferty</t>
  </si>
  <si>
    <t>Koszt  (kpl) zakładany -oferta</t>
  </si>
  <si>
    <t>Cena/koszty przyjęte do oferty</t>
  </si>
  <si>
    <t>Koszty do ofertty:</t>
  </si>
  <si>
    <t>Gatunek</t>
  </si>
  <si>
    <t>Masa</t>
  </si>
  <si>
    <t>jedn.</t>
  </si>
  <si>
    <t>kpl.</t>
  </si>
  <si>
    <t>POZOSTAŁE:</t>
  </si>
  <si>
    <t>Data</t>
  </si>
  <si>
    <t>Realizacji</t>
  </si>
  <si>
    <t xml:space="preserve"> Wysyłki</t>
  </si>
  <si>
    <t>Wypalarka</t>
  </si>
  <si>
    <t>Lakiernia</t>
  </si>
  <si>
    <t>Montaż</t>
  </si>
  <si>
    <t>GWARANCJA:</t>
  </si>
  <si>
    <t>Śr. koszt kilograma konstr.</t>
  </si>
  <si>
    <t>Materiałówka</t>
  </si>
  <si>
    <t>\\k1\Konstrukcyjny\Projekty-2\Harmonogramy\</t>
  </si>
  <si>
    <t>Rodzaj</t>
  </si>
  <si>
    <t>Legenda rodzaj - kolor komórki:
"H" - handlowy - żółty,
"M" - materiał - jasnobrązowy,
"Z" - zespół - przezroczysty,
"R" - remont - szary,
"W" - wstrzymane - czerwony</t>
  </si>
  <si>
    <t>Instrukcja DTR+CD</t>
  </si>
  <si>
    <t>Deklaracja zgodności</t>
  </si>
  <si>
    <t>Lp</t>
  </si>
  <si>
    <t>Dział</t>
  </si>
  <si>
    <t>Składnik kosztów</t>
  </si>
  <si>
    <t>Wartość zakładana</t>
  </si>
  <si>
    <t>Wartość rzeczywista</t>
  </si>
  <si>
    <t>DL</t>
  </si>
  <si>
    <t>Koszt kooperacji [PLN]</t>
  </si>
  <si>
    <t>Masa całkowita [kg]</t>
  </si>
  <si>
    <t>DP</t>
  </si>
  <si>
    <t>Masa SIGMA  [kg]</t>
  </si>
  <si>
    <t>Masa Kooperacja [kg]</t>
  </si>
  <si>
    <t>MONT</t>
  </si>
  <si>
    <t>Rozchód materiałów [kg]</t>
  </si>
  <si>
    <t>suma</t>
  </si>
  <si>
    <t>Koszt el. handl. [PLN]</t>
  </si>
  <si>
    <t>Rozchód materiałów [PLN]</t>
  </si>
  <si>
    <t>Koszt godz. DP [PLN]</t>
  </si>
  <si>
    <t>Przygotował bieżącą wer.:</t>
  </si>
  <si>
    <t>Prowadzący zlecenie:</t>
  </si>
  <si>
    <t>Dokumentacja</t>
  </si>
  <si>
    <t>Godziny DP [ilość rbh]</t>
  </si>
  <si>
    <t>Godziny montażowe [ilość rbh]</t>
  </si>
  <si>
    <t>Godziny montażowe zew. [ilość rbh]</t>
  </si>
  <si>
    <t>Koszt kg stali z rozchodów</t>
  </si>
  <si>
    <t>Odpad</t>
  </si>
  <si>
    <t>Materiał</t>
  </si>
  <si>
    <t>Piła</t>
  </si>
  <si>
    <t>Krawdziarka</t>
  </si>
  <si>
    <t>Mała  durma</t>
  </si>
  <si>
    <t xml:space="preserve">Toczenie </t>
  </si>
  <si>
    <t>Frezowanie</t>
  </si>
  <si>
    <t>Frezowanie CNC</t>
  </si>
  <si>
    <t>Wiercenie</t>
  </si>
  <si>
    <t>Składanie</t>
  </si>
  <si>
    <t>Spawalnie</t>
  </si>
  <si>
    <t>Obróbka cieplna</t>
  </si>
  <si>
    <t>Kontrola Jakości</t>
  </si>
  <si>
    <t>Status</t>
  </si>
  <si>
    <t>Gilotyna</t>
  </si>
  <si>
    <t>Z</t>
  </si>
  <si>
    <t>1.</t>
  </si>
  <si>
    <t>W</t>
  </si>
  <si>
    <t>Nr. rys.(wpisać odpowiedni)</t>
  </si>
  <si>
    <t>Tabliczka znamionowa</t>
  </si>
  <si>
    <t>4.</t>
  </si>
  <si>
    <t>Pakowanie</t>
  </si>
  <si>
    <t>ta pozycja zostaje</t>
  </si>
  <si>
    <t xml:space="preserve"> SR-357.00.00.00-7.1</t>
  </si>
  <si>
    <t>Stół rehabilitacyjny 7 elementowy</t>
  </si>
  <si>
    <t>1.1</t>
  </si>
  <si>
    <t>SR-357.01.00.00-1.3</t>
  </si>
  <si>
    <t>Podstawa</t>
  </si>
  <si>
    <t>M</t>
  </si>
  <si>
    <t>1.1.1</t>
  </si>
  <si>
    <t>SR-357.01.01.00-1.1</t>
  </si>
  <si>
    <t>Rura Ø60,3x2,9x1081</t>
  </si>
  <si>
    <t>S235JR</t>
  </si>
  <si>
    <t>1.1.2</t>
  </si>
  <si>
    <t>SR-357.01.02.00</t>
  </si>
  <si>
    <t>Rura Ø42,4x3,6x1395</t>
  </si>
  <si>
    <t>1.1.3</t>
  </si>
  <si>
    <t>SR-357.01.04.00-1.2</t>
  </si>
  <si>
    <t>Rura Ø30x3,6x97</t>
  </si>
  <si>
    <t>1.1.4</t>
  </si>
  <si>
    <t>SR-357.01.05.00</t>
  </si>
  <si>
    <t>Blacha 3x75x101</t>
  </si>
  <si>
    <t>1.1.5</t>
  </si>
  <si>
    <t>SR-357.01.05.00_L</t>
  </si>
  <si>
    <t>Blacha 3x80x101</t>
  </si>
  <si>
    <t>1.1.6</t>
  </si>
  <si>
    <t>SR-357.01.06.00</t>
  </si>
  <si>
    <t>Blacha 3x86x103</t>
  </si>
  <si>
    <t>1.1.7</t>
  </si>
  <si>
    <t>SR-357.01.06.00_L</t>
  </si>
  <si>
    <t>Blacha 3x92x106</t>
  </si>
  <si>
    <t>1.1.8</t>
  </si>
  <si>
    <t>SR-357.01.07.00-1.1</t>
  </si>
  <si>
    <t>Blacha 3x39x70</t>
  </si>
  <si>
    <t>1.1.9</t>
  </si>
  <si>
    <t>SR-357.01.09.00-1.3</t>
  </si>
  <si>
    <t>Rura Ø30x3,6x232</t>
  </si>
  <si>
    <t>1.1.10</t>
  </si>
  <si>
    <t>SR-357.01.10.00-1.2</t>
  </si>
  <si>
    <t>Blacha 8x40x58</t>
  </si>
  <si>
    <t>1.1.11</t>
  </si>
  <si>
    <t>SR-357.01.11.00</t>
  </si>
  <si>
    <t>Blacha 2x71x100</t>
  </si>
  <si>
    <t>1.1.12</t>
  </si>
  <si>
    <t>SR-357.01.12.00-1.3</t>
  </si>
  <si>
    <t>Blacha 4x63x30</t>
  </si>
  <si>
    <t>1.1.13</t>
  </si>
  <si>
    <t>SR-357.01.12.00-1.3_L</t>
  </si>
  <si>
    <t>Blacha 4x84x18</t>
  </si>
  <si>
    <t>1.1.14</t>
  </si>
  <si>
    <t>SR-357.01.13.00-1.3</t>
  </si>
  <si>
    <t>Blacha 2x37x60</t>
  </si>
  <si>
    <t>1.1.15</t>
  </si>
  <si>
    <t>SR-357.01.15.00-1.2</t>
  </si>
  <si>
    <t>Rura Ø30x2x70</t>
  </si>
  <si>
    <t>H</t>
  </si>
  <si>
    <t>1.1.16</t>
  </si>
  <si>
    <t>DIN 6334</t>
  </si>
  <si>
    <t>Nakrętka długa M12x26 (obcięta)</t>
  </si>
  <si>
    <t>1.2</t>
  </si>
  <si>
    <t>SR-357.02.00.00-1.3</t>
  </si>
  <si>
    <t>Ramię I</t>
  </si>
  <si>
    <t>1.2.1</t>
  </si>
  <si>
    <t>SR-357.02.01.00-1.2</t>
  </si>
  <si>
    <t>Rura fi30x3,6x594</t>
  </si>
  <si>
    <t>1.2.2</t>
  </si>
  <si>
    <t>SR-357.02.02.00-1.1</t>
  </si>
  <si>
    <t>Blacha 5x268x276</t>
  </si>
  <si>
    <t>1.2.3</t>
  </si>
  <si>
    <t>SR-357.02.02.00-1.1_L</t>
  </si>
  <si>
    <t>1.2.4</t>
  </si>
  <si>
    <t>SR-357.02.03.00-1.3</t>
  </si>
  <si>
    <t>Rura Ø30x3,2x236</t>
  </si>
  <si>
    <t>1.2.5</t>
  </si>
  <si>
    <t>SR-357.02.04.00-1.2</t>
  </si>
  <si>
    <t>Blacha 4x34x64</t>
  </si>
  <si>
    <t>1.2.6</t>
  </si>
  <si>
    <t>SR-357.02.05.00-1.1</t>
  </si>
  <si>
    <t>Pręt Ø15x185,5</t>
  </si>
  <si>
    <t>S355J2G3</t>
  </si>
  <si>
    <t>1.2.7</t>
  </si>
  <si>
    <t>SR-357.02.06.00</t>
  </si>
  <si>
    <t>Rura Ø30x3,2x220</t>
  </si>
  <si>
    <t>1.3</t>
  </si>
  <si>
    <t>SR-357.03.00.00-1.3</t>
  </si>
  <si>
    <t>Ramię II</t>
  </si>
  <si>
    <t>1.3.1</t>
  </si>
  <si>
    <t>SR-357.02.01.00-1.1</t>
  </si>
  <si>
    <t>1.3.2</t>
  </si>
  <si>
    <t>1.3.3</t>
  </si>
  <si>
    <t>1.3.4</t>
  </si>
  <si>
    <t>SR-357.02.03.00-1.2</t>
  </si>
  <si>
    <t>Rura Ø30x3,2x251</t>
  </si>
  <si>
    <t>1.3.5</t>
  </si>
  <si>
    <t>1.3.6</t>
  </si>
  <si>
    <t>SR-357.03.01.00-1.3</t>
  </si>
  <si>
    <t>Rura Ø30x3,2x269</t>
  </si>
  <si>
    <t>1.4</t>
  </si>
  <si>
    <t>SR-357.04.00.00-1.2</t>
  </si>
  <si>
    <t>Cięgło</t>
  </si>
  <si>
    <t>1.4.1</t>
  </si>
  <si>
    <t>SR-357.04.01.00-1.2</t>
  </si>
  <si>
    <t>Kształt. zam. 30x20x2x925</t>
  </si>
  <si>
    <t>1.4.2</t>
  </si>
  <si>
    <t>SR-357.04.02.00-1.1</t>
  </si>
  <si>
    <t>Tuleja Ø20xØ17x20</t>
  </si>
  <si>
    <t>1.5</t>
  </si>
  <si>
    <t>SR-357.06.00.00-1.3</t>
  </si>
  <si>
    <t>Pręt Ø20x310</t>
  </si>
  <si>
    <t>1.6</t>
  </si>
  <si>
    <t>SR-357.07.00.00-1.3</t>
  </si>
  <si>
    <t>Pręt Ø20x388</t>
  </si>
  <si>
    <t>1.7</t>
  </si>
  <si>
    <t>SR-357.08.00.00-1.2</t>
  </si>
  <si>
    <t>Obręcz sterująca</t>
  </si>
  <si>
    <t>1.7.1</t>
  </si>
  <si>
    <t>SR-357.08.01.00-1.2</t>
  </si>
  <si>
    <t>Rura Ø20x2x465</t>
  </si>
  <si>
    <t>1.7.2</t>
  </si>
  <si>
    <t>SR-357.08.02.00</t>
  </si>
  <si>
    <t>Rura Ø20x1,5x1557</t>
  </si>
  <si>
    <t>1.7.3</t>
  </si>
  <si>
    <t>SR-357.08.05.00-1.2</t>
  </si>
  <si>
    <t>Blacha 4x35x82</t>
  </si>
  <si>
    <t>1.8</t>
  </si>
  <si>
    <t>SR-357.09.00.00-1.1</t>
  </si>
  <si>
    <t>Mechanizm kółek</t>
  </si>
  <si>
    <t>1.8.1</t>
  </si>
  <si>
    <t>SR-357.09.01.00-1.1</t>
  </si>
  <si>
    <t>Pręt Ø25x181</t>
  </si>
  <si>
    <t>1.8.2</t>
  </si>
  <si>
    <t>SR-357.09.02.00-1.1</t>
  </si>
  <si>
    <t>Drążek I</t>
  </si>
  <si>
    <t>1.8.2.1</t>
  </si>
  <si>
    <t>SR-357.09.02.01-1.1</t>
  </si>
  <si>
    <t>Pręt Ø20x472</t>
  </si>
  <si>
    <t>1.8.2.2</t>
  </si>
  <si>
    <t>SR-357.09.02.02-1.1</t>
  </si>
  <si>
    <t>Blacha 3x19x22</t>
  </si>
  <si>
    <t>1.8.2.3</t>
  </si>
  <si>
    <t>SR-357.09.02.03-1.1</t>
  </si>
  <si>
    <t>Blacha 4x19,5x57</t>
  </si>
  <si>
    <t>1.8.3</t>
  </si>
  <si>
    <t>SR-357.09.03.00-1.1</t>
  </si>
  <si>
    <t>Drążek II</t>
  </si>
  <si>
    <t>1.8.3.1</t>
  </si>
  <si>
    <t>SR-357.09.03.01-1.1</t>
  </si>
  <si>
    <t>Pręt Ø10x230</t>
  </si>
  <si>
    <t>1.8.3.2</t>
  </si>
  <si>
    <t>SR-357.09.03.01-1.1_L</t>
  </si>
  <si>
    <t>1.8.3.3</t>
  </si>
  <si>
    <t>1.8.3.4</t>
  </si>
  <si>
    <t>1.8.3.5</t>
  </si>
  <si>
    <t>1.8.4</t>
  </si>
  <si>
    <t>SR-357.09.04.00-1.1</t>
  </si>
  <si>
    <t>Blacha 10x20x1310</t>
  </si>
  <si>
    <t>1.8.5</t>
  </si>
  <si>
    <t>SR-357.09.05.00</t>
  </si>
  <si>
    <t>Pręt Ø20x30</t>
  </si>
  <si>
    <t>Poliamid PA6 (biały)</t>
  </si>
  <si>
    <t>1.8.6</t>
  </si>
  <si>
    <t>GFM-1416-21</t>
  </si>
  <si>
    <t>Łożysko ślizgowe z kołnierzem</t>
  </si>
  <si>
    <t>Plastik ABS</t>
  </si>
  <si>
    <t>1.8.7</t>
  </si>
  <si>
    <t>DIN 985</t>
  </si>
  <si>
    <t>NAKRĘTKA M8 SAMOHAMOWNA</t>
  </si>
  <si>
    <t>Stal nierdzewna</t>
  </si>
  <si>
    <t>1.8.8</t>
  </si>
  <si>
    <t>ISO 7380 - M8 x 45</t>
  </si>
  <si>
    <t xml:space="preserve">Śruba z łbem półkolistym i gniazdem sześciokątnym - M 8x45, Powłoka - ocynk </t>
  </si>
  <si>
    <t>1.8.9</t>
  </si>
  <si>
    <t>ISO 7380 - M8 x 25</t>
  </si>
  <si>
    <t>Śruba z łbem półkolistym i gniazdem sześciokątnym - klasa dokładności A M8x25</t>
  </si>
  <si>
    <t>1.8.10</t>
  </si>
  <si>
    <t>PN-78/M-82005</t>
  </si>
  <si>
    <t>Podkładka 8,4 Fe/Zn5</t>
  </si>
  <si>
    <t>1.8.11</t>
  </si>
  <si>
    <t>Zestaw kołowy TENTE 592DUAP075L51-10_RAL9002_SAT-6.0</t>
  </si>
  <si>
    <t>1.8.12</t>
  </si>
  <si>
    <t>Trzpień gwintowany TENTE S70-10x15___10_SAT-6.0</t>
  </si>
  <si>
    <t>1.9</t>
  </si>
  <si>
    <t>SR-357.10.00.00-1.1</t>
  </si>
  <si>
    <t>Wieszak</t>
  </si>
  <si>
    <t>1.9.1</t>
  </si>
  <si>
    <t>SR-357.10.01.00-1</t>
  </si>
  <si>
    <t>Blacha 3x16x96</t>
  </si>
  <si>
    <t>1.9.2</t>
  </si>
  <si>
    <t>SR-357.10.02.00-1.1</t>
  </si>
  <si>
    <t>Pręt Ø10x33</t>
  </si>
  <si>
    <t>1.9.3</t>
  </si>
  <si>
    <t>SR-357.10.03.00-1.1</t>
  </si>
  <si>
    <t>Pręt Ø10x26</t>
  </si>
  <si>
    <t>1.10</t>
  </si>
  <si>
    <t>SR-357.12.00.00-1.2</t>
  </si>
  <si>
    <t>Blacha 2x127x273</t>
  </si>
  <si>
    <t>1.11</t>
  </si>
  <si>
    <t>SR-357.14.00.00-7.1</t>
  </si>
  <si>
    <t>Blat 7 elementowy</t>
  </si>
  <si>
    <t>1.11.1</t>
  </si>
  <si>
    <t>SR-357.14.01.00-7.1</t>
  </si>
  <si>
    <t>Rama 1</t>
  </si>
  <si>
    <t>1.11.1.1</t>
  </si>
  <si>
    <t>SR-357.14.01.01-7.1</t>
  </si>
  <si>
    <t>Kształt. zam. 40x20x3x330</t>
  </si>
  <si>
    <t>1.11.1.2</t>
  </si>
  <si>
    <t>SR-357.14.01.02-7</t>
  </si>
  <si>
    <t>Blacha 4x52x58</t>
  </si>
  <si>
    <t>1.11.1.3</t>
  </si>
  <si>
    <t>SR-357.14.01.03-7</t>
  </si>
  <si>
    <t>Kształt. zam. 25x25x2x70</t>
  </si>
  <si>
    <t>1.11.1.4</t>
  </si>
  <si>
    <t>SR-357.14.01.04-7.1</t>
  </si>
  <si>
    <t>Kształt. zam. 40x20x3x291</t>
  </si>
  <si>
    <t>1.11.1.5</t>
  </si>
  <si>
    <t>SR-357.14.01.06-7.1</t>
  </si>
  <si>
    <t>Blacha 4x37x41</t>
  </si>
  <si>
    <t>1.11.1.6</t>
  </si>
  <si>
    <t>SR-357.14.01.07-7.1</t>
  </si>
  <si>
    <t>Kształt. zam. 40x20x3x1268</t>
  </si>
  <si>
    <t>1.11.1.7</t>
  </si>
  <si>
    <t>SR-357.14.01.07-7.1_L</t>
  </si>
  <si>
    <t>1.11.1.8</t>
  </si>
  <si>
    <t>SR-357.14.01.08-7.1</t>
  </si>
  <si>
    <t>Blacha 6x75x80</t>
  </si>
  <si>
    <t>1.11.1.9</t>
  </si>
  <si>
    <t>SR-357.14.01.09-7</t>
  </si>
  <si>
    <t>Rura 14x2x48</t>
  </si>
  <si>
    <t>1.11.1.10</t>
  </si>
  <si>
    <t>SR-357.14.01.10-7</t>
  </si>
  <si>
    <t>Blacha 4x38x42</t>
  </si>
  <si>
    <t>1.11.1.11</t>
  </si>
  <si>
    <t>SR-357.14.01.11-7.1</t>
  </si>
  <si>
    <t>Blacha 4x45x78</t>
  </si>
  <si>
    <t>1.11.1.12</t>
  </si>
  <si>
    <t>SR-357.14.01.12-7.1</t>
  </si>
  <si>
    <t>Blacha 6x80x86</t>
  </si>
  <si>
    <t>1.11.1.13</t>
  </si>
  <si>
    <t>SR-357.14.01.13-7.1</t>
  </si>
  <si>
    <t>Blacha 4x40x47</t>
  </si>
  <si>
    <t>1.11.1.14</t>
  </si>
  <si>
    <t>SR-357.14.01.16-7.1</t>
  </si>
  <si>
    <t>Kształt. zam. 30x20x2x337</t>
  </si>
  <si>
    <t>1.11.1.15</t>
  </si>
  <si>
    <t>SR-357.14.01.17-7.1</t>
  </si>
  <si>
    <t>Pręt fi 12x496</t>
  </si>
  <si>
    <t>1.11.1.16</t>
  </si>
  <si>
    <t>SR-357.14.01.18-7</t>
  </si>
  <si>
    <t>Pręt fi 12x501</t>
  </si>
  <si>
    <t>1.11.1.17</t>
  </si>
  <si>
    <t>SR-357.14.01.20-7.1</t>
  </si>
  <si>
    <t>Blacha 4x20x99</t>
  </si>
  <si>
    <t>1.11.1.18</t>
  </si>
  <si>
    <t>SR-357.14.01.21-7</t>
  </si>
  <si>
    <t>Blacha 4x27x52</t>
  </si>
  <si>
    <t>1.11.1.19</t>
  </si>
  <si>
    <t>SR-357.14.01.24-7.1</t>
  </si>
  <si>
    <t>Kształt. zam. 30x20x2x292</t>
  </si>
  <si>
    <t>1.11.1.20</t>
  </si>
  <si>
    <t>SR-357.14.01.25-7.1</t>
  </si>
  <si>
    <t>Pręt fi20x10</t>
  </si>
  <si>
    <t>1.11.1.21</t>
  </si>
  <si>
    <t xml:space="preserve"> AISI 304</t>
  </si>
  <si>
    <t>Nitonakrętka A2 M5x13</t>
  </si>
  <si>
    <t>1.11.1.22</t>
  </si>
  <si>
    <t>PN-86/M-82144</t>
  </si>
  <si>
    <t>Nakrętka M5-8-B-Fe/Zn5</t>
  </si>
  <si>
    <t>1.11.2.1</t>
  </si>
  <si>
    <t>SR-357.14.02.01-7.1</t>
  </si>
  <si>
    <t>Sklejka 15x680x980</t>
  </si>
  <si>
    <t>Sklejka</t>
  </si>
  <si>
    <t>1.11.2.2</t>
  </si>
  <si>
    <t>SR-357.14.02.02-7.1</t>
  </si>
  <si>
    <t>Blacha 2x67x430</t>
  </si>
  <si>
    <t>1.11.2.3</t>
  </si>
  <si>
    <t>Mufa kołnierzowa M6x13mm fi8 Fe/Zn5</t>
  </si>
  <si>
    <t>1.11.2.4</t>
  </si>
  <si>
    <t>Tapicerka 1-7.1</t>
  </si>
  <si>
    <t>1.11.3</t>
  </si>
  <si>
    <t>SR-357.14.03.00-7.1</t>
  </si>
  <si>
    <t>Blat środkowy 1</t>
  </si>
  <si>
    <t>1.11.3.1</t>
  </si>
  <si>
    <t>SR-357.14.03.01-7.1</t>
  </si>
  <si>
    <t>Sklejka 15x486x680</t>
  </si>
  <si>
    <t>1.11.3.2</t>
  </si>
  <si>
    <t>1.11.3.3</t>
  </si>
  <si>
    <t>Tapicerka 2-7.1</t>
  </si>
  <si>
    <t>1.11.4</t>
  </si>
  <si>
    <t>SR-357.14.04.00-7.1</t>
  </si>
  <si>
    <t>Zagłówek 1</t>
  </si>
  <si>
    <t>1.11.4.1</t>
  </si>
  <si>
    <t>SR-357.14.04.01-7.1</t>
  </si>
  <si>
    <t>Sklejka 15x416x438</t>
  </si>
  <si>
    <t>1.11.4.2</t>
  </si>
  <si>
    <t>1.11.4.3</t>
  </si>
  <si>
    <t>Tapicerka 3-7.1</t>
  </si>
  <si>
    <t>1.11.5</t>
  </si>
  <si>
    <t>SR-357.14.05.00-7.1</t>
  </si>
  <si>
    <t>Podłokietnik 3</t>
  </si>
  <si>
    <t>1.11.5.1</t>
  </si>
  <si>
    <t>SR-357.14.05.01-7.1</t>
  </si>
  <si>
    <t>Sklejka 15x108x369</t>
  </si>
  <si>
    <t>1.11.5.2</t>
  </si>
  <si>
    <t>1.11.5.3</t>
  </si>
  <si>
    <t>Tapicerka 4-7.1</t>
  </si>
  <si>
    <t>1.11.6</t>
  </si>
  <si>
    <t>SR-357.14.05.00-7.1_L</t>
  </si>
  <si>
    <t>1.11.6.1</t>
  </si>
  <si>
    <t>1.11.6.2</t>
  </si>
  <si>
    <t>1.11.6.3</t>
  </si>
  <si>
    <t>Tapicerka 4-7.1_L</t>
  </si>
  <si>
    <t>1.11.7</t>
  </si>
  <si>
    <t>SR-357.14.06.00-7.1</t>
  </si>
  <si>
    <t>Mocowanie blatu 1</t>
  </si>
  <si>
    <t>1.11.7.1</t>
  </si>
  <si>
    <t>SR-357.14.06.01-7</t>
  </si>
  <si>
    <t>Rura fi 14x2x25</t>
  </si>
  <si>
    <t>1.11.7.2</t>
  </si>
  <si>
    <t>SR-357.14.06.02-7.1</t>
  </si>
  <si>
    <t>Blacha 3x122x370</t>
  </si>
  <si>
    <t>1.11.8</t>
  </si>
  <si>
    <t>SR-357.14.07.00-7.1</t>
  </si>
  <si>
    <t>Podparcie blatu 2</t>
  </si>
  <si>
    <t>1.11.8.1</t>
  </si>
  <si>
    <t>SR-357.14.07.01-7.1</t>
  </si>
  <si>
    <t>Blacha 3x125x424</t>
  </si>
  <si>
    <t>1.11.8.2</t>
  </si>
  <si>
    <t>SR-357.14.07.02-7</t>
  </si>
  <si>
    <t>Blacha 3x33x93</t>
  </si>
  <si>
    <t>1.11.8.3</t>
  </si>
  <si>
    <t>1.11.9</t>
  </si>
  <si>
    <t>SR-357.14.08.00-7.1</t>
  </si>
  <si>
    <t>Podparcie blatu 3</t>
  </si>
  <si>
    <t>1.11.9.1</t>
  </si>
  <si>
    <t>SR-357.14.08.01-7.1</t>
  </si>
  <si>
    <t>Blacha 4x120x303</t>
  </si>
  <si>
    <t>1.11.9.2</t>
  </si>
  <si>
    <t>1.11.10</t>
  </si>
  <si>
    <t>SR-357.14.09.00-7.1</t>
  </si>
  <si>
    <t>Podłokietnik 1</t>
  </si>
  <si>
    <t>1.11.10.1</t>
  </si>
  <si>
    <t>SR-357.14.09.01-7.1</t>
  </si>
  <si>
    <t>Blacha 6x20x80</t>
  </si>
  <si>
    <t>1.11.10.2</t>
  </si>
  <si>
    <t>SR-357.14.09.02-7.1</t>
  </si>
  <si>
    <t>Sklejka 15x104x398</t>
  </si>
  <si>
    <t>1.11.10.3</t>
  </si>
  <si>
    <t>SR-357.14.09.03-7.1</t>
  </si>
  <si>
    <t>Kształt. zam. 20x20x2x154</t>
  </si>
  <si>
    <t>1.11.10.4</t>
  </si>
  <si>
    <t>1.11.10.5</t>
  </si>
  <si>
    <t>Tapicerka 5-7.1</t>
  </si>
  <si>
    <t>1.11.11</t>
  </si>
  <si>
    <t>SR-357.14.09.00-7.1_L</t>
  </si>
  <si>
    <t>1.11.11.1</t>
  </si>
  <si>
    <t>1.11.11.2</t>
  </si>
  <si>
    <t>1.11.11.3</t>
  </si>
  <si>
    <t>1.11.11.4</t>
  </si>
  <si>
    <t>1.11.11.5</t>
  </si>
  <si>
    <t>Tapicerka 5-7.1_L</t>
  </si>
  <si>
    <t>1.11.12</t>
  </si>
  <si>
    <t>SR-357.14.10.00-7.1</t>
  </si>
  <si>
    <t>Rama 2</t>
  </si>
  <si>
    <t>1.11.12.1</t>
  </si>
  <si>
    <t>SR-357.14.10.01-7</t>
  </si>
  <si>
    <t>Rura fi14x2x237</t>
  </si>
  <si>
    <t>1.11.12.2</t>
  </si>
  <si>
    <t>SR-357.14.10.02-7.1</t>
  </si>
  <si>
    <t>Kształt. zam. 25x25x2x370</t>
  </si>
  <si>
    <t>1.11.12.3</t>
  </si>
  <si>
    <t>SR-357.14.10.02-7.1_L</t>
  </si>
  <si>
    <t>1.11.12.4</t>
  </si>
  <si>
    <t>SR-357.14.10.03-7</t>
  </si>
  <si>
    <t>Kształt. zam. 25x25x2x348</t>
  </si>
  <si>
    <t>1.11.12.5</t>
  </si>
  <si>
    <t>SR-357.14.10.03-7.1</t>
  </si>
  <si>
    <t>1.11.12.6</t>
  </si>
  <si>
    <t>SR-357.14.10.04-7</t>
  </si>
  <si>
    <t>Blacha 4x17x30</t>
  </si>
  <si>
    <t>1.11.12.7</t>
  </si>
  <si>
    <t>SR-357.14.10.05-7</t>
  </si>
  <si>
    <t>Blacha 4x25x28</t>
  </si>
  <si>
    <t>1.11.13</t>
  </si>
  <si>
    <t>SR-357.14.11.00-7.1</t>
  </si>
  <si>
    <t>Prowadnica 1</t>
  </si>
  <si>
    <t>1.11.13.1</t>
  </si>
  <si>
    <t>SR-357.14.11.01-7.1</t>
  </si>
  <si>
    <t>Blacha 4x46x79</t>
  </si>
  <si>
    <t>1.11.13.2</t>
  </si>
  <si>
    <t>SR-357.14.11.02-7.1</t>
  </si>
  <si>
    <t>Kształt. zam. 20x20x2x275</t>
  </si>
  <si>
    <t>1.11.13.3</t>
  </si>
  <si>
    <t>GN 614.4-8-NI</t>
  </si>
  <si>
    <t>Zatrzask Trzpieniowy Elesa</t>
  </si>
  <si>
    <t>1.11.14</t>
  </si>
  <si>
    <t>SR-357.14.12.00-7</t>
  </si>
  <si>
    <t>Blokada sprężyny 1</t>
  </si>
  <si>
    <t>1.11.14.1</t>
  </si>
  <si>
    <t>SR-357.14.12.01-7</t>
  </si>
  <si>
    <t>Pręt fi 10x55</t>
  </si>
  <si>
    <t>1.11.14.2</t>
  </si>
  <si>
    <t>SR-357.14.12.02-7</t>
  </si>
  <si>
    <t>Blacha 2x12x30</t>
  </si>
  <si>
    <t>1.11.14.3</t>
  </si>
  <si>
    <t>SR-357.14.12.03-7</t>
  </si>
  <si>
    <t>Pręt fi 10x129</t>
  </si>
  <si>
    <t>1.11.14.4</t>
  </si>
  <si>
    <t>SR-357.14.12.04-7</t>
  </si>
  <si>
    <t>Rura 14x2x30</t>
  </si>
  <si>
    <t>1.11.14.5</t>
  </si>
  <si>
    <t>21.0001.01000115.8-70.5</t>
  </si>
  <si>
    <t>Rękojeść gładka Backer fi 10</t>
  </si>
  <si>
    <t>-</t>
  </si>
  <si>
    <t>1.11.15</t>
  </si>
  <si>
    <t>SR-357.14.14.00-7.1</t>
  </si>
  <si>
    <t>Podparcie podłokietnika 1</t>
  </si>
  <si>
    <t>1.11.15.1</t>
  </si>
  <si>
    <t>SR-357.14.14.01-7.1</t>
  </si>
  <si>
    <t>Blacha 3x102x240</t>
  </si>
  <si>
    <t>1.11.15.2</t>
  </si>
  <si>
    <t>SR-357.14.14.02-7.1</t>
  </si>
  <si>
    <t>Kształt. zam. 25x25x2x36</t>
  </si>
  <si>
    <t>1.11.15.3</t>
  </si>
  <si>
    <t>SR-357.14.14.03-7</t>
  </si>
  <si>
    <t>Kształt. zam. 25x25x2x34</t>
  </si>
  <si>
    <t>1.11.15.4</t>
  </si>
  <si>
    <t>SR-357.14.14.04-7</t>
  </si>
  <si>
    <t>Pręt fi12x18</t>
  </si>
  <si>
    <t>1.11.15.5</t>
  </si>
  <si>
    <t>SR-357.14.14.05-7</t>
  </si>
  <si>
    <t>Blacha 2x6x10</t>
  </si>
  <si>
    <t>1.11.16</t>
  </si>
  <si>
    <t>SR-357.14.14.00-7.1_L</t>
  </si>
  <si>
    <t>1.11.16.1</t>
  </si>
  <si>
    <t>1.11.16.2</t>
  </si>
  <si>
    <t>1.11.16.3</t>
  </si>
  <si>
    <t>1.11.16.4</t>
  </si>
  <si>
    <t>1.11.16.5</t>
  </si>
  <si>
    <t>1.11.17</t>
  </si>
  <si>
    <t>SR-357.14.15.00-7.1</t>
  </si>
  <si>
    <t>Podparcie podłokietnika 3</t>
  </si>
  <si>
    <t>1.11.17.1</t>
  </si>
  <si>
    <t>SR-357.14.15.01-7.1</t>
  </si>
  <si>
    <t>Blacha 187x64x3</t>
  </si>
  <si>
    <t>1.11.17.2</t>
  </si>
  <si>
    <t>SR-357.14.15.02-7.1</t>
  </si>
  <si>
    <t>Kształt. zam. 25x25x2x60</t>
  </si>
  <si>
    <t>1.11.17.3</t>
  </si>
  <si>
    <t>SR-357.14.15.03-7.1</t>
  </si>
  <si>
    <t>Kształt. zam. 25x25x2x66</t>
  </si>
  <si>
    <t>1.11.17.4</t>
  </si>
  <si>
    <t>SR-357.14.15.04-7.1</t>
  </si>
  <si>
    <t>Kształt. zam. 25x25x2x110</t>
  </si>
  <si>
    <t>1.11.17.5</t>
  </si>
  <si>
    <t>SR-357.14.15.05-7</t>
  </si>
  <si>
    <t>Pręt fi 14x20</t>
  </si>
  <si>
    <t>1.11.18</t>
  </si>
  <si>
    <t>SR-357.14.15.00-7.1_L</t>
  </si>
  <si>
    <t>1.11.18.1</t>
  </si>
  <si>
    <t>1.11.18.2</t>
  </si>
  <si>
    <t>1.11.18.3</t>
  </si>
  <si>
    <t>1.11.18.4</t>
  </si>
  <si>
    <t>SR-357.14.15.04-7.1_L</t>
  </si>
  <si>
    <t>1.11.18.5</t>
  </si>
  <si>
    <t>1.11.19</t>
  </si>
  <si>
    <t>SR-357.14.16.00-7.1</t>
  </si>
  <si>
    <t>Sanie 1</t>
  </si>
  <si>
    <t>1.11.19.1</t>
  </si>
  <si>
    <t>SR-357.14.16.01-7</t>
  </si>
  <si>
    <t>Pręt Ø16x312</t>
  </si>
  <si>
    <t>1.11.19.2</t>
  </si>
  <si>
    <t>SR-357.14.16.02-7.1</t>
  </si>
  <si>
    <t>Kształt. zam. 30x20x2x620</t>
  </si>
  <si>
    <t>1.11.19.3</t>
  </si>
  <si>
    <t>SR-357.14.16.03-7.1</t>
  </si>
  <si>
    <t>Blacha 4x21x42</t>
  </si>
  <si>
    <t>1.11.19.4</t>
  </si>
  <si>
    <t>SR-357.14.16.04-7</t>
  </si>
  <si>
    <t>Kształt. zam. 30x20x2x215</t>
  </si>
  <si>
    <t>1.11.19.5</t>
  </si>
  <si>
    <t>SR-357.14.16.05-7</t>
  </si>
  <si>
    <t>1.11.19.6</t>
  </si>
  <si>
    <t>RB-19-12_10</t>
  </si>
  <si>
    <t>Rolka prowadząca Zabi Ø19</t>
  </si>
  <si>
    <t>Poliamid PA6</t>
  </si>
  <si>
    <t>1.11.20</t>
  </si>
  <si>
    <t>SR-357.14.17.00-7</t>
  </si>
  <si>
    <t>Sworzeń fi8x80</t>
  </si>
  <si>
    <t>1.11.21</t>
  </si>
  <si>
    <t>SR-357.14.18.00-7.1</t>
  </si>
  <si>
    <t>Blacha 3x32x88</t>
  </si>
  <si>
    <t>1.11.22</t>
  </si>
  <si>
    <t>SR-357.14.20.00-7</t>
  </si>
  <si>
    <t>Sworzeń fi 8x47</t>
  </si>
  <si>
    <t>1.11.23</t>
  </si>
  <si>
    <t>SR-357.14.21.00-7</t>
  </si>
  <si>
    <t>Sworzeń fi 10x51</t>
  </si>
  <si>
    <t>1.11.24</t>
  </si>
  <si>
    <t>SR-357.14.23.00-7</t>
  </si>
  <si>
    <t>Sworzeń fi 10x49</t>
  </si>
  <si>
    <t>1.11.25</t>
  </si>
  <si>
    <t>SR-357.14.24.00-7</t>
  </si>
  <si>
    <t>Sworzeń fi 8x90</t>
  </si>
  <si>
    <t>1.11.26</t>
  </si>
  <si>
    <t>SR-357.14.25.00-7</t>
  </si>
  <si>
    <t>Sworzeń fi 8x314</t>
  </si>
  <si>
    <t>1.11.27</t>
  </si>
  <si>
    <t>SR-357.14.26.00-7</t>
  </si>
  <si>
    <t>Sworzeń fi 8x55</t>
  </si>
  <si>
    <t>1.11.28</t>
  </si>
  <si>
    <t>SR-357.14.27.00-7</t>
  </si>
  <si>
    <t>Sworzeń fi 8x28</t>
  </si>
  <si>
    <t>1.11.29</t>
  </si>
  <si>
    <t>SR-357.14.28.00-7</t>
  </si>
  <si>
    <t>Sworzeń fi 8x45</t>
  </si>
  <si>
    <t>1.11.30</t>
  </si>
  <si>
    <t>SR-357.14.29.00-7</t>
  </si>
  <si>
    <t>Pręt fi 20x3,5</t>
  </si>
  <si>
    <t>1.11.31</t>
  </si>
  <si>
    <t>SR-357.14.30.00-7</t>
  </si>
  <si>
    <t>Pręt fi 20x6</t>
  </si>
  <si>
    <t>1.11.32</t>
  </si>
  <si>
    <t>SR-357.14.31.00-7</t>
  </si>
  <si>
    <t>Pręt fi 20x12</t>
  </si>
  <si>
    <t>1.11.33</t>
  </si>
  <si>
    <t>SR-357.14.31.00-7.1</t>
  </si>
  <si>
    <t>Pręt fi 20x15</t>
  </si>
  <si>
    <t>1.11.34</t>
  </si>
  <si>
    <t>SR-357.14.32.00-7</t>
  </si>
  <si>
    <t>Łącznik 1</t>
  </si>
  <si>
    <t>1.11.34.1</t>
  </si>
  <si>
    <t>SR-357.14.32.01-7</t>
  </si>
  <si>
    <t>Tuleja 14x2x50</t>
  </si>
  <si>
    <t>1.11.34.2</t>
  </si>
  <si>
    <t>SR-357.14.32.02-7</t>
  </si>
  <si>
    <t>Blacha 6x20x21</t>
  </si>
  <si>
    <t>1.11.35</t>
  </si>
  <si>
    <t>SR-357.14.33.00-7</t>
  </si>
  <si>
    <t>Pręt fi 10x271</t>
  </si>
  <si>
    <t>1.11.36</t>
  </si>
  <si>
    <t>SR-357.14.34.00-7</t>
  </si>
  <si>
    <t>Pręt fi 10x416</t>
  </si>
  <si>
    <t>1.11.37</t>
  </si>
  <si>
    <t>SR-357.14.35.00-7.1</t>
  </si>
  <si>
    <t>Pręt fi 20x8</t>
  </si>
  <si>
    <t>1.11.38</t>
  </si>
  <si>
    <t>Siłownik DEWERT MCZ_6kN_330/150</t>
  </si>
  <si>
    <t>1.11.39</t>
  </si>
  <si>
    <t>TBD 5774TQ</t>
  </si>
  <si>
    <t>Sprężyna gazowa Block-o-lift 5774TQ skok 152 mm</t>
  </si>
  <si>
    <t>1.11.40</t>
  </si>
  <si>
    <t>1623SN</t>
  </si>
  <si>
    <t>Sprężyna gazowa Block-o-lift 1623SN skok. 260 mm</t>
  </si>
  <si>
    <t>1.11.41</t>
  </si>
  <si>
    <t>LA-ST-10x1</t>
  </si>
  <si>
    <t>Głowica sprężyny gazowej STABILUS LA-ST-10x1</t>
  </si>
  <si>
    <t>1.11.42</t>
  </si>
  <si>
    <t>Przycisk podblatowy UNDERCOVER</t>
  </si>
  <si>
    <t>1.11.43</t>
  </si>
  <si>
    <t>Linka sprężyny 300 mm  AWP (Pivexin)</t>
  </si>
  <si>
    <t>1.11.44</t>
  </si>
  <si>
    <t>ZDO 15x12 czarna</t>
  </si>
  <si>
    <t>Zaślepka otworu technologicznego fi 12</t>
  </si>
  <si>
    <t>PE5</t>
  </si>
  <si>
    <t>1.11.45</t>
  </si>
  <si>
    <t>19.0048.0200201025</t>
  </si>
  <si>
    <t>Zaślepka profila Backer 20x20x1,0-2,5</t>
  </si>
  <si>
    <t>PE</t>
  </si>
  <si>
    <t>1.11.46</t>
  </si>
  <si>
    <t>19.0048.0250251025</t>
  </si>
  <si>
    <t>Zaślepka profila Backer 25x25x1-2.5</t>
  </si>
  <si>
    <t>1.11.47</t>
  </si>
  <si>
    <t>19.0049.0400200030</t>
  </si>
  <si>
    <t>Zaślepka profila Backer 40x20x3</t>
  </si>
  <si>
    <t>1.11.48</t>
  </si>
  <si>
    <t>1.11.49</t>
  </si>
  <si>
    <t>Pokrętło KIPP K0274.09065X20</t>
  </si>
  <si>
    <t>1.11.50</t>
  </si>
  <si>
    <t>Pokrętło KIPP K0274_02085X20</t>
  </si>
  <si>
    <t>1.11.51</t>
  </si>
  <si>
    <t>Tulejka kołnierzowa Igus GFM_081014_08</t>
  </si>
  <si>
    <t>1.11.52</t>
  </si>
  <si>
    <t>Tulejka Igus GFM_081014_05</t>
  </si>
  <si>
    <t>1.11.53</t>
  </si>
  <si>
    <t>Tulejka IGUS GFM-1012-05</t>
  </si>
  <si>
    <t>1.11.54</t>
  </si>
  <si>
    <t>Tulejka Igus GSM_0810_06</t>
  </si>
  <si>
    <t>1.11.55</t>
  </si>
  <si>
    <t>DIN 7991</t>
  </si>
  <si>
    <t>Śruba imbusowa stożkowa M5x20</t>
  </si>
  <si>
    <t>1.11.56</t>
  </si>
  <si>
    <t xml:space="preserve">DIN  7997 </t>
  </si>
  <si>
    <t>Wkręt do drewna z łbem stożkowym typ Z 4x20</t>
  </si>
  <si>
    <t>1.11.57</t>
  </si>
  <si>
    <t>DIN 7997</t>
  </si>
  <si>
    <t>Wkręt stożkowy do drewna fi 3.5x16</t>
  </si>
  <si>
    <t>1.11.58</t>
  </si>
  <si>
    <t>ISO 7380</t>
  </si>
  <si>
    <t>Śruba imbusowa półkolista M5x10 Fe/Zn5</t>
  </si>
  <si>
    <t>1.11.59</t>
  </si>
  <si>
    <t xml:space="preserve">ISO 7380 </t>
  </si>
  <si>
    <t>Śruba z łbem półkolistym i gniazdem sześciokątnym - klasa dokładności A - M6 x 16</t>
  </si>
  <si>
    <t>1.11.60</t>
  </si>
  <si>
    <t>PN-87/M-82302</t>
  </si>
  <si>
    <t>Śruba imbusowa M5x15 Fe/Zn5</t>
  </si>
  <si>
    <t>1.11.61</t>
  </si>
  <si>
    <t>PN-85/M-82101</t>
  </si>
  <si>
    <t>Śruba M8x45-8.8-B-Fe/Zn5</t>
  </si>
  <si>
    <t>1.11.62</t>
  </si>
  <si>
    <t>PN-86/M-82153</t>
  </si>
  <si>
    <t>Nakrętka niska M8x1-05-B-Fe/Zn5</t>
  </si>
  <si>
    <t>1.11.63</t>
  </si>
  <si>
    <t>PN-88/M-82181</t>
  </si>
  <si>
    <t>Nakrętka kołpakowa M8-Fe/Zn5</t>
  </si>
  <si>
    <t>1.11.64</t>
  </si>
  <si>
    <t>PN-77/M-82008</t>
  </si>
  <si>
    <t>Podkład. spręż. Z 8,2 Fe/Zn5</t>
  </si>
  <si>
    <t>1.11.65</t>
  </si>
  <si>
    <t>Podkład. spręż. Z 6,1 Fe/Zn5</t>
  </si>
  <si>
    <t>1.11.66</t>
  </si>
  <si>
    <t>PN-81/M-85111</t>
  </si>
  <si>
    <t>Pierścień osadczy sprężynujący Z 10</t>
  </si>
  <si>
    <t>1.11.67</t>
  </si>
  <si>
    <t>Pierścień osadczy sprężynujący Z 8</t>
  </si>
  <si>
    <t>1.12</t>
  </si>
  <si>
    <t>SR-357.15.00.00</t>
  </si>
  <si>
    <t>Pręt Ø20x255</t>
  </si>
  <si>
    <t>1.13</t>
  </si>
  <si>
    <t>SR-357.20.00.00-1.3</t>
  </si>
  <si>
    <t>Blacha 2x310x623</t>
  </si>
  <si>
    <t>1.14</t>
  </si>
  <si>
    <t>SR-357.21.00.00</t>
  </si>
  <si>
    <t>Pręt Ø20x239</t>
  </si>
  <si>
    <t>1.15</t>
  </si>
  <si>
    <t>MEGAMAT2 76686MCZ</t>
  </si>
  <si>
    <t>Siłownik elektryczny DEWERT-MEGAMAT2</t>
  </si>
  <si>
    <t>1.16</t>
  </si>
  <si>
    <t>Wyłącznik krańcowy Dewert M1up</t>
  </si>
  <si>
    <t>1.17</t>
  </si>
  <si>
    <t xml:space="preserve">Wyłącznik krańcowy Dewert M1down </t>
  </si>
  <si>
    <t>1.18</t>
  </si>
  <si>
    <t>EG-System EG-20121</t>
  </si>
  <si>
    <t xml:space="preserve">Puszka elektr.120x80x50 hermetyczna bez dławic  </t>
  </si>
  <si>
    <t>1.19</t>
  </si>
  <si>
    <t>QFG-16222</t>
  </si>
  <si>
    <t>Dławik przewodu fi 8</t>
  </si>
  <si>
    <t>1.20</t>
  </si>
  <si>
    <t>GFM-202329-20</t>
  </si>
  <si>
    <t>1.21</t>
  </si>
  <si>
    <t>GFM-1517-20</t>
  </si>
  <si>
    <t>1.22</t>
  </si>
  <si>
    <t>GFM-1012-10</t>
  </si>
  <si>
    <t>1.23</t>
  </si>
  <si>
    <t>102033000001.</t>
  </si>
  <si>
    <t>Podkładka siodłowa 32</t>
  </si>
  <si>
    <t>1.24</t>
  </si>
  <si>
    <t>Stopka Uni-bis B50-12-040</t>
  </si>
  <si>
    <t>1.25</t>
  </si>
  <si>
    <t>1.26</t>
  </si>
  <si>
    <t>ZP_20x30</t>
  </si>
  <si>
    <t xml:space="preserve">Zaślepki prostokątne wykonane z polietylenu LDPE </t>
  </si>
  <si>
    <t>1.27</t>
  </si>
  <si>
    <t>00900104010</t>
  </si>
  <si>
    <t>Zaślepka chromowana do rur okrągłych MTGLC   fi20x1.5</t>
  </si>
  <si>
    <t>1.28</t>
  </si>
  <si>
    <t>ISO 7380 - M8 x 20</t>
  </si>
  <si>
    <t>Śruba z łbem półkolistym i gniazdem sześciokątnym - klasa dokładności A, powłoka - ocynk</t>
  </si>
  <si>
    <t>1.29</t>
  </si>
  <si>
    <t xml:space="preserve">Śruba M10x60-8.8-B-Fe/Zn5 </t>
  </si>
  <si>
    <t>1.30</t>
  </si>
  <si>
    <t xml:space="preserve">Śruba M10x50-8.8-B-Fe/Zn5 </t>
  </si>
  <si>
    <t>1.31</t>
  </si>
  <si>
    <t>Śruba z łbem półkolistym i gniazdem sześciokątnym - klasa dokładności A  - M6 x 12</t>
  </si>
  <si>
    <t>1.32</t>
  </si>
  <si>
    <t>Śruba z łbem półkolistym i gniazdem sześciokątnym - M4 x 20</t>
  </si>
  <si>
    <t>1.33</t>
  </si>
  <si>
    <t>DIN 646</t>
  </si>
  <si>
    <t>Śruba radełkowana M10 KIPP K0140_102X30</t>
  </si>
  <si>
    <t>1.34</t>
  </si>
  <si>
    <t xml:space="preserve">DIN 653 </t>
  </si>
  <si>
    <t>Wkręt dociskowy radełkowany Elesa Mx16-NI</t>
  </si>
  <si>
    <t>1.35</t>
  </si>
  <si>
    <t>Nakrętka kołpakowa M10-MATERIAŁ: A2 - stal nierdzewna</t>
  </si>
  <si>
    <t>1.36</t>
  </si>
  <si>
    <t>PN-85/M-82175</t>
  </si>
  <si>
    <t>Nakrętka z wkładką poliamidową M10-8-B-Fe/Zn5</t>
  </si>
  <si>
    <t>1.37</t>
  </si>
  <si>
    <t>Nakrętka z wkładką poliamidową M4-8-B-Fe/Zn5</t>
  </si>
  <si>
    <t>1.38</t>
  </si>
  <si>
    <t>Nakrętka  - M6</t>
  </si>
  <si>
    <t>1.39</t>
  </si>
  <si>
    <t>DIN 9021</t>
  </si>
  <si>
    <t>Podkładka  - 8,4</t>
  </si>
  <si>
    <t>1.40</t>
  </si>
  <si>
    <t xml:space="preserve">Lakierowanie maszyn, transporterów, konstrukcji wspierających, schodów etc., kolor: RAL …….
Lakierowanie silników kolor RAL .
Obróbka wstępna: piaskowanie SA 2,5
Gruntowanie: dwuskładnikowy grunt epoksydowy
grubość warstwy suchej 40-60 µm
Malowanie: dwuskładnikowy lakier poliuretanowy
grubość warstwy suchej 40-60 µm
Łączna grubość pokrycia: min. 80-120 µm warstwy suchej
</t>
  </si>
  <si>
    <t>Pręt fi 12x410</t>
  </si>
  <si>
    <t>1.11.1.23</t>
  </si>
  <si>
    <t>Opcja 1</t>
  </si>
  <si>
    <t>Opcja 2</t>
  </si>
  <si>
    <t>Brak opcji 1</t>
  </si>
  <si>
    <t>Opcja 3</t>
  </si>
  <si>
    <t>Opcja 4</t>
  </si>
  <si>
    <t>Opcja 5</t>
  </si>
  <si>
    <t>SR-357.14.01.27-7.1</t>
  </si>
  <si>
    <t xml:space="preserve"> SR-357.22.00.00</t>
  </si>
  <si>
    <t>Uchwyt na prześcieradło</t>
  </si>
  <si>
    <t>SR-357.22.01.00</t>
  </si>
  <si>
    <t>Blacha 4x30x87</t>
  </si>
  <si>
    <t>SR-357.22.02.00</t>
  </si>
  <si>
    <t>Pręt fi 10x1098</t>
  </si>
  <si>
    <t>1.12.1</t>
  </si>
  <si>
    <t>1.12.2</t>
  </si>
  <si>
    <t>1.41</t>
  </si>
  <si>
    <t>SR-357.14.01.01-7</t>
  </si>
  <si>
    <t>Brak opcji 2</t>
  </si>
  <si>
    <t>Brak opcji 5</t>
  </si>
  <si>
    <t>1.11.68</t>
  </si>
  <si>
    <t>Kołki do stabilizacji pacjenta</t>
  </si>
  <si>
    <t>Opcja 6</t>
  </si>
  <si>
    <t>SR-357.01.05.00-1.1</t>
  </si>
  <si>
    <t>SR-357.01.05.00_L-1.1</t>
  </si>
  <si>
    <t>1.1.17</t>
  </si>
  <si>
    <t>1.1.18</t>
  </si>
  <si>
    <t>1.1.19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</si>
</sst>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#,##0.00\ &quot;zł&quot;;[Red]\-#,##0.00\ &quot;zł&quot;"/>
    <numFmt numFmtId="44" formatCode="_-* #,##0.00\ &quot;zł&quot;_-;\-* #,##0.00\ &quot;zł&quot;_-;_-* &quot;-&quot;??\ &quot;zł&quot;_-;_-@_-"/>
    <numFmt numFmtId="164" formatCode="#,###;[Red]\-#,###"/>
    <numFmt numFmtId="165" formatCode="#,##0&quot;(P+L)&quot;"/>
    <numFmt numFmtId="166" formatCode="#,##0&quot; kg&quot;"/>
    <numFmt numFmtId="167" formatCode="#,##0&quot; szt.&quot;"/>
    <numFmt numFmtId="168" formatCode="#,##0&quot;.&quot;"/>
    <numFmt numFmtId="169" formatCode="#,##0.00&quot; kg&quot;"/>
  </numFmts>
  <fonts count="38" x14ac:knownFonts="1">
    <font>
      <sz val="10"/>
      <name val="Arial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name val="Arial CE"/>
      <charset val="238"/>
    </font>
    <font>
      <b/>
      <i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name val="Arial CE"/>
      <charset val="238"/>
    </font>
    <font>
      <sz val="8"/>
      <name val="Arial"/>
      <family val="2"/>
      <charset val="238"/>
    </font>
    <font>
      <b/>
      <i/>
      <sz val="9"/>
      <name val="Arial"/>
      <family val="2"/>
    </font>
    <font>
      <sz val="9"/>
      <name val="Arial"/>
      <family val="2"/>
    </font>
    <font>
      <b/>
      <i/>
      <sz val="13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10"/>
      <color indexed="48"/>
      <name val="Arial CE"/>
      <charset val="238"/>
    </font>
    <font>
      <sz val="10"/>
      <name val="Arial"/>
      <family val="2"/>
      <charset val="238"/>
    </font>
    <font>
      <i/>
      <sz val="9"/>
      <name val="Arial"/>
      <family val="2"/>
      <charset val="238"/>
    </font>
    <font>
      <sz val="13"/>
      <name val="Arial"/>
      <family val="2"/>
    </font>
    <font>
      <sz val="10"/>
      <color indexed="10"/>
      <name val="Arial"/>
      <family val="2"/>
      <charset val="238"/>
    </font>
    <font>
      <b/>
      <i/>
      <sz val="10"/>
      <color indexed="8"/>
      <name val="Arial"/>
      <family val="2"/>
    </font>
    <font>
      <b/>
      <sz val="11"/>
      <name val="Arial"/>
      <family val="2"/>
      <charset val="238"/>
    </font>
    <font>
      <b/>
      <i/>
      <sz val="8"/>
      <name val="Arial"/>
      <family val="2"/>
    </font>
    <font>
      <i/>
      <sz val="9"/>
      <name val="Arial"/>
      <family val="2"/>
    </font>
    <font>
      <sz val="10"/>
      <name val="Arial"/>
      <family val="2"/>
      <charset val="238"/>
    </font>
    <font>
      <sz val="12"/>
      <name val="Arial"/>
      <family val="2"/>
      <charset val="238"/>
    </font>
    <font>
      <sz val="11"/>
      <color indexed="8"/>
      <name val="Calibri"/>
      <family val="2"/>
      <charset val="204"/>
    </font>
    <font>
      <i/>
      <u/>
      <sz val="10"/>
      <name val="Arial"/>
      <family val="2"/>
      <charset val="238"/>
    </font>
    <font>
      <u/>
      <sz val="8"/>
      <color rgb="FFFF0000"/>
      <name val="Arial"/>
      <family val="2"/>
      <charset val="238"/>
    </font>
    <font>
      <sz val="8"/>
      <color rgb="FFFF0000"/>
      <name val="Arial"/>
      <family val="2"/>
      <charset val="238"/>
    </font>
    <font>
      <sz val="10"/>
      <name val="Arial"/>
      <family val="2"/>
      <charset val="238"/>
    </font>
    <font>
      <b/>
      <i/>
      <sz val="8"/>
      <name val="Arial"/>
      <family val="2"/>
      <charset val="238"/>
    </font>
    <font>
      <b/>
      <i/>
      <sz val="10"/>
      <color rgb="FFFF0000"/>
      <name val="Arial CE"/>
      <charset val="238"/>
    </font>
    <font>
      <i/>
      <sz val="8"/>
      <name val="Arial"/>
      <family val="2"/>
      <charset val="238"/>
    </font>
    <font>
      <i/>
      <sz val="10"/>
      <color theme="1"/>
      <name val="Arial CE"/>
      <charset val="238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9" fillId="0" borderId="0"/>
    <xf numFmtId="0" fontId="19" fillId="0" borderId="0"/>
    <xf numFmtId="44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4" fontId="8" fillId="0" borderId="0" xfId="5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4" fillId="2" borderId="0" xfId="5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4" fontId="6" fillId="0" borderId="0" xfId="5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4" fontId="3" fillId="4" borderId="6" xfId="5" applyFont="1" applyFill="1" applyBorder="1" applyAlignment="1">
      <alignment horizontal="center" vertical="center"/>
    </xf>
    <xf numFmtId="44" fontId="6" fillId="3" borderId="7" xfId="5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0" fontId="12" fillId="3" borderId="7" xfId="0" applyFont="1" applyFill="1" applyBorder="1" applyAlignment="1">
      <alignment horizontal="center" vertical="center"/>
    </xf>
    <xf numFmtId="44" fontId="0" fillId="0" borderId="8" xfId="0" applyNumberFormat="1" applyBorder="1" applyAlignment="1">
      <alignment horizontal="center" vertical="center"/>
    </xf>
    <xf numFmtId="44" fontId="0" fillId="0" borderId="9" xfId="0" applyNumberFormat="1" applyBorder="1" applyAlignment="1">
      <alignment horizontal="center" vertical="center" wrapText="1"/>
    </xf>
    <xf numFmtId="44" fontId="0" fillId="0" borderId="10" xfId="0" applyNumberFormat="1" applyBorder="1" applyAlignment="1">
      <alignment horizontal="center" vertical="center"/>
    </xf>
    <xf numFmtId="44" fontId="0" fillId="0" borderId="12" xfId="0" applyNumberForma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44" fontId="16" fillId="5" borderId="7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4" fontId="4" fillId="3" borderId="14" xfId="5" applyFont="1" applyFill="1" applyBorder="1" applyAlignment="1">
      <alignment horizontal="center" vertical="center"/>
    </xf>
    <xf numFmtId="44" fontId="4" fillId="3" borderId="2" xfId="5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7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44" fontId="3" fillId="4" borderId="18" xfId="5" applyFont="1" applyFill="1" applyBorder="1" applyAlignment="1">
      <alignment horizontal="center" vertical="center"/>
    </xf>
    <xf numFmtId="8" fontId="3" fillId="4" borderId="10" xfId="5" applyNumberFormat="1" applyFont="1" applyFill="1" applyBorder="1" applyAlignment="1">
      <alignment horizontal="center" vertical="center"/>
    </xf>
    <xf numFmtId="4" fontId="16" fillId="8" borderId="7" xfId="0" applyNumberFormat="1" applyFont="1" applyFill="1" applyBorder="1" applyAlignment="1">
      <alignment horizontal="center" vertical="center"/>
    </xf>
    <xf numFmtId="0" fontId="23" fillId="8" borderId="19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44" fontId="6" fillId="3" borderId="0" xfId="5" applyFont="1" applyFill="1" applyBorder="1" applyAlignment="1">
      <alignment horizontal="center" vertical="center"/>
    </xf>
    <xf numFmtId="44" fontId="16" fillId="5" borderId="0" xfId="0" applyNumberFormat="1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23" fillId="9" borderId="17" xfId="0" applyFont="1" applyFill="1" applyBorder="1" applyAlignment="1">
      <alignment horizontal="center" vertical="center"/>
    </xf>
    <xf numFmtId="0" fontId="23" fillId="9" borderId="20" xfId="0" applyFont="1" applyFill="1" applyBorder="1" applyAlignment="1">
      <alignment horizontal="center" vertical="center"/>
    </xf>
    <xf numFmtId="0" fontId="23" fillId="9" borderId="14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25" fillId="3" borderId="15" xfId="0" applyFont="1" applyFill="1" applyBorder="1" applyAlignment="1">
      <alignment horizontal="center" vertical="center"/>
    </xf>
    <xf numFmtId="0" fontId="0" fillId="4" borderId="0" xfId="0" applyFill="1" applyAlignment="1">
      <alignment horizontal="right" vertical="center" shrinkToFit="1"/>
    </xf>
    <xf numFmtId="0" fontId="26" fillId="4" borderId="4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right" vertical="center"/>
    </xf>
    <xf numFmtId="44" fontId="1" fillId="0" borderId="17" xfId="5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7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left" vertical="center"/>
    </xf>
    <xf numFmtId="44" fontId="1" fillId="0" borderId="0" xfId="5" applyFill="1" applyBorder="1" applyAlignment="1">
      <alignment horizontal="center" vertical="center"/>
    </xf>
    <xf numFmtId="44" fontId="22" fillId="0" borderId="0" xfId="5" applyFont="1" applyFill="1" applyBorder="1" applyAlignment="1">
      <alignment horizontal="center" vertical="center"/>
    </xf>
    <xf numFmtId="44" fontId="22" fillId="0" borderId="0" xfId="0" applyNumberFormat="1" applyFont="1" applyFill="1" applyBorder="1" applyAlignment="1">
      <alignment horizontal="left" vertical="center"/>
    </xf>
    <xf numFmtId="44" fontId="9" fillId="0" borderId="0" xfId="5" applyFont="1" applyFill="1" applyBorder="1" applyAlignment="1">
      <alignment horizontal="right" vertical="center"/>
    </xf>
    <xf numFmtId="44" fontId="0" fillId="0" borderId="0" xfId="0" applyNumberFormat="1" applyFill="1" applyBorder="1" applyAlignment="1">
      <alignment horizontal="left" vertical="center"/>
    </xf>
    <xf numFmtId="44" fontId="1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44" fontId="8" fillId="0" borderId="0" xfId="5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4" fontId="0" fillId="0" borderId="0" xfId="0" applyNumberFormat="1" applyBorder="1" applyAlignment="1">
      <alignment horizontal="center" vertical="center"/>
    </xf>
    <xf numFmtId="44" fontId="7" fillId="0" borderId="0" xfId="5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44" fontId="27" fillId="0" borderId="0" xfId="5" applyFont="1" applyFill="1" applyBorder="1" applyAlignment="1">
      <alignment horizontal="center" vertical="center"/>
    </xf>
    <xf numFmtId="44" fontId="27" fillId="0" borderId="0" xfId="5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4" fontId="5" fillId="0" borderId="11" xfId="0" applyNumberFormat="1" applyFont="1" applyFill="1" applyBorder="1" applyAlignment="1">
      <alignment horizontal="center" vertical="center"/>
    </xf>
    <xf numFmtId="2" fontId="5" fillId="0" borderId="11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" fontId="16" fillId="0" borderId="0" xfId="0" applyNumberFormat="1" applyFont="1" applyFill="1" applyBorder="1" applyAlignment="1">
      <alignment horizontal="center" vertical="center"/>
    </xf>
    <xf numFmtId="4" fontId="16" fillId="8" borderId="7" xfId="0" applyNumberFormat="1" applyFont="1" applyFill="1" applyBorder="1" applyAlignment="1">
      <alignment horizontal="center" vertical="center" wrapText="1"/>
    </xf>
    <xf numFmtId="14" fontId="16" fillId="0" borderId="0" xfId="0" applyNumberFormat="1" applyFont="1" applyFill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vertical="center"/>
    </xf>
    <xf numFmtId="0" fontId="0" fillId="0" borderId="22" xfId="0" applyBorder="1"/>
    <xf numFmtId="0" fontId="8" fillId="0" borderId="22" xfId="0" applyFont="1" applyBorder="1"/>
    <xf numFmtId="0" fontId="8" fillId="0" borderId="22" xfId="0" applyFont="1" applyBorder="1" applyAlignment="1">
      <alignment wrapText="1"/>
    </xf>
    <xf numFmtId="0" fontId="8" fillId="0" borderId="0" xfId="0" applyFont="1"/>
    <xf numFmtId="4" fontId="0" fillId="0" borderId="22" xfId="0" applyNumberFormat="1" applyBorder="1"/>
    <xf numFmtId="0" fontId="30" fillId="0" borderId="0" xfId="0" applyFont="1" applyFill="1" applyAlignment="1">
      <alignment horizontal="left" vertical="center"/>
    </xf>
    <xf numFmtId="0" fontId="0" fillId="0" borderId="0" xfId="0"/>
    <xf numFmtId="44" fontId="16" fillId="5" borderId="27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0" fontId="16" fillId="0" borderId="0" xfId="0" applyFont="1" applyBorder="1" applyAlignment="1"/>
    <xf numFmtId="0" fontId="0" fillId="0" borderId="0" xfId="0" applyBorder="1" applyAlignment="1"/>
    <xf numFmtId="0" fontId="16" fillId="0" borderId="28" xfId="0" applyFont="1" applyBorder="1" applyAlignment="1">
      <alignment horizontal="center"/>
    </xf>
    <xf numFmtId="0" fontId="16" fillId="0" borderId="23" xfId="0" applyFont="1" applyBorder="1"/>
    <xf numFmtId="0" fontId="8" fillId="4" borderId="6" xfId="0" applyFont="1" applyFill="1" applyBorder="1" applyAlignment="1">
      <alignment horizontal="right" vertical="center" shrinkToFit="1"/>
    </xf>
    <xf numFmtId="0" fontId="0" fillId="0" borderId="29" xfId="0" applyBorder="1" applyAlignment="1"/>
    <xf numFmtId="0" fontId="0" fillId="0" borderId="18" xfId="0" applyBorder="1" applyAlignment="1"/>
    <xf numFmtId="0" fontId="8" fillId="4" borderId="26" xfId="0" applyFont="1" applyFill="1" applyBorder="1" applyAlignment="1">
      <alignment horizontal="right" vertical="center" shrinkToFit="1"/>
    </xf>
    <xf numFmtId="0" fontId="0" fillId="0" borderId="11" xfId="0" applyBorder="1"/>
    <xf numFmtId="0" fontId="8" fillId="0" borderId="11" xfId="0" applyFont="1" applyBorder="1"/>
    <xf numFmtId="44" fontId="0" fillId="0" borderId="11" xfId="5" applyFont="1" applyBorder="1"/>
    <xf numFmtId="44" fontId="0" fillId="0" borderId="12" xfId="5" applyFont="1" applyBorder="1" applyAlignment="1"/>
    <xf numFmtId="0" fontId="0" fillId="0" borderId="7" xfId="0" applyBorder="1"/>
    <xf numFmtId="0" fontId="8" fillId="0" borderId="0" xfId="0" applyFont="1" applyFill="1" applyAlignment="1">
      <alignment horizontal="left" vertical="center"/>
    </xf>
    <xf numFmtId="44" fontId="0" fillId="0" borderId="0" xfId="0" applyNumberFormat="1" applyFill="1" applyAlignment="1">
      <alignment horizontal="center" vertical="center"/>
    </xf>
    <xf numFmtId="9" fontId="0" fillId="0" borderId="0" xfId="6" applyFont="1" applyFill="1" applyAlignment="1">
      <alignment horizontal="center" vertical="center"/>
    </xf>
    <xf numFmtId="0" fontId="34" fillId="0" borderId="24" xfId="0" applyFont="1" applyBorder="1" applyAlignment="1">
      <alignment wrapText="1"/>
    </xf>
    <xf numFmtId="0" fontId="12" fillId="10" borderId="15" xfId="7" applyFont="1" applyFill="1" applyBorder="1" applyAlignment="1">
      <alignment horizontal="center" vertical="center"/>
    </xf>
    <xf numFmtId="0" fontId="12" fillId="4" borderId="15" xfId="7" applyFont="1" applyFill="1" applyBorder="1" applyAlignment="1">
      <alignment horizontal="center" vertical="center"/>
    </xf>
    <xf numFmtId="0" fontId="1" fillId="0" borderId="22" xfId="7" applyBorder="1" applyAlignment="1">
      <alignment horizontal="center" vertical="center"/>
    </xf>
    <xf numFmtId="0" fontId="1" fillId="0" borderId="18" xfId="7" applyBorder="1" applyAlignment="1">
      <alignment horizontal="center" vertical="center"/>
    </xf>
    <xf numFmtId="0" fontId="1" fillId="0" borderId="11" xfId="7" applyBorder="1" applyAlignment="1">
      <alignment horizontal="center" vertical="center"/>
    </xf>
    <xf numFmtId="0" fontId="1" fillId="0" borderId="12" xfId="7" applyBorder="1" applyAlignment="1">
      <alignment horizontal="center" vertical="center"/>
    </xf>
    <xf numFmtId="0" fontId="12" fillId="10" borderId="20" xfId="7" applyFont="1" applyFill="1" applyBorder="1" applyAlignment="1">
      <alignment horizontal="center" vertical="center"/>
    </xf>
    <xf numFmtId="0" fontId="12" fillId="4" borderId="30" xfId="7" applyFont="1" applyFill="1" applyBorder="1" applyAlignment="1">
      <alignment horizontal="center" vertical="center"/>
    </xf>
    <xf numFmtId="0" fontId="12" fillId="10" borderId="2" xfId="7" applyFont="1" applyFill="1" applyBorder="1" applyAlignment="1">
      <alignment horizontal="center" vertical="center"/>
    </xf>
    <xf numFmtId="0" fontId="12" fillId="4" borderId="2" xfId="7" applyFont="1" applyFill="1" applyBorder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66" fontId="24" fillId="0" borderId="7" xfId="0" applyNumberFormat="1" applyFont="1" applyFill="1" applyBorder="1" applyAlignment="1">
      <alignment horizontal="center" vertical="center" shrinkToFit="1"/>
    </xf>
    <xf numFmtId="166" fontId="16" fillId="8" borderId="7" xfId="0" applyNumberFormat="1" applyFont="1" applyFill="1" applyBorder="1" applyAlignment="1">
      <alignment horizontal="center" vertical="center" shrinkToFit="1"/>
    </xf>
    <xf numFmtId="169" fontId="5" fillId="0" borderId="11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right" vertical="center" shrinkToFit="1"/>
    </xf>
    <xf numFmtId="0" fontId="8" fillId="4" borderId="33" xfId="0" applyFont="1" applyFill="1" applyBorder="1" applyAlignment="1">
      <alignment horizontal="right" vertical="center" shrinkToFit="1"/>
    </xf>
    <xf numFmtId="44" fontId="16" fillId="8" borderId="7" xfId="5" applyFont="1" applyFill="1" applyBorder="1" applyAlignment="1">
      <alignment horizontal="center" vertical="center" shrinkToFit="1"/>
    </xf>
    <xf numFmtId="0" fontId="8" fillId="0" borderId="32" xfId="0" applyFont="1" applyBorder="1" applyAlignment="1">
      <alignment horizontal="center" vertical="center" shrinkToFit="1"/>
    </xf>
    <xf numFmtId="0" fontId="0" fillId="0" borderId="0" xfId="0"/>
    <xf numFmtId="0" fontId="8" fillId="11" borderId="6" xfId="0" applyFont="1" applyFill="1" applyBorder="1" applyAlignment="1">
      <alignment horizontal="right" vertical="center" shrinkToFit="1"/>
    </xf>
    <xf numFmtId="0" fontId="10" fillId="0" borderId="22" xfId="0" applyFont="1" applyFill="1" applyBorder="1" applyAlignment="1">
      <alignment horizontal="center" shrinkToFit="1"/>
    </xf>
    <xf numFmtId="0" fontId="6" fillId="11" borderId="22" xfId="0" applyFont="1" applyFill="1" applyBorder="1" applyAlignment="1">
      <alignment horizontal="center" vertical="center"/>
    </xf>
    <xf numFmtId="2" fontId="8" fillId="11" borderId="22" xfId="0" applyNumberFormat="1" applyFont="1" applyFill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11" borderId="35" xfId="0" applyFont="1" applyFill="1" applyBorder="1" applyAlignment="1">
      <alignment horizontal="right" vertical="center" shrinkToFit="1"/>
    </xf>
    <xf numFmtId="0" fontId="8" fillId="0" borderId="8" xfId="0" applyFont="1" applyFill="1" applyBorder="1" applyAlignment="1">
      <alignment horizontal="center" vertical="center" shrinkToFit="1"/>
    </xf>
    <xf numFmtId="168" fontId="16" fillId="0" borderId="32" xfId="0" applyNumberFormat="1" applyFont="1" applyFill="1" applyBorder="1" applyAlignment="1">
      <alignment horizontal="left" vertical="center" shrinkToFit="1"/>
    </xf>
    <xf numFmtId="0" fontId="8" fillId="11" borderId="36" xfId="0" applyFont="1" applyFill="1" applyBorder="1" applyAlignment="1">
      <alignment horizontal="right" vertical="center" shrinkToFit="1"/>
    </xf>
    <xf numFmtId="168" fontId="16" fillId="0" borderId="4" xfId="0" applyNumberFormat="1" applyFont="1" applyFill="1" applyBorder="1" applyAlignment="1">
      <alignment horizontal="left" vertical="center" shrinkToFit="1"/>
    </xf>
    <xf numFmtId="0" fontId="16" fillId="11" borderId="32" xfId="0" applyFont="1" applyFill="1" applyBorder="1" applyAlignment="1">
      <alignment horizontal="left" vertical="center" shrinkToFit="1"/>
    </xf>
    <xf numFmtId="2" fontId="20" fillId="0" borderId="5" xfId="0" applyNumberFormat="1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/>
    </xf>
    <xf numFmtId="0" fontId="26" fillId="4" borderId="40" xfId="0" applyFont="1" applyFill="1" applyBorder="1" applyAlignment="1">
      <alignment horizontal="center" vertical="center"/>
    </xf>
    <xf numFmtId="14" fontId="3" fillId="4" borderId="4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44" fontId="3" fillId="4" borderId="25" xfId="5" applyFont="1" applyFill="1" applyBorder="1" applyAlignment="1">
      <alignment horizontal="center" vertical="center"/>
    </xf>
    <xf numFmtId="44" fontId="0" fillId="0" borderId="42" xfId="0" applyNumberFormat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44" fontId="0" fillId="0" borderId="43" xfId="0" applyNumberFormat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/>
    </xf>
    <xf numFmtId="0" fontId="1" fillId="0" borderId="37" xfId="7" applyBorder="1" applyAlignment="1">
      <alignment horizontal="center" vertical="center"/>
    </xf>
    <xf numFmtId="0" fontId="1" fillId="0" borderId="38" xfId="7" applyBorder="1" applyAlignment="1">
      <alignment horizontal="center" vertical="center"/>
    </xf>
    <xf numFmtId="49" fontId="14" fillId="12" borderId="37" xfId="5" applyNumberFormat="1" applyFont="1" applyFill="1" applyBorder="1" applyAlignment="1">
      <alignment horizontal="center" vertical="center"/>
    </xf>
    <xf numFmtId="49" fontId="16" fillId="12" borderId="37" xfId="5" applyNumberFormat="1" applyFont="1" applyFill="1" applyBorder="1" applyAlignment="1">
      <alignment horizontal="center" vertical="center"/>
    </xf>
    <xf numFmtId="167" fontId="8" fillId="12" borderId="37" xfId="5" applyNumberFormat="1" applyFont="1" applyFill="1" applyBorder="1" applyAlignment="1">
      <alignment horizontal="center" vertical="center"/>
    </xf>
    <xf numFmtId="169" fontId="8" fillId="12" borderId="37" xfId="5" applyNumberFormat="1" applyFont="1" applyFill="1" applyBorder="1" applyAlignment="1">
      <alignment horizontal="center" vertical="center"/>
    </xf>
    <xf numFmtId="49" fontId="8" fillId="12" borderId="37" xfId="5" applyNumberFormat="1" applyFont="1" applyFill="1" applyBorder="1" applyAlignment="1">
      <alignment horizontal="center" vertical="center"/>
    </xf>
    <xf numFmtId="49" fontId="36" fillId="12" borderId="38" xfId="5" applyNumberFormat="1" applyFont="1" applyFill="1" applyBorder="1" applyAlignment="1">
      <alignment horizontal="center" vertical="center"/>
    </xf>
    <xf numFmtId="49" fontId="8" fillId="12" borderId="39" xfId="5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right" vertical="center" shrinkToFit="1"/>
    </xf>
    <xf numFmtId="164" fontId="5" fillId="0" borderId="0" xfId="0" applyNumberFormat="1" applyFont="1" applyFill="1" applyBorder="1" applyAlignment="1">
      <alignment horizontal="center" vertical="center"/>
    </xf>
    <xf numFmtId="169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8" fontId="3" fillId="4" borderId="0" xfId="5" applyNumberFormat="1" applyFont="1" applyFill="1" applyBorder="1" applyAlignment="1">
      <alignment horizontal="center" vertical="center"/>
    </xf>
    <xf numFmtId="0" fontId="1" fillId="0" borderId="0" xfId="7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12" fillId="10" borderId="45" xfId="7" applyFont="1" applyFill="1" applyBorder="1" applyAlignment="1">
      <alignment horizontal="center" vertical="center"/>
    </xf>
    <xf numFmtId="0" fontId="12" fillId="4" borderId="46" xfId="7" applyFont="1" applyFill="1" applyBorder="1" applyAlignment="1">
      <alignment horizontal="center" vertical="center"/>
    </xf>
    <xf numFmtId="0" fontId="12" fillId="10" borderId="46" xfId="7" applyFont="1" applyFill="1" applyBorder="1" applyAlignment="1">
      <alignment horizontal="center" vertical="center"/>
    </xf>
    <xf numFmtId="0" fontId="12" fillId="4" borderId="45" xfId="7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4" fontId="3" fillId="4" borderId="12" xfId="5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4" fontId="0" fillId="0" borderId="19" xfId="0" applyNumberFormat="1" applyBorder="1" applyAlignment="1">
      <alignment horizontal="center" vertical="center" wrapText="1"/>
    </xf>
    <xf numFmtId="44" fontId="3" fillId="4" borderId="3" xfId="5" applyFont="1" applyFill="1" applyBorder="1" applyAlignment="1">
      <alignment horizontal="center" vertical="center"/>
    </xf>
    <xf numFmtId="44" fontId="0" fillId="0" borderId="19" xfId="0" applyNumberFormat="1" applyBorder="1" applyAlignment="1">
      <alignment horizontal="center" vertical="center"/>
    </xf>
    <xf numFmtId="0" fontId="37" fillId="0" borderId="52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/>
    </xf>
    <xf numFmtId="0" fontId="37" fillId="0" borderId="22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center" vertical="center" wrapText="1"/>
    </xf>
    <xf numFmtId="2" fontId="37" fillId="0" borderId="22" xfId="0" applyNumberFormat="1" applyFont="1" applyBorder="1" applyAlignment="1">
      <alignment horizontal="center" vertical="center" wrapText="1"/>
    </xf>
    <xf numFmtId="0" fontId="37" fillId="13" borderId="34" xfId="0" applyFont="1" applyFill="1" applyBorder="1" applyAlignment="1">
      <alignment horizontal="left" vertical="center" wrapText="1"/>
    </xf>
    <xf numFmtId="0" fontId="37" fillId="13" borderId="22" xfId="0" applyFont="1" applyFill="1" applyBorder="1" applyAlignment="1">
      <alignment horizontal="center" vertical="center" wrapText="1"/>
    </xf>
    <xf numFmtId="2" fontId="37" fillId="13" borderId="22" xfId="0" applyNumberFormat="1" applyFont="1" applyFill="1" applyBorder="1" applyAlignment="1">
      <alignment horizontal="center" vertical="center" wrapText="1"/>
    </xf>
    <xf numFmtId="0" fontId="37" fillId="13" borderId="52" xfId="0" applyFont="1" applyFill="1" applyBorder="1" applyAlignment="1">
      <alignment horizontal="center" vertical="center" wrapText="1"/>
    </xf>
    <xf numFmtId="0" fontId="37" fillId="13" borderId="18" xfId="0" applyFont="1" applyFill="1" applyBorder="1" applyAlignment="1">
      <alignment horizontal="center" vertical="center" wrapText="1"/>
    </xf>
    <xf numFmtId="0" fontId="37" fillId="13" borderId="34" xfId="0" applyFont="1" applyFill="1" applyBorder="1" applyAlignment="1">
      <alignment horizontal="center" vertical="center" wrapText="1"/>
    </xf>
    <xf numFmtId="0" fontId="37" fillId="12" borderId="34" xfId="0" applyFont="1" applyFill="1" applyBorder="1" applyAlignment="1">
      <alignment horizontal="left" vertical="center" wrapText="1"/>
    </xf>
    <xf numFmtId="0" fontId="37" fillId="12" borderId="22" xfId="0" applyFont="1" applyFill="1" applyBorder="1" applyAlignment="1">
      <alignment horizontal="center" vertical="center" wrapText="1"/>
    </xf>
    <xf numFmtId="2" fontId="37" fillId="12" borderId="22" xfId="0" applyNumberFormat="1" applyFont="1" applyFill="1" applyBorder="1" applyAlignment="1">
      <alignment horizontal="center" vertical="center" wrapText="1"/>
    </xf>
    <xf numFmtId="0" fontId="37" fillId="12" borderId="52" xfId="0" applyFont="1" applyFill="1" applyBorder="1" applyAlignment="1">
      <alignment horizontal="center" vertical="center" wrapText="1"/>
    </xf>
    <xf numFmtId="0" fontId="37" fillId="12" borderId="18" xfId="0" applyFont="1" applyFill="1" applyBorder="1" applyAlignment="1">
      <alignment horizontal="center" vertical="center" wrapText="1"/>
    </xf>
    <xf numFmtId="0" fontId="37" fillId="12" borderId="34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22" xfId="0" applyFont="1" applyFill="1" applyBorder="1" applyAlignment="1">
      <alignment horizontal="center" vertical="center" wrapText="1"/>
    </xf>
    <xf numFmtId="2" fontId="37" fillId="0" borderId="22" xfId="0" applyNumberFormat="1" applyFont="1" applyFill="1" applyBorder="1" applyAlignment="1">
      <alignment horizontal="center" vertical="center" wrapText="1"/>
    </xf>
    <xf numFmtId="0" fontId="37" fillId="0" borderId="52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37" fillId="0" borderId="3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horizontal="center" vertical="center"/>
    </xf>
    <xf numFmtId="4" fontId="7" fillId="0" borderId="5" xfId="0" applyNumberFormat="1" applyFont="1" applyFill="1" applyBorder="1" applyAlignment="1">
      <alignment horizontal="center" vertical="center"/>
    </xf>
    <xf numFmtId="169" fontId="7" fillId="0" borderId="5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167" fontId="10" fillId="0" borderId="5" xfId="0" applyNumberFormat="1" applyFont="1" applyFill="1" applyBorder="1" applyAlignment="1">
      <alignment horizontal="center" vertical="center"/>
    </xf>
    <xf numFmtId="169" fontId="10" fillId="0" borderId="5" xfId="0" applyNumberFormat="1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167" fontId="8" fillId="0" borderId="22" xfId="0" applyNumberFormat="1" applyFont="1" applyFill="1" applyBorder="1" applyAlignment="1">
      <alignment horizontal="center" vertical="center" wrapText="1"/>
    </xf>
    <xf numFmtId="169" fontId="8" fillId="0" borderId="22" xfId="0" applyNumberFormat="1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49" fontId="14" fillId="0" borderId="22" xfId="5" applyNumberFormat="1" applyFont="1" applyFill="1" applyBorder="1" applyAlignment="1">
      <alignment horizontal="center" vertical="center"/>
    </xf>
    <xf numFmtId="49" fontId="8" fillId="0" borderId="22" xfId="5" applyNumberFormat="1" applyFont="1" applyFill="1" applyBorder="1" applyAlignment="1">
      <alignment horizontal="center" vertical="center"/>
    </xf>
    <xf numFmtId="167" fontId="8" fillId="0" borderId="22" xfId="5" applyNumberFormat="1" applyFont="1" applyFill="1" applyBorder="1" applyAlignment="1">
      <alignment horizontal="center" vertical="center"/>
    </xf>
    <xf numFmtId="169" fontId="8" fillId="0" borderId="22" xfId="5" applyNumberFormat="1" applyFont="1" applyFill="1" applyBorder="1" applyAlignment="1">
      <alignment horizontal="center" vertical="center"/>
    </xf>
    <xf numFmtId="49" fontId="8" fillId="0" borderId="18" xfId="5" applyNumberFormat="1" applyFont="1" applyFill="1" applyBorder="1" applyAlignment="1">
      <alignment horizontal="center" vertical="center"/>
    </xf>
    <xf numFmtId="49" fontId="8" fillId="0" borderId="32" xfId="5" applyNumberFormat="1" applyFont="1" applyFill="1" applyBorder="1" applyAlignment="1">
      <alignment horizontal="center" vertical="center"/>
    </xf>
    <xf numFmtId="0" fontId="37" fillId="0" borderId="52" xfId="0" applyFont="1" applyBorder="1" applyAlignment="1">
      <alignment horizontal="right" vertical="center" wrapText="1"/>
    </xf>
    <xf numFmtId="0" fontId="37" fillId="14" borderId="34" xfId="0" applyFont="1" applyFill="1" applyBorder="1" applyAlignment="1">
      <alignment horizontal="left" vertical="center" wrapText="1"/>
    </xf>
    <xf numFmtId="0" fontId="37" fillId="14" borderId="22" xfId="0" applyFont="1" applyFill="1" applyBorder="1" applyAlignment="1">
      <alignment horizontal="center" vertical="center" wrapText="1"/>
    </xf>
    <xf numFmtId="2" fontId="37" fillId="14" borderId="22" xfId="0" applyNumberFormat="1" applyFont="1" applyFill="1" applyBorder="1" applyAlignment="1">
      <alignment horizontal="center" vertical="center" wrapText="1"/>
    </xf>
    <xf numFmtId="0" fontId="37" fillId="14" borderId="18" xfId="0" applyFont="1" applyFill="1" applyBorder="1" applyAlignment="1">
      <alignment horizontal="center" vertical="center" wrapText="1"/>
    </xf>
    <xf numFmtId="0" fontId="37" fillId="14" borderId="34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 shrinkToFit="1"/>
    </xf>
    <xf numFmtId="0" fontId="21" fillId="2" borderId="0" xfId="0" applyFont="1" applyFill="1" applyBorder="1" applyAlignment="1">
      <alignment horizontal="center" vertical="center" shrinkToFit="1"/>
    </xf>
    <xf numFmtId="0" fontId="16" fillId="0" borderId="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23" fillId="9" borderId="21" xfId="0" applyFont="1" applyFill="1" applyBorder="1" applyAlignment="1">
      <alignment horizontal="center" vertical="center"/>
    </xf>
    <xf numFmtId="0" fontId="23" fillId="9" borderId="1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31" fillId="0" borderId="1" xfId="1" applyFont="1" applyFill="1" applyBorder="1" applyAlignment="1" applyProtection="1">
      <alignment horizontal="left" vertical="center"/>
    </xf>
    <xf numFmtId="0" fontId="32" fillId="0" borderId="1" xfId="0" applyFont="1" applyFill="1" applyBorder="1" applyAlignment="1">
      <alignment horizontal="left" vertical="center"/>
    </xf>
    <xf numFmtId="0" fontId="3" fillId="0" borderId="47" xfId="0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center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50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5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</cellXfs>
  <cellStyles count="11">
    <cellStyle name="Hiperłącze" xfId="1" builtinId="8"/>
    <cellStyle name="Normalny" xfId="0" builtinId="0"/>
    <cellStyle name="Normalny 2" xfId="2"/>
    <cellStyle name="Normalny 3" xfId="7"/>
    <cellStyle name="Normalny 4" xfId="3"/>
    <cellStyle name="Normalny 4 2" xfId="8"/>
    <cellStyle name="Normalny 5" xfId="4"/>
    <cellStyle name="Normalny 5 2" xfId="9"/>
    <cellStyle name="Procentowy" xfId="6" builtinId="5"/>
    <cellStyle name="Walutowy" xfId="5" builtinId="4"/>
    <cellStyle name="Walutowy 2" xfId="10"/>
  </cellStyles>
  <dxfs count="28"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fgColor indexed="64"/>
          <bgColor rgb="FFFF9900"/>
        </patternFill>
      </fill>
    </dxf>
    <dxf>
      <fill>
        <patternFill>
          <bgColor indexed="52"/>
        </patternFill>
      </fill>
    </dxf>
    <dxf>
      <fill>
        <patternFill patternType="solid">
          <fgColor indexed="63"/>
          <bgColor indexed="41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condense val="0"/>
        <extend val="0"/>
        <color auto="1"/>
      </font>
      <fill>
        <patternFill>
          <bgColor indexed="4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4"/>
        </patternFill>
      </fill>
    </dxf>
    <dxf>
      <fill>
        <patternFill>
          <bgColor indexed="52"/>
        </patternFill>
      </fill>
    </dxf>
    <dxf>
      <fill>
        <patternFill patternType="solid">
          <fgColor indexed="63"/>
          <bgColor indexed="41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condense val="0"/>
        <extend val="0"/>
        <color auto="1"/>
      </font>
      <fill>
        <patternFill>
          <bgColor indexed="49"/>
        </patternFill>
      </fill>
    </dxf>
    <dxf>
      <fill>
        <patternFill>
          <bgColor indexed="42"/>
        </patternFill>
      </fill>
    </dxf>
    <dxf>
      <fill>
        <patternFill>
          <bgColor indexed="2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7"/>
      <tableStyleElement type="headerRow" dxfId="26"/>
    </tableStyle>
  </tableStyles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Projekt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CP395"/>
  <sheetViews>
    <sheetView tabSelected="1" topLeftCell="B234" zoomScaleNormal="100" workbookViewId="0">
      <selection activeCell="G33" sqref="G33"/>
    </sheetView>
  </sheetViews>
  <sheetFormatPr defaultColWidth="9.140625" defaultRowHeight="12.75" outlineLevelRow="2" outlineLevelCol="1" x14ac:dyDescent="0.2"/>
  <cols>
    <col min="1" max="1" width="7.5703125" style="1" customWidth="1"/>
    <col min="2" max="2" width="9.5703125" style="63" customWidth="1"/>
    <col min="3" max="3" width="24.7109375" style="2" customWidth="1"/>
    <col min="4" max="4" width="50.7109375" style="2" customWidth="1"/>
    <col min="5" max="5" width="11.140625" style="2" bestFit="1" customWidth="1"/>
    <col min="6" max="6" width="10.28515625" style="2" bestFit="1" customWidth="1"/>
    <col min="7" max="7" width="11" style="2" bestFit="1" customWidth="1"/>
    <col min="8" max="8" width="13" style="2" bestFit="1" customWidth="1"/>
    <col min="9" max="9" width="21.42578125" style="10" customWidth="1"/>
    <col min="10" max="10" width="11.85546875" style="2" customWidth="1"/>
    <col min="11" max="11" width="12.140625" style="7" hidden="1" customWidth="1" outlineLevel="1"/>
    <col min="12" max="12" width="13.42578125" style="7" hidden="1" customWidth="1" outlineLevel="1"/>
    <col min="13" max="13" width="16.5703125" style="7" hidden="1" customWidth="1" outlineLevel="1"/>
    <col min="14" max="14" width="13.5703125" style="67" hidden="1" customWidth="1" outlineLevel="1"/>
    <col min="15" max="15" width="14.42578125" style="78" hidden="1" customWidth="1" outlineLevel="1" collapsed="1"/>
    <col min="16" max="16" width="13.42578125" style="70" hidden="1" customWidth="1" outlineLevel="1"/>
    <col min="17" max="17" width="19.42578125" style="67" hidden="1" customWidth="1" outlineLevel="1"/>
    <col min="18" max="18" width="25.28515625" style="9" hidden="1" customWidth="1" outlineLevel="1"/>
    <col min="19" max="19" width="16.85546875" style="9" hidden="1" customWidth="1" outlineLevel="1"/>
    <col min="20" max="20" width="15" style="9" hidden="1" customWidth="1" outlineLevel="1"/>
    <col min="21" max="21" width="24.7109375" style="7" hidden="1" customWidth="1" outlineLevel="1"/>
    <col min="22" max="22" width="11.85546875" style="9" hidden="1" customWidth="1" outlineLevel="1"/>
    <col min="23" max="23" width="13.7109375" style="9" hidden="1" customWidth="1" outlineLevel="1"/>
    <col min="24" max="24" width="12.28515625" style="9" hidden="1" customWidth="1" outlineLevel="1"/>
    <col min="25" max="25" width="8.5703125" style="9" hidden="1" customWidth="1" outlineLevel="1"/>
    <col min="26" max="27" width="15.28515625" style="9" hidden="1" customWidth="1" outlineLevel="1"/>
    <col min="28" max="28" width="13" style="9" hidden="1" customWidth="1" outlineLevel="1"/>
    <col min="29" max="29" width="14.5703125" style="9" hidden="1" customWidth="1" outlineLevel="1"/>
    <col min="30" max="30" width="18.7109375" style="9" hidden="1" customWidth="1" outlineLevel="1"/>
    <col min="31" max="31" width="14.7109375" style="9" hidden="1" customWidth="1" outlineLevel="1"/>
    <col min="32" max="32" width="13.28515625" style="1" hidden="1" customWidth="1" outlineLevel="1"/>
    <col min="33" max="33" width="13.7109375" style="1" hidden="1" customWidth="1" outlineLevel="1"/>
    <col min="34" max="34" width="18.5703125" style="1" hidden="1" customWidth="1" outlineLevel="1"/>
    <col min="35" max="35" width="12.7109375" style="1" hidden="1" customWidth="1" outlineLevel="1"/>
    <col min="36" max="36" width="11.28515625" style="1" hidden="1" customWidth="1" outlineLevel="1"/>
    <col min="37" max="37" width="18.85546875" style="1" hidden="1" customWidth="1" outlineLevel="1"/>
    <col min="38" max="38" width="10.7109375" style="1" hidden="1" customWidth="1" outlineLevel="1"/>
    <col min="39" max="39" width="16" style="1" hidden="1" customWidth="1" outlineLevel="1"/>
    <col min="40" max="40" width="9.140625" style="1" collapsed="1"/>
    <col min="41" max="16384" width="9.140625" style="1"/>
  </cols>
  <sheetData>
    <row r="1" spans="1:94" s="2" customFormat="1" ht="16.5" x14ac:dyDescent="0.2">
      <c r="B1" s="1"/>
      <c r="C1" s="15" t="s">
        <v>1</v>
      </c>
      <c r="D1" s="57" t="s">
        <v>96</v>
      </c>
      <c r="E1" s="15"/>
      <c r="F1" s="15"/>
      <c r="G1" s="262" t="s">
        <v>9</v>
      </c>
      <c r="H1" s="262"/>
      <c r="I1" s="16"/>
      <c r="K1" s="67"/>
      <c r="L1" s="68"/>
      <c r="M1" s="69"/>
      <c r="N1" s="67"/>
      <c r="O1" s="67"/>
      <c r="P1" s="70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</row>
    <row r="2" spans="1:94" s="2" customFormat="1" ht="16.5" x14ac:dyDescent="0.2">
      <c r="B2" s="1"/>
      <c r="C2" s="15" t="s">
        <v>14</v>
      </c>
      <c r="E2" s="56"/>
      <c r="F2" s="56"/>
      <c r="G2" s="260"/>
      <c r="H2" s="260"/>
      <c r="I2" s="261"/>
      <c r="K2" s="67"/>
      <c r="L2" s="71"/>
      <c r="M2" s="72"/>
      <c r="N2" s="67"/>
      <c r="O2" s="67"/>
      <c r="P2" s="70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</row>
    <row r="3" spans="1:94" s="2" customFormat="1" ht="15" thickBot="1" x14ac:dyDescent="0.25">
      <c r="B3" s="1"/>
      <c r="C3" s="15" t="s">
        <v>0</v>
      </c>
      <c r="D3" s="86">
        <v>42297</v>
      </c>
      <c r="E3" s="8"/>
      <c r="F3" s="8"/>
      <c r="G3" s="7" t="s">
        <v>10</v>
      </c>
      <c r="H3" s="96">
        <v>42297</v>
      </c>
      <c r="I3" s="17" t="s">
        <v>40</v>
      </c>
      <c r="K3" s="73" t="s">
        <v>28</v>
      </c>
      <c r="L3" s="74" t="e">
        <f>#REF!</f>
        <v>#REF!</v>
      </c>
      <c r="M3" s="67"/>
      <c r="N3" s="67"/>
      <c r="O3" s="67"/>
      <c r="P3" s="67"/>
      <c r="Q3" s="6" t="s">
        <v>21</v>
      </c>
      <c r="R3" s="75" t="e">
        <f>#REF!</f>
        <v>#REF!</v>
      </c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</row>
    <row r="4" spans="1:94" s="2" customFormat="1" ht="24.75" customHeight="1" thickBot="1" x14ac:dyDescent="0.25">
      <c r="B4" s="1"/>
      <c r="C4" s="15" t="s">
        <v>33</v>
      </c>
      <c r="D4" s="267" t="str">
        <f>G292</f>
        <v xml:space="preserve">Lakierowanie maszyn, transporterów, konstrukcji wspierających, schodów etc., kolor: RAL …….
Lakierowanie silników kolor RAL .
Obróbka wstępna: piaskowanie SA 2,5
Gruntowanie: dwuskładnikowy grunt epoksydowy
grubość warstwy suchej 40-60 µm
Malowanie: dwuskładnikowy lakier poliuretanowy
grubość warstwy suchej 40-60 µm
Łączna grubość pokrycia: min. 80-120 µm warstwy suchej
</v>
      </c>
      <c r="E4" s="267"/>
      <c r="F4" s="267"/>
      <c r="G4" s="13" t="s">
        <v>11</v>
      </c>
      <c r="H4" s="85">
        <v>1</v>
      </c>
      <c r="I4" s="86"/>
      <c r="K4" s="67"/>
      <c r="L4" s="7"/>
      <c r="M4" s="67"/>
      <c r="N4" s="67"/>
      <c r="O4" s="65" t="s">
        <v>18</v>
      </c>
      <c r="P4" s="66" t="e">
        <f>#REF!</f>
        <v>#REF!</v>
      </c>
      <c r="Q4" s="257" t="s">
        <v>27</v>
      </c>
      <c r="R4" s="258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</row>
    <row r="5" spans="1:94" s="2" customFormat="1" ht="15" customHeight="1" thickBot="1" x14ac:dyDescent="0.25">
      <c r="B5" s="1"/>
      <c r="C5" s="268" t="s">
        <v>43</v>
      </c>
      <c r="D5" s="269"/>
      <c r="E5" s="11"/>
      <c r="F5" s="263" t="s">
        <v>30</v>
      </c>
      <c r="G5" s="264"/>
      <c r="H5" s="13"/>
      <c r="I5" s="14"/>
      <c r="K5" s="265" t="s">
        <v>34</v>
      </c>
      <c r="L5" s="266"/>
      <c r="M5" s="67"/>
      <c r="N5" s="67"/>
      <c r="O5" s="257" t="s">
        <v>24</v>
      </c>
      <c r="P5" s="258"/>
      <c r="Q5" s="55"/>
      <c r="R5" s="54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</row>
    <row r="6" spans="1:94" s="20" customFormat="1" ht="17.25" customHeight="1" thickBot="1" x14ac:dyDescent="0.25">
      <c r="A6" s="97" t="s">
        <v>44</v>
      </c>
      <c r="B6" s="43" t="s">
        <v>2</v>
      </c>
      <c r="C6" s="43" t="s">
        <v>4</v>
      </c>
      <c r="D6" s="43" t="s">
        <v>3</v>
      </c>
      <c r="E6" s="43" t="s">
        <v>5</v>
      </c>
      <c r="F6" s="62" t="s">
        <v>31</v>
      </c>
      <c r="G6" s="62" t="s">
        <v>32</v>
      </c>
      <c r="H6" s="62" t="s">
        <v>29</v>
      </c>
      <c r="I6" s="40" t="s">
        <v>8</v>
      </c>
      <c r="J6" s="43" t="s">
        <v>7</v>
      </c>
      <c r="K6" s="58" t="s">
        <v>36</v>
      </c>
      <c r="L6" s="60" t="s">
        <v>35</v>
      </c>
      <c r="M6" s="59" t="s">
        <v>6</v>
      </c>
      <c r="N6" s="50" t="s">
        <v>13</v>
      </c>
      <c r="O6" s="41" t="s">
        <v>22</v>
      </c>
      <c r="P6" s="42" t="s">
        <v>23</v>
      </c>
      <c r="Q6" s="46" t="s">
        <v>25</v>
      </c>
      <c r="R6" s="29" t="s">
        <v>26</v>
      </c>
      <c r="S6" s="19" t="s">
        <v>16</v>
      </c>
      <c r="T6" s="19" t="s">
        <v>17</v>
      </c>
      <c r="U6" s="61" t="s">
        <v>15</v>
      </c>
      <c r="V6" s="128" t="s">
        <v>73</v>
      </c>
      <c r="W6" s="127" t="s">
        <v>37</v>
      </c>
      <c r="X6" s="128" t="s">
        <v>86</v>
      </c>
      <c r="Y6" s="133" t="s">
        <v>74</v>
      </c>
      <c r="Z6" s="128" t="s">
        <v>75</v>
      </c>
      <c r="AA6" s="127" t="s">
        <v>76</v>
      </c>
      <c r="AB6" s="128" t="s">
        <v>77</v>
      </c>
      <c r="AC6" s="127" t="s">
        <v>78</v>
      </c>
      <c r="AD6" s="134" t="s">
        <v>79</v>
      </c>
      <c r="AE6" s="135" t="s">
        <v>80</v>
      </c>
      <c r="AF6" s="136" t="s">
        <v>81</v>
      </c>
      <c r="AG6" s="191" t="s">
        <v>82</v>
      </c>
      <c r="AH6" s="192" t="s">
        <v>83</v>
      </c>
      <c r="AI6" s="193" t="s">
        <v>38</v>
      </c>
      <c r="AJ6" s="194" t="s">
        <v>39</v>
      </c>
      <c r="AK6" s="191" t="s">
        <v>84</v>
      </c>
      <c r="AL6" s="192" t="s">
        <v>85</v>
      </c>
      <c r="AM6" s="191" t="s">
        <v>42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x14ac:dyDescent="0.2">
      <c r="A7" s="148" t="s">
        <v>87</v>
      </c>
      <c r="B7" s="162" t="s">
        <v>88</v>
      </c>
      <c r="C7" s="149"/>
      <c r="D7" s="150"/>
      <c r="E7" s="164"/>
      <c r="F7" s="151"/>
      <c r="G7" s="163" t="str">
        <f t="shared" ref="G7" si="0">IF($F7="","",IFERROR(IF($E7="","",$E7*$F7),((LEFT($E7,IF(LEN($E7)&gt;3,IF((FIND("+",$E7,1)-1)=2,2,1),1))+RIGHT($E7,LEN($E7)-(IF(LEN($E7)&gt;3,IF((FIND("+",$E7,1)-1)=2,2,1),1)+1)))*$F7)))</f>
        <v/>
      </c>
      <c r="H7" s="152"/>
      <c r="I7" s="153"/>
      <c r="J7" s="154"/>
      <c r="K7" s="64"/>
      <c r="L7" s="24"/>
      <c r="M7" s="25"/>
      <c r="N7" s="155"/>
      <c r="O7" s="26"/>
      <c r="P7" s="47"/>
      <c r="Q7" s="34"/>
      <c r="R7" s="30"/>
      <c r="S7" s="36"/>
      <c r="T7" s="31"/>
      <c r="U7" s="23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95"/>
      <c r="AH7" s="195"/>
      <c r="AI7" s="195"/>
      <c r="AJ7" s="195"/>
      <c r="AK7" s="195"/>
      <c r="AL7" s="195"/>
      <c r="AM7" s="196"/>
    </row>
    <row r="8" spans="1:94" s="147" customFormat="1" x14ac:dyDescent="0.2">
      <c r="A8" s="204" t="s">
        <v>87</v>
      </c>
      <c r="B8" s="205">
        <v>1</v>
      </c>
      <c r="C8" s="206" t="s">
        <v>95</v>
      </c>
      <c r="D8" s="207" t="s">
        <v>96</v>
      </c>
      <c r="E8" s="207">
        <v>1</v>
      </c>
      <c r="F8" s="207"/>
      <c r="G8" s="207"/>
      <c r="H8" s="204"/>
      <c r="I8" s="208"/>
      <c r="J8" s="209"/>
    </row>
    <row r="9" spans="1:94" s="147" customFormat="1" x14ac:dyDescent="0.2">
      <c r="A9" s="204" t="s">
        <v>87</v>
      </c>
      <c r="B9" s="205" t="s">
        <v>97</v>
      </c>
      <c r="C9" s="206" t="s">
        <v>98</v>
      </c>
      <c r="D9" s="207" t="s">
        <v>99</v>
      </c>
      <c r="E9" s="207">
        <v>1</v>
      </c>
      <c r="F9" s="210"/>
      <c r="G9" s="210" t="str">
        <f>""</f>
        <v/>
      </c>
      <c r="H9" s="204"/>
      <c r="I9" s="208"/>
      <c r="J9" s="209"/>
    </row>
    <row r="10" spans="1:94" s="147" customFormat="1" outlineLevel="1" x14ac:dyDescent="0.2">
      <c r="A10" s="204" t="s">
        <v>100</v>
      </c>
      <c r="B10" s="205" t="s">
        <v>101</v>
      </c>
      <c r="C10" s="211" t="s">
        <v>102</v>
      </c>
      <c r="D10" s="212" t="s">
        <v>103</v>
      </c>
      <c r="E10" s="212">
        <f>2*1</f>
        <v>2</v>
      </c>
      <c r="F10" s="213">
        <v>4.16241971</v>
      </c>
      <c r="G10" s="213">
        <f t="shared" ref="G10:G25" si="1">F10*E10</f>
        <v>8.32483942</v>
      </c>
      <c r="H10" s="214" t="s">
        <v>104</v>
      </c>
      <c r="I10" s="215"/>
      <c r="J10" s="216"/>
    </row>
    <row r="11" spans="1:94" s="147" customFormat="1" outlineLevel="1" x14ac:dyDescent="0.2">
      <c r="A11" s="204" t="s">
        <v>100</v>
      </c>
      <c r="B11" s="205" t="s">
        <v>105</v>
      </c>
      <c r="C11" s="211" t="s">
        <v>106</v>
      </c>
      <c r="D11" s="212" t="s">
        <v>107</v>
      </c>
      <c r="E11" s="212">
        <f>2*1</f>
        <v>2</v>
      </c>
      <c r="F11" s="213">
        <v>4.8122980000000002</v>
      </c>
      <c r="G11" s="213">
        <f t="shared" si="1"/>
        <v>9.6245960000000004</v>
      </c>
      <c r="H11" s="214" t="s">
        <v>104</v>
      </c>
      <c r="I11" s="215"/>
      <c r="J11" s="216"/>
    </row>
    <row r="12" spans="1:94" s="147" customFormat="1" outlineLevel="1" x14ac:dyDescent="0.2">
      <c r="A12" s="204" t="s">
        <v>100</v>
      </c>
      <c r="B12" s="205" t="s">
        <v>108</v>
      </c>
      <c r="C12" s="211" t="s">
        <v>109</v>
      </c>
      <c r="D12" s="212" t="s">
        <v>110</v>
      </c>
      <c r="E12" s="212">
        <f>4*1</f>
        <v>4</v>
      </c>
      <c r="F12" s="213">
        <v>0.19474621</v>
      </c>
      <c r="G12" s="213">
        <f t="shared" si="1"/>
        <v>0.77898484000000001</v>
      </c>
      <c r="H12" s="214" t="s">
        <v>104</v>
      </c>
      <c r="I12" s="215"/>
      <c r="J12" s="216"/>
    </row>
    <row r="13" spans="1:94" s="147" customFormat="1" outlineLevel="1" x14ac:dyDescent="0.2">
      <c r="A13" s="204" t="s">
        <v>100</v>
      </c>
      <c r="B13" s="205" t="s">
        <v>111</v>
      </c>
      <c r="C13" s="211" t="s">
        <v>112</v>
      </c>
      <c r="D13" s="212" t="s">
        <v>113</v>
      </c>
      <c r="E13" s="212">
        <f>1*1</f>
        <v>1</v>
      </c>
      <c r="F13" s="213">
        <v>0.11987765</v>
      </c>
      <c r="G13" s="213">
        <f t="shared" si="1"/>
        <v>0.11987765</v>
      </c>
      <c r="H13" s="214" t="s">
        <v>104</v>
      </c>
      <c r="I13" s="215" t="s">
        <v>790</v>
      </c>
      <c r="J13" s="216"/>
    </row>
    <row r="14" spans="1:94" s="147" customFormat="1" outlineLevel="1" x14ac:dyDescent="0.2">
      <c r="A14" s="204" t="s">
        <v>100</v>
      </c>
      <c r="B14" s="205" t="s">
        <v>114</v>
      </c>
      <c r="C14" s="211" t="s">
        <v>115</v>
      </c>
      <c r="D14" s="212" t="s">
        <v>116</v>
      </c>
      <c r="E14" s="212">
        <f>1*1</f>
        <v>1</v>
      </c>
      <c r="F14" s="213">
        <v>0.11987765</v>
      </c>
      <c r="G14" s="213">
        <f t="shared" si="1"/>
        <v>0.11987765</v>
      </c>
      <c r="H14" s="214" t="s">
        <v>104</v>
      </c>
      <c r="I14" s="215" t="s">
        <v>790</v>
      </c>
      <c r="J14" s="216"/>
    </row>
    <row r="15" spans="1:94" s="147" customFormat="1" outlineLevel="1" x14ac:dyDescent="0.2">
      <c r="A15" s="204" t="s">
        <v>100</v>
      </c>
      <c r="B15" s="205" t="s">
        <v>117</v>
      </c>
      <c r="C15" s="211" t="s">
        <v>118</v>
      </c>
      <c r="D15" s="212" t="s">
        <v>119</v>
      </c>
      <c r="E15" s="212">
        <f>1*1</f>
        <v>1</v>
      </c>
      <c r="F15" s="213">
        <v>0.11129430999999999</v>
      </c>
      <c r="G15" s="213">
        <f t="shared" si="1"/>
        <v>0.11129430999999999</v>
      </c>
      <c r="H15" s="214" t="s">
        <v>104</v>
      </c>
      <c r="I15" s="215"/>
      <c r="J15" s="216"/>
    </row>
    <row r="16" spans="1:94" s="147" customFormat="1" outlineLevel="1" x14ac:dyDescent="0.2">
      <c r="A16" s="204" t="s">
        <v>100</v>
      </c>
      <c r="B16" s="205" t="s">
        <v>120</v>
      </c>
      <c r="C16" s="211" t="s">
        <v>121</v>
      </c>
      <c r="D16" s="212" t="s">
        <v>122</v>
      </c>
      <c r="E16" s="212">
        <f>1*1</f>
        <v>1</v>
      </c>
      <c r="F16" s="213">
        <v>0.11129422999999999</v>
      </c>
      <c r="G16" s="213">
        <f t="shared" si="1"/>
        <v>0.11129422999999999</v>
      </c>
      <c r="H16" s="214" t="s">
        <v>104</v>
      </c>
      <c r="I16" s="215"/>
      <c r="J16" s="216"/>
    </row>
    <row r="17" spans="1:10" s="147" customFormat="1" outlineLevel="1" x14ac:dyDescent="0.2">
      <c r="A17" s="204" t="s">
        <v>100</v>
      </c>
      <c r="B17" s="205" t="s">
        <v>123</v>
      </c>
      <c r="C17" s="211" t="s">
        <v>124</v>
      </c>
      <c r="D17" s="212" t="s">
        <v>125</v>
      </c>
      <c r="E17" s="212">
        <f>4*1</f>
        <v>4</v>
      </c>
      <c r="F17" s="213">
        <v>3.8480920000000002E-2</v>
      </c>
      <c r="G17" s="213">
        <f t="shared" si="1"/>
        <v>0.15392368000000001</v>
      </c>
      <c r="H17" s="214" t="s">
        <v>104</v>
      </c>
      <c r="I17" s="215" t="s">
        <v>790</v>
      </c>
      <c r="J17" s="216"/>
    </row>
    <row r="18" spans="1:10" s="147" customFormat="1" outlineLevel="1" x14ac:dyDescent="0.2">
      <c r="A18" s="204" t="s">
        <v>100</v>
      </c>
      <c r="B18" s="205" t="s">
        <v>126</v>
      </c>
      <c r="C18" s="211" t="s">
        <v>127</v>
      </c>
      <c r="D18" s="212" t="s">
        <v>128</v>
      </c>
      <c r="E18" s="212">
        <f>1*1</f>
        <v>1</v>
      </c>
      <c r="F18" s="213">
        <v>0.53866608000000005</v>
      </c>
      <c r="G18" s="213">
        <f t="shared" si="1"/>
        <v>0.53866608000000005</v>
      </c>
      <c r="H18" s="214" t="s">
        <v>104</v>
      </c>
      <c r="I18" s="215"/>
      <c r="J18" s="216"/>
    </row>
    <row r="19" spans="1:10" s="147" customFormat="1" outlineLevel="1" x14ac:dyDescent="0.2">
      <c r="A19" s="204" t="s">
        <v>100</v>
      </c>
      <c r="B19" s="205" t="s">
        <v>129</v>
      </c>
      <c r="C19" s="211" t="s">
        <v>130</v>
      </c>
      <c r="D19" s="212" t="s">
        <v>131</v>
      </c>
      <c r="E19" s="212">
        <f>1*1</f>
        <v>1</v>
      </c>
      <c r="F19" s="213">
        <v>9.5936530000000006E-2</v>
      </c>
      <c r="G19" s="213">
        <f t="shared" si="1"/>
        <v>9.5936530000000006E-2</v>
      </c>
      <c r="H19" s="214" t="s">
        <v>104</v>
      </c>
      <c r="I19" s="215"/>
      <c r="J19" s="216"/>
    </row>
    <row r="20" spans="1:10" s="147" customFormat="1" outlineLevel="1" x14ac:dyDescent="0.2">
      <c r="A20" s="204" t="s">
        <v>100</v>
      </c>
      <c r="B20" s="205" t="s">
        <v>132</v>
      </c>
      <c r="C20" s="211" t="s">
        <v>133</v>
      </c>
      <c r="D20" s="212" t="s">
        <v>134</v>
      </c>
      <c r="E20" s="212">
        <f>1*1</f>
        <v>1</v>
      </c>
      <c r="F20" s="213">
        <v>9.4793859999999994E-2</v>
      </c>
      <c r="G20" s="213">
        <f t="shared" si="1"/>
        <v>9.4793859999999994E-2</v>
      </c>
      <c r="H20" s="214" t="s">
        <v>104</v>
      </c>
      <c r="I20" s="215" t="s">
        <v>790</v>
      </c>
      <c r="J20" s="216"/>
    </row>
    <row r="21" spans="1:10" s="147" customFormat="1" outlineLevel="1" x14ac:dyDescent="0.2">
      <c r="A21" s="204" t="s">
        <v>100</v>
      </c>
      <c r="B21" s="205" t="s">
        <v>135</v>
      </c>
      <c r="C21" s="211" t="s">
        <v>136</v>
      </c>
      <c r="D21" s="212" t="s">
        <v>137</v>
      </c>
      <c r="E21" s="212">
        <f>2*1</f>
        <v>2</v>
      </c>
      <c r="F21" s="213">
        <v>4.5460680000000003E-2</v>
      </c>
      <c r="G21" s="213">
        <f t="shared" si="1"/>
        <v>9.0921360000000007E-2</v>
      </c>
      <c r="H21" s="214" t="s">
        <v>104</v>
      </c>
      <c r="I21" s="215"/>
      <c r="J21" s="216"/>
    </row>
    <row r="22" spans="1:10" s="147" customFormat="1" outlineLevel="1" x14ac:dyDescent="0.2">
      <c r="A22" s="204" t="s">
        <v>100</v>
      </c>
      <c r="B22" s="205" t="s">
        <v>138</v>
      </c>
      <c r="C22" s="211" t="s">
        <v>139</v>
      </c>
      <c r="D22" s="212" t="s">
        <v>140</v>
      </c>
      <c r="E22" s="212">
        <f>2*1</f>
        <v>2</v>
      </c>
      <c r="F22" s="213">
        <v>4.5459329999999999E-2</v>
      </c>
      <c r="G22" s="213">
        <f t="shared" si="1"/>
        <v>9.0918659999999998E-2</v>
      </c>
      <c r="H22" s="214" t="s">
        <v>104</v>
      </c>
      <c r="I22" s="215"/>
      <c r="J22" s="216"/>
    </row>
    <row r="23" spans="1:10" s="147" customFormat="1" outlineLevel="1" x14ac:dyDescent="0.2">
      <c r="A23" s="204" t="s">
        <v>100</v>
      </c>
      <c r="B23" s="205" t="s">
        <v>141</v>
      </c>
      <c r="C23" s="211" t="s">
        <v>142</v>
      </c>
      <c r="D23" s="212" t="s">
        <v>143</v>
      </c>
      <c r="E23" s="212">
        <f>1*1</f>
        <v>1</v>
      </c>
      <c r="F23" s="213">
        <v>6.1307069999999998E-2</v>
      </c>
      <c r="G23" s="213">
        <f t="shared" si="1"/>
        <v>6.1307069999999998E-2</v>
      </c>
      <c r="H23" s="214" t="s">
        <v>104</v>
      </c>
      <c r="I23" s="215"/>
      <c r="J23" s="216"/>
    </row>
    <row r="24" spans="1:10" s="147" customFormat="1" outlineLevel="1" x14ac:dyDescent="0.2">
      <c r="A24" s="204" t="s">
        <v>100</v>
      </c>
      <c r="B24" s="205" t="s">
        <v>144</v>
      </c>
      <c r="C24" s="211" t="s">
        <v>145</v>
      </c>
      <c r="D24" s="212" t="s">
        <v>146</v>
      </c>
      <c r="E24" s="212">
        <f>4*1</f>
        <v>4</v>
      </c>
      <c r="F24" s="213">
        <v>9.6796240000000006E-2</v>
      </c>
      <c r="G24" s="213">
        <f t="shared" si="1"/>
        <v>0.38718496000000002</v>
      </c>
      <c r="H24" s="214" t="s">
        <v>104</v>
      </c>
      <c r="I24" s="215" t="s">
        <v>790</v>
      </c>
      <c r="J24" s="216"/>
    </row>
    <row r="25" spans="1:10" s="147" customFormat="1" outlineLevel="1" x14ac:dyDescent="0.2">
      <c r="A25" s="204" t="s">
        <v>147</v>
      </c>
      <c r="B25" s="205" t="s">
        <v>148</v>
      </c>
      <c r="C25" s="217" t="s">
        <v>149</v>
      </c>
      <c r="D25" s="218" t="s">
        <v>150</v>
      </c>
      <c r="E25" s="218">
        <f>4*1</f>
        <v>4</v>
      </c>
      <c r="F25" s="219">
        <v>4.0660700000000001E-2</v>
      </c>
      <c r="G25" s="219">
        <f t="shared" si="1"/>
        <v>0.1626428</v>
      </c>
      <c r="H25" s="220"/>
      <c r="I25" s="221"/>
      <c r="J25" s="222"/>
    </row>
    <row r="26" spans="1:10" s="147" customFormat="1" outlineLevel="1" x14ac:dyDescent="0.2">
      <c r="A26" s="204" t="s">
        <v>100</v>
      </c>
      <c r="B26" s="205" t="s">
        <v>813</v>
      </c>
      <c r="C26" s="211" t="s">
        <v>811</v>
      </c>
      <c r="D26" s="212" t="s">
        <v>113</v>
      </c>
      <c r="E26" s="212">
        <f>1*1</f>
        <v>1</v>
      </c>
      <c r="F26" s="213">
        <v>0.11987765</v>
      </c>
      <c r="G26" s="213">
        <f t="shared" ref="G26:G28" si="2">F26*E26</f>
        <v>0.11987765</v>
      </c>
      <c r="H26" s="214" t="s">
        <v>104</v>
      </c>
      <c r="I26" s="215" t="s">
        <v>806</v>
      </c>
      <c r="J26" s="216"/>
    </row>
    <row r="27" spans="1:10" s="147" customFormat="1" outlineLevel="1" x14ac:dyDescent="0.2">
      <c r="A27" s="204" t="s">
        <v>100</v>
      </c>
      <c r="B27" s="205" t="s">
        <v>814</v>
      </c>
      <c r="C27" s="211" t="s">
        <v>812</v>
      </c>
      <c r="D27" s="212" t="s">
        <v>116</v>
      </c>
      <c r="E27" s="212">
        <f>1*1</f>
        <v>1</v>
      </c>
      <c r="F27" s="213">
        <v>0.11987765</v>
      </c>
      <c r="G27" s="213">
        <f t="shared" si="2"/>
        <v>0.11987765</v>
      </c>
      <c r="H27" s="214" t="s">
        <v>104</v>
      </c>
      <c r="I27" s="215" t="s">
        <v>806</v>
      </c>
      <c r="J27" s="216"/>
    </row>
    <row r="28" spans="1:10" s="147" customFormat="1" outlineLevel="1" x14ac:dyDescent="0.2">
      <c r="A28" s="204" t="s">
        <v>100</v>
      </c>
      <c r="B28" s="205" t="s">
        <v>815</v>
      </c>
      <c r="C28" s="211" t="s">
        <v>124</v>
      </c>
      <c r="D28" s="212" t="s">
        <v>125</v>
      </c>
      <c r="E28" s="212">
        <f>4*1</f>
        <v>4</v>
      </c>
      <c r="F28" s="213">
        <v>3.8480920000000002E-2</v>
      </c>
      <c r="G28" s="213">
        <f t="shared" si="2"/>
        <v>0.15392368000000001</v>
      </c>
      <c r="H28" s="214" t="s">
        <v>104</v>
      </c>
      <c r="I28" s="215" t="s">
        <v>806</v>
      </c>
      <c r="J28" s="216"/>
    </row>
    <row r="29" spans="1:10" s="147" customFormat="1" x14ac:dyDescent="0.2">
      <c r="A29" s="204" t="s">
        <v>87</v>
      </c>
      <c r="B29" s="205" t="s">
        <v>151</v>
      </c>
      <c r="C29" s="206" t="s">
        <v>152</v>
      </c>
      <c r="D29" s="207" t="s">
        <v>153</v>
      </c>
      <c r="E29" s="207">
        <v>1</v>
      </c>
      <c r="F29" s="210"/>
      <c r="G29" s="210" t="str">
        <f>""</f>
        <v/>
      </c>
      <c r="H29" s="204"/>
      <c r="I29" s="208"/>
      <c r="J29" s="209"/>
    </row>
    <row r="30" spans="1:10" s="147" customFormat="1" outlineLevel="1" x14ac:dyDescent="0.2">
      <c r="A30" s="204" t="s">
        <v>100</v>
      </c>
      <c r="B30" s="205" t="s">
        <v>154</v>
      </c>
      <c r="C30" s="211" t="s">
        <v>155</v>
      </c>
      <c r="D30" s="212" t="s">
        <v>156</v>
      </c>
      <c r="E30" s="212">
        <f>2*1</f>
        <v>2</v>
      </c>
      <c r="F30" s="213">
        <v>1.37</v>
      </c>
      <c r="G30" s="213">
        <f t="shared" ref="G30:G36" si="3">F30*E30</f>
        <v>2.74</v>
      </c>
      <c r="H30" s="214" t="s">
        <v>104</v>
      </c>
      <c r="I30" s="215"/>
      <c r="J30" s="216"/>
    </row>
    <row r="31" spans="1:10" s="147" customFormat="1" outlineLevel="1" x14ac:dyDescent="0.2">
      <c r="A31" s="204" t="s">
        <v>100</v>
      </c>
      <c r="B31" s="205" t="s">
        <v>157</v>
      </c>
      <c r="C31" s="211" t="s">
        <v>158</v>
      </c>
      <c r="D31" s="212" t="s">
        <v>159</v>
      </c>
      <c r="E31" s="212">
        <f>1*1</f>
        <v>1</v>
      </c>
      <c r="F31" s="213">
        <v>1.1000000000000001</v>
      </c>
      <c r="G31" s="213">
        <f t="shared" si="3"/>
        <v>1.1000000000000001</v>
      </c>
      <c r="H31" s="214" t="s">
        <v>104</v>
      </c>
      <c r="I31" s="215"/>
      <c r="J31" s="216"/>
    </row>
    <row r="32" spans="1:10" s="147" customFormat="1" outlineLevel="1" x14ac:dyDescent="0.2">
      <c r="A32" s="204" t="s">
        <v>100</v>
      </c>
      <c r="B32" s="205" t="s">
        <v>160</v>
      </c>
      <c r="C32" s="211" t="s">
        <v>161</v>
      </c>
      <c r="D32" s="212" t="s">
        <v>159</v>
      </c>
      <c r="E32" s="212">
        <f>1*1</f>
        <v>1</v>
      </c>
      <c r="F32" s="213">
        <v>1.1000000000000001</v>
      </c>
      <c r="G32" s="213">
        <f t="shared" si="3"/>
        <v>1.1000000000000001</v>
      </c>
      <c r="H32" s="214" t="s">
        <v>104</v>
      </c>
      <c r="I32" s="215"/>
      <c r="J32" s="216"/>
    </row>
    <row r="33" spans="1:10" s="147" customFormat="1" outlineLevel="1" x14ac:dyDescent="0.2">
      <c r="A33" s="204" t="s">
        <v>100</v>
      </c>
      <c r="B33" s="205" t="s">
        <v>162</v>
      </c>
      <c r="C33" s="211" t="s">
        <v>163</v>
      </c>
      <c r="D33" s="212" t="s">
        <v>164</v>
      </c>
      <c r="E33" s="212">
        <f>1*1</f>
        <v>1</v>
      </c>
      <c r="F33" s="213">
        <v>0.5</v>
      </c>
      <c r="G33" s="213">
        <f t="shared" si="3"/>
        <v>0.5</v>
      </c>
      <c r="H33" s="214" t="s">
        <v>104</v>
      </c>
      <c r="I33" s="215"/>
      <c r="J33" s="216"/>
    </row>
    <row r="34" spans="1:10" s="147" customFormat="1" outlineLevel="1" x14ac:dyDescent="0.2">
      <c r="A34" s="204" t="s">
        <v>100</v>
      </c>
      <c r="B34" s="205" t="s">
        <v>165</v>
      </c>
      <c r="C34" s="211" t="s">
        <v>166</v>
      </c>
      <c r="D34" s="212" t="s">
        <v>167</v>
      </c>
      <c r="E34" s="212">
        <f>2*1</f>
        <v>2</v>
      </c>
      <c r="F34" s="213">
        <v>0.04</v>
      </c>
      <c r="G34" s="213">
        <f t="shared" si="3"/>
        <v>0.08</v>
      </c>
      <c r="H34" s="214" t="s">
        <v>104</v>
      </c>
      <c r="I34" s="215"/>
      <c r="J34" s="216"/>
    </row>
    <row r="35" spans="1:10" s="147" customFormat="1" outlineLevel="1" x14ac:dyDescent="0.2">
      <c r="A35" s="204" t="s">
        <v>100</v>
      </c>
      <c r="B35" s="205" t="s">
        <v>168</v>
      </c>
      <c r="C35" s="211" t="s">
        <v>169</v>
      </c>
      <c r="D35" s="212" t="s">
        <v>170</v>
      </c>
      <c r="E35" s="212">
        <f>1*1</f>
        <v>1</v>
      </c>
      <c r="F35" s="213">
        <v>0.25</v>
      </c>
      <c r="G35" s="213">
        <f t="shared" si="3"/>
        <v>0.25</v>
      </c>
      <c r="H35" s="214" t="s">
        <v>171</v>
      </c>
      <c r="I35" s="215"/>
      <c r="J35" s="216"/>
    </row>
    <row r="36" spans="1:10" s="147" customFormat="1" outlineLevel="1" x14ac:dyDescent="0.2">
      <c r="A36" s="204" t="s">
        <v>100</v>
      </c>
      <c r="B36" s="205" t="s">
        <v>172</v>
      </c>
      <c r="C36" s="211" t="s">
        <v>173</v>
      </c>
      <c r="D36" s="212" t="s">
        <v>174</v>
      </c>
      <c r="E36" s="212">
        <f>1*1</f>
        <v>1</v>
      </c>
      <c r="F36" s="213">
        <v>0.47</v>
      </c>
      <c r="G36" s="213">
        <f t="shared" si="3"/>
        <v>0.47</v>
      </c>
      <c r="H36" s="214" t="s">
        <v>104</v>
      </c>
      <c r="I36" s="215"/>
      <c r="J36" s="216"/>
    </row>
    <row r="37" spans="1:10" s="147" customFormat="1" x14ac:dyDescent="0.2">
      <c r="A37" s="204" t="s">
        <v>87</v>
      </c>
      <c r="B37" s="205" t="s">
        <v>175</v>
      </c>
      <c r="C37" s="206" t="s">
        <v>176</v>
      </c>
      <c r="D37" s="207" t="s">
        <v>177</v>
      </c>
      <c r="E37" s="207">
        <v>1</v>
      </c>
      <c r="F37" s="210"/>
      <c r="G37" s="210" t="str">
        <f>""</f>
        <v/>
      </c>
      <c r="H37" s="204"/>
      <c r="I37" s="208"/>
      <c r="J37" s="209"/>
    </row>
    <row r="38" spans="1:10" s="147" customFormat="1" outlineLevel="1" x14ac:dyDescent="0.2">
      <c r="A38" s="204" t="s">
        <v>100</v>
      </c>
      <c r="B38" s="205" t="s">
        <v>178</v>
      </c>
      <c r="C38" s="211" t="s">
        <v>179</v>
      </c>
      <c r="D38" s="212" t="s">
        <v>156</v>
      </c>
      <c r="E38" s="212">
        <f>2*1</f>
        <v>2</v>
      </c>
      <c r="F38" s="213">
        <v>1.37</v>
      </c>
      <c r="G38" s="213">
        <f t="shared" ref="G38:G43" si="4">F38*E38</f>
        <v>2.74</v>
      </c>
      <c r="H38" s="214" t="s">
        <v>104</v>
      </c>
      <c r="I38" s="215"/>
      <c r="J38" s="216"/>
    </row>
    <row r="39" spans="1:10" s="147" customFormat="1" outlineLevel="1" x14ac:dyDescent="0.2">
      <c r="A39" s="204" t="s">
        <v>100</v>
      </c>
      <c r="B39" s="205" t="s">
        <v>180</v>
      </c>
      <c r="C39" s="211" t="s">
        <v>158</v>
      </c>
      <c r="D39" s="212" t="s">
        <v>159</v>
      </c>
      <c r="E39" s="212">
        <f>1*1</f>
        <v>1</v>
      </c>
      <c r="F39" s="213">
        <v>1.1000000000000001</v>
      </c>
      <c r="G39" s="213">
        <f t="shared" si="4"/>
        <v>1.1000000000000001</v>
      </c>
      <c r="H39" s="214" t="s">
        <v>104</v>
      </c>
      <c r="I39" s="215"/>
      <c r="J39" s="216"/>
    </row>
    <row r="40" spans="1:10" s="147" customFormat="1" outlineLevel="1" x14ac:dyDescent="0.2">
      <c r="A40" s="204" t="s">
        <v>100</v>
      </c>
      <c r="B40" s="205" t="s">
        <v>181</v>
      </c>
      <c r="C40" s="211" t="s">
        <v>161</v>
      </c>
      <c r="D40" s="212" t="s">
        <v>159</v>
      </c>
      <c r="E40" s="212">
        <f>1*1</f>
        <v>1</v>
      </c>
      <c r="F40" s="213">
        <v>1.1000000000000001</v>
      </c>
      <c r="G40" s="213">
        <f t="shared" si="4"/>
        <v>1.1000000000000001</v>
      </c>
      <c r="H40" s="214" t="s">
        <v>104</v>
      </c>
      <c r="I40" s="215"/>
      <c r="J40" s="216"/>
    </row>
    <row r="41" spans="1:10" s="147" customFormat="1" outlineLevel="1" x14ac:dyDescent="0.2">
      <c r="A41" s="204" t="s">
        <v>100</v>
      </c>
      <c r="B41" s="205" t="s">
        <v>182</v>
      </c>
      <c r="C41" s="211" t="s">
        <v>183</v>
      </c>
      <c r="D41" s="212" t="s">
        <v>184</v>
      </c>
      <c r="E41" s="212">
        <f>1*1</f>
        <v>1</v>
      </c>
      <c r="F41" s="213">
        <v>0.53</v>
      </c>
      <c r="G41" s="213">
        <f t="shared" si="4"/>
        <v>0.53</v>
      </c>
      <c r="H41" s="214" t="s">
        <v>104</v>
      </c>
      <c r="I41" s="215"/>
      <c r="J41" s="216"/>
    </row>
    <row r="42" spans="1:10" s="147" customFormat="1" outlineLevel="1" x14ac:dyDescent="0.2">
      <c r="A42" s="204" t="s">
        <v>100</v>
      </c>
      <c r="B42" s="205" t="s">
        <v>185</v>
      </c>
      <c r="C42" s="211" t="s">
        <v>169</v>
      </c>
      <c r="D42" s="212" t="s">
        <v>170</v>
      </c>
      <c r="E42" s="212">
        <f>1*1</f>
        <v>1</v>
      </c>
      <c r="F42" s="213">
        <v>0.25</v>
      </c>
      <c r="G42" s="213">
        <f t="shared" si="4"/>
        <v>0.25</v>
      </c>
      <c r="H42" s="214" t="s">
        <v>171</v>
      </c>
      <c r="I42" s="215"/>
      <c r="J42" s="216"/>
    </row>
    <row r="43" spans="1:10" s="147" customFormat="1" outlineLevel="1" x14ac:dyDescent="0.2">
      <c r="A43" s="204" t="s">
        <v>100</v>
      </c>
      <c r="B43" s="205" t="s">
        <v>186</v>
      </c>
      <c r="C43" s="211" t="s">
        <v>187</v>
      </c>
      <c r="D43" s="212" t="s">
        <v>188</v>
      </c>
      <c r="E43" s="212">
        <f>1*1</f>
        <v>1</v>
      </c>
      <c r="F43" s="213">
        <v>0.63</v>
      </c>
      <c r="G43" s="213">
        <f t="shared" si="4"/>
        <v>0.63</v>
      </c>
      <c r="H43" s="214" t="s">
        <v>104</v>
      </c>
      <c r="I43" s="215"/>
      <c r="J43" s="216"/>
    </row>
    <row r="44" spans="1:10" s="147" customFormat="1" x14ac:dyDescent="0.2">
      <c r="A44" s="204" t="s">
        <v>87</v>
      </c>
      <c r="B44" s="205" t="s">
        <v>189</v>
      </c>
      <c r="C44" s="206" t="s">
        <v>190</v>
      </c>
      <c r="D44" s="207" t="s">
        <v>191</v>
      </c>
      <c r="E44" s="207">
        <v>1</v>
      </c>
      <c r="F44" s="210"/>
      <c r="G44" s="210" t="str">
        <f>""</f>
        <v/>
      </c>
      <c r="H44" s="204"/>
      <c r="I44" s="208"/>
      <c r="J44" s="209"/>
    </row>
    <row r="45" spans="1:10" s="147" customFormat="1" outlineLevel="1" x14ac:dyDescent="0.2">
      <c r="A45" s="204" t="s">
        <v>100</v>
      </c>
      <c r="B45" s="205" t="s">
        <v>192</v>
      </c>
      <c r="C45" s="211" t="s">
        <v>193</v>
      </c>
      <c r="D45" s="212" t="s">
        <v>194</v>
      </c>
      <c r="E45" s="212">
        <f>1*1</f>
        <v>1</v>
      </c>
      <c r="F45" s="213">
        <v>1.1100000000000001</v>
      </c>
      <c r="G45" s="213">
        <f>F45*E45</f>
        <v>1.1100000000000001</v>
      </c>
      <c r="H45" s="214" t="s">
        <v>104</v>
      </c>
      <c r="I45" s="215"/>
      <c r="J45" s="216"/>
    </row>
    <row r="46" spans="1:10" s="147" customFormat="1" outlineLevel="1" x14ac:dyDescent="0.2">
      <c r="A46" s="204" t="s">
        <v>100</v>
      </c>
      <c r="B46" s="205" t="s">
        <v>195</v>
      </c>
      <c r="C46" s="211" t="s">
        <v>196</v>
      </c>
      <c r="D46" s="212" t="s">
        <v>197</v>
      </c>
      <c r="E46" s="212">
        <f>2*1</f>
        <v>2</v>
      </c>
      <c r="F46" s="213">
        <v>0.01</v>
      </c>
      <c r="G46" s="213">
        <f>F46*E46</f>
        <v>0.02</v>
      </c>
      <c r="H46" s="214" t="s">
        <v>104</v>
      </c>
      <c r="I46" s="215"/>
      <c r="J46" s="216"/>
    </row>
    <row r="47" spans="1:10" s="147" customFormat="1" x14ac:dyDescent="0.2">
      <c r="A47" s="204" t="s">
        <v>100</v>
      </c>
      <c r="B47" s="205" t="s">
        <v>198</v>
      </c>
      <c r="C47" s="223" t="s">
        <v>199</v>
      </c>
      <c r="D47" s="224" t="s">
        <v>200</v>
      </c>
      <c r="E47" s="224">
        <v>1</v>
      </c>
      <c r="F47" s="225">
        <v>0.74</v>
      </c>
      <c r="G47" s="225">
        <f>F47*E47</f>
        <v>0.74</v>
      </c>
      <c r="H47" s="226">
        <v>1.4300999999999999</v>
      </c>
      <c r="I47" s="227"/>
      <c r="J47" s="228"/>
    </row>
    <row r="48" spans="1:10" s="147" customFormat="1" x14ac:dyDescent="0.2">
      <c r="A48" s="204" t="s">
        <v>100</v>
      </c>
      <c r="B48" s="205" t="s">
        <v>201</v>
      </c>
      <c r="C48" s="223" t="s">
        <v>202</v>
      </c>
      <c r="D48" s="224" t="s">
        <v>203</v>
      </c>
      <c r="E48" s="224">
        <v>1</v>
      </c>
      <c r="F48" s="225">
        <v>0.94</v>
      </c>
      <c r="G48" s="225">
        <f>F48*E48</f>
        <v>0.94</v>
      </c>
      <c r="H48" s="226">
        <v>1.4300999999999999</v>
      </c>
      <c r="I48" s="227"/>
      <c r="J48" s="228"/>
    </row>
    <row r="49" spans="1:10" s="147" customFormat="1" x14ac:dyDescent="0.2">
      <c r="A49" s="204" t="s">
        <v>87</v>
      </c>
      <c r="B49" s="205" t="s">
        <v>204</v>
      </c>
      <c r="C49" s="206" t="s">
        <v>205</v>
      </c>
      <c r="D49" s="207" t="s">
        <v>206</v>
      </c>
      <c r="E49" s="207">
        <v>1</v>
      </c>
      <c r="F49" s="210"/>
      <c r="G49" s="210" t="str">
        <f>""</f>
        <v/>
      </c>
      <c r="H49" s="204"/>
      <c r="I49" s="208" t="s">
        <v>790</v>
      </c>
      <c r="J49" s="209"/>
    </row>
    <row r="50" spans="1:10" s="147" customFormat="1" outlineLevel="1" x14ac:dyDescent="0.2">
      <c r="A50" s="204" t="s">
        <v>100</v>
      </c>
      <c r="B50" s="205" t="s">
        <v>207</v>
      </c>
      <c r="C50" s="211" t="s">
        <v>208</v>
      </c>
      <c r="D50" s="212" t="s">
        <v>209</v>
      </c>
      <c r="E50" s="212">
        <f>2*1</f>
        <v>2</v>
      </c>
      <c r="F50" s="213">
        <v>0.42200146999999999</v>
      </c>
      <c r="G50" s="213">
        <f>F50*E50</f>
        <v>0.84400293999999998</v>
      </c>
      <c r="H50" s="214">
        <v>1.4300999999999999</v>
      </c>
      <c r="I50" s="208" t="s">
        <v>790</v>
      </c>
      <c r="J50" s="216"/>
    </row>
    <row r="51" spans="1:10" s="147" customFormat="1" outlineLevel="1" x14ac:dyDescent="0.2">
      <c r="A51" s="204" t="s">
        <v>100</v>
      </c>
      <c r="B51" s="205" t="s">
        <v>210</v>
      </c>
      <c r="C51" s="211" t="s">
        <v>211</v>
      </c>
      <c r="D51" s="212" t="s">
        <v>212</v>
      </c>
      <c r="E51" s="212">
        <f>2*1</f>
        <v>2</v>
      </c>
      <c r="F51" s="213">
        <v>1.0799774799999999</v>
      </c>
      <c r="G51" s="213">
        <f>F51*E51</f>
        <v>2.1599549599999999</v>
      </c>
      <c r="H51" s="214">
        <v>1.4300999999999999</v>
      </c>
      <c r="I51" s="208" t="s">
        <v>790</v>
      </c>
      <c r="J51" s="216"/>
    </row>
    <row r="52" spans="1:10" s="147" customFormat="1" outlineLevel="1" x14ac:dyDescent="0.2">
      <c r="A52" s="204" t="s">
        <v>100</v>
      </c>
      <c r="B52" s="205" t="s">
        <v>213</v>
      </c>
      <c r="C52" s="211" t="s">
        <v>214</v>
      </c>
      <c r="D52" s="212" t="s">
        <v>215</v>
      </c>
      <c r="E52" s="212">
        <f>1*1</f>
        <v>1</v>
      </c>
      <c r="F52" s="213">
        <v>4.9546880000000001E-2</v>
      </c>
      <c r="G52" s="213">
        <f>F52*E52</f>
        <v>4.9546880000000001E-2</v>
      </c>
      <c r="H52" s="214">
        <v>1.4300999999999999</v>
      </c>
      <c r="I52" s="208" t="s">
        <v>790</v>
      </c>
      <c r="J52" s="216"/>
    </row>
    <row r="53" spans="1:10" s="147" customFormat="1" x14ac:dyDescent="0.2">
      <c r="A53" s="204" t="s">
        <v>87</v>
      </c>
      <c r="B53" s="205" t="s">
        <v>216</v>
      </c>
      <c r="C53" s="206" t="s">
        <v>217</v>
      </c>
      <c r="D53" s="207" t="s">
        <v>218</v>
      </c>
      <c r="E53" s="207">
        <v>1</v>
      </c>
      <c r="F53" s="210"/>
      <c r="G53" s="210" t="str">
        <f>""</f>
        <v/>
      </c>
      <c r="H53" s="204"/>
      <c r="I53" s="221" t="s">
        <v>790</v>
      </c>
      <c r="J53" s="209"/>
    </row>
    <row r="54" spans="1:10" s="147" customFormat="1" outlineLevel="1" x14ac:dyDescent="0.2">
      <c r="A54" s="204" t="s">
        <v>100</v>
      </c>
      <c r="B54" s="205" t="s">
        <v>219</v>
      </c>
      <c r="C54" s="211" t="s">
        <v>220</v>
      </c>
      <c r="D54" s="212" t="s">
        <v>221</v>
      </c>
      <c r="E54" s="212">
        <f>4*1</f>
        <v>4</v>
      </c>
      <c r="F54" s="213">
        <v>0.65539826000000001</v>
      </c>
      <c r="G54" s="213">
        <f>F54*E54</f>
        <v>2.62159304</v>
      </c>
      <c r="H54" s="214">
        <v>1.4300999999999999</v>
      </c>
      <c r="I54" s="208" t="s">
        <v>790</v>
      </c>
      <c r="J54" s="216"/>
    </row>
    <row r="55" spans="1:10" s="147" customFormat="1" outlineLevel="1" x14ac:dyDescent="0.2">
      <c r="A55" s="204" t="s">
        <v>87</v>
      </c>
      <c r="B55" s="205" t="s">
        <v>222</v>
      </c>
      <c r="C55" s="206" t="s">
        <v>223</v>
      </c>
      <c r="D55" s="207" t="s">
        <v>224</v>
      </c>
      <c r="E55" s="207">
        <f>1*1</f>
        <v>1</v>
      </c>
      <c r="F55" s="210"/>
      <c r="G55" s="210" t="str">
        <f>""</f>
        <v/>
      </c>
      <c r="H55" s="204"/>
      <c r="I55" s="208" t="s">
        <v>790</v>
      </c>
      <c r="J55" s="209"/>
    </row>
    <row r="56" spans="1:10" s="147" customFormat="1" outlineLevel="2" x14ac:dyDescent="0.2">
      <c r="A56" s="204" t="s">
        <v>100</v>
      </c>
      <c r="B56" s="205" t="s">
        <v>225</v>
      </c>
      <c r="C56" s="211" t="s">
        <v>226</v>
      </c>
      <c r="D56" s="212" t="s">
        <v>227</v>
      </c>
      <c r="E56" s="212">
        <f>1*1</f>
        <v>1</v>
      </c>
      <c r="F56" s="213">
        <v>1.1260486999999999</v>
      </c>
      <c r="G56" s="213">
        <f>F56*E56</f>
        <v>1.1260486999999999</v>
      </c>
      <c r="H56" s="214">
        <v>1.4300999999999999</v>
      </c>
      <c r="I56" s="208" t="s">
        <v>790</v>
      </c>
      <c r="J56" s="216"/>
    </row>
    <row r="57" spans="1:10" s="147" customFormat="1" outlineLevel="2" x14ac:dyDescent="0.2">
      <c r="A57" s="204" t="s">
        <v>100</v>
      </c>
      <c r="B57" s="205" t="s">
        <v>228</v>
      </c>
      <c r="C57" s="211" t="s">
        <v>229</v>
      </c>
      <c r="D57" s="212" t="s">
        <v>230</v>
      </c>
      <c r="E57" s="212">
        <f>4*1</f>
        <v>4</v>
      </c>
      <c r="F57" s="213">
        <v>4.2167100000000002E-3</v>
      </c>
      <c r="G57" s="213">
        <f>F57*E57</f>
        <v>1.6866840000000001E-2</v>
      </c>
      <c r="H57" s="214">
        <v>1.4300999999999999</v>
      </c>
      <c r="I57" s="208" t="s">
        <v>790</v>
      </c>
      <c r="J57" s="216"/>
    </row>
    <row r="58" spans="1:10" s="147" customFormat="1" outlineLevel="2" x14ac:dyDescent="0.2">
      <c r="A58" s="204" t="s">
        <v>100</v>
      </c>
      <c r="B58" s="205" t="s">
        <v>231</v>
      </c>
      <c r="C58" s="211" t="s">
        <v>232</v>
      </c>
      <c r="D58" s="212" t="s">
        <v>233</v>
      </c>
      <c r="E58" s="212">
        <f>1*1</f>
        <v>1</v>
      </c>
      <c r="F58" s="213">
        <v>2.6720440000000002E-2</v>
      </c>
      <c r="G58" s="213">
        <f>F58*E58</f>
        <v>2.6720440000000002E-2</v>
      </c>
      <c r="H58" s="214">
        <v>1.4300999999999999</v>
      </c>
      <c r="I58" s="221" t="s">
        <v>790</v>
      </c>
      <c r="J58" s="216"/>
    </row>
    <row r="59" spans="1:10" s="147" customFormat="1" outlineLevel="1" x14ac:dyDescent="0.2">
      <c r="A59" s="204" t="s">
        <v>87</v>
      </c>
      <c r="B59" s="205" t="s">
        <v>234</v>
      </c>
      <c r="C59" s="206" t="s">
        <v>235</v>
      </c>
      <c r="D59" s="207" t="s">
        <v>236</v>
      </c>
      <c r="E59" s="207">
        <f>1*1</f>
        <v>1</v>
      </c>
      <c r="F59" s="210"/>
      <c r="G59" s="210" t="str">
        <f>""</f>
        <v/>
      </c>
      <c r="H59" s="204"/>
      <c r="I59" s="208" t="s">
        <v>790</v>
      </c>
      <c r="J59" s="209"/>
    </row>
    <row r="60" spans="1:10" s="147" customFormat="1" outlineLevel="2" x14ac:dyDescent="0.2">
      <c r="A60" s="204" t="s">
        <v>100</v>
      </c>
      <c r="B60" s="205" t="s">
        <v>237</v>
      </c>
      <c r="C60" s="211" t="s">
        <v>238</v>
      </c>
      <c r="D60" s="212" t="s">
        <v>239</v>
      </c>
      <c r="E60" s="212">
        <f>1*1</f>
        <v>1</v>
      </c>
      <c r="F60" s="213">
        <v>0.14497922999999999</v>
      </c>
      <c r="G60" s="213">
        <f t="shared" ref="G60:G73" si="5">F60*E60</f>
        <v>0.14497922999999999</v>
      </c>
      <c r="H60" s="214">
        <v>1.4300999999999999</v>
      </c>
      <c r="I60" s="208" t="s">
        <v>790</v>
      </c>
      <c r="J60" s="216"/>
    </row>
    <row r="61" spans="1:10" s="147" customFormat="1" outlineLevel="2" x14ac:dyDescent="0.2">
      <c r="A61" s="204" t="s">
        <v>100</v>
      </c>
      <c r="B61" s="205" t="s">
        <v>240</v>
      </c>
      <c r="C61" s="211" t="s">
        <v>241</v>
      </c>
      <c r="D61" s="212" t="s">
        <v>239</v>
      </c>
      <c r="E61" s="212">
        <f>1*1</f>
        <v>1</v>
      </c>
      <c r="F61" s="213">
        <v>0.14497922999999999</v>
      </c>
      <c r="G61" s="213">
        <f t="shared" si="5"/>
        <v>0.14497922999999999</v>
      </c>
      <c r="H61" s="214">
        <v>1.4300999999999999</v>
      </c>
      <c r="I61" s="208" t="s">
        <v>790</v>
      </c>
      <c r="J61" s="216"/>
    </row>
    <row r="62" spans="1:10" s="147" customFormat="1" outlineLevel="2" x14ac:dyDescent="0.2">
      <c r="A62" s="204" t="s">
        <v>100</v>
      </c>
      <c r="B62" s="205" t="s">
        <v>242</v>
      </c>
      <c r="C62" s="211" t="s">
        <v>226</v>
      </c>
      <c r="D62" s="212" t="s">
        <v>227</v>
      </c>
      <c r="E62" s="212">
        <f>1*1</f>
        <v>1</v>
      </c>
      <c r="F62" s="213">
        <v>1.1260486999999999</v>
      </c>
      <c r="G62" s="213">
        <f t="shared" si="5"/>
        <v>1.1260486999999999</v>
      </c>
      <c r="H62" s="214">
        <v>1.4300999999999999</v>
      </c>
      <c r="I62" s="208" t="s">
        <v>790</v>
      </c>
      <c r="J62" s="216"/>
    </row>
    <row r="63" spans="1:10" s="147" customFormat="1" outlineLevel="2" x14ac:dyDescent="0.2">
      <c r="A63" s="204" t="s">
        <v>100</v>
      </c>
      <c r="B63" s="205" t="s">
        <v>243</v>
      </c>
      <c r="C63" s="211" t="s">
        <v>229</v>
      </c>
      <c r="D63" s="212" t="s">
        <v>230</v>
      </c>
      <c r="E63" s="212">
        <f>4*1</f>
        <v>4</v>
      </c>
      <c r="F63" s="213">
        <v>4.2167100000000002E-3</v>
      </c>
      <c r="G63" s="213">
        <f t="shared" si="5"/>
        <v>1.6866840000000001E-2</v>
      </c>
      <c r="H63" s="214">
        <v>1.4300999999999999</v>
      </c>
      <c r="I63" s="221" t="s">
        <v>790</v>
      </c>
      <c r="J63" s="216"/>
    </row>
    <row r="64" spans="1:10" s="147" customFormat="1" outlineLevel="2" x14ac:dyDescent="0.2">
      <c r="A64" s="204" t="s">
        <v>100</v>
      </c>
      <c r="B64" s="205" t="s">
        <v>244</v>
      </c>
      <c r="C64" s="211" t="s">
        <v>232</v>
      </c>
      <c r="D64" s="212" t="s">
        <v>233</v>
      </c>
      <c r="E64" s="212">
        <f>1*1</f>
        <v>1</v>
      </c>
      <c r="F64" s="213">
        <v>2.6720440000000002E-2</v>
      </c>
      <c r="G64" s="213">
        <f t="shared" si="5"/>
        <v>2.6720440000000002E-2</v>
      </c>
      <c r="H64" s="214">
        <v>1.4300999999999999</v>
      </c>
      <c r="I64" s="208" t="s">
        <v>790</v>
      </c>
      <c r="J64" s="216"/>
    </row>
    <row r="65" spans="1:10" s="147" customFormat="1" outlineLevel="1" x14ac:dyDescent="0.2">
      <c r="A65" s="204" t="s">
        <v>100</v>
      </c>
      <c r="B65" s="205" t="s">
        <v>245</v>
      </c>
      <c r="C65" s="223" t="s">
        <v>246</v>
      </c>
      <c r="D65" s="224" t="s">
        <v>247</v>
      </c>
      <c r="E65" s="224">
        <f>1*1</f>
        <v>1</v>
      </c>
      <c r="F65" s="225">
        <v>2.0800535400000002</v>
      </c>
      <c r="G65" s="225">
        <f t="shared" si="5"/>
        <v>2.0800535400000002</v>
      </c>
      <c r="H65" s="226">
        <v>1.4300999999999999</v>
      </c>
      <c r="I65" s="208" t="s">
        <v>790</v>
      </c>
      <c r="J65" s="228"/>
    </row>
    <row r="66" spans="1:10" s="147" customFormat="1" ht="25.5" outlineLevel="1" x14ac:dyDescent="0.2">
      <c r="A66" s="204" t="s">
        <v>100</v>
      </c>
      <c r="B66" s="205" t="s">
        <v>248</v>
      </c>
      <c r="C66" s="223" t="s">
        <v>249</v>
      </c>
      <c r="D66" s="224" t="s">
        <v>250</v>
      </c>
      <c r="E66" s="224">
        <f>4*1</f>
        <v>4</v>
      </c>
      <c r="F66" s="225">
        <v>8.1620500000000006E-3</v>
      </c>
      <c r="G66" s="225">
        <f t="shared" si="5"/>
        <v>3.2648200000000002E-2</v>
      </c>
      <c r="H66" s="226" t="s">
        <v>251</v>
      </c>
      <c r="I66" s="208" t="s">
        <v>790</v>
      </c>
      <c r="J66" s="228"/>
    </row>
    <row r="67" spans="1:10" s="147" customFormat="1" outlineLevel="1" x14ac:dyDescent="0.2">
      <c r="A67" s="204" t="s">
        <v>147</v>
      </c>
      <c r="B67" s="205" t="s">
        <v>252</v>
      </c>
      <c r="C67" s="217" t="s">
        <v>253</v>
      </c>
      <c r="D67" s="218" t="s">
        <v>254</v>
      </c>
      <c r="E67" s="218">
        <f>4*1</f>
        <v>4</v>
      </c>
      <c r="F67" s="219">
        <v>1.2429800000000001E-3</v>
      </c>
      <c r="G67" s="219">
        <f t="shared" si="5"/>
        <v>4.9719200000000003E-3</v>
      </c>
      <c r="H67" s="220" t="s">
        <v>255</v>
      </c>
      <c r="I67" s="208" t="s">
        <v>790</v>
      </c>
      <c r="J67" s="222"/>
    </row>
    <row r="68" spans="1:10" s="147" customFormat="1" ht="25.5" outlineLevel="1" x14ac:dyDescent="0.2">
      <c r="A68" s="204" t="s">
        <v>147</v>
      </c>
      <c r="B68" s="205" t="s">
        <v>256</v>
      </c>
      <c r="C68" s="217" t="s">
        <v>257</v>
      </c>
      <c r="D68" s="218" t="s">
        <v>258</v>
      </c>
      <c r="E68" s="218">
        <f>6*1</f>
        <v>6</v>
      </c>
      <c r="F68" s="219">
        <v>6.3869299999999999E-3</v>
      </c>
      <c r="G68" s="219">
        <f t="shared" si="5"/>
        <v>3.8321580000000001E-2</v>
      </c>
      <c r="H68" s="220" t="s">
        <v>259</v>
      </c>
      <c r="I68" s="221" t="s">
        <v>790</v>
      </c>
      <c r="J68" s="222"/>
    </row>
    <row r="69" spans="1:10" s="147" customFormat="1" ht="25.5" outlineLevel="1" x14ac:dyDescent="0.2">
      <c r="A69" s="204" t="s">
        <v>147</v>
      </c>
      <c r="B69" s="205" t="s">
        <v>260</v>
      </c>
      <c r="C69" s="217" t="s">
        <v>261</v>
      </c>
      <c r="D69" s="218" t="s">
        <v>262</v>
      </c>
      <c r="E69" s="218">
        <f>4*1</f>
        <v>4</v>
      </c>
      <c r="F69" s="219">
        <v>2.1730369999999999E-2</v>
      </c>
      <c r="G69" s="219">
        <f t="shared" si="5"/>
        <v>8.6921479999999995E-2</v>
      </c>
      <c r="H69" s="220"/>
      <c r="I69" s="208" t="s">
        <v>790</v>
      </c>
      <c r="J69" s="222"/>
    </row>
    <row r="70" spans="1:10" s="147" customFormat="1" ht="25.5" outlineLevel="1" x14ac:dyDescent="0.2">
      <c r="A70" s="204" t="s">
        <v>147</v>
      </c>
      <c r="B70" s="205" t="s">
        <v>263</v>
      </c>
      <c r="C70" s="217" t="s">
        <v>264</v>
      </c>
      <c r="D70" s="218" t="s">
        <v>265</v>
      </c>
      <c r="E70" s="218">
        <f>2*1</f>
        <v>2</v>
      </c>
      <c r="F70" s="219">
        <v>1.3838680000000001E-2</v>
      </c>
      <c r="G70" s="219">
        <f t="shared" si="5"/>
        <v>2.7677360000000002E-2</v>
      </c>
      <c r="H70" s="220"/>
      <c r="I70" s="208" t="s">
        <v>790</v>
      </c>
      <c r="J70" s="222"/>
    </row>
    <row r="71" spans="1:10" s="147" customFormat="1" outlineLevel="1" x14ac:dyDescent="0.2">
      <c r="A71" s="204" t="s">
        <v>147</v>
      </c>
      <c r="B71" s="205" t="s">
        <v>266</v>
      </c>
      <c r="C71" s="217" t="s">
        <v>267</v>
      </c>
      <c r="D71" s="218" t="s">
        <v>268</v>
      </c>
      <c r="E71" s="218">
        <f>2*1</f>
        <v>2</v>
      </c>
      <c r="F71" s="219">
        <v>2.1575700000000001E-3</v>
      </c>
      <c r="G71" s="219">
        <f t="shared" si="5"/>
        <v>4.3151400000000003E-3</v>
      </c>
      <c r="H71" s="220"/>
      <c r="I71" s="208" t="s">
        <v>790</v>
      </c>
      <c r="J71" s="222"/>
    </row>
    <row r="72" spans="1:10" s="147" customFormat="1" ht="38.25" outlineLevel="1" x14ac:dyDescent="0.2">
      <c r="A72" s="204" t="s">
        <v>100</v>
      </c>
      <c r="B72" s="205" t="s">
        <v>269</v>
      </c>
      <c r="C72" s="217" t="s">
        <v>270</v>
      </c>
      <c r="D72" s="218"/>
      <c r="E72" s="218">
        <f>4*1</f>
        <v>4</v>
      </c>
      <c r="F72" s="219">
        <v>0.14469267</v>
      </c>
      <c r="G72" s="219">
        <f t="shared" si="5"/>
        <v>0.57877067999999998</v>
      </c>
      <c r="H72" s="220"/>
      <c r="I72" s="208" t="s">
        <v>790</v>
      </c>
      <c r="J72" s="222"/>
    </row>
    <row r="73" spans="1:10" s="147" customFormat="1" ht="25.5" outlineLevel="1" x14ac:dyDescent="0.2">
      <c r="A73" s="204" t="s">
        <v>100</v>
      </c>
      <c r="B73" s="205" t="s">
        <v>271</v>
      </c>
      <c r="C73" s="217" t="s">
        <v>272</v>
      </c>
      <c r="D73" s="218"/>
      <c r="E73" s="218">
        <f>4*1</f>
        <v>4</v>
      </c>
      <c r="F73" s="219">
        <v>3.7896599999999998E-3</v>
      </c>
      <c r="G73" s="219">
        <f t="shared" si="5"/>
        <v>1.5158639999999999E-2</v>
      </c>
      <c r="H73" s="220"/>
      <c r="I73" s="221" t="s">
        <v>790</v>
      </c>
      <c r="J73" s="222"/>
    </row>
    <row r="74" spans="1:10" s="147" customFormat="1" x14ac:dyDescent="0.2">
      <c r="A74" s="204" t="s">
        <v>87</v>
      </c>
      <c r="B74" s="205" t="s">
        <v>273</v>
      </c>
      <c r="C74" s="206" t="s">
        <v>274</v>
      </c>
      <c r="D74" s="207" t="s">
        <v>275</v>
      </c>
      <c r="E74" s="207">
        <v>4</v>
      </c>
      <c r="F74" s="210"/>
      <c r="G74" s="210" t="str">
        <f>""</f>
        <v/>
      </c>
      <c r="H74" s="204"/>
      <c r="I74" s="208" t="s">
        <v>790</v>
      </c>
      <c r="J74" s="209"/>
    </row>
    <row r="75" spans="1:10" s="147" customFormat="1" outlineLevel="1" x14ac:dyDescent="0.2">
      <c r="A75" s="204" t="s">
        <v>100</v>
      </c>
      <c r="B75" s="205" t="s">
        <v>276</v>
      </c>
      <c r="C75" s="211" t="s">
        <v>277</v>
      </c>
      <c r="D75" s="212" t="s">
        <v>278</v>
      </c>
      <c r="E75" s="212">
        <f>1*4</f>
        <v>4</v>
      </c>
      <c r="F75" s="213">
        <v>3.1894730000000003E-2</v>
      </c>
      <c r="G75" s="213">
        <f>F75*E75</f>
        <v>0.12757892000000001</v>
      </c>
      <c r="H75" s="214">
        <v>1.4300999999999999</v>
      </c>
      <c r="I75" s="208" t="s">
        <v>790</v>
      </c>
      <c r="J75" s="216"/>
    </row>
    <row r="76" spans="1:10" s="147" customFormat="1" outlineLevel="1" x14ac:dyDescent="0.2">
      <c r="A76" s="204" t="s">
        <v>100</v>
      </c>
      <c r="B76" s="205" t="s">
        <v>279</v>
      </c>
      <c r="C76" s="211" t="s">
        <v>280</v>
      </c>
      <c r="D76" s="212" t="s">
        <v>281</v>
      </c>
      <c r="E76" s="212">
        <f>1*4</f>
        <v>4</v>
      </c>
      <c r="F76" s="213">
        <v>2.0576810000000001E-2</v>
      </c>
      <c r="G76" s="213">
        <f>F76*E76</f>
        <v>8.2307240000000004E-2</v>
      </c>
      <c r="H76" s="214">
        <v>1.4300999999999999</v>
      </c>
      <c r="I76" s="208" t="s">
        <v>790</v>
      </c>
      <c r="J76" s="216"/>
    </row>
    <row r="77" spans="1:10" s="147" customFormat="1" outlineLevel="1" x14ac:dyDescent="0.2">
      <c r="A77" s="204" t="s">
        <v>100</v>
      </c>
      <c r="B77" s="205" t="s">
        <v>282</v>
      </c>
      <c r="C77" s="211" t="s">
        <v>283</v>
      </c>
      <c r="D77" s="212" t="s">
        <v>284</v>
      </c>
      <c r="E77" s="212">
        <f>1*4</f>
        <v>4</v>
      </c>
      <c r="F77" s="213">
        <v>1.4270069999999999E-2</v>
      </c>
      <c r="G77" s="213">
        <f>F77*E77</f>
        <v>5.7080279999999997E-2</v>
      </c>
      <c r="H77" s="214">
        <v>1.4300999999999999</v>
      </c>
      <c r="I77" s="208" t="s">
        <v>790</v>
      </c>
      <c r="J77" s="216"/>
    </row>
    <row r="78" spans="1:10" s="147" customFormat="1" x14ac:dyDescent="0.2">
      <c r="A78" s="204" t="s">
        <v>100</v>
      </c>
      <c r="B78" s="205" t="s">
        <v>285</v>
      </c>
      <c r="C78" s="223" t="s">
        <v>286</v>
      </c>
      <c r="D78" s="224" t="s">
        <v>287</v>
      </c>
      <c r="E78" s="224">
        <v>1</v>
      </c>
      <c r="F78" s="225">
        <v>0.32</v>
      </c>
      <c r="G78" s="225">
        <f>F78*E78</f>
        <v>0.32</v>
      </c>
      <c r="H78" s="226" t="s">
        <v>104</v>
      </c>
      <c r="I78" s="227" t="s">
        <v>790</v>
      </c>
      <c r="J78" s="228"/>
    </row>
    <row r="79" spans="1:10" s="147" customFormat="1" x14ac:dyDescent="0.2">
      <c r="A79" s="204" t="s">
        <v>87</v>
      </c>
      <c r="B79" s="205" t="s">
        <v>288</v>
      </c>
      <c r="C79" s="206" t="s">
        <v>289</v>
      </c>
      <c r="D79" s="207" t="s">
        <v>290</v>
      </c>
      <c r="E79" s="207">
        <v>1</v>
      </c>
      <c r="F79" s="210"/>
      <c r="G79" s="210" t="str">
        <f>""</f>
        <v/>
      </c>
      <c r="H79" s="204"/>
      <c r="I79" s="208"/>
      <c r="J79" s="209"/>
    </row>
    <row r="80" spans="1:10" s="147" customFormat="1" outlineLevel="1" x14ac:dyDescent="0.2">
      <c r="A80" s="204" t="s">
        <v>87</v>
      </c>
      <c r="B80" s="205" t="s">
        <v>291</v>
      </c>
      <c r="C80" s="206" t="s">
        <v>292</v>
      </c>
      <c r="D80" s="207" t="s">
        <v>293</v>
      </c>
      <c r="E80" s="207">
        <f>1*1</f>
        <v>1</v>
      </c>
      <c r="F80" s="210"/>
      <c r="G80" s="210" t="str">
        <f>""</f>
        <v/>
      </c>
      <c r="H80" s="204"/>
      <c r="I80" s="208"/>
      <c r="J80" s="209"/>
    </row>
    <row r="81" spans="1:10" s="147" customFormat="1" outlineLevel="2" x14ac:dyDescent="0.2">
      <c r="A81" s="204" t="s">
        <v>100</v>
      </c>
      <c r="B81" s="205" t="s">
        <v>294</v>
      </c>
      <c r="C81" s="211" t="s">
        <v>295</v>
      </c>
      <c r="D81" s="212" t="s">
        <v>296</v>
      </c>
      <c r="E81" s="212">
        <f>1*1</f>
        <v>1</v>
      </c>
      <c r="F81" s="213">
        <v>0.79</v>
      </c>
      <c r="G81" s="213">
        <f t="shared" ref="G81:G103" si="6">F81*E81</f>
        <v>0.79</v>
      </c>
      <c r="H81" s="214" t="s">
        <v>104</v>
      </c>
      <c r="I81" s="215" t="s">
        <v>794</v>
      </c>
      <c r="J81" s="216"/>
    </row>
    <row r="82" spans="1:10" s="147" customFormat="1" outlineLevel="2" x14ac:dyDescent="0.2">
      <c r="A82" s="204" t="s">
        <v>100</v>
      </c>
      <c r="B82" s="205" t="s">
        <v>297</v>
      </c>
      <c r="C82" s="211" t="s">
        <v>298</v>
      </c>
      <c r="D82" s="212" t="s">
        <v>299</v>
      </c>
      <c r="E82" s="212">
        <f>2*1</f>
        <v>2</v>
      </c>
      <c r="F82" s="213">
        <v>0.05</v>
      </c>
      <c r="G82" s="213">
        <f t="shared" si="6"/>
        <v>0.1</v>
      </c>
      <c r="H82" s="214" t="s">
        <v>104</v>
      </c>
      <c r="I82" s="215"/>
      <c r="J82" s="216"/>
    </row>
    <row r="83" spans="1:10" s="147" customFormat="1" outlineLevel="2" x14ac:dyDescent="0.2">
      <c r="A83" s="204" t="s">
        <v>100</v>
      </c>
      <c r="B83" s="205" t="s">
        <v>300</v>
      </c>
      <c r="C83" s="211" t="s">
        <v>301</v>
      </c>
      <c r="D83" s="212" t="s">
        <v>302</v>
      </c>
      <c r="E83" s="212">
        <f>2*1</f>
        <v>2</v>
      </c>
      <c r="F83" s="213">
        <v>0.1</v>
      </c>
      <c r="G83" s="213">
        <f t="shared" si="6"/>
        <v>0.2</v>
      </c>
      <c r="H83" s="214" t="s">
        <v>104</v>
      </c>
      <c r="I83" s="215"/>
      <c r="J83" s="216"/>
    </row>
    <row r="84" spans="1:10" s="147" customFormat="1" outlineLevel="2" x14ac:dyDescent="0.2">
      <c r="A84" s="204" t="s">
        <v>100</v>
      </c>
      <c r="B84" s="205" t="s">
        <v>303</v>
      </c>
      <c r="C84" s="211" t="s">
        <v>304</v>
      </c>
      <c r="D84" s="212" t="s">
        <v>305</v>
      </c>
      <c r="E84" s="212">
        <f>1*1</f>
        <v>1</v>
      </c>
      <c r="F84" s="213">
        <v>0.67</v>
      </c>
      <c r="G84" s="213">
        <f t="shared" si="6"/>
        <v>0.67</v>
      </c>
      <c r="H84" s="214" t="s">
        <v>104</v>
      </c>
      <c r="I84" s="215"/>
      <c r="J84" s="216"/>
    </row>
    <row r="85" spans="1:10" s="147" customFormat="1" outlineLevel="2" x14ac:dyDescent="0.2">
      <c r="A85" s="204" t="s">
        <v>100</v>
      </c>
      <c r="B85" s="205" t="s">
        <v>306</v>
      </c>
      <c r="C85" s="211" t="s">
        <v>307</v>
      </c>
      <c r="D85" s="212" t="s">
        <v>308</v>
      </c>
      <c r="E85" s="212">
        <f>2*1</f>
        <v>2</v>
      </c>
      <c r="F85" s="213">
        <v>0.02</v>
      </c>
      <c r="G85" s="213">
        <f t="shared" si="6"/>
        <v>0.04</v>
      </c>
      <c r="H85" s="214" t="s">
        <v>104</v>
      </c>
      <c r="I85" s="215"/>
      <c r="J85" s="216"/>
    </row>
    <row r="86" spans="1:10" s="147" customFormat="1" outlineLevel="2" x14ac:dyDescent="0.2">
      <c r="A86" s="204" t="s">
        <v>100</v>
      </c>
      <c r="B86" s="205" t="s">
        <v>309</v>
      </c>
      <c r="C86" s="211" t="s">
        <v>310</v>
      </c>
      <c r="D86" s="212" t="s">
        <v>311</v>
      </c>
      <c r="E86" s="212">
        <f>1*1</f>
        <v>1</v>
      </c>
      <c r="F86" s="213">
        <v>3.07</v>
      </c>
      <c r="G86" s="213">
        <f t="shared" si="6"/>
        <v>3.07</v>
      </c>
      <c r="H86" s="214" t="s">
        <v>104</v>
      </c>
      <c r="I86" s="215"/>
      <c r="J86" s="216"/>
    </row>
    <row r="87" spans="1:10" s="147" customFormat="1" outlineLevel="2" x14ac:dyDescent="0.2">
      <c r="A87" s="204" t="s">
        <v>100</v>
      </c>
      <c r="B87" s="205" t="s">
        <v>312</v>
      </c>
      <c r="C87" s="211" t="s">
        <v>313</v>
      </c>
      <c r="D87" s="212" t="s">
        <v>311</v>
      </c>
      <c r="E87" s="212">
        <f>1*1</f>
        <v>1</v>
      </c>
      <c r="F87" s="213">
        <v>3.07</v>
      </c>
      <c r="G87" s="213">
        <f t="shared" si="6"/>
        <v>3.07</v>
      </c>
      <c r="H87" s="214" t="s">
        <v>104</v>
      </c>
      <c r="I87" s="215"/>
      <c r="J87" s="216"/>
    </row>
    <row r="88" spans="1:10" s="147" customFormat="1" outlineLevel="2" x14ac:dyDescent="0.2">
      <c r="A88" s="204" t="s">
        <v>100</v>
      </c>
      <c r="B88" s="205" t="s">
        <v>314</v>
      </c>
      <c r="C88" s="211" t="s">
        <v>315</v>
      </c>
      <c r="D88" s="212" t="s">
        <v>316</v>
      </c>
      <c r="E88" s="212">
        <f>1*1</f>
        <v>1</v>
      </c>
      <c r="F88" s="213">
        <v>0.1</v>
      </c>
      <c r="G88" s="213">
        <f t="shared" si="6"/>
        <v>0.1</v>
      </c>
      <c r="H88" s="214" t="s">
        <v>104</v>
      </c>
      <c r="I88" s="215"/>
      <c r="J88" s="216"/>
    </row>
    <row r="89" spans="1:10" s="147" customFormat="1" outlineLevel="2" x14ac:dyDescent="0.2">
      <c r="A89" s="204" t="s">
        <v>100</v>
      </c>
      <c r="B89" s="205" t="s">
        <v>317</v>
      </c>
      <c r="C89" s="211" t="s">
        <v>318</v>
      </c>
      <c r="D89" s="212" t="s">
        <v>319</v>
      </c>
      <c r="E89" s="212">
        <f>1*1</f>
        <v>1</v>
      </c>
      <c r="F89" s="213">
        <v>0.03</v>
      </c>
      <c r="G89" s="213">
        <f t="shared" si="6"/>
        <v>0.03</v>
      </c>
      <c r="H89" s="214" t="s">
        <v>104</v>
      </c>
      <c r="I89" s="215" t="s">
        <v>794</v>
      </c>
      <c r="J89" s="216"/>
    </row>
    <row r="90" spans="1:10" s="147" customFormat="1" outlineLevel="2" x14ac:dyDescent="0.2">
      <c r="A90" s="204" t="s">
        <v>100</v>
      </c>
      <c r="B90" s="205" t="s">
        <v>320</v>
      </c>
      <c r="C90" s="211" t="s">
        <v>321</v>
      </c>
      <c r="D90" s="212" t="s">
        <v>322</v>
      </c>
      <c r="E90" s="212">
        <f>4*1</f>
        <v>4</v>
      </c>
      <c r="F90" s="213">
        <v>0.01</v>
      </c>
      <c r="G90" s="213">
        <f t="shared" si="6"/>
        <v>0.04</v>
      </c>
      <c r="H90" s="214" t="s">
        <v>104</v>
      </c>
      <c r="I90" s="215"/>
      <c r="J90" s="216"/>
    </row>
    <row r="91" spans="1:10" s="147" customFormat="1" outlineLevel="2" x14ac:dyDescent="0.2">
      <c r="A91" s="204" t="s">
        <v>100</v>
      </c>
      <c r="B91" s="205" t="s">
        <v>323</v>
      </c>
      <c r="C91" s="211" t="s">
        <v>324</v>
      </c>
      <c r="D91" s="212" t="s">
        <v>325</v>
      </c>
      <c r="E91" s="212">
        <f>1*1</f>
        <v>1</v>
      </c>
      <c r="F91" s="213">
        <v>0.04</v>
      </c>
      <c r="G91" s="213">
        <f t="shared" si="6"/>
        <v>0.04</v>
      </c>
      <c r="H91" s="214" t="s">
        <v>104</v>
      </c>
      <c r="I91" s="215"/>
      <c r="J91" s="216"/>
    </row>
    <row r="92" spans="1:10" s="147" customFormat="1" outlineLevel="2" x14ac:dyDescent="0.2">
      <c r="A92" s="204" t="s">
        <v>100</v>
      </c>
      <c r="B92" s="205" t="s">
        <v>326</v>
      </c>
      <c r="C92" s="211" t="s">
        <v>327</v>
      </c>
      <c r="D92" s="212" t="s">
        <v>328</v>
      </c>
      <c r="E92" s="212">
        <f>1*1</f>
        <v>1</v>
      </c>
      <c r="F92" s="213">
        <v>0.14000000000000001</v>
      </c>
      <c r="G92" s="213">
        <f t="shared" si="6"/>
        <v>0.14000000000000001</v>
      </c>
      <c r="H92" s="214" t="s">
        <v>104</v>
      </c>
      <c r="I92" s="215"/>
      <c r="J92" s="216"/>
    </row>
    <row r="93" spans="1:10" s="147" customFormat="1" outlineLevel="2" x14ac:dyDescent="0.2">
      <c r="A93" s="204" t="s">
        <v>100</v>
      </c>
      <c r="B93" s="205" t="s">
        <v>329</v>
      </c>
      <c r="C93" s="211" t="s">
        <v>330</v>
      </c>
      <c r="D93" s="212" t="s">
        <v>331</v>
      </c>
      <c r="E93" s="212">
        <f>1*1</f>
        <v>1</v>
      </c>
      <c r="F93" s="213">
        <v>0.06</v>
      </c>
      <c r="G93" s="213">
        <f t="shared" si="6"/>
        <v>0.06</v>
      </c>
      <c r="H93" s="214" t="s">
        <v>104</v>
      </c>
      <c r="I93" s="215" t="s">
        <v>794</v>
      </c>
      <c r="J93" s="216"/>
    </row>
    <row r="94" spans="1:10" s="147" customFormat="1" outlineLevel="2" x14ac:dyDescent="0.2">
      <c r="A94" s="204" t="s">
        <v>100</v>
      </c>
      <c r="B94" s="205" t="s">
        <v>332</v>
      </c>
      <c r="C94" s="211" t="s">
        <v>333</v>
      </c>
      <c r="D94" s="212" t="s">
        <v>334</v>
      </c>
      <c r="E94" s="212">
        <f>1*1</f>
        <v>1</v>
      </c>
      <c r="F94" s="213">
        <v>0.46</v>
      </c>
      <c r="G94" s="213">
        <f t="shared" si="6"/>
        <v>0.46</v>
      </c>
      <c r="H94" s="214" t="s">
        <v>104</v>
      </c>
      <c r="I94" s="215"/>
      <c r="J94" s="216"/>
    </row>
    <row r="95" spans="1:10" s="147" customFormat="1" outlineLevel="2" x14ac:dyDescent="0.2">
      <c r="A95" s="204" t="s">
        <v>100</v>
      </c>
      <c r="B95" s="205" t="s">
        <v>335</v>
      </c>
      <c r="C95" s="211" t="s">
        <v>336</v>
      </c>
      <c r="D95" s="212" t="s">
        <v>337</v>
      </c>
      <c r="E95" s="212">
        <f>2*1</f>
        <v>2</v>
      </c>
      <c r="F95" s="213">
        <v>0.44</v>
      </c>
      <c r="G95" s="213">
        <f t="shared" si="6"/>
        <v>0.88</v>
      </c>
      <c r="H95" s="214" t="s">
        <v>104</v>
      </c>
      <c r="I95" s="215" t="s">
        <v>789</v>
      </c>
      <c r="J95" s="216"/>
    </row>
    <row r="96" spans="1:10" s="147" customFormat="1" outlineLevel="2" x14ac:dyDescent="0.2">
      <c r="A96" s="204" t="s">
        <v>100</v>
      </c>
      <c r="B96" s="205" t="s">
        <v>338</v>
      </c>
      <c r="C96" s="211" t="s">
        <v>339</v>
      </c>
      <c r="D96" s="212" t="s">
        <v>340</v>
      </c>
      <c r="E96" s="212">
        <f>2*1</f>
        <v>2</v>
      </c>
      <c r="F96" s="213">
        <v>0.45</v>
      </c>
      <c r="G96" s="213">
        <f t="shared" si="6"/>
        <v>0.9</v>
      </c>
      <c r="H96" s="214" t="s">
        <v>104</v>
      </c>
      <c r="I96" s="215" t="s">
        <v>789</v>
      </c>
      <c r="J96" s="216"/>
    </row>
    <row r="97" spans="1:10" s="147" customFormat="1" outlineLevel="2" x14ac:dyDescent="0.2">
      <c r="A97" s="204" t="s">
        <v>100</v>
      </c>
      <c r="B97" s="205" t="s">
        <v>341</v>
      </c>
      <c r="C97" s="211" t="s">
        <v>342</v>
      </c>
      <c r="D97" s="212" t="s">
        <v>343</v>
      </c>
      <c r="E97" s="212">
        <f>2*1</f>
        <v>2</v>
      </c>
      <c r="F97" s="213">
        <v>0.05</v>
      </c>
      <c r="G97" s="213">
        <f t="shared" si="6"/>
        <v>0.1</v>
      </c>
      <c r="H97" s="214" t="s">
        <v>104</v>
      </c>
      <c r="I97" s="215"/>
      <c r="J97" s="216"/>
    </row>
    <row r="98" spans="1:10" s="147" customFormat="1" outlineLevel="2" x14ac:dyDescent="0.2">
      <c r="A98" s="204" t="s">
        <v>100</v>
      </c>
      <c r="B98" s="205" t="s">
        <v>344</v>
      </c>
      <c r="C98" s="211" t="s">
        <v>345</v>
      </c>
      <c r="D98" s="212" t="s">
        <v>346</v>
      </c>
      <c r="E98" s="212">
        <f>2*1</f>
        <v>2</v>
      </c>
      <c r="F98" s="213">
        <v>0.03</v>
      </c>
      <c r="G98" s="213">
        <f t="shared" si="6"/>
        <v>0.06</v>
      </c>
      <c r="H98" s="214" t="s">
        <v>104</v>
      </c>
      <c r="I98" s="215" t="s">
        <v>794</v>
      </c>
      <c r="J98" s="216"/>
    </row>
    <row r="99" spans="1:10" s="147" customFormat="1" outlineLevel="2" x14ac:dyDescent="0.2">
      <c r="A99" s="204" t="s">
        <v>100</v>
      </c>
      <c r="B99" s="205" t="s">
        <v>347</v>
      </c>
      <c r="C99" s="211" t="s">
        <v>348</v>
      </c>
      <c r="D99" s="212" t="s">
        <v>349</v>
      </c>
      <c r="E99" s="212">
        <f>1*1</f>
        <v>1</v>
      </c>
      <c r="F99" s="213">
        <v>0.39</v>
      </c>
      <c r="G99" s="213">
        <f t="shared" si="6"/>
        <v>0.39</v>
      </c>
      <c r="H99" s="214" t="s">
        <v>104</v>
      </c>
      <c r="I99" s="215"/>
      <c r="J99" s="216"/>
    </row>
    <row r="100" spans="1:10" s="147" customFormat="1" outlineLevel="2" x14ac:dyDescent="0.2">
      <c r="A100" s="204" t="s">
        <v>100</v>
      </c>
      <c r="B100" s="205" t="s">
        <v>350</v>
      </c>
      <c r="C100" s="211" t="s">
        <v>351</v>
      </c>
      <c r="D100" s="212" t="s">
        <v>352</v>
      </c>
      <c r="E100" s="212">
        <f>2*1</f>
        <v>2</v>
      </c>
      <c r="F100" s="213">
        <v>0.02</v>
      </c>
      <c r="G100" s="213">
        <f t="shared" si="6"/>
        <v>0.04</v>
      </c>
      <c r="H100" s="214" t="s">
        <v>104</v>
      </c>
      <c r="I100" s="215"/>
      <c r="J100" s="216"/>
    </row>
    <row r="101" spans="1:10" s="147" customFormat="1" outlineLevel="2" x14ac:dyDescent="0.2">
      <c r="A101" s="204" t="s">
        <v>147</v>
      </c>
      <c r="B101" s="205" t="s">
        <v>353</v>
      </c>
      <c r="C101" s="217" t="s">
        <v>354</v>
      </c>
      <c r="D101" s="218" t="s">
        <v>355</v>
      </c>
      <c r="E101" s="218">
        <f>12*1</f>
        <v>12</v>
      </c>
      <c r="F101" s="219">
        <v>0</v>
      </c>
      <c r="G101" s="219">
        <f t="shared" si="6"/>
        <v>0</v>
      </c>
      <c r="H101" s="220"/>
      <c r="I101" s="221"/>
      <c r="J101" s="222"/>
    </row>
    <row r="102" spans="1:10" s="147" customFormat="1" outlineLevel="2" x14ac:dyDescent="0.2">
      <c r="A102" s="204" t="s">
        <v>147</v>
      </c>
      <c r="B102" s="205" t="s">
        <v>356</v>
      </c>
      <c r="C102" s="217" t="s">
        <v>357</v>
      </c>
      <c r="D102" s="218" t="s">
        <v>358</v>
      </c>
      <c r="E102" s="218">
        <f>2*1</f>
        <v>2</v>
      </c>
      <c r="F102" s="219">
        <v>0</v>
      </c>
      <c r="G102" s="219">
        <f t="shared" si="6"/>
        <v>0</v>
      </c>
      <c r="H102" s="220"/>
      <c r="I102" s="221"/>
      <c r="J102" s="222"/>
    </row>
    <row r="103" spans="1:10" s="147" customFormat="1" x14ac:dyDescent="0.2">
      <c r="A103" s="251" t="s">
        <v>100</v>
      </c>
      <c r="B103" s="205" t="s">
        <v>788</v>
      </c>
      <c r="C103" s="252" t="s">
        <v>795</v>
      </c>
      <c r="D103" s="253" t="s">
        <v>787</v>
      </c>
      <c r="E103" s="253">
        <v>2</v>
      </c>
      <c r="F103" s="254">
        <v>0.36</v>
      </c>
      <c r="G103" s="254">
        <f t="shared" si="6"/>
        <v>0.72</v>
      </c>
      <c r="H103" s="214" t="s">
        <v>104</v>
      </c>
      <c r="I103" s="255" t="s">
        <v>791</v>
      </c>
      <c r="J103" s="256"/>
    </row>
    <row r="104" spans="1:10" s="147" customFormat="1" outlineLevel="2" x14ac:dyDescent="0.2">
      <c r="A104" s="204" t="s">
        <v>100</v>
      </c>
      <c r="B104" s="205" t="s">
        <v>294</v>
      </c>
      <c r="C104" s="211" t="s">
        <v>805</v>
      </c>
      <c r="D104" s="212" t="s">
        <v>296</v>
      </c>
      <c r="E104" s="212">
        <f>1*1</f>
        <v>1</v>
      </c>
      <c r="F104" s="213">
        <v>0.79</v>
      </c>
      <c r="G104" s="213">
        <f t="shared" ref="G104" si="7">F104*E104</f>
        <v>0.79</v>
      </c>
      <c r="H104" s="214" t="s">
        <v>104</v>
      </c>
      <c r="I104" s="255" t="s">
        <v>807</v>
      </c>
      <c r="J104" s="216"/>
    </row>
    <row r="105" spans="1:10" s="147" customFormat="1" outlineLevel="2" x14ac:dyDescent="0.2">
      <c r="A105" s="204" t="s">
        <v>100</v>
      </c>
      <c r="B105" s="205" t="s">
        <v>359</v>
      </c>
      <c r="C105" s="223" t="s">
        <v>360</v>
      </c>
      <c r="D105" s="224" t="s">
        <v>361</v>
      </c>
      <c r="E105" s="224">
        <f>1*1</f>
        <v>1</v>
      </c>
      <c r="F105" s="225">
        <v>5.0199999999999996</v>
      </c>
      <c r="G105" s="225">
        <f>F105*E105</f>
        <v>5.0199999999999996</v>
      </c>
      <c r="H105" s="226" t="s">
        <v>362</v>
      </c>
      <c r="I105" s="227"/>
      <c r="J105" s="228"/>
    </row>
    <row r="106" spans="1:10" s="147" customFormat="1" outlineLevel="2" x14ac:dyDescent="0.2">
      <c r="A106" s="204" t="s">
        <v>100</v>
      </c>
      <c r="B106" s="205" t="s">
        <v>363</v>
      </c>
      <c r="C106" s="223" t="s">
        <v>364</v>
      </c>
      <c r="D106" s="224" t="s">
        <v>365</v>
      </c>
      <c r="E106" s="224">
        <f>2*1</f>
        <v>2</v>
      </c>
      <c r="F106" s="225">
        <v>0.45</v>
      </c>
      <c r="G106" s="225">
        <f>F106*E106</f>
        <v>0.9</v>
      </c>
      <c r="H106" s="226" t="s">
        <v>104</v>
      </c>
      <c r="I106" s="227"/>
      <c r="J106" s="228"/>
    </row>
    <row r="107" spans="1:10" s="147" customFormat="1" outlineLevel="2" x14ac:dyDescent="0.2">
      <c r="A107" s="204" t="s">
        <v>100</v>
      </c>
      <c r="B107" s="205" t="s">
        <v>366</v>
      </c>
      <c r="C107" s="217"/>
      <c r="D107" s="218" t="s">
        <v>367</v>
      </c>
      <c r="E107" s="218">
        <f>5*1</f>
        <v>5</v>
      </c>
      <c r="F107" s="219">
        <v>0</v>
      </c>
      <c r="G107" s="219">
        <f>F107*E107</f>
        <v>0</v>
      </c>
      <c r="H107" s="220"/>
      <c r="I107" s="221"/>
      <c r="J107" s="222"/>
    </row>
    <row r="108" spans="1:10" s="147" customFormat="1" outlineLevel="2" x14ac:dyDescent="0.2">
      <c r="A108" s="204" t="s">
        <v>100</v>
      </c>
      <c r="B108" s="205" t="s">
        <v>368</v>
      </c>
      <c r="C108" s="223"/>
      <c r="D108" s="224" t="s">
        <v>369</v>
      </c>
      <c r="E108" s="224">
        <f>1*1</f>
        <v>1</v>
      </c>
      <c r="F108" s="225">
        <v>0.3</v>
      </c>
      <c r="G108" s="225">
        <f>F108*E108</f>
        <v>0.3</v>
      </c>
      <c r="H108" s="226"/>
      <c r="I108" s="227"/>
      <c r="J108" s="228"/>
    </row>
    <row r="109" spans="1:10" s="147" customFormat="1" outlineLevel="1" x14ac:dyDescent="0.2">
      <c r="A109" s="204" t="s">
        <v>87</v>
      </c>
      <c r="B109" s="205" t="s">
        <v>370</v>
      </c>
      <c r="C109" s="206" t="s">
        <v>371</v>
      </c>
      <c r="D109" s="207" t="s">
        <v>372</v>
      </c>
      <c r="E109" s="207">
        <f>1*1</f>
        <v>1</v>
      </c>
      <c r="F109" s="210"/>
      <c r="G109" s="210" t="str">
        <f>""</f>
        <v/>
      </c>
      <c r="H109" s="204"/>
      <c r="I109" s="208"/>
      <c r="J109" s="209"/>
    </row>
    <row r="110" spans="1:10" s="147" customFormat="1" outlineLevel="2" x14ac:dyDescent="0.2">
      <c r="A110" s="204" t="s">
        <v>100</v>
      </c>
      <c r="B110" s="205" t="s">
        <v>373</v>
      </c>
      <c r="C110" s="223" t="s">
        <v>374</v>
      </c>
      <c r="D110" s="224" t="s">
        <v>375</v>
      </c>
      <c r="E110" s="224">
        <f>1*1</f>
        <v>1</v>
      </c>
      <c r="F110" s="225">
        <v>1.95</v>
      </c>
      <c r="G110" s="225">
        <f>F110*E110</f>
        <v>1.95</v>
      </c>
      <c r="H110" s="226" t="s">
        <v>362</v>
      </c>
      <c r="I110" s="227"/>
      <c r="J110" s="228"/>
    </row>
    <row r="111" spans="1:10" s="147" customFormat="1" outlineLevel="2" x14ac:dyDescent="0.2">
      <c r="A111" s="204" t="s">
        <v>100</v>
      </c>
      <c r="B111" s="205" t="s">
        <v>376</v>
      </c>
      <c r="C111" s="217"/>
      <c r="D111" s="218" t="s">
        <v>367</v>
      </c>
      <c r="E111" s="218">
        <f>19*1</f>
        <v>19</v>
      </c>
      <c r="F111" s="219">
        <v>0</v>
      </c>
      <c r="G111" s="219">
        <f>F111*E111</f>
        <v>0</v>
      </c>
      <c r="H111" s="220"/>
      <c r="I111" s="221"/>
      <c r="J111" s="222"/>
    </row>
    <row r="112" spans="1:10" s="147" customFormat="1" outlineLevel="2" x14ac:dyDescent="0.2">
      <c r="A112" s="204" t="s">
        <v>100</v>
      </c>
      <c r="B112" s="205" t="s">
        <v>377</v>
      </c>
      <c r="C112" s="223"/>
      <c r="D112" s="224" t="s">
        <v>378</v>
      </c>
      <c r="E112" s="224">
        <f>1*1</f>
        <v>1</v>
      </c>
      <c r="F112" s="225">
        <v>0.2</v>
      </c>
      <c r="G112" s="225">
        <f>F112*E112</f>
        <v>0.2</v>
      </c>
      <c r="H112" s="226"/>
      <c r="I112" s="227"/>
      <c r="J112" s="228"/>
    </row>
    <row r="113" spans="1:10" s="147" customFormat="1" outlineLevel="1" x14ac:dyDescent="0.2">
      <c r="A113" s="204" t="s">
        <v>87</v>
      </c>
      <c r="B113" s="205" t="s">
        <v>379</v>
      </c>
      <c r="C113" s="206" t="s">
        <v>380</v>
      </c>
      <c r="D113" s="207" t="s">
        <v>381</v>
      </c>
      <c r="E113" s="207">
        <f>1*1</f>
        <v>1</v>
      </c>
      <c r="F113" s="210"/>
      <c r="G113" s="210" t="str">
        <f>""</f>
        <v/>
      </c>
      <c r="H113" s="204"/>
      <c r="I113" s="208"/>
      <c r="J113" s="209"/>
    </row>
    <row r="114" spans="1:10" s="147" customFormat="1" outlineLevel="2" x14ac:dyDescent="0.2">
      <c r="A114" s="204" t="s">
        <v>100</v>
      </c>
      <c r="B114" s="205" t="s">
        <v>382</v>
      </c>
      <c r="C114" s="223" t="s">
        <v>383</v>
      </c>
      <c r="D114" s="224" t="s">
        <v>384</v>
      </c>
      <c r="E114" s="224">
        <f>1*1</f>
        <v>1</v>
      </c>
      <c r="F114" s="225">
        <v>1.25</v>
      </c>
      <c r="G114" s="225">
        <f>F114*E114</f>
        <v>1.25</v>
      </c>
      <c r="H114" s="226" t="s">
        <v>362</v>
      </c>
      <c r="I114" s="227"/>
      <c r="J114" s="228"/>
    </row>
    <row r="115" spans="1:10" s="147" customFormat="1" outlineLevel="2" x14ac:dyDescent="0.2">
      <c r="A115" s="204" t="s">
        <v>100</v>
      </c>
      <c r="B115" s="205" t="s">
        <v>385</v>
      </c>
      <c r="C115" s="217"/>
      <c r="D115" s="218" t="s">
        <v>367</v>
      </c>
      <c r="E115" s="218">
        <f>7*1</f>
        <v>7</v>
      </c>
      <c r="F115" s="219">
        <v>0</v>
      </c>
      <c r="G115" s="219">
        <f>F115*E115</f>
        <v>0</v>
      </c>
      <c r="H115" s="220"/>
      <c r="I115" s="221"/>
      <c r="J115" s="222"/>
    </row>
    <row r="116" spans="1:10" s="147" customFormat="1" outlineLevel="2" x14ac:dyDescent="0.2">
      <c r="A116" s="204" t="s">
        <v>100</v>
      </c>
      <c r="B116" s="205" t="s">
        <v>386</v>
      </c>
      <c r="C116" s="223"/>
      <c r="D116" s="224" t="s">
        <v>387</v>
      </c>
      <c r="E116" s="224">
        <f>1*1</f>
        <v>1</v>
      </c>
      <c r="F116" s="225">
        <v>0.2</v>
      </c>
      <c r="G116" s="225">
        <f>F116*E116</f>
        <v>0.2</v>
      </c>
      <c r="H116" s="226"/>
      <c r="I116" s="227"/>
      <c r="J116" s="228"/>
    </row>
    <row r="117" spans="1:10" s="147" customFormat="1" outlineLevel="1" x14ac:dyDescent="0.2">
      <c r="A117" s="204" t="s">
        <v>87</v>
      </c>
      <c r="B117" s="205" t="s">
        <v>388</v>
      </c>
      <c r="C117" s="206" t="s">
        <v>389</v>
      </c>
      <c r="D117" s="207" t="s">
        <v>390</v>
      </c>
      <c r="E117" s="207">
        <f>1*1</f>
        <v>1</v>
      </c>
      <c r="F117" s="210"/>
      <c r="G117" s="210" t="str">
        <f>""</f>
        <v/>
      </c>
      <c r="H117" s="204"/>
      <c r="I117" s="208"/>
      <c r="J117" s="209"/>
    </row>
    <row r="118" spans="1:10" s="147" customFormat="1" outlineLevel="2" x14ac:dyDescent="0.2">
      <c r="A118" s="204" t="s">
        <v>100</v>
      </c>
      <c r="B118" s="205" t="s">
        <v>391</v>
      </c>
      <c r="C118" s="223" t="s">
        <v>392</v>
      </c>
      <c r="D118" s="224" t="s">
        <v>393</v>
      </c>
      <c r="E118" s="224">
        <f>1*1</f>
        <v>1</v>
      </c>
      <c r="F118" s="225">
        <v>0.28000000000000003</v>
      </c>
      <c r="G118" s="225">
        <f>F118*E118</f>
        <v>0.28000000000000003</v>
      </c>
      <c r="H118" s="226" t="s">
        <v>362</v>
      </c>
      <c r="I118" s="227"/>
      <c r="J118" s="228"/>
    </row>
    <row r="119" spans="1:10" s="147" customFormat="1" outlineLevel="2" x14ac:dyDescent="0.2">
      <c r="A119" s="204" t="s">
        <v>100</v>
      </c>
      <c r="B119" s="205" t="s">
        <v>394</v>
      </c>
      <c r="C119" s="217"/>
      <c r="D119" s="218" t="s">
        <v>367</v>
      </c>
      <c r="E119" s="218">
        <f>4*1</f>
        <v>4</v>
      </c>
      <c r="F119" s="219">
        <v>0</v>
      </c>
      <c r="G119" s="219">
        <f>F119*E119</f>
        <v>0</v>
      </c>
      <c r="H119" s="220"/>
      <c r="I119" s="221"/>
      <c r="J119" s="222"/>
    </row>
    <row r="120" spans="1:10" s="147" customFormat="1" outlineLevel="2" x14ac:dyDescent="0.2">
      <c r="A120" s="204" t="s">
        <v>100</v>
      </c>
      <c r="B120" s="205" t="s">
        <v>395</v>
      </c>
      <c r="C120" s="223"/>
      <c r="D120" s="224" t="s">
        <v>396</v>
      </c>
      <c r="E120" s="224">
        <f>1*1</f>
        <v>1</v>
      </c>
      <c r="F120" s="225">
        <v>0.2</v>
      </c>
      <c r="G120" s="225">
        <f>F120*E120</f>
        <v>0.2</v>
      </c>
      <c r="H120" s="226"/>
      <c r="I120" s="227"/>
      <c r="J120" s="228"/>
    </row>
    <row r="121" spans="1:10" s="147" customFormat="1" outlineLevel="1" x14ac:dyDescent="0.2">
      <c r="A121" s="204" t="s">
        <v>87</v>
      </c>
      <c r="B121" s="205" t="s">
        <v>397</v>
      </c>
      <c r="C121" s="206" t="s">
        <v>398</v>
      </c>
      <c r="D121" s="207" t="s">
        <v>390</v>
      </c>
      <c r="E121" s="207">
        <f>1*1</f>
        <v>1</v>
      </c>
      <c r="F121" s="210"/>
      <c r="G121" s="210" t="str">
        <f>""</f>
        <v/>
      </c>
      <c r="H121" s="204"/>
      <c r="I121" s="208"/>
      <c r="J121" s="209"/>
    </row>
    <row r="122" spans="1:10" s="147" customFormat="1" outlineLevel="2" x14ac:dyDescent="0.2">
      <c r="A122" s="204" t="s">
        <v>100</v>
      </c>
      <c r="B122" s="205" t="s">
        <v>399</v>
      </c>
      <c r="C122" s="223" t="s">
        <v>392</v>
      </c>
      <c r="D122" s="224" t="s">
        <v>393</v>
      </c>
      <c r="E122" s="224">
        <f>1*1</f>
        <v>1</v>
      </c>
      <c r="F122" s="225">
        <v>0.28000000000000003</v>
      </c>
      <c r="G122" s="225">
        <f>F122*E122</f>
        <v>0.28000000000000003</v>
      </c>
      <c r="H122" s="226" t="s">
        <v>362</v>
      </c>
      <c r="I122" s="227"/>
      <c r="J122" s="228"/>
    </row>
    <row r="123" spans="1:10" s="147" customFormat="1" outlineLevel="2" x14ac:dyDescent="0.2">
      <c r="A123" s="204" t="s">
        <v>100</v>
      </c>
      <c r="B123" s="205" t="s">
        <v>400</v>
      </c>
      <c r="C123" s="217"/>
      <c r="D123" s="218" t="s">
        <v>367</v>
      </c>
      <c r="E123" s="218">
        <f>4*1</f>
        <v>4</v>
      </c>
      <c r="F123" s="219">
        <v>0</v>
      </c>
      <c r="G123" s="219">
        <f>F123*E123</f>
        <v>0</v>
      </c>
      <c r="H123" s="220"/>
      <c r="I123" s="221"/>
      <c r="J123" s="222"/>
    </row>
    <row r="124" spans="1:10" s="147" customFormat="1" outlineLevel="2" x14ac:dyDescent="0.2">
      <c r="A124" s="204" t="s">
        <v>100</v>
      </c>
      <c r="B124" s="205" t="s">
        <v>401</v>
      </c>
      <c r="C124" s="223"/>
      <c r="D124" s="224" t="s">
        <v>402</v>
      </c>
      <c r="E124" s="224">
        <f>1*1</f>
        <v>1</v>
      </c>
      <c r="F124" s="225">
        <v>1.35</v>
      </c>
      <c r="G124" s="225">
        <f>F124*E124</f>
        <v>1.35</v>
      </c>
      <c r="H124" s="226"/>
      <c r="I124" s="227"/>
      <c r="J124" s="228"/>
    </row>
    <row r="125" spans="1:10" s="147" customFormat="1" outlineLevel="1" x14ac:dyDescent="0.2">
      <c r="A125" s="204" t="s">
        <v>87</v>
      </c>
      <c r="B125" s="205" t="s">
        <v>403</v>
      </c>
      <c r="C125" s="206" t="s">
        <v>404</v>
      </c>
      <c r="D125" s="207" t="s">
        <v>405</v>
      </c>
      <c r="E125" s="207">
        <f>1*1</f>
        <v>1</v>
      </c>
      <c r="F125" s="210"/>
      <c r="G125" s="210" t="str">
        <f>""</f>
        <v/>
      </c>
      <c r="H125" s="204"/>
      <c r="I125" s="208"/>
      <c r="J125" s="209"/>
    </row>
    <row r="126" spans="1:10" s="147" customFormat="1" outlineLevel="2" x14ac:dyDescent="0.2">
      <c r="A126" s="204" t="s">
        <v>100</v>
      </c>
      <c r="B126" s="205" t="s">
        <v>406</v>
      </c>
      <c r="C126" s="211" t="s">
        <v>407</v>
      </c>
      <c r="D126" s="212" t="s">
        <v>408</v>
      </c>
      <c r="E126" s="212">
        <f>2*1</f>
        <v>2</v>
      </c>
      <c r="F126" s="213">
        <v>0.01</v>
      </c>
      <c r="G126" s="213">
        <f>F126*E126</f>
        <v>0.02</v>
      </c>
      <c r="H126" s="214" t="s">
        <v>104</v>
      </c>
      <c r="I126" s="215"/>
      <c r="J126" s="216"/>
    </row>
    <row r="127" spans="1:10" s="147" customFormat="1" outlineLevel="2" x14ac:dyDescent="0.2">
      <c r="A127" s="204" t="s">
        <v>100</v>
      </c>
      <c r="B127" s="205" t="s">
        <v>409</v>
      </c>
      <c r="C127" s="211" t="s">
        <v>410</v>
      </c>
      <c r="D127" s="212" t="s">
        <v>411</v>
      </c>
      <c r="E127" s="212">
        <f>1*1</f>
        <v>1</v>
      </c>
      <c r="F127" s="213">
        <v>0.74</v>
      </c>
      <c r="G127" s="213">
        <f>F127*E127</f>
        <v>0.74</v>
      </c>
      <c r="H127" s="214" t="s">
        <v>104</v>
      </c>
      <c r="I127" s="215"/>
      <c r="J127" s="216"/>
    </row>
    <row r="128" spans="1:10" s="147" customFormat="1" outlineLevel="1" x14ac:dyDescent="0.2">
      <c r="A128" s="204" t="s">
        <v>87</v>
      </c>
      <c r="B128" s="205" t="s">
        <v>412</v>
      </c>
      <c r="C128" s="206" t="s">
        <v>413</v>
      </c>
      <c r="D128" s="207" t="s">
        <v>414</v>
      </c>
      <c r="E128" s="207">
        <f>1*1</f>
        <v>1</v>
      </c>
      <c r="F128" s="210"/>
      <c r="G128" s="210" t="str">
        <f>""</f>
        <v/>
      </c>
      <c r="H128" s="204"/>
      <c r="I128" s="208"/>
      <c r="J128" s="209"/>
    </row>
    <row r="129" spans="1:10" s="147" customFormat="1" outlineLevel="2" x14ac:dyDescent="0.2">
      <c r="A129" s="204" t="s">
        <v>100</v>
      </c>
      <c r="B129" s="205" t="s">
        <v>415</v>
      </c>
      <c r="C129" s="211" t="s">
        <v>416</v>
      </c>
      <c r="D129" s="212" t="s">
        <v>417</v>
      </c>
      <c r="E129" s="212">
        <f>1*1</f>
        <v>1</v>
      </c>
      <c r="F129" s="213">
        <v>1.05</v>
      </c>
      <c r="G129" s="213">
        <f>F129*E129</f>
        <v>1.05</v>
      </c>
      <c r="H129" s="214" t="s">
        <v>104</v>
      </c>
      <c r="I129" s="215"/>
      <c r="J129" s="216"/>
    </row>
    <row r="130" spans="1:10" s="147" customFormat="1" outlineLevel="2" x14ac:dyDescent="0.2">
      <c r="A130" s="204" t="s">
        <v>100</v>
      </c>
      <c r="B130" s="205" t="s">
        <v>418</v>
      </c>
      <c r="C130" s="211" t="s">
        <v>419</v>
      </c>
      <c r="D130" s="212" t="s">
        <v>420</v>
      </c>
      <c r="E130" s="212">
        <f>1*1</f>
        <v>1</v>
      </c>
      <c r="F130" s="213">
        <v>0.06</v>
      </c>
      <c r="G130" s="213">
        <f>F130*E130</f>
        <v>0.06</v>
      </c>
      <c r="H130" s="214" t="s">
        <v>104</v>
      </c>
      <c r="I130" s="215"/>
      <c r="J130" s="216"/>
    </row>
    <row r="131" spans="1:10" s="147" customFormat="1" outlineLevel="2" x14ac:dyDescent="0.2">
      <c r="A131" s="204" t="s">
        <v>100</v>
      </c>
      <c r="B131" s="205" t="s">
        <v>421</v>
      </c>
      <c r="C131" s="211" t="s">
        <v>407</v>
      </c>
      <c r="D131" s="212" t="s">
        <v>408</v>
      </c>
      <c r="E131" s="212">
        <f>4*1</f>
        <v>4</v>
      </c>
      <c r="F131" s="213">
        <v>0.01</v>
      </c>
      <c r="G131" s="213">
        <f>F131*E131</f>
        <v>0.04</v>
      </c>
      <c r="H131" s="214" t="s">
        <v>104</v>
      </c>
      <c r="I131" s="215"/>
      <c r="J131" s="216"/>
    </row>
    <row r="132" spans="1:10" s="147" customFormat="1" outlineLevel="1" x14ac:dyDescent="0.2">
      <c r="A132" s="204" t="s">
        <v>87</v>
      </c>
      <c r="B132" s="205" t="s">
        <v>422</v>
      </c>
      <c r="C132" s="206" t="s">
        <v>423</v>
      </c>
      <c r="D132" s="207" t="s">
        <v>424</v>
      </c>
      <c r="E132" s="207">
        <f>1*1</f>
        <v>1</v>
      </c>
      <c r="F132" s="210"/>
      <c r="G132" s="210" t="str">
        <f>""</f>
        <v/>
      </c>
      <c r="H132" s="204"/>
      <c r="I132" s="208"/>
      <c r="J132" s="209"/>
    </row>
    <row r="133" spans="1:10" s="147" customFormat="1" outlineLevel="2" x14ac:dyDescent="0.2">
      <c r="A133" s="204" t="s">
        <v>100</v>
      </c>
      <c r="B133" s="205" t="s">
        <v>425</v>
      </c>
      <c r="C133" s="211" t="s">
        <v>426</v>
      </c>
      <c r="D133" s="212" t="s">
        <v>427</v>
      </c>
      <c r="E133" s="212">
        <f>1*1</f>
        <v>1</v>
      </c>
      <c r="F133" s="213">
        <v>0.87</v>
      </c>
      <c r="G133" s="213">
        <f>F133*E133</f>
        <v>0.87</v>
      </c>
      <c r="H133" s="214" t="s">
        <v>104</v>
      </c>
      <c r="I133" s="215"/>
      <c r="J133" s="216"/>
    </row>
    <row r="134" spans="1:10" s="147" customFormat="1" outlineLevel="2" x14ac:dyDescent="0.2">
      <c r="A134" s="204" t="s">
        <v>100</v>
      </c>
      <c r="B134" s="205" t="s">
        <v>428</v>
      </c>
      <c r="C134" s="211" t="s">
        <v>407</v>
      </c>
      <c r="D134" s="212" t="s">
        <v>408</v>
      </c>
      <c r="E134" s="212">
        <f>2*1</f>
        <v>2</v>
      </c>
      <c r="F134" s="213">
        <v>0.01</v>
      </c>
      <c r="G134" s="213">
        <f>F134*E134</f>
        <v>0.02</v>
      </c>
      <c r="H134" s="214" t="s">
        <v>104</v>
      </c>
      <c r="I134" s="215"/>
      <c r="J134" s="216"/>
    </row>
    <row r="135" spans="1:10" s="147" customFormat="1" outlineLevel="1" x14ac:dyDescent="0.2">
      <c r="A135" s="204" t="s">
        <v>87</v>
      </c>
      <c r="B135" s="205" t="s">
        <v>429</v>
      </c>
      <c r="C135" s="206" t="s">
        <v>430</v>
      </c>
      <c r="D135" s="207" t="s">
        <v>431</v>
      </c>
      <c r="E135" s="207">
        <f>1*1</f>
        <v>1</v>
      </c>
      <c r="F135" s="210"/>
      <c r="G135" s="210" t="str">
        <f>""</f>
        <v/>
      </c>
      <c r="H135" s="204"/>
      <c r="I135" s="208"/>
      <c r="J135" s="209"/>
    </row>
    <row r="136" spans="1:10" s="147" customFormat="1" outlineLevel="2" x14ac:dyDescent="0.2">
      <c r="A136" s="204" t="s">
        <v>100</v>
      </c>
      <c r="B136" s="205" t="s">
        <v>432</v>
      </c>
      <c r="C136" s="223" t="s">
        <v>433</v>
      </c>
      <c r="D136" s="224" t="s">
        <v>434</v>
      </c>
      <c r="E136" s="224">
        <f>2*1</f>
        <v>2</v>
      </c>
      <c r="F136" s="225">
        <v>7.0000000000000007E-2</v>
      </c>
      <c r="G136" s="225">
        <f>F136*E136</f>
        <v>0.14000000000000001</v>
      </c>
      <c r="H136" s="226" t="s">
        <v>104</v>
      </c>
      <c r="I136" s="227"/>
      <c r="J136" s="228"/>
    </row>
    <row r="137" spans="1:10" s="147" customFormat="1" outlineLevel="2" x14ac:dyDescent="0.2">
      <c r="A137" s="204" t="s">
        <v>100</v>
      </c>
      <c r="B137" s="205" t="s">
        <v>435</v>
      </c>
      <c r="C137" s="223" t="s">
        <v>436</v>
      </c>
      <c r="D137" s="224" t="s">
        <v>437</v>
      </c>
      <c r="E137" s="224">
        <f>2*1</f>
        <v>2</v>
      </c>
      <c r="F137" s="225">
        <v>0.31</v>
      </c>
      <c r="G137" s="225">
        <f>F137*E137</f>
        <v>0.62</v>
      </c>
      <c r="H137" s="226" t="s">
        <v>362</v>
      </c>
      <c r="I137" s="227"/>
      <c r="J137" s="228"/>
    </row>
    <row r="138" spans="1:10" s="147" customFormat="1" outlineLevel="2" x14ac:dyDescent="0.2">
      <c r="A138" s="204" t="s">
        <v>100</v>
      </c>
      <c r="B138" s="205" t="s">
        <v>438</v>
      </c>
      <c r="C138" s="223" t="s">
        <v>439</v>
      </c>
      <c r="D138" s="224" t="s">
        <v>440</v>
      </c>
      <c r="E138" s="224">
        <f>2*1</f>
        <v>2</v>
      </c>
      <c r="F138" s="225">
        <v>0.16</v>
      </c>
      <c r="G138" s="225">
        <f>F138*E138</f>
        <v>0.32</v>
      </c>
      <c r="H138" s="226">
        <v>1.4300999999999999</v>
      </c>
      <c r="I138" s="227"/>
      <c r="J138" s="228"/>
    </row>
    <row r="139" spans="1:10" s="147" customFormat="1" outlineLevel="2" x14ac:dyDescent="0.2">
      <c r="A139" s="204" t="s">
        <v>100</v>
      </c>
      <c r="B139" s="205" t="s">
        <v>441</v>
      </c>
      <c r="C139" s="217"/>
      <c r="D139" s="218" t="s">
        <v>367</v>
      </c>
      <c r="E139" s="218">
        <f>4*1</f>
        <v>4</v>
      </c>
      <c r="F139" s="219">
        <v>0</v>
      </c>
      <c r="G139" s="219">
        <f>F139*E139</f>
        <v>0</v>
      </c>
      <c r="H139" s="220"/>
      <c r="I139" s="221"/>
      <c r="J139" s="222"/>
    </row>
    <row r="140" spans="1:10" s="147" customFormat="1" outlineLevel="2" x14ac:dyDescent="0.2">
      <c r="A140" s="204" t="s">
        <v>100</v>
      </c>
      <c r="B140" s="205" t="s">
        <v>442</v>
      </c>
      <c r="C140" s="223"/>
      <c r="D140" s="224" t="s">
        <v>443</v>
      </c>
      <c r="E140" s="224">
        <f>1*1</f>
        <v>1</v>
      </c>
      <c r="F140" s="225">
        <v>0.1</v>
      </c>
      <c r="G140" s="225">
        <f>F140*E140</f>
        <v>0.1</v>
      </c>
      <c r="H140" s="226"/>
      <c r="I140" s="227"/>
      <c r="J140" s="228"/>
    </row>
    <row r="141" spans="1:10" s="147" customFormat="1" outlineLevel="1" x14ac:dyDescent="0.2">
      <c r="A141" s="204" t="s">
        <v>87</v>
      </c>
      <c r="B141" s="205" t="s">
        <v>444</v>
      </c>
      <c r="C141" s="206" t="s">
        <v>445</v>
      </c>
      <c r="D141" s="207" t="s">
        <v>431</v>
      </c>
      <c r="E141" s="207">
        <f>1*1</f>
        <v>1</v>
      </c>
      <c r="F141" s="210"/>
      <c r="G141" s="210" t="str">
        <f>""</f>
        <v/>
      </c>
      <c r="H141" s="204"/>
      <c r="I141" s="208"/>
      <c r="J141" s="209"/>
    </row>
    <row r="142" spans="1:10" s="147" customFormat="1" outlineLevel="2" x14ac:dyDescent="0.2">
      <c r="A142" s="204" t="s">
        <v>100</v>
      </c>
      <c r="B142" s="205" t="s">
        <v>446</v>
      </c>
      <c r="C142" s="223" t="s">
        <v>433</v>
      </c>
      <c r="D142" s="224" t="s">
        <v>434</v>
      </c>
      <c r="E142" s="224">
        <f>2*1</f>
        <v>2</v>
      </c>
      <c r="F142" s="225">
        <v>7.0000000000000007E-2</v>
      </c>
      <c r="G142" s="225">
        <f>F142*E142</f>
        <v>0.14000000000000001</v>
      </c>
      <c r="H142" s="226" t="s">
        <v>104</v>
      </c>
      <c r="I142" s="227"/>
      <c r="J142" s="228"/>
    </row>
    <row r="143" spans="1:10" s="147" customFormat="1" outlineLevel="2" x14ac:dyDescent="0.2">
      <c r="A143" s="204" t="s">
        <v>100</v>
      </c>
      <c r="B143" s="205" t="s">
        <v>447</v>
      </c>
      <c r="C143" s="223" t="s">
        <v>436</v>
      </c>
      <c r="D143" s="224" t="s">
        <v>437</v>
      </c>
      <c r="E143" s="224">
        <f>2*1</f>
        <v>2</v>
      </c>
      <c r="F143" s="225">
        <v>0.31</v>
      </c>
      <c r="G143" s="225">
        <f>F143*E143</f>
        <v>0.62</v>
      </c>
      <c r="H143" s="226" t="s">
        <v>362</v>
      </c>
      <c r="I143" s="227"/>
      <c r="J143" s="228"/>
    </row>
    <row r="144" spans="1:10" s="147" customFormat="1" outlineLevel="2" x14ac:dyDescent="0.2">
      <c r="A144" s="204" t="s">
        <v>100</v>
      </c>
      <c r="B144" s="205" t="s">
        <v>448</v>
      </c>
      <c r="C144" s="223" t="s">
        <v>439</v>
      </c>
      <c r="D144" s="224" t="s">
        <v>440</v>
      </c>
      <c r="E144" s="224">
        <f>2*1</f>
        <v>2</v>
      </c>
      <c r="F144" s="225">
        <v>0.16</v>
      </c>
      <c r="G144" s="225">
        <f>F144*E144</f>
        <v>0.32</v>
      </c>
      <c r="H144" s="226">
        <v>1.4300999999999999</v>
      </c>
      <c r="I144" s="227"/>
      <c r="J144" s="228"/>
    </row>
    <row r="145" spans="1:10" s="147" customFormat="1" outlineLevel="2" x14ac:dyDescent="0.2">
      <c r="A145" s="204" t="s">
        <v>100</v>
      </c>
      <c r="B145" s="205" t="s">
        <v>449</v>
      </c>
      <c r="C145" s="217"/>
      <c r="D145" s="218" t="s">
        <v>367</v>
      </c>
      <c r="E145" s="218">
        <f>4*1</f>
        <v>4</v>
      </c>
      <c r="F145" s="219">
        <v>0</v>
      </c>
      <c r="G145" s="219">
        <f>F145*E145</f>
        <v>0</v>
      </c>
      <c r="H145" s="220"/>
      <c r="I145" s="221"/>
      <c r="J145" s="222"/>
    </row>
    <row r="146" spans="1:10" s="147" customFormat="1" outlineLevel="2" x14ac:dyDescent="0.2">
      <c r="A146" s="204" t="s">
        <v>100</v>
      </c>
      <c r="B146" s="205" t="s">
        <v>450</v>
      </c>
      <c r="C146" s="223"/>
      <c r="D146" s="224" t="s">
        <v>451</v>
      </c>
      <c r="E146" s="224">
        <f t="shared" ref="E146:E152" si="8">1*1</f>
        <v>1</v>
      </c>
      <c r="F146" s="225">
        <v>0.2</v>
      </c>
      <c r="G146" s="225">
        <f>F146*E146</f>
        <v>0.2</v>
      </c>
      <c r="H146" s="226"/>
      <c r="I146" s="227"/>
      <c r="J146" s="228"/>
    </row>
    <row r="147" spans="1:10" s="147" customFormat="1" outlineLevel="1" x14ac:dyDescent="0.2">
      <c r="A147" s="204" t="s">
        <v>87</v>
      </c>
      <c r="B147" s="205" t="s">
        <v>452</v>
      </c>
      <c r="C147" s="206" t="s">
        <v>453</v>
      </c>
      <c r="D147" s="207" t="s">
        <v>454</v>
      </c>
      <c r="E147" s="207">
        <f t="shared" si="8"/>
        <v>1</v>
      </c>
      <c r="F147" s="210"/>
      <c r="G147" s="210" t="str">
        <f>""</f>
        <v/>
      </c>
      <c r="H147" s="204"/>
      <c r="I147" s="208"/>
      <c r="J147" s="209"/>
    </row>
    <row r="148" spans="1:10" s="147" customFormat="1" outlineLevel="2" x14ac:dyDescent="0.2">
      <c r="A148" s="204" t="s">
        <v>100</v>
      </c>
      <c r="B148" s="205" t="s">
        <v>455</v>
      </c>
      <c r="C148" s="211" t="s">
        <v>456</v>
      </c>
      <c r="D148" s="212" t="s">
        <v>457</v>
      </c>
      <c r="E148" s="212">
        <f t="shared" si="8"/>
        <v>1</v>
      </c>
      <c r="F148" s="213">
        <v>0.14000000000000001</v>
      </c>
      <c r="G148" s="213">
        <f t="shared" ref="G148:G154" si="9">F148*E148</f>
        <v>0.14000000000000001</v>
      </c>
      <c r="H148" s="214" t="s">
        <v>104</v>
      </c>
      <c r="I148" s="215"/>
      <c r="J148" s="216"/>
    </row>
    <row r="149" spans="1:10" s="147" customFormat="1" outlineLevel="2" x14ac:dyDescent="0.2">
      <c r="A149" s="204" t="s">
        <v>100</v>
      </c>
      <c r="B149" s="205" t="s">
        <v>458</v>
      </c>
      <c r="C149" s="211" t="s">
        <v>459</v>
      </c>
      <c r="D149" s="212" t="s">
        <v>460</v>
      </c>
      <c r="E149" s="212">
        <f t="shared" si="8"/>
        <v>1</v>
      </c>
      <c r="F149" s="213">
        <v>0.47</v>
      </c>
      <c r="G149" s="213">
        <f t="shared" si="9"/>
        <v>0.47</v>
      </c>
      <c r="H149" s="214" t="s">
        <v>104</v>
      </c>
      <c r="I149" s="215"/>
      <c r="J149" s="216"/>
    </row>
    <row r="150" spans="1:10" s="147" customFormat="1" outlineLevel="2" x14ac:dyDescent="0.2">
      <c r="A150" s="204" t="s">
        <v>100</v>
      </c>
      <c r="B150" s="205" t="s">
        <v>461</v>
      </c>
      <c r="C150" s="211" t="s">
        <v>462</v>
      </c>
      <c r="D150" s="212" t="s">
        <v>460</v>
      </c>
      <c r="E150" s="212">
        <f t="shared" si="8"/>
        <v>1</v>
      </c>
      <c r="F150" s="213">
        <v>0.47</v>
      </c>
      <c r="G150" s="213">
        <f t="shared" si="9"/>
        <v>0.47</v>
      </c>
      <c r="H150" s="214" t="s">
        <v>104</v>
      </c>
      <c r="I150" s="215"/>
      <c r="J150" s="216"/>
    </row>
    <row r="151" spans="1:10" s="147" customFormat="1" outlineLevel="2" x14ac:dyDescent="0.2">
      <c r="A151" s="204" t="s">
        <v>100</v>
      </c>
      <c r="B151" s="205" t="s">
        <v>463</v>
      </c>
      <c r="C151" s="211" t="s">
        <v>464</v>
      </c>
      <c r="D151" s="212" t="s">
        <v>465</v>
      </c>
      <c r="E151" s="212">
        <f t="shared" si="8"/>
        <v>1</v>
      </c>
      <c r="F151" s="213">
        <v>0.45</v>
      </c>
      <c r="G151" s="213">
        <f t="shared" si="9"/>
        <v>0.45</v>
      </c>
      <c r="H151" s="214" t="s">
        <v>104</v>
      </c>
      <c r="I151" s="215"/>
      <c r="J151" s="216"/>
    </row>
    <row r="152" spans="1:10" s="147" customFormat="1" outlineLevel="2" x14ac:dyDescent="0.2">
      <c r="A152" s="204" t="s">
        <v>100</v>
      </c>
      <c r="B152" s="205" t="s">
        <v>466</v>
      </c>
      <c r="C152" s="211" t="s">
        <v>467</v>
      </c>
      <c r="D152" s="212" t="s">
        <v>465</v>
      </c>
      <c r="E152" s="212">
        <f t="shared" si="8"/>
        <v>1</v>
      </c>
      <c r="F152" s="213">
        <v>0.45</v>
      </c>
      <c r="G152" s="213">
        <f t="shared" si="9"/>
        <v>0.45</v>
      </c>
      <c r="H152" s="214" t="s">
        <v>104</v>
      </c>
      <c r="I152" s="215"/>
      <c r="J152" s="216"/>
    </row>
    <row r="153" spans="1:10" s="147" customFormat="1" outlineLevel="2" x14ac:dyDescent="0.2">
      <c r="A153" s="204" t="s">
        <v>100</v>
      </c>
      <c r="B153" s="205" t="s">
        <v>468</v>
      </c>
      <c r="C153" s="211" t="s">
        <v>469</v>
      </c>
      <c r="D153" s="212" t="s">
        <v>470</v>
      </c>
      <c r="E153" s="212">
        <f>3*1</f>
        <v>3</v>
      </c>
      <c r="F153" s="213">
        <v>0.01</v>
      </c>
      <c r="G153" s="213">
        <f t="shared" si="9"/>
        <v>0.03</v>
      </c>
      <c r="H153" s="214" t="s">
        <v>104</v>
      </c>
      <c r="I153" s="215"/>
      <c r="J153" s="216"/>
    </row>
    <row r="154" spans="1:10" s="147" customFormat="1" outlineLevel="2" x14ac:dyDescent="0.2">
      <c r="A154" s="204" t="s">
        <v>100</v>
      </c>
      <c r="B154" s="205" t="s">
        <v>471</v>
      </c>
      <c r="C154" s="211" t="s">
        <v>472</v>
      </c>
      <c r="D154" s="212" t="s">
        <v>473</v>
      </c>
      <c r="E154" s="212">
        <f>2*1</f>
        <v>2</v>
      </c>
      <c r="F154" s="213">
        <v>0.01</v>
      </c>
      <c r="G154" s="213">
        <f t="shared" si="9"/>
        <v>0.02</v>
      </c>
      <c r="H154" s="214" t="s">
        <v>104</v>
      </c>
      <c r="I154" s="215"/>
      <c r="J154" s="216"/>
    </row>
    <row r="155" spans="1:10" s="147" customFormat="1" outlineLevel="1" x14ac:dyDescent="0.2">
      <c r="A155" s="204" t="s">
        <v>87</v>
      </c>
      <c r="B155" s="205" t="s">
        <v>474</v>
      </c>
      <c r="C155" s="206" t="s">
        <v>475</v>
      </c>
      <c r="D155" s="207" t="s">
        <v>476</v>
      </c>
      <c r="E155" s="207">
        <f>2*1</f>
        <v>2</v>
      </c>
      <c r="F155" s="210"/>
      <c r="G155" s="210" t="str">
        <f>""</f>
        <v/>
      </c>
      <c r="H155" s="204"/>
      <c r="I155" s="208"/>
      <c r="J155" s="209"/>
    </row>
    <row r="156" spans="1:10" s="147" customFormat="1" outlineLevel="2" x14ac:dyDescent="0.2">
      <c r="A156" s="204" t="s">
        <v>100</v>
      </c>
      <c r="B156" s="205" t="s">
        <v>477</v>
      </c>
      <c r="C156" s="211" t="s">
        <v>478</v>
      </c>
      <c r="D156" s="212" t="s">
        <v>479</v>
      </c>
      <c r="E156" s="212">
        <f>1*2</f>
        <v>2</v>
      </c>
      <c r="F156" s="213">
        <v>7.0000000000000007E-2</v>
      </c>
      <c r="G156" s="213">
        <f>F156*E156</f>
        <v>0.14000000000000001</v>
      </c>
      <c r="H156" s="214">
        <v>1.4300999999999999</v>
      </c>
      <c r="I156" s="215"/>
      <c r="J156" s="216"/>
    </row>
    <row r="157" spans="1:10" s="147" customFormat="1" outlineLevel="2" x14ac:dyDescent="0.2">
      <c r="A157" s="204" t="s">
        <v>100</v>
      </c>
      <c r="B157" s="205" t="s">
        <v>480</v>
      </c>
      <c r="C157" s="211" t="s">
        <v>481</v>
      </c>
      <c r="D157" s="212" t="s">
        <v>482</v>
      </c>
      <c r="E157" s="212">
        <f>1*2</f>
        <v>2</v>
      </c>
      <c r="F157" s="213">
        <v>0.28000000000000003</v>
      </c>
      <c r="G157" s="213">
        <f>F157*E157</f>
        <v>0.56000000000000005</v>
      </c>
      <c r="H157" s="214">
        <v>1.4300999999999999</v>
      </c>
      <c r="I157" s="215"/>
      <c r="J157" s="216"/>
    </row>
    <row r="158" spans="1:10" s="147" customFormat="1" outlineLevel="2" x14ac:dyDescent="0.2">
      <c r="A158" s="204" t="s">
        <v>100</v>
      </c>
      <c r="B158" s="205" t="s">
        <v>483</v>
      </c>
      <c r="C158" s="217" t="s">
        <v>484</v>
      </c>
      <c r="D158" s="218" t="s">
        <v>485</v>
      </c>
      <c r="E158" s="218">
        <f>1*2</f>
        <v>2</v>
      </c>
      <c r="F158" s="219">
        <v>0.01</v>
      </c>
      <c r="G158" s="219">
        <f>F158*E158</f>
        <v>0.02</v>
      </c>
      <c r="H158" s="220">
        <v>1.4300999999999999</v>
      </c>
      <c r="I158" s="221"/>
      <c r="J158" s="222"/>
    </row>
    <row r="159" spans="1:10" s="147" customFormat="1" outlineLevel="1" x14ac:dyDescent="0.2">
      <c r="A159" s="204" t="s">
        <v>87</v>
      </c>
      <c r="B159" s="205" t="s">
        <v>486</v>
      </c>
      <c r="C159" s="206" t="s">
        <v>487</v>
      </c>
      <c r="D159" s="207" t="s">
        <v>488</v>
      </c>
      <c r="E159" s="207">
        <f>1*1</f>
        <v>1</v>
      </c>
      <c r="F159" s="210"/>
      <c r="G159" s="210" t="str">
        <f>""</f>
        <v/>
      </c>
      <c r="H159" s="204"/>
      <c r="I159" s="208"/>
      <c r="J159" s="209"/>
    </row>
    <row r="160" spans="1:10" s="147" customFormat="1" outlineLevel="2" x14ac:dyDescent="0.2">
      <c r="A160" s="204" t="s">
        <v>100</v>
      </c>
      <c r="B160" s="205" t="s">
        <v>489</v>
      </c>
      <c r="C160" s="211" t="s">
        <v>490</v>
      </c>
      <c r="D160" s="212" t="s">
        <v>491</v>
      </c>
      <c r="E160" s="212">
        <f>1*1</f>
        <v>1</v>
      </c>
      <c r="F160" s="213">
        <v>0.03</v>
      </c>
      <c r="G160" s="213">
        <f>F160*E160</f>
        <v>0.03</v>
      </c>
      <c r="H160" s="214">
        <v>1.4300999999999999</v>
      </c>
      <c r="I160" s="215"/>
      <c r="J160" s="216"/>
    </row>
    <row r="161" spans="1:10" s="147" customFormat="1" outlineLevel="2" x14ac:dyDescent="0.2">
      <c r="A161" s="204" t="s">
        <v>100</v>
      </c>
      <c r="B161" s="205" t="s">
        <v>492</v>
      </c>
      <c r="C161" s="211" t="s">
        <v>493</v>
      </c>
      <c r="D161" s="212" t="s">
        <v>494</v>
      </c>
      <c r="E161" s="212">
        <f>1*1</f>
        <v>1</v>
      </c>
      <c r="F161" s="213">
        <v>0.01</v>
      </c>
      <c r="G161" s="213">
        <f>F161*E161</f>
        <v>0.01</v>
      </c>
      <c r="H161" s="214">
        <v>1.4300999999999999</v>
      </c>
      <c r="I161" s="215"/>
      <c r="J161" s="216"/>
    </row>
    <row r="162" spans="1:10" s="147" customFormat="1" outlineLevel="2" x14ac:dyDescent="0.2">
      <c r="A162" s="204" t="s">
        <v>100</v>
      </c>
      <c r="B162" s="205" t="s">
        <v>495</v>
      </c>
      <c r="C162" s="211" t="s">
        <v>496</v>
      </c>
      <c r="D162" s="212" t="s">
        <v>497</v>
      </c>
      <c r="E162" s="212">
        <f>1*1</f>
        <v>1</v>
      </c>
      <c r="F162" s="213">
        <v>0.08</v>
      </c>
      <c r="G162" s="213">
        <f>F162*E162</f>
        <v>0.08</v>
      </c>
      <c r="H162" s="214">
        <v>1.4300999999999999</v>
      </c>
      <c r="I162" s="215"/>
      <c r="J162" s="216"/>
    </row>
    <row r="163" spans="1:10" s="147" customFormat="1" outlineLevel="2" x14ac:dyDescent="0.2">
      <c r="A163" s="204" t="s">
        <v>100</v>
      </c>
      <c r="B163" s="205" t="s">
        <v>498</v>
      </c>
      <c r="C163" s="211" t="s">
        <v>499</v>
      </c>
      <c r="D163" s="212" t="s">
        <v>500</v>
      </c>
      <c r="E163" s="212">
        <f>1*1</f>
        <v>1</v>
      </c>
      <c r="F163" s="213">
        <v>0.02</v>
      </c>
      <c r="G163" s="213">
        <f>F163*E163</f>
        <v>0.02</v>
      </c>
      <c r="H163" s="214">
        <v>1.4300999999999999</v>
      </c>
      <c r="I163" s="215"/>
      <c r="J163" s="216"/>
    </row>
    <row r="164" spans="1:10" s="147" customFormat="1" outlineLevel="2" x14ac:dyDescent="0.2">
      <c r="A164" s="204" t="s">
        <v>100</v>
      </c>
      <c r="B164" s="205" t="s">
        <v>501</v>
      </c>
      <c r="C164" s="217" t="s">
        <v>502</v>
      </c>
      <c r="D164" s="218" t="s">
        <v>503</v>
      </c>
      <c r="E164" s="218">
        <f>2*1</f>
        <v>2</v>
      </c>
      <c r="F164" s="219">
        <v>0.01</v>
      </c>
      <c r="G164" s="219">
        <f>F164*E164</f>
        <v>0.02</v>
      </c>
      <c r="H164" s="220" t="s">
        <v>504</v>
      </c>
      <c r="I164" s="221"/>
      <c r="J164" s="222"/>
    </row>
    <row r="165" spans="1:10" s="147" customFormat="1" outlineLevel="1" x14ac:dyDescent="0.2">
      <c r="A165" s="204" t="s">
        <v>87</v>
      </c>
      <c r="B165" s="205" t="s">
        <v>505</v>
      </c>
      <c r="C165" s="206" t="s">
        <v>506</v>
      </c>
      <c r="D165" s="207" t="s">
        <v>507</v>
      </c>
      <c r="E165" s="207">
        <f t="shared" ref="E165:E190" si="10">1*1</f>
        <v>1</v>
      </c>
      <c r="F165" s="210"/>
      <c r="G165" s="210" t="str">
        <f>""</f>
        <v/>
      </c>
      <c r="H165" s="204"/>
      <c r="I165" s="208"/>
      <c r="J165" s="209"/>
    </row>
    <row r="166" spans="1:10" s="147" customFormat="1" outlineLevel="2" x14ac:dyDescent="0.2">
      <c r="A166" s="204" t="s">
        <v>100</v>
      </c>
      <c r="B166" s="205" t="s">
        <v>508</v>
      </c>
      <c r="C166" s="211" t="s">
        <v>509</v>
      </c>
      <c r="D166" s="212" t="s">
        <v>510</v>
      </c>
      <c r="E166" s="212">
        <f t="shared" si="10"/>
        <v>1</v>
      </c>
      <c r="F166" s="213">
        <v>0.37</v>
      </c>
      <c r="G166" s="213">
        <f>F166*E166</f>
        <v>0.37</v>
      </c>
      <c r="H166" s="214" t="s">
        <v>104</v>
      </c>
      <c r="I166" s="215"/>
      <c r="J166" s="216"/>
    </row>
    <row r="167" spans="1:10" s="147" customFormat="1" outlineLevel="2" x14ac:dyDescent="0.2">
      <c r="A167" s="204" t="s">
        <v>100</v>
      </c>
      <c r="B167" s="205" t="s">
        <v>511</v>
      </c>
      <c r="C167" s="211" t="s">
        <v>512</v>
      </c>
      <c r="D167" s="212" t="s">
        <v>513</v>
      </c>
      <c r="E167" s="212">
        <f t="shared" si="10"/>
        <v>1</v>
      </c>
      <c r="F167" s="213">
        <v>0.05</v>
      </c>
      <c r="G167" s="213">
        <f>F167*E167</f>
        <v>0.05</v>
      </c>
      <c r="H167" s="214" t="s">
        <v>104</v>
      </c>
      <c r="I167" s="215"/>
      <c r="J167" s="216"/>
    </row>
    <row r="168" spans="1:10" s="147" customFormat="1" outlineLevel="2" x14ac:dyDescent="0.2">
      <c r="A168" s="204" t="s">
        <v>100</v>
      </c>
      <c r="B168" s="205" t="s">
        <v>514</v>
      </c>
      <c r="C168" s="211" t="s">
        <v>515</v>
      </c>
      <c r="D168" s="212" t="s">
        <v>516</v>
      </c>
      <c r="E168" s="212">
        <f t="shared" si="10"/>
        <v>1</v>
      </c>
      <c r="F168" s="213">
        <v>0.05</v>
      </c>
      <c r="G168" s="213">
        <f>F168*E168</f>
        <v>0.05</v>
      </c>
      <c r="H168" s="214" t="s">
        <v>104</v>
      </c>
      <c r="I168" s="215"/>
      <c r="J168" s="216"/>
    </row>
    <row r="169" spans="1:10" s="147" customFormat="1" outlineLevel="2" x14ac:dyDescent="0.2">
      <c r="A169" s="204" t="s">
        <v>100</v>
      </c>
      <c r="B169" s="205" t="s">
        <v>517</v>
      </c>
      <c r="C169" s="211" t="s">
        <v>518</v>
      </c>
      <c r="D169" s="212" t="s">
        <v>519</v>
      </c>
      <c r="E169" s="212">
        <f t="shared" si="10"/>
        <v>1</v>
      </c>
      <c r="F169" s="213">
        <v>0.01</v>
      </c>
      <c r="G169" s="213">
        <f>F169*E169</f>
        <v>0.01</v>
      </c>
      <c r="H169" s="214" t="s">
        <v>104</v>
      </c>
      <c r="I169" s="215"/>
      <c r="J169" s="216"/>
    </row>
    <row r="170" spans="1:10" s="147" customFormat="1" outlineLevel="2" x14ac:dyDescent="0.2">
      <c r="A170" s="204" t="s">
        <v>100</v>
      </c>
      <c r="B170" s="205" t="s">
        <v>520</v>
      </c>
      <c r="C170" s="211" t="s">
        <v>521</v>
      </c>
      <c r="D170" s="212" t="s">
        <v>522</v>
      </c>
      <c r="E170" s="212">
        <f t="shared" si="10"/>
        <v>1</v>
      </c>
      <c r="F170" s="213">
        <v>0</v>
      </c>
      <c r="G170" s="213">
        <f>F170*E170</f>
        <v>0</v>
      </c>
      <c r="H170" s="214" t="s">
        <v>104</v>
      </c>
      <c r="I170" s="215"/>
      <c r="J170" s="216"/>
    </row>
    <row r="171" spans="1:10" s="147" customFormat="1" outlineLevel="1" x14ac:dyDescent="0.2">
      <c r="A171" s="204" t="s">
        <v>87</v>
      </c>
      <c r="B171" s="205" t="s">
        <v>523</v>
      </c>
      <c r="C171" s="206" t="s">
        <v>524</v>
      </c>
      <c r="D171" s="207" t="s">
        <v>507</v>
      </c>
      <c r="E171" s="207">
        <f t="shared" si="10"/>
        <v>1</v>
      </c>
      <c r="F171" s="210"/>
      <c r="G171" s="210" t="str">
        <f>""</f>
        <v/>
      </c>
      <c r="H171" s="204"/>
      <c r="I171" s="208"/>
      <c r="J171" s="209"/>
    </row>
    <row r="172" spans="1:10" s="147" customFormat="1" outlineLevel="2" x14ac:dyDescent="0.2">
      <c r="A172" s="204" t="s">
        <v>100</v>
      </c>
      <c r="B172" s="205" t="s">
        <v>525</v>
      </c>
      <c r="C172" s="211" t="s">
        <v>509</v>
      </c>
      <c r="D172" s="212" t="s">
        <v>510</v>
      </c>
      <c r="E172" s="212">
        <f t="shared" si="10"/>
        <v>1</v>
      </c>
      <c r="F172" s="213">
        <v>0.37</v>
      </c>
      <c r="G172" s="213">
        <f>F172*E172</f>
        <v>0.37</v>
      </c>
      <c r="H172" s="214" t="s">
        <v>104</v>
      </c>
      <c r="I172" s="215"/>
      <c r="J172" s="216"/>
    </row>
    <row r="173" spans="1:10" s="147" customFormat="1" outlineLevel="2" x14ac:dyDescent="0.2">
      <c r="A173" s="204" t="s">
        <v>100</v>
      </c>
      <c r="B173" s="205" t="s">
        <v>526</v>
      </c>
      <c r="C173" s="211" t="s">
        <v>512</v>
      </c>
      <c r="D173" s="212" t="s">
        <v>513</v>
      </c>
      <c r="E173" s="212">
        <f t="shared" si="10"/>
        <v>1</v>
      </c>
      <c r="F173" s="213">
        <v>0.05</v>
      </c>
      <c r="G173" s="213">
        <f>F173*E173</f>
        <v>0.05</v>
      </c>
      <c r="H173" s="214" t="s">
        <v>104</v>
      </c>
      <c r="I173" s="215"/>
      <c r="J173" s="216"/>
    </row>
    <row r="174" spans="1:10" s="147" customFormat="1" outlineLevel="2" x14ac:dyDescent="0.2">
      <c r="A174" s="204" t="s">
        <v>100</v>
      </c>
      <c r="B174" s="205" t="s">
        <v>527</v>
      </c>
      <c r="C174" s="211" t="s">
        <v>515</v>
      </c>
      <c r="D174" s="212" t="s">
        <v>516</v>
      </c>
      <c r="E174" s="212">
        <f t="shared" si="10"/>
        <v>1</v>
      </c>
      <c r="F174" s="213">
        <v>0.05</v>
      </c>
      <c r="G174" s="213">
        <f>F174*E174</f>
        <v>0.05</v>
      </c>
      <c r="H174" s="214" t="s">
        <v>104</v>
      </c>
      <c r="I174" s="215"/>
      <c r="J174" s="216"/>
    </row>
    <row r="175" spans="1:10" s="147" customFormat="1" outlineLevel="2" x14ac:dyDescent="0.2">
      <c r="A175" s="204" t="s">
        <v>100</v>
      </c>
      <c r="B175" s="205" t="s">
        <v>528</v>
      </c>
      <c r="C175" s="211" t="s">
        <v>518</v>
      </c>
      <c r="D175" s="212" t="s">
        <v>519</v>
      </c>
      <c r="E175" s="212">
        <f t="shared" si="10"/>
        <v>1</v>
      </c>
      <c r="F175" s="213">
        <v>0.01</v>
      </c>
      <c r="G175" s="213">
        <f>F175*E175</f>
        <v>0.01</v>
      </c>
      <c r="H175" s="214" t="s">
        <v>104</v>
      </c>
      <c r="I175" s="215"/>
      <c r="J175" s="216"/>
    </row>
    <row r="176" spans="1:10" s="147" customFormat="1" outlineLevel="2" x14ac:dyDescent="0.2">
      <c r="A176" s="204" t="s">
        <v>100</v>
      </c>
      <c r="B176" s="205" t="s">
        <v>529</v>
      </c>
      <c r="C176" s="211" t="s">
        <v>521</v>
      </c>
      <c r="D176" s="212" t="s">
        <v>522</v>
      </c>
      <c r="E176" s="212">
        <f t="shared" si="10"/>
        <v>1</v>
      </c>
      <c r="F176" s="213">
        <v>0</v>
      </c>
      <c r="G176" s="213">
        <f>F176*E176</f>
        <v>0</v>
      </c>
      <c r="H176" s="214" t="s">
        <v>104</v>
      </c>
      <c r="I176" s="215"/>
      <c r="J176" s="216"/>
    </row>
    <row r="177" spans="1:10" s="147" customFormat="1" outlineLevel="1" x14ac:dyDescent="0.2">
      <c r="A177" s="204" t="s">
        <v>87</v>
      </c>
      <c r="B177" s="205" t="s">
        <v>530</v>
      </c>
      <c r="C177" s="206" t="s">
        <v>531</v>
      </c>
      <c r="D177" s="207" t="s">
        <v>532</v>
      </c>
      <c r="E177" s="207">
        <f t="shared" si="10"/>
        <v>1</v>
      </c>
      <c r="F177" s="210"/>
      <c r="G177" s="210" t="str">
        <f>""</f>
        <v/>
      </c>
      <c r="H177" s="204"/>
      <c r="I177" s="208"/>
      <c r="J177" s="209"/>
    </row>
    <row r="178" spans="1:10" s="147" customFormat="1" outlineLevel="2" x14ac:dyDescent="0.2">
      <c r="A178" s="204" t="s">
        <v>100</v>
      </c>
      <c r="B178" s="205" t="s">
        <v>533</v>
      </c>
      <c r="C178" s="211" t="s">
        <v>534</v>
      </c>
      <c r="D178" s="212" t="s">
        <v>535</v>
      </c>
      <c r="E178" s="212">
        <f t="shared" si="10"/>
        <v>1</v>
      </c>
      <c r="F178" s="213">
        <v>0.23</v>
      </c>
      <c r="G178" s="213">
        <f>F178*E178</f>
        <v>0.23</v>
      </c>
      <c r="H178" s="214" t="s">
        <v>104</v>
      </c>
      <c r="I178" s="215"/>
      <c r="J178" s="216"/>
    </row>
    <row r="179" spans="1:10" s="147" customFormat="1" outlineLevel="2" x14ac:dyDescent="0.2">
      <c r="A179" s="204" t="s">
        <v>100</v>
      </c>
      <c r="B179" s="205" t="s">
        <v>536</v>
      </c>
      <c r="C179" s="211" t="s">
        <v>537</v>
      </c>
      <c r="D179" s="212" t="s">
        <v>538</v>
      </c>
      <c r="E179" s="212">
        <f t="shared" si="10"/>
        <v>1</v>
      </c>
      <c r="F179" s="213">
        <v>0.08</v>
      </c>
      <c r="G179" s="213">
        <f>F179*E179</f>
        <v>0.08</v>
      </c>
      <c r="H179" s="214" t="s">
        <v>104</v>
      </c>
      <c r="I179" s="215"/>
      <c r="J179" s="216"/>
    </row>
    <row r="180" spans="1:10" s="147" customFormat="1" outlineLevel="2" x14ac:dyDescent="0.2">
      <c r="A180" s="204" t="s">
        <v>100</v>
      </c>
      <c r="B180" s="205" t="s">
        <v>539</v>
      </c>
      <c r="C180" s="211" t="s">
        <v>540</v>
      </c>
      <c r="D180" s="212" t="s">
        <v>541</v>
      </c>
      <c r="E180" s="212">
        <f t="shared" si="10"/>
        <v>1</v>
      </c>
      <c r="F180" s="213">
        <v>0.08</v>
      </c>
      <c r="G180" s="213">
        <f>F180*E180</f>
        <v>0.08</v>
      </c>
      <c r="H180" s="214" t="s">
        <v>104</v>
      </c>
      <c r="I180" s="215"/>
      <c r="J180" s="216"/>
    </row>
    <row r="181" spans="1:10" s="147" customFormat="1" outlineLevel="2" x14ac:dyDescent="0.2">
      <c r="A181" s="204" t="s">
        <v>100</v>
      </c>
      <c r="B181" s="205" t="s">
        <v>542</v>
      </c>
      <c r="C181" s="211" t="s">
        <v>543</v>
      </c>
      <c r="D181" s="212" t="s">
        <v>544</v>
      </c>
      <c r="E181" s="212">
        <f t="shared" si="10"/>
        <v>1</v>
      </c>
      <c r="F181" s="213">
        <v>0.12</v>
      </c>
      <c r="G181" s="213">
        <f>F181*E181</f>
        <v>0.12</v>
      </c>
      <c r="H181" s="214" t="s">
        <v>104</v>
      </c>
      <c r="I181" s="215"/>
      <c r="J181" s="216"/>
    </row>
    <row r="182" spans="1:10" s="147" customFormat="1" outlineLevel="2" x14ac:dyDescent="0.2">
      <c r="A182" s="204" t="s">
        <v>100</v>
      </c>
      <c r="B182" s="205" t="s">
        <v>545</v>
      </c>
      <c r="C182" s="211" t="s">
        <v>546</v>
      </c>
      <c r="D182" s="212" t="s">
        <v>547</v>
      </c>
      <c r="E182" s="212">
        <f t="shared" si="10"/>
        <v>1</v>
      </c>
      <c r="F182" s="213">
        <v>0.02</v>
      </c>
      <c r="G182" s="213">
        <f>F182*E182</f>
        <v>0.02</v>
      </c>
      <c r="H182" s="214" t="s">
        <v>104</v>
      </c>
      <c r="I182" s="215"/>
      <c r="J182" s="216"/>
    </row>
    <row r="183" spans="1:10" s="147" customFormat="1" outlineLevel="1" x14ac:dyDescent="0.2">
      <c r="A183" s="204" t="s">
        <v>87</v>
      </c>
      <c r="B183" s="205" t="s">
        <v>548</v>
      </c>
      <c r="C183" s="206" t="s">
        <v>549</v>
      </c>
      <c r="D183" s="207" t="s">
        <v>532</v>
      </c>
      <c r="E183" s="207">
        <f t="shared" si="10"/>
        <v>1</v>
      </c>
      <c r="F183" s="210"/>
      <c r="G183" s="210" t="str">
        <f>""</f>
        <v/>
      </c>
      <c r="H183" s="204"/>
      <c r="I183" s="208"/>
      <c r="J183" s="209"/>
    </row>
    <row r="184" spans="1:10" s="147" customFormat="1" outlineLevel="2" x14ac:dyDescent="0.2">
      <c r="A184" s="204" t="s">
        <v>100</v>
      </c>
      <c r="B184" s="205" t="s">
        <v>550</v>
      </c>
      <c r="C184" s="211" t="s">
        <v>534</v>
      </c>
      <c r="D184" s="212" t="s">
        <v>535</v>
      </c>
      <c r="E184" s="212">
        <f t="shared" si="10"/>
        <v>1</v>
      </c>
      <c r="F184" s="213">
        <v>0.23</v>
      </c>
      <c r="G184" s="213">
        <f>F184*E184</f>
        <v>0.23</v>
      </c>
      <c r="H184" s="214" t="s">
        <v>104</v>
      </c>
      <c r="I184" s="215"/>
      <c r="J184" s="216"/>
    </row>
    <row r="185" spans="1:10" s="147" customFormat="1" outlineLevel="2" x14ac:dyDescent="0.2">
      <c r="A185" s="204" t="s">
        <v>100</v>
      </c>
      <c r="B185" s="205" t="s">
        <v>551</v>
      </c>
      <c r="C185" s="211" t="s">
        <v>537</v>
      </c>
      <c r="D185" s="212" t="s">
        <v>538</v>
      </c>
      <c r="E185" s="212">
        <f t="shared" si="10"/>
        <v>1</v>
      </c>
      <c r="F185" s="213">
        <v>0.08</v>
      </c>
      <c r="G185" s="213">
        <f>F185*E185</f>
        <v>0.08</v>
      </c>
      <c r="H185" s="214" t="s">
        <v>104</v>
      </c>
      <c r="I185" s="215"/>
      <c r="J185" s="216"/>
    </row>
    <row r="186" spans="1:10" s="147" customFormat="1" outlineLevel="2" x14ac:dyDescent="0.2">
      <c r="A186" s="204" t="s">
        <v>100</v>
      </c>
      <c r="B186" s="205" t="s">
        <v>552</v>
      </c>
      <c r="C186" s="211" t="s">
        <v>540</v>
      </c>
      <c r="D186" s="212" t="s">
        <v>541</v>
      </c>
      <c r="E186" s="212">
        <f t="shared" si="10"/>
        <v>1</v>
      </c>
      <c r="F186" s="213">
        <v>0.08</v>
      </c>
      <c r="G186" s="213">
        <f>F186*E186</f>
        <v>0.08</v>
      </c>
      <c r="H186" s="214" t="s">
        <v>104</v>
      </c>
      <c r="I186" s="215"/>
      <c r="J186" s="216"/>
    </row>
    <row r="187" spans="1:10" s="147" customFormat="1" outlineLevel="2" x14ac:dyDescent="0.2">
      <c r="A187" s="204" t="s">
        <v>100</v>
      </c>
      <c r="B187" s="205" t="s">
        <v>553</v>
      </c>
      <c r="C187" s="211" t="s">
        <v>554</v>
      </c>
      <c r="D187" s="212" t="s">
        <v>544</v>
      </c>
      <c r="E187" s="212">
        <f t="shared" si="10"/>
        <v>1</v>
      </c>
      <c r="F187" s="213">
        <v>0.12</v>
      </c>
      <c r="G187" s="213">
        <f>F187*E187</f>
        <v>0.12</v>
      </c>
      <c r="H187" s="214" t="s">
        <v>104</v>
      </c>
      <c r="I187" s="215"/>
      <c r="J187" s="216"/>
    </row>
    <row r="188" spans="1:10" s="147" customFormat="1" outlineLevel="2" x14ac:dyDescent="0.2">
      <c r="A188" s="204" t="s">
        <v>100</v>
      </c>
      <c r="B188" s="205" t="s">
        <v>555</v>
      </c>
      <c r="C188" s="211" t="s">
        <v>546</v>
      </c>
      <c r="D188" s="212" t="s">
        <v>547</v>
      </c>
      <c r="E188" s="212">
        <f t="shared" si="10"/>
        <v>1</v>
      </c>
      <c r="F188" s="213">
        <v>0.02</v>
      </c>
      <c r="G188" s="213">
        <f>F188*E188</f>
        <v>0.02</v>
      </c>
      <c r="H188" s="214" t="s">
        <v>104</v>
      </c>
      <c r="I188" s="215"/>
      <c r="J188" s="216"/>
    </row>
    <row r="189" spans="1:10" s="147" customFormat="1" outlineLevel="1" x14ac:dyDescent="0.2">
      <c r="A189" s="204" t="s">
        <v>87</v>
      </c>
      <c r="B189" s="205" t="s">
        <v>556</v>
      </c>
      <c r="C189" s="206" t="s">
        <v>557</v>
      </c>
      <c r="D189" s="207" t="s">
        <v>558</v>
      </c>
      <c r="E189" s="207">
        <f t="shared" si="10"/>
        <v>1</v>
      </c>
      <c r="F189" s="210"/>
      <c r="G189" s="210" t="str">
        <f>""</f>
        <v/>
      </c>
      <c r="H189" s="204"/>
      <c r="I189" s="208"/>
      <c r="J189" s="209"/>
    </row>
    <row r="190" spans="1:10" s="147" customFormat="1" outlineLevel="2" x14ac:dyDescent="0.2">
      <c r="A190" s="204" t="s">
        <v>100</v>
      </c>
      <c r="B190" s="205" t="s">
        <v>559</v>
      </c>
      <c r="C190" s="211" t="s">
        <v>560</v>
      </c>
      <c r="D190" s="212" t="s">
        <v>561</v>
      </c>
      <c r="E190" s="212">
        <f t="shared" si="10"/>
        <v>1</v>
      </c>
      <c r="F190" s="213">
        <v>0.48</v>
      </c>
      <c r="G190" s="213">
        <f t="shared" ref="G190:G209" si="11">F190*E190</f>
        <v>0.48</v>
      </c>
      <c r="H190" s="214" t="s">
        <v>104</v>
      </c>
      <c r="I190" s="215"/>
      <c r="J190" s="216"/>
    </row>
    <row r="191" spans="1:10" s="147" customFormat="1" outlineLevel="2" x14ac:dyDescent="0.2">
      <c r="A191" s="204" t="s">
        <v>100</v>
      </c>
      <c r="B191" s="205" t="s">
        <v>562</v>
      </c>
      <c r="C191" s="211" t="s">
        <v>563</v>
      </c>
      <c r="D191" s="212" t="s">
        <v>564</v>
      </c>
      <c r="E191" s="212">
        <f>2*1</f>
        <v>2</v>
      </c>
      <c r="F191" s="213">
        <v>0.88</v>
      </c>
      <c r="G191" s="213">
        <f t="shared" si="11"/>
        <v>1.76</v>
      </c>
      <c r="H191" s="214" t="s">
        <v>104</v>
      </c>
      <c r="I191" s="215"/>
      <c r="J191" s="216"/>
    </row>
    <row r="192" spans="1:10" s="147" customFormat="1" outlineLevel="2" x14ac:dyDescent="0.2">
      <c r="A192" s="204" t="s">
        <v>100</v>
      </c>
      <c r="B192" s="205" t="s">
        <v>565</v>
      </c>
      <c r="C192" s="211" t="s">
        <v>566</v>
      </c>
      <c r="D192" s="212" t="s">
        <v>567</v>
      </c>
      <c r="E192" s="212">
        <f>2*1</f>
        <v>2</v>
      </c>
      <c r="F192" s="213">
        <v>0.01</v>
      </c>
      <c r="G192" s="213">
        <f t="shared" si="11"/>
        <v>0.02</v>
      </c>
      <c r="H192" s="214" t="s">
        <v>104</v>
      </c>
      <c r="I192" s="215" t="s">
        <v>794</v>
      </c>
      <c r="J192" s="216"/>
    </row>
    <row r="193" spans="1:10" s="147" customFormat="1" outlineLevel="2" x14ac:dyDescent="0.2">
      <c r="A193" s="204" t="s">
        <v>100</v>
      </c>
      <c r="B193" s="205" t="s">
        <v>568</v>
      </c>
      <c r="C193" s="211" t="s">
        <v>569</v>
      </c>
      <c r="D193" s="212" t="s">
        <v>570</v>
      </c>
      <c r="E193" s="212">
        <f>1*1</f>
        <v>1</v>
      </c>
      <c r="F193" s="213">
        <v>0.24</v>
      </c>
      <c r="G193" s="213">
        <f t="shared" si="11"/>
        <v>0.24</v>
      </c>
      <c r="H193" s="214" t="s">
        <v>104</v>
      </c>
      <c r="I193" s="215"/>
      <c r="J193" s="216"/>
    </row>
    <row r="194" spans="1:10" s="147" customFormat="1" outlineLevel="2" x14ac:dyDescent="0.2">
      <c r="A194" s="204" t="s">
        <v>100</v>
      </c>
      <c r="B194" s="205" t="s">
        <v>571</v>
      </c>
      <c r="C194" s="211" t="s">
        <v>572</v>
      </c>
      <c r="D194" s="212" t="s">
        <v>500</v>
      </c>
      <c r="E194" s="212">
        <f>2*1</f>
        <v>2</v>
      </c>
      <c r="F194" s="213">
        <v>0.02</v>
      </c>
      <c r="G194" s="213">
        <f t="shared" si="11"/>
        <v>0.04</v>
      </c>
      <c r="H194" s="214" t="s">
        <v>104</v>
      </c>
      <c r="I194" s="215"/>
      <c r="J194" s="216"/>
    </row>
    <row r="195" spans="1:10" s="147" customFormat="1" outlineLevel="2" x14ac:dyDescent="0.2">
      <c r="A195" s="204" t="s">
        <v>100</v>
      </c>
      <c r="B195" s="205" t="s">
        <v>573</v>
      </c>
      <c r="C195" s="211" t="s">
        <v>574</v>
      </c>
      <c r="D195" s="212" t="s">
        <v>575</v>
      </c>
      <c r="E195" s="212">
        <f>2*1</f>
        <v>2</v>
      </c>
      <c r="F195" s="213">
        <v>0</v>
      </c>
      <c r="G195" s="213">
        <f t="shared" si="11"/>
        <v>0</v>
      </c>
      <c r="H195" s="214" t="s">
        <v>576</v>
      </c>
      <c r="I195" s="215"/>
      <c r="J195" s="216"/>
    </row>
    <row r="196" spans="1:10" s="147" customFormat="1" outlineLevel="1" x14ac:dyDescent="0.2">
      <c r="A196" s="204" t="s">
        <v>100</v>
      </c>
      <c r="B196" s="205" t="s">
        <v>577</v>
      </c>
      <c r="C196" s="211" t="s">
        <v>578</v>
      </c>
      <c r="D196" s="212" t="s">
        <v>579</v>
      </c>
      <c r="E196" s="212">
        <f>2*1</f>
        <v>2</v>
      </c>
      <c r="F196" s="213">
        <v>0.03</v>
      </c>
      <c r="G196" s="213">
        <f t="shared" si="11"/>
        <v>0.06</v>
      </c>
      <c r="H196" s="214">
        <v>1.4300999999999999</v>
      </c>
      <c r="I196" s="215"/>
      <c r="J196" s="216"/>
    </row>
    <row r="197" spans="1:10" s="147" customFormat="1" outlineLevel="1" x14ac:dyDescent="0.2">
      <c r="A197" s="204" t="s">
        <v>100</v>
      </c>
      <c r="B197" s="205" t="s">
        <v>580</v>
      </c>
      <c r="C197" s="211" t="s">
        <v>581</v>
      </c>
      <c r="D197" s="212" t="s">
        <v>582</v>
      </c>
      <c r="E197" s="212">
        <f>1*1</f>
        <v>1</v>
      </c>
      <c r="F197" s="213">
        <v>0.05</v>
      </c>
      <c r="G197" s="213">
        <f t="shared" si="11"/>
        <v>0.05</v>
      </c>
      <c r="H197" s="214">
        <v>1.4300999999999999</v>
      </c>
      <c r="I197" s="215"/>
      <c r="J197" s="216"/>
    </row>
    <row r="198" spans="1:10" s="147" customFormat="1" outlineLevel="1" x14ac:dyDescent="0.2">
      <c r="A198" s="204" t="s">
        <v>100</v>
      </c>
      <c r="B198" s="205" t="s">
        <v>583</v>
      </c>
      <c r="C198" s="211" t="s">
        <v>584</v>
      </c>
      <c r="D198" s="212" t="s">
        <v>585</v>
      </c>
      <c r="E198" s="212">
        <f>2*1</f>
        <v>2</v>
      </c>
      <c r="F198" s="213">
        <v>0.02</v>
      </c>
      <c r="G198" s="213">
        <f t="shared" si="11"/>
        <v>0.04</v>
      </c>
      <c r="H198" s="214">
        <v>1.4300999999999999</v>
      </c>
      <c r="I198" s="215"/>
      <c r="J198" s="216"/>
    </row>
    <row r="199" spans="1:10" s="147" customFormat="1" outlineLevel="1" x14ac:dyDescent="0.2">
      <c r="A199" s="204" t="s">
        <v>100</v>
      </c>
      <c r="B199" s="205" t="s">
        <v>586</v>
      </c>
      <c r="C199" s="211" t="s">
        <v>587</v>
      </c>
      <c r="D199" s="212" t="s">
        <v>588</v>
      </c>
      <c r="E199" s="212">
        <f>1*1</f>
        <v>1</v>
      </c>
      <c r="F199" s="213">
        <v>0.03</v>
      </c>
      <c r="G199" s="213">
        <f t="shared" si="11"/>
        <v>0.03</v>
      </c>
      <c r="H199" s="214">
        <v>1.4300999999999999</v>
      </c>
      <c r="I199" s="215"/>
      <c r="J199" s="216"/>
    </row>
    <row r="200" spans="1:10" s="147" customFormat="1" outlineLevel="1" x14ac:dyDescent="0.2">
      <c r="A200" s="204" t="s">
        <v>100</v>
      </c>
      <c r="B200" s="205" t="s">
        <v>589</v>
      </c>
      <c r="C200" s="211" t="s">
        <v>590</v>
      </c>
      <c r="D200" s="212" t="s">
        <v>591</v>
      </c>
      <c r="E200" s="212">
        <f>1*1</f>
        <v>1</v>
      </c>
      <c r="F200" s="213">
        <v>0.03</v>
      </c>
      <c r="G200" s="213">
        <f t="shared" si="11"/>
        <v>0.03</v>
      </c>
      <c r="H200" s="214">
        <v>1.4300999999999999</v>
      </c>
      <c r="I200" s="215"/>
      <c r="J200" s="216"/>
    </row>
    <row r="201" spans="1:10" s="147" customFormat="1" outlineLevel="1" x14ac:dyDescent="0.2">
      <c r="A201" s="204" t="s">
        <v>100</v>
      </c>
      <c r="B201" s="205" t="s">
        <v>592</v>
      </c>
      <c r="C201" s="211" t="s">
        <v>593</v>
      </c>
      <c r="D201" s="212" t="s">
        <v>594</v>
      </c>
      <c r="E201" s="212">
        <f>2*1</f>
        <v>2</v>
      </c>
      <c r="F201" s="213">
        <v>0.04</v>
      </c>
      <c r="G201" s="213">
        <f t="shared" si="11"/>
        <v>0.08</v>
      </c>
      <c r="H201" s="214">
        <v>1.4300999999999999</v>
      </c>
      <c r="I201" s="215"/>
      <c r="J201" s="216"/>
    </row>
    <row r="202" spans="1:10" s="147" customFormat="1" outlineLevel="1" x14ac:dyDescent="0.2">
      <c r="A202" s="204" t="s">
        <v>100</v>
      </c>
      <c r="B202" s="205" t="s">
        <v>595</v>
      </c>
      <c r="C202" s="211" t="s">
        <v>596</v>
      </c>
      <c r="D202" s="212" t="s">
        <v>597</v>
      </c>
      <c r="E202" s="212">
        <f>1*1</f>
        <v>1</v>
      </c>
      <c r="F202" s="213">
        <v>0.13</v>
      </c>
      <c r="G202" s="213">
        <f t="shared" si="11"/>
        <v>0.13</v>
      </c>
      <c r="H202" s="214">
        <v>1.4300999999999999</v>
      </c>
      <c r="I202" s="215"/>
      <c r="J202" s="216"/>
    </row>
    <row r="203" spans="1:10" s="147" customFormat="1" outlineLevel="1" x14ac:dyDescent="0.2">
      <c r="A203" s="204" t="s">
        <v>100</v>
      </c>
      <c r="B203" s="205" t="s">
        <v>598</v>
      </c>
      <c r="C203" s="211" t="s">
        <v>599</v>
      </c>
      <c r="D203" s="212" t="s">
        <v>600</v>
      </c>
      <c r="E203" s="212">
        <f>1*1</f>
        <v>1</v>
      </c>
      <c r="F203" s="213">
        <v>0.02</v>
      </c>
      <c r="G203" s="213">
        <f t="shared" si="11"/>
        <v>0.02</v>
      </c>
      <c r="H203" s="214">
        <v>1.4300999999999999</v>
      </c>
      <c r="I203" s="215"/>
      <c r="J203" s="216"/>
    </row>
    <row r="204" spans="1:10" s="147" customFormat="1" outlineLevel="1" x14ac:dyDescent="0.2">
      <c r="A204" s="204" t="s">
        <v>100</v>
      </c>
      <c r="B204" s="205" t="s">
        <v>601</v>
      </c>
      <c r="C204" s="211" t="s">
        <v>602</v>
      </c>
      <c r="D204" s="212" t="s">
        <v>603</v>
      </c>
      <c r="E204" s="212">
        <f>1*1</f>
        <v>1</v>
      </c>
      <c r="F204" s="213">
        <v>0.01</v>
      </c>
      <c r="G204" s="213">
        <f t="shared" si="11"/>
        <v>0.01</v>
      </c>
      <c r="H204" s="214">
        <v>1.4300999999999999</v>
      </c>
      <c r="I204" s="215"/>
      <c r="J204" s="216"/>
    </row>
    <row r="205" spans="1:10" s="147" customFormat="1" outlineLevel="1" x14ac:dyDescent="0.2">
      <c r="A205" s="204" t="s">
        <v>100</v>
      </c>
      <c r="B205" s="205" t="s">
        <v>604</v>
      </c>
      <c r="C205" s="211" t="s">
        <v>605</v>
      </c>
      <c r="D205" s="212" t="s">
        <v>606</v>
      </c>
      <c r="E205" s="212">
        <f>1*1</f>
        <v>1</v>
      </c>
      <c r="F205" s="213">
        <v>0.02</v>
      </c>
      <c r="G205" s="213">
        <f t="shared" si="11"/>
        <v>0.02</v>
      </c>
      <c r="H205" s="214">
        <v>1.4300999999999999</v>
      </c>
      <c r="I205" s="215"/>
      <c r="J205" s="216"/>
    </row>
    <row r="206" spans="1:10" s="147" customFormat="1" outlineLevel="1" x14ac:dyDescent="0.2">
      <c r="A206" s="204" t="s">
        <v>100</v>
      </c>
      <c r="B206" s="205" t="s">
        <v>607</v>
      </c>
      <c r="C206" s="211" t="s">
        <v>608</v>
      </c>
      <c r="D206" s="212" t="s">
        <v>609</v>
      </c>
      <c r="E206" s="212">
        <f>6*1</f>
        <v>6</v>
      </c>
      <c r="F206" s="213">
        <v>0</v>
      </c>
      <c r="G206" s="213">
        <f t="shared" si="11"/>
        <v>0</v>
      </c>
      <c r="H206" s="214" t="s">
        <v>576</v>
      </c>
      <c r="I206" s="215"/>
      <c r="J206" s="216"/>
    </row>
    <row r="207" spans="1:10" s="147" customFormat="1" outlineLevel="1" x14ac:dyDescent="0.2">
      <c r="A207" s="204" t="s">
        <v>100</v>
      </c>
      <c r="B207" s="205" t="s">
        <v>610</v>
      </c>
      <c r="C207" s="211" t="s">
        <v>611</v>
      </c>
      <c r="D207" s="212" t="s">
        <v>612</v>
      </c>
      <c r="E207" s="212">
        <f>4*1</f>
        <v>4</v>
      </c>
      <c r="F207" s="213">
        <v>0</v>
      </c>
      <c r="G207" s="213">
        <f t="shared" si="11"/>
        <v>0</v>
      </c>
      <c r="H207" s="214" t="s">
        <v>576</v>
      </c>
      <c r="I207" s="215"/>
      <c r="J207" s="216"/>
    </row>
    <row r="208" spans="1:10" s="147" customFormat="1" outlineLevel="1" x14ac:dyDescent="0.2">
      <c r="A208" s="204" t="s">
        <v>100</v>
      </c>
      <c r="B208" s="205" t="s">
        <v>613</v>
      </c>
      <c r="C208" s="211" t="s">
        <v>614</v>
      </c>
      <c r="D208" s="212" t="s">
        <v>615</v>
      </c>
      <c r="E208" s="212">
        <f>2*1</f>
        <v>2</v>
      </c>
      <c r="F208" s="213">
        <v>0</v>
      </c>
      <c r="G208" s="213">
        <f t="shared" si="11"/>
        <v>0</v>
      </c>
      <c r="H208" s="214" t="s">
        <v>576</v>
      </c>
      <c r="I208" s="215"/>
      <c r="J208" s="216"/>
    </row>
    <row r="209" spans="1:10" s="147" customFormat="1" outlineLevel="1" x14ac:dyDescent="0.2">
      <c r="A209" s="204" t="s">
        <v>100</v>
      </c>
      <c r="B209" s="205" t="s">
        <v>616</v>
      </c>
      <c r="C209" s="211" t="s">
        <v>617</v>
      </c>
      <c r="D209" s="212" t="s">
        <v>618</v>
      </c>
      <c r="E209" s="212">
        <f>2*1</f>
        <v>2</v>
      </c>
      <c r="F209" s="213">
        <v>0</v>
      </c>
      <c r="G209" s="213">
        <f t="shared" si="11"/>
        <v>0</v>
      </c>
      <c r="H209" s="214" t="s">
        <v>576</v>
      </c>
      <c r="I209" s="215"/>
      <c r="J209" s="216"/>
    </row>
    <row r="210" spans="1:10" s="147" customFormat="1" outlineLevel="1" x14ac:dyDescent="0.2">
      <c r="A210" s="204" t="s">
        <v>87</v>
      </c>
      <c r="B210" s="205" t="s">
        <v>619</v>
      </c>
      <c r="C210" s="206" t="s">
        <v>620</v>
      </c>
      <c r="D210" s="207" t="s">
        <v>621</v>
      </c>
      <c r="E210" s="207">
        <f>1*1</f>
        <v>1</v>
      </c>
      <c r="F210" s="210"/>
      <c r="G210" s="210" t="str">
        <f>""</f>
        <v/>
      </c>
      <c r="H210" s="204"/>
      <c r="I210" s="208"/>
      <c r="J210" s="209"/>
    </row>
    <row r="211" spans="1:10" s="147" customFormat="1" outlineLevel="2" x14ac:dyDescent="0.2">
      <c r="A211" s="204" t="s">
        <v>100</v>
      </c>
      <c r="B211" s="205" t="s">
        <v>622</v>
      </c>
      <c r="C211" s="211" t="s">
        <v>623</v>
      </c>
      <c r="D211" s="212" t="s">
        <v>624</v>
      </c>
      <c r="E211" s="212">
        <f>1*1</f>
        <v>1</v>
      </c>
      <c r="F211" s="213">
        <v>0.03</v>
      </c>
      <c r="G211" s="213">
        <f t="shared" ref="G211:G242" si="12">F211*E211</f>
        <v>0.03</v>
      </c>
      <c r="H211" s="214" t="s">
        <v>104</v>
      </c>
      <c r="I211" s="215"/>
      <c r="J211" s="216"/>
    </row>
    <row r="212" spans="1:10" s="147" customFormat="1" outlineLevel="2" x14ac:dyDescent="0.2">
      <c r="A212" s="204" t="s">
        <v>100</v>
      </c>
      <c r="B212" s="205" t="s">
        <v>625</v>
      </c>
      <c r="C212" s="211" t="s">
        <v>626</v>
      </c>
      <c r="D212" s="212" t="s">
        <v>627</v>
      </c>
      <c r="E212" s="212">
        <f>2*1</f>
        <v>2</v>
      </c>
      <c r="F212" s="213">
        <v>0.01</v>
      </c>
      <c r="G212" s="213">
        <f t="shared" si="12"/>
        <v>0.02</v>
      </c>
      <c r="H212" s="214" t="s">
        <v>104</v>
      </c>
      <c r="I212" s="215"/>
      <c r="J212" s="216"/>
    </row>
    <row r="213" spans="1:10" s="147" customFormat="1" outlineLevel="1" x14ac:dyDescent="0.2">
      <c r="A213" s="204" t="s">
        <v>100</v>
      </c>
      <c r="B213" s="205" t="s">
        <v>628</v>
      </c>
      <c r="C213" s="223" t="s">
        <v>629</v>
      </c>
      <c r="D213" s="224" t="s">
        <v>630</v>
      </c>
      <c r="E213" s="224">
        <f>1*1</f>
        <v>1</v>
      </c>
      <c r="F213" s="225">
        <v>0.16</v>
      </c>
      <c r="G213" s="225">
        <f t="shared" si="12"/>
        <v>0.16</v>
      </c>
      <c r="H213" s="226" t="s">
        <v>104</v>
      </c>
      <c r="I213" s="227"/>
      <c r="J213" s="228"/>
    </row>
    <row r="214" spans="1:10" s="147" customFormat="1" outlineLevel="1" x14ac:dyDescent="0.2">
      <c r="A214" s="204" t="s">
        <v>100</v>
      </c>
      <c r="B214" s="205" t="s">
        <v>631</v>
      </c>
      <c r="C214" s="223" t="s">
        <v>632</v>
      </c>
      <c r="D214" s="224" t="s">
        <v>633</v>
      </c>
      <c r="E214" s="224">
        <f>1*1</f>
        <v>1</v>
      </c>
      <c r="F214" s="225">
        <v>0.25</v>
      </c>
      <c r="G214" s="225">
        <f t="shared" si="12"/>
        <v>0.25</v>
      </c>
      <c r="H214" s="226" t="s">
        <v>104</v>
      </c>
      <c r="I214" s="227"/>
      <c r="J214" s="228"/>
    </row>
    <row r="215" spans="1:10" s="147" customFormat="1" outlineLevel="1" x14ac:dyDescent="0.2">
      <c r="A215" s="204" t="s">
        <v>100</v>
      </c>
      <c r="B215" s="205" t="s">
        <v>634</v>
      </c>
      <c r="C215" s="223" t="s">
        <v>635</v>
      </c>
      <c r="D215" s="224" t="s">
        <v>636</v>
      </c>
      <c r="E215" s="224">
        <f>2*1</f>
        <v>2</v>
      </c>
      <c r="F215" s="225">
        <v>0</v>
      </c>
      <c r="G215" s="225">
        <f t="shared" si="12"/>
        <v>0</v>
      </c>
      <c r="H215" s="226" t="s">
        <v>576</v>
      </c>
      <c r="I215" s="227"/>
      <c r="J215" s="228"/>
    </row>
    <row r="216" spans="1:10" s="147" customFormat="1" outlineLevel="1" x14ac:dyDescent="0.2">
      <c r="A216" s="204" t="s">
        <v>147</v>
      </c>
      <c r="B216" s="205" t="s">
        <v>637</v>
      </c>
      <c r="C216" s="217">
        <v>78254</v>
      </c>
      <c r="D216" s="218" t="s">
        <v>638</v>
      </c>
      <c r="E216" s="218">
        <f>1*1</f>
        <v>1</v>
      </c>
      <c r="F216" s="219">
        <v>1.47</v>
      </c>
      <c r="G216" s="219">
        <f t="shared" si="12"/>
        <v>1.47</v>
      </c>
      <c r="H216" s="220"/>
      <c r="I216" s="221"/>
      <c r="J216" s="222"/>
    </row>
    <row r="217" spans="1:10" s="147" customFormat="1" outlineLevel="1" x14ac:dyDescent="0.2">
      <c r="A217" s="204" t="s">
        <v>100</v>
      </c>
      <c r="B217" s="205" t="s">
        <v>639</v>
      </c>
      <c r="C217" s="217" t="s">
        <v>640</v>
      </c>
      <c r="D217" s="218" t="s">
        <v>641</v>
      </c>
      <c r="E217" s="218">
        <f>1*1</f>
        <v>1</v>
      </c>
      <c r="F217" s="219">
        <v>0.17</v>
      </c>
      <c r="G217" s="219">
        <f t="shared" si="12"/>
        <v>0.17</v>
      </c>
      <c r="H217" s="220"/>
      <c r="I217" s="221"/>
      <c r="J217" s="222"/>
    </row>
    <row r="218" spans="1:10" s="147" customFormat="1" outlineLevel="1" x14ac:dyDescent="0.2">
      <c r="A218" s="204" t="s">
        <v>100</v>
      </c>
      <c r="B218" s="205" t="s">
        <v>642</v>
      </c>
      <c r="C218" s="217" t="s">
        <v>643</v>
      </c>
      <c r="D218" s="218" t="s">
        <v>644</v>
      </c>
      <c r="E218" s="218">
        <f>2*1</f>
        <v>2</v>
      </c>
      <c r="F218" s="219">
        <v>1.85</v>
      </c>
      <c r="G218" s="219">
        <f t="shared" si="12"/>
        <v>3.7</v>
      </c>
      <c r="H218" s="220"/>
      <c r="I218" s="215" t="s">
        <v>794</v>
      </c>
      <c r="J218" s="222"/>
    </row>
    <row r="219" spans="1:10" s="147" customFormat="1" outlineLevel="1" x14ac:dyDescent="0.2">
      <c r="A219" s="204" t="s">
        <v>100</v>
      </c>
      <c r="B219" s="205" t="s">
        <v>645</v>
      </c>
      <c r="C219" s="217" t="s">
        <v>646</v>
      </c>
      <c r="D219" s="218" t="s">
        <v>647</v>
      </c>
      <c r="E219" s="218">
        <f>2*1</f>
        <v>2</v>
      </c>
      <c r="F219" s="219">
        <v>0.06</v>
      </c>
      <c r="G219" s="219">
        <f t="shared" si="12"/>
        <v>0.12</v>
      </c>
      <c r="H219" s="220"/>
      <c r="I219" s="215" t="s">
        <v>794</v>
      </c>
      <c r="J219" s="222"/>
    </row>
    <row r="220" spans="1:10" s="147" customFormat="1" outlineLevel="1" x14ac:dyDescent="0.2">
      <c r="A220" s="204" t="s">
        <v>100</v>
      </c>
      <c r="B220" s="205" t="s">
        <v>648</v>
      </c>
      <c r="C220" s="217">
        <v>29771</v>
      </c>
      <c r="D220" s="218" t="s">
        <v>649</v>
      </c>
      <c r="E220" s="218">
        <f>2*1</f>
        <v>2</v>
      </c>
      <c r="F220" s="219">
        <v>0.1</v>
      </c>
      <c r="G220" s="219">
        <f t="shared" si="12"/>
        <v>0.2</v>
      </c>
      <c r="H220" s="220"/>
      <c r="I220" s="221" t="s">
        <v>793</v>
      </c>
      <c r="J220" s="222"/>
    </row>
    <row r="221" spans="1:10" s="147" customFormat="1" outlineLevel="1" x14ac:dyDescent="0.2">
      <c r="A221" s="204" t="s">
        <v>100</v>
      </c>
      <c r="B221" s="205" t="s">
        <v>650</v>
      </c>
      <c r="C221" s="217"/>
      <c r="D221" s="218" t="s">
        <v>651</v>
      </c>
      <c r="E221" s="218">
        <f>2*1</f>
        <v>2</v>
      </c>
      <c r="F221" s="219">
        <v>0.05</v>
      </c>
      <c r="G221" s="219">
        <f t="shared" si="12"/>
        <v>0.1</v>
      </c>
      <c r="H221" s="220"/>
      <c r="I221" s="215" t="s">
        <v>794</v>
      </c>
      <c r="J221" s="222"/>
    </row>
    <row r="222" spans="1:10" s="147" customFormat="1" outlineLevel="1" x14ac:dyDescent="0.2">
      <c r="A222" s="204" t="s">
        <v>100</v>
      </c>
      <c r="B222" s="205" t="s">
        <v>652</v>
      </c>
      <c r="C222" s="217" t="s">
        <v>653</v>
      </c>
      <c r="D222" s="218" t="s">
        <v>654</v>
      </c>
      <c r="E222" s="218">
        <f>15*1</f>
        <v>15</v>
      </c>
      <c r="F222" s="219">
        <v>0</v>
      </c>
      <c r="G222" s="219">
        <f t="shared" si="12"/>
        <v>0</v>
      </c>
      <c r="H222" s="220" t="s">
        <v>655</v>
      </c>
      <c r="I222" s="221"/>
      <c r="J222" s="222"/>
    </row>
    <row r="223" spans="1:10" s="147" customFormat="1" outlineLevel="1" x14ac:dyDescent="0.2">
      <c r="A223" s="204" t="s">
        <v>100</v>
      </c>
      <c r="B223" s="205" t="s">
        <v>656</v>
      </c>
      <c r="C223" s="217" t="s">
        <v>657</v>
      </c>
      <c r="D223" s="218" t="s">
        <v>658</v>
      </c>
      <c r="E223" s="218">
        <f>6*1</f>
        <v>6</v>
      </c>
      <c r="F223" s="219">
        <v>0</v>
      </c>
      <c r="G223" s="219">
        <f t="shared" si="12"/>
        <v>0</v>
      </c>
      <c r="H223" s="220" t="s">
        <v>659</v>
      </c>
      <c r="I223" s="221"/>
      <c r="J223" s="222"/>
    </row>
    <row r="224" spans="1:10" s="147" customFormat="1" outlineLevel="1" x14ac:dyDescent="0.2">
      <c r="A224" s="204" t="s">
        <v>100</v>
      </c>
      <c r="B224" s="205" t="s">
        <v>660</v>
      </c>
      <c r="C224" s="217" t="s">
        <v>661</v>
      </c>
      <c r="D224" s="218" t="s">
        <v>662</v>
      </c>
      <c r="E224" s="218">
        <f>4*1</f>
        <v>4</v>
      </c>
      <c r="F224" s="219">
        <v>0.01</v>
      </c>
      <c r="G224" s="219">
        <f t="shared" si="12"/>
        <v>0.04</v>
      </c>
      <c r="H224" s="220" t="s">
        <v>659</v>
      </c>
      <c r="I224" s="221"/>
      <c r="J224" s="222"/>
    </row>
    <row r="225" spans="1:10" s="147" customFormat="1" outlineLevel="1" x14ac:dyDescent="0.2">
      <c r="A225" s="204" t="s">
        <v>100</v>
      </c>
      <c r="B225" s="205" t="s">
        <v>663</v>
      </c>
      <c r="C225" s="217" t="s">
        <v>664</v>
      </c>
      <c r="D225" s="218" t="s">
        <v>665</v>
      </c>
      <c r="E225" s="218">
        <f>2*1</f>
        <v>2</v>
      </c>
      <c r="F225" s="219">
        <v>0</v>
      </c>
      <c r="G225" s="219">
        <f t="shared" si="12"/>
        <v>0</v>
      </c>
      <c r="H225" s="220"/>
      <c r="I225" s="221"/>
      <c r="J225" s="222"/>
    </row>
    <row r="226" spans="1:10" s="147" customFormat="1" outlineLevel="1" x14ac:dyDescent="0.2">
      <c r="A226" s="204" t="s">
        <v>100</v>
      </c>
      <c r="B226" s="205" t="s">
        <v>666</v>
      </c>
      <c r="C226" s="217" t="s">
        <v>502</v>
      </c>
      <c r="D226" s="218" t="s">
        <v>503</v>
      </c>
      <c r="E226" s="218">
        <f>2*1</f>
        <v>2</v>
      </c>
      <c r="F226" s="219">
        <v>0.02</v>
      </c>
      <c r="G226" s="219">
        <f t="shared" si="12"/>
        <v>0.04</v>
      </c>
      <c r="H226" s="220"/>
      <c r="I226" s="221"/>
      <c r="J226" s="222"/>
    </row>
    <row r="227" spans="1:10" s="147" customFormat="1" outlineLevel="1" x14ac:dyDescent="0.2">
      <c r="A227" s="204" t="s">
        <v>147</v>
      </c>
      <c r="B227" s="205" t="s">
        <v>667</v>
      </c>
      <c r="C227" s="217"/>
      <c r="D227" s="218" t="s">
        <v>668</v>
      </c>
      <c r="E227" s="218">
        <f>2*1</f>
        <v>2</v>
      </c>
      <c r="F227" s="219">
        <v>0</v>
      </c>
      <c r="G227" s="219">
        <f t="shared" si="12"/>
        <v>0</v>
      </c>
      <c r="H227" s="220"/>
      <c r="I227" s="221"/>
      <c r="J227" s="222"/>
    </row>
    <row r="228" spans="1:10" s="147" customFormat="1" outlineLevel="1" x14ac:dyDescent="0.2">
      <c r="A228" s="204" t="s">
        <v>147</v>
      </c>
      <c r="B228" s="205" t="s">
        <v>669</v>
      </c>
      <c r="C228" s="217"/>
      <c r="D228" s="218" t="s">
        <v>670</v>
      </c>
      <c r="E228" s="218">
        <f>2*1</f>
        <v>2</v>
      </c>
      <c r="F228" s="219">
        <v>0.14000000000000001</v>
      </c>
      <c r="G228" s="219">
        <f t="shared" si="12"/>
        <v>0.28000000000000003</v>
      </c>
      <c r="H228" s="220"/>
      <c r="I228" s="221"/>
      <c r="J228" s="222"/>
    </row>
    <row r="229" spans="1:10" s="147" customFormat="1" outlineLevel="1" x14ac:dyDescent="0.2">
      <c r="A229" s="204" t="s">
        <v>100</v>
      </c>
      <c r="B229" s="205" t="s">
        <v>671</v>
      </c>
      <c r="C229" s="217"/>
      <c r="D229" s="218" t="s">
        <v>672</v>
      </c>
      <c r="E229" s="218">
        <f>26*1</f>
        <v>26</v>
      </c>
      <c r="F229" s="219">
        <v>0</v>
      </c>
      <c r="G229" s="219">
        <f t="shared" si="12"/>
        <v>0</v>
      </c>
      <c r="H229" s="220"/>
      <c r="I229" s="221"/>
      <c r="J229" s="222"/>
    </row>
    <row r="230" spans="1:10" s="147" customFormat="1" outlineLevel="1" x14ac:dyDescent="0.2">
      <c r="A230" s="204" t="s">
        <v>100</v>
      </c>
      <c r="B230" s="205" t="s">
        <v>673</v>
      </c>
      <c r="C230" s="217"/>
      <c r="D230" s="218" t="s">
        <v>674</v>
      </c>
      <c r="E230" s="218">
        <f>4*1</f>
        <v>4</v>
      </c>
      <c r="F230" s="219">
        <v>0</v>
      </c>
      <c r="G230" s="219">
        <f t="shared" si="12"/>
        <v>0</v>
      </c>
      <c r="H230" s="220"/>
      <c r="I230" s="221" t="s">
        <v>794</v>
      </c>
      <c r="J230" s="222"/>
    </row>
    <row r="231" spans="1:10" s="147" customFormat="1" outlineLevel="1" x14ac:dyDescent="0.2">
      <c r="A231" s="204" t="s">
        <v>100</v>
      </c>
      <c r="B231" s="205" t="s">
        <v>675</v>
      </c>
      <c r="C231" s="217"/>
      <c r="D231" s="218" t="s">
        <v>676</v>
      </c>
      <c r="E231" s="218">
        <f>2*1</f>
        <v>2</v>
      </c>
      <c r="F231" s="219">
        <v>0</v>
      </c>
      <c r="G231" s="219">
        <f t="shared" si="12"/>
        <v>0</v>
      </c>
      <c r="H231" s="220"/>
      <c r="I231" s="221"/>
      <c r="J231" s="222"/>
    </row>
    <row r="232" spans="1:10" s="147" customFormat="1" outlineLevel="1" x14ac:dyDescent="0.2">
      <c r="A232" s="204" t="s">
        <v>100</v>
      </c>
      <c r="B232" s="205" t="s">
        <v>677</v>
      </c>
      <c r="C232" s="217"/>
      <c r="D232" s="218" t="s">
        <v>678</v>
      </c>
      <c r="E232" s="218">
        <f>2*1</f>
        <v>2</v>
      </c>
      <c r="F232" s="219">
        <v>0</v>
      </c>
      <c r="G232" s="219">
        <f t="shared" si="12"/>
        <v>0</v>
      </c>
      <c r="H232" s="220"/>
      <c r="I232" s="221"/>
      <c r="J232" s="222"/>
    </row>
    <row r="233" spans="1:10" s="147" customFormat="1" outlineLevel="1" x14ac:dyDescent="0.2">
      <c r="A233" s="204" t="s">
        <v>147</v>
      </c>
      <c r="B233" s="205" t="s">
        <v>679</v>
      </c>
      <c r="C233" s="217" t="s">
        <v>680</v>
      </c>
      <c r="D233" s="218" t="s">
        <v>681</v>
      </c>
      <c r="E233" s="218">
        <f>10*1</f>
        <v>10</v>
      </c>
      <c r="F233" s="219">
        <v>0</v>
      </c>
      <c r="G233" s="219">
        <f t="shared" si="12"/>
        <v>0</v>
      </c>
      <c r="H233" s="220"/>
      <c r="I233" s="221"/>
      <c r="J233" s="222"/>
    </row>
    <row r="234" spans="1:10" s="147" customFormat="1" outlineLevel="1" x14ac:dyDescent="0.2">
      <c r="A234" s="204" t="s">
        <v>147</v>
      </c>
      <c r="B234" s="205" t="s">
        <v>682</v>
      </c>
      <c r="C234" s="217" t="s">
        <v>683</v>
      </c>
      <c r="D234" s="218" t="s">
        <v>684</v>
      </c>
      <c r="E234" s="218">
        <f>8*1</f>
        <v>8</v>
      </c>
      <c r="F234" s="219">
        <v>0</v>
      </c>
      <c r="G234" s="219">
        <f t="shared" si="12"/>
        <v>0</v>
      </c>
      <c r="H234" s="220"/>
      <c r="I234" s="221" t="s">
        <v>793</v>
      </c>
      <c r="J234" s="222"/>
    </row>
    <row r="235" spans="1:10" s="147" customFormat="1" outlineLevel="1" x14ac:dyDescent="0.2">
      <c r="A235" s="204" t="s">
        <v>147</v>
      </c>
      <c r="B235" s="205" t="s">
        <v>685</v>
      </c>
      <c r="C235" s="217" t="s">
        <v>686</v>
      </c>
      <c r="D235" s="218" t="s">
        <v>687</v>
      </c>
      <c r="E235" s="218">
        <f>6*1</f>
        <v>6</v>
      </c>
      <c r="F235" s="219">
        <v>0</v>
      </c>
      <c r="G235" s="219">
        <f t="shared" si="12"/>
        <v>0</v>
      </c>
      <c r="H235" s="220"/>
      <c r="I235" s="221"/>
      <c r="J235" s="222"/>
    </row>
    <row r="236" spans="1:10" s="147" customFormat="1" outlineLevel="1" x14ac:dyDescent="0.2">
      <c r="A236" s="204" t="s">
        <v>147</v>
      </c>
      <c r="B236" s="205" t="s">
        <v>688</v>
      </c>
      <c r="C236" s="217" t="s">
        <v>689</v>
      </c>
      <c r="D236" s="218" t="s">
        <v>690</v>
      </c>
      <c r="E236" s="218">
        <f>2*1</f>
        <v>2</v>
      </c>
      <c r="F236" s="219">
        <v>0</v>
      </c>
      <c r="G236" s="219">
        <f t="shared" si="12"/>
        <v>0</v>
      </c>
      <c r="H236" s="220"/>
      <c r="I236" s="221"/>
      <c r="J236" s="222"/>
    </row>
    <row r="237" spans="1:10" s="147" customFormat="1" ht="25.5" outlineLevel="1" x14ac:dyDescent="0.2">
      <c r="A237" s="204" t="s">
        <v>147</v>
      </c>
      <c r="B237" s="205" t="s">
        <v>691</v>
      </c>
      <c r="C237" s="217" t="s">
        <v>692</v>
      </c>
      <c r="D237" s="218" t="s">
        <v>693</v>
      </c>
      <c r="E237" s="218">
        <f>47*1</f>
        <v>47</v>
      </c>
      <c r="F237" s="219">
        <v>0.01</v>
      </c>
      <c r="G237" s="219">
        <f t="shared" si="12"/>
        <v>0.47000000000000003</v>
      </c>
      <c r="H237" s="220"/>
      <c r="I237" s="221"/>
      <c r="J237" s="222"/>
    </row>
    <row r="238" spans="1:10" s="147" customFormat="1" outlineLevel="1" x14ac:dyDescent="0.2">
      <c r="A238" s="204" t="s">
        <v>147</v>
      </c>
      <c r="B238" s="205" t="s">
        <v>694</v>
      </c>
      <c r="C238" s="217" t="s">
        <v>695</v>
      </c>
      <c r="D238" s="218" t="s">
        <v>696</v>
      </c>
      <c r="E238" s="218">
        <f>6*1</f>
        <v>6</v>
      </c>
      <c r="F238" s="219">
        <v>0</v>
      </c>
      <c r="G238" s="219">
        <f t="shared" si="12"/>
        <v>0</v>
      </c>
      <c r="H238" s="220"/>
      <c r="I238" s="221"/>
      <c r="J238" s="222"/>
    </row>
    <row r="239" spans="1:10" s="147" customFormat="1" outlineLevel="1" x14ac:dyDescent="0.2">
      <c r="A239" s="204" t="s">
        <v>147</v>
      </c>
      <c r="B239" s="205" t="s">
        <v>697</v>
      </c>
      <c r="C239" s="217" t="s">
        <v>698</v>
      </c>
      <c r="D239" s="218" t="s">
        <v>699</v>
      </c>
      <c r="E239" s="218">
        <f>4*1</f>
        <v>4</v>
      </c>
      <c r="F239" s="219">
        <v>0.02</v>
      </c>
      <c r="G239" s="219">
        <f t="shared" si="12"/>
        <v>0.08</v>
      </c>
      <c r="H239" s="220"/>
      <c r="I239" s="221"/>
      <c r="J239" s="222"/>
    </row>
    <row r="240" spans="1:10" s="147" customFormat="1" outlineLevel="1" x14ac:dyDescent="0.2">
      <c r="A240" s="204" t="s">
        <v>147</v>
      </c>
      <c r="B240" s="205" t="s">
        <v>700</v>
      </c>
      <c r="C240" s="217" t="s">
        <v>701</v>
      </c>
      <c r="D240" s="218" t="s">
        <v>702</v>
      </c>
      <c r="E240" s="218">
        <f>4*1</f>
        <v>4</v>
      </c>
      <c r="F240" s="219">
        <v>0</v>
      </c>
      <c r="G240" s="219">
        <f t="shared" si="12"/>
        <v>0</v>
      </c>
      <c r="H240" s="220"/>
      <c r="I240" s="221"/>
      <c r="J240" s="222"/>
    </row>
    <row r="241" spans="1:10" s="147" customFormat="1" outlineLevel="1" x14ac:dyDescent="0.2">
      <c r="A241" s="204" t="s">
        <v>147</v>
      </c>
      <c r="B241" s="205" t="s">
        <v>703</v>
      </c>
      <c r="C241" s="217" t="s">
        <v>704</v>
      </c>
      <c r="D241" s="218" t="s">
        <v>705</v>
      </c>
      <c r="E241" s="218">
        <f>4*1</f>
        <v>4</v>
      </c>
      <c r="F241" s="219">
        <v>0.01</v>
      </c>
      <c r="G241" s="219">
        <f t="shared" si="12"/>
        <v>0.04</v>
      </c>
      <c r="H241" s="220"/>
      <c r="I241" s="221"/>
      <c r="J241" s="222"/>
    </row>
    <row r="242" spans="1:10" s="147" customFormat="1" outlineLevel="1" x14ac:dyDescent="0.2">
      <c r="A242" s="204" t="s">
        <v>147</v>
      </c>
      <c r="B242" s="205" t="s">
        <v>706</v>
      </c>
      <c r="C242" s="217" t="s">
        <v>707</v>
      </c>
      <c r="D242" s="218" t="s">
        <v>708</v>
      </c>
      <c r="E242" s="218">
        <f>4*1</f>
        <v>4</v>
      </c>
      <c r="F242" s="219">
        <v>0</v>
      </c>
      <c r="G242" s="219">
        <f t="shared" si="12"/>
        <v>0</v>
      </c>
      <c r="H242" s="220"/>
      <c r="I242" s="221"/>
      <c r="J242" s="222"/>
    </row>
    <row r="243" spans="1:10" s="147" customFormat="1" outlineLevel="1" x14ac:dyDescent="0.2">
      <c r="A243" s="204" t="s">
        <v>147</v>
      </c>
      <c r="B243" s="205" t="s">
        <v>709</v>
      </c>
      <c r="C243" s="217" t="s">
        <v>707</v>
      </c>
      <c r="D243" s="218" t="s">
        <v>710</v>
      </c>
      <c r="E243" s="218">
        <f>47*1</f>
        <v>47</v>
      </c>
      <c r="F243" s="219">
        <v>0</v>
      </c>
      <c r="G243" s="219">
        <f t="shared" ref="G243:G278" si="13">F243*E243</f>
        <v>0</v>
      </c>
      <c r="H243" s="220"/>
      <c r="I243" s="221"/>
      <c r="J243" s="222"/>
    </row>
    <row r="244" spans="1:10" s="147" customFormat="1" outlineLevel="1" x14ac:dyDescent="0.2">
      <c r="A244" s="204" t="s">
        <v>147</v>
      </c>
      <c r="B244" s="205" t="s">
        <v>711</v>
      </c>
      <c r="C244" s="217" t="s">
        <v>712</v>
      </c>
      <c r="D244" s="218" t="s">
        <v>713</v>
      </c>
      <c r="E244" s="218">
        <f>4*1</f>
        <v>4</v>
      </c>
      <c r="F244" s="219">
        <v>0</v>
      </c>
      <c r="G244" s="219">
        <f t="shared" si="13"/>
        <v>0</v>
      </c>
      <c r="H244" s="220"/>
      <c r="I244" s="221"/>
      <c r="J244" s="222"/>
    </row>
    <row r="245" spans="1:10" s="147" customFormat="1" outlineLevel="1" x14ac:dyDescent="0.2">
      <c r="A245" s="204" t="s">
        <v>147</v>
      </c>
      <c r="B245" s="205" t="s">
        <v>714</v>
      </c>
      <c r="C245" s="217" t="s">
        <v>712</v>
      </c>
      <c r="D245" s="218" t="s">
        <v>715</v>
      </c>
      <c r="E245" s="218">
        <f>20*1</f>
        <v>20</v>
      </c>
      <c r="F245" s="219">
        <v>0</v>
      </c>
      <c r="G245" s="219">
        <f t="shared" si="13"/>
        <v>0</v>
      </c>
      <c r="H245" s="220"/>
      <c r="I245" s="221"/>
      <c r="J245" s="222"/>
    </row>
    <row r="246" spans="1:10" s="147" customFormat="1" outlineLevel="1" x14ac:dyDescent="0.2">
      <c r="A246" s="204"/>
      <c r="B246" s="205" t="s">
        <v>808</v>
      </c>
      <c r="C246" s="223"/>
      <c r="D246" s="224" t="s">
        <v>809</v>
      </c>
      <c r="E246" s="224">
        <v>3</v>
      </c>
      <c r="F246" s="225">
        <v>0</v>
      </c>
      <c r="G246" s="225">
        <f t="shared" si="13"/>
        <v>0</v>
      </c>
      <c r="H246" s="226"/>
      <c r="I246" s="227" t="s">
        <v>810</v>
      </c>
      <c r="J246" s="228"/>
    </row>
    <row r="247" spans="1:10" s="147" customFormat="1" x14ac:dyDescent="0.2">
      <c r="A247" s="251" t="s">
        <v>87</v>
      </c>
      <c r="B247" s="205" t="s">
        <v>716</v>
      </c>
      <c r="C247" s="206" t="s">
        <v>796</v>
      </c>
      <c r="D247" s="207" t="s">
        <v>797</v>
      </c>
      <c r="E247" s="207">
        <v>1</v>
      </c>
      <c r="F247" s="207"/>
      <c r="G247" s="207"/>
      <c r="H247" s="204"/>
      <c r="I247" s="208" t="s">
        <v>792</v>
      </c>
      <c r="J247" s="209"/>
    </row>
    <row r="248" spans="1:10" s="147" customFormat="1" x14ac:dyDescent="0.2">
      <c r="A248" s="251" t="s">
        <v>100</v>
      </c>
      <c r="B248" s="205" t="s">
        <v>802</v>
      </c>
      <c r="C248" s="211" t="s">
        <v>798</v>
      </c>
      <c r="D248" s="212" t="s">
        <v>799</v>
      </c>
      <c r="E248" s="212">
        <v>2</v>
      </c>
      <c r="F248" s="213">
        <v>7.0000000000000007E-2</v>
      </c>
      <c r="G248" s="213">
        <f>F248*E248</f>
        <v>0.14000000000000001</v>
      </c>
      <c r="H248" s="214">
        <v>1.4300999999999999</v>
      </c>
      <c r="I248" s="208" t="s">
        <v>792</v>
      </c>
      <c r="J248" s="216"/>
    </row>
    <row r="249" spans="1:10" s="147" customFormat="1" x14ac:dyDescent="0.2">
      <c r="A249" s="251" t="s">
        <v>100</v>
      </c>
      <c r="B249" s="205" t="s">
        <v>803</v>
      </c>
      <c r="C249" s="211" t="s">
        <v>800</v>
      </c>
      <c r="D249" s="212" t="s">
        <v>801</v>
      </c>
      <c r="E249" s="212">
        <v>1</v>
      </c>
      <c r="F249" s="213">
        <v>0.7</v>
      </c>
      <c r="G249" s="213">
        <f>F249*E249</f>
        <v>0.7</v>
      </c>
      <c r="H249" s="214">
        <v>1.4300999999999999</v>
      </c>
      <c r="I249" s="208" t="s">
        <v>792</v>
      </c>
      <c r="J249" s="216"/>
    </row>
    <row r="250" spans="1:10" s="147" customFormat="1" x14ac:dyDescent="0.2">
      <c r="A250" s="204" t="s">
        <v>100</v>
      </c>
      <c r="B250" s="205" t="s">
        <v>719</v>
      </c>
      <c r="C250" s="217" t="s">
        <v>717</v>
      </c>
      <c r="D250" s="218" t="s">
        <v>718</v>
      </c>
      <c r="E250" s="218">
        <v>1</v>
      </c>
      <c r="F250" s="219">
        <v>0.61</v>
      </c>
      <c r="G250" s="219">
        <f t="shared" si="13"/>
        <v>0.61</v>
      </c>
      <c r="H250" s="220" t="s">
        <v>171</v>
      </c>
      <c r="I250" s="221"/>
      <c r="J250" s="222"/>
    </row>
    <row r="251" spans="1:10" s="147" customFormat="1" x14ac:dyDescent="0.2">
      <c r="A251" s="204" t="s">
        <v>100</v>
      </c>
      <c r="B251" s="205" t="s">
        <v>722</v>
      </c>
      <c r="C251" s="217" t="s">
        <v>720</v>
      </c>
      <c r="D251" s="218" t="s">
        <v>721</v>
      </c>
      <c r="E251" s="218">
        <v>1</v>
      </c>
      <c r="F251" s="219">
        <v>2.4700000000000002</v>
      </c>
      <c r="G251" s="219">
        <f t="shared" si="13"/>
        <v>2.4700000000000002</v>
      </c>
      <c r="H251" s="220" t="s">
        <v>104</v>
      </c>
      <c r="I251" s="221"/>
      <c r="J251" s="222"/>
    </row>
    <row r="252" spans="1:10" s="147" customFormat="1" x14ac:dyDescent="0.2">
      <c r="A252" s="204" t="s">
        <v>100</v>
      </c>
      <c r="B252" s="205" t="s">
        <v>725</v>
      </c>
      <c r="C252" s="217" t="s">
        <v>723</v>
      </c>
      <c r="D252" s="218" t="s">
        <v>724</v>
      </c>
      <c r="E252" s="218">
        <v>1</v>
      </c>
      <c r="F252" s="219">
        <v>0.56999999999999995</v>
      </c>
      <c r="G252" s="219">
        <f t="shared" si="13"/>
        <v>0.56999999999999995</v>
      </c>
      <c r="H252" s="220" t="s">
        <v>171</v>
      </c>
      <c r="I252" s="221"/>
      <c r="J252" s="222"/>
    </row>
    <row r="253" spans="1:10" s="147" customFormat="1" x14ac:dyDescent="0.2">
      <c r="A253" s="204" t="s">
        <v>147</v>
      </c>
      <c r="B253" s="205" t="s">
        <v>728</v>
      </c>
      <c r="C253" s="217" t="s">
        <v>726</v>
      </c>
      <c r="D253" s="218" t="s">
        <v>727</v>
      </c>
      <c r="E253" s="218">
        <v>1</v>
      </c>
      <c r="F253" s="219">
        <v>1.79</v>
      </c>
      <c r="G253" s="219">
        <f t="shared" si="13"/>
        <v>1.79</v>
      </c>
      <c r="H253" s="220"/>
      <c r="I253" s="221"/>
      <c r="J253" s="222"/>
    </row>
    <row r="254" spans="1:10" s="147" customFormat="1" x14ac:dyDescent="0.2">
      <c r="A254" s="204" t="s">
        <v>100</v>
      </c>
      <c r="B254" s="205" t="s">
        <v>730</v>
      </c>
      <c r="C254" s="217">
        <v>74296</v>
      </c>
      <c r="D254" s="218" t="s">
        <v>729</v>
      </c>
      <c r="E254" s="218">
        <v>1</v>
      </c>
      <c r="F254" s="219">
        <v>0.05</v>
      </c>
      <c r="G254" s="219">
        <f t="shared" si="13"/>
        <v>0.05</v>
      </c>
      <c r="H254" s="220"/>
      <c r="I254" s="221" t="s">
        <v>790</v>
      </c>
      <c r="J254" s="222"/>
    </row>
    <row r="255" spans="1:10" s="147" customFormat="1" x14ac:dyDescent="0.2">
      <c r="A255" s="204" t="s">
        <v>100</v>
      </c>
      <c r="B255" s="205" t="s">
        <v>732</v>
      </c>
      <c r="C255" s="217">
        <v>74297</v>
      </c>
      <c r="D255" s="218" t="s">
        <v>731</v>
      </c>
      <c r="E255" s="218">
        <v>1</v>
      </c>
      <c r="F255" s="219">
        <v>0.05</v>
      </c>
      <c r="G255" s="219">
        <f t="shared" si="13"/>
        <v>0.05</v>
      </c>
      <c r="H255" s="220"/>
      <c r="I255" s="221" t="s">
        <v>790</v>
      </c>
      <c r="J255" s="222"/>
    </row>
    <row r="256" spans="1:10" s="147" customFormat="1" x14ac:dyDescent="0.2">
      <c r="A256" s="204" t="s">
        <v>100</v>
      </c>
      <c r="B256" s="205" t="s">
        <v>735</v>
      </c>
      <c r="C256" s="217" t="s">
        <v>733</v>
      </c>
      <c r="D256" s="218" t="s">
        <v>734</v>
      </c>
      <c r="E256" s="218">
        <v>1</v>
      </c>
      <c r="F256" s="219">
        <v>0.1</v>
      </c>
      <c r="G256" s="219">
        <f t="shared" si="13"/>
        <v>0.1</v>
      </c>
      <c r="H256" s="220"/>
      <c r="I256" s="221"/>
      <c r="J256" s="222"/>
    </row>
    <row r="257" spans="1:10" s="147" customFormat="1" x14ac:dyDescent="0.2">
      <c r="A257" s="204" t="s">
        <v>100</v>
      </c>
      <c r="B257" s="205" t="s">
        <v>738</v>
      </c>
      <c r="C257" s="217" t="s">
        <v>736</v>
      </c>
      <c r="D257" s="218" t="s">
        <v>737</v>
      </c>
      <c r="E257" s="218">
        <v>2</v>
      </c>
      <c r="F257" s="219">
        <v>0</v>
      </c>
      <c r="G257" s="219">
        <f t="shared" si="13"/>
        <v>0</v>
      </c>
      <c r="H257" s="220"/>
      <c r="I257" s="221"/>
      <c r="J257" s="222"/>
    </row>
    <row r="258" spans="1:10" s="147" customFormat="1" x14ac:dyDescent="0.2">
      <c r="A258" s="204" t="s">
        <v>147</v>
      </c>
      <c r="B258" s="205" t="s">
        <v>740</v>
      </c>
      <c r="C258" s="217" t="s">
        <v>739</v>
      </c>
      <c r="D258" s="218" t="s">
        <v>254</v>
      </c>
      <c r="E258" s="218">
        <v>8</v>
      </c>
      <c r="F258" s="219">
        <v>0</v>
      </c>
      <c r="G258" s="219">
        <f t="shared" si="13"/>
        <v>0</v>
      </c>
      <c r="H258" s="220"/>
      <c r="I258" s="221"/>
      <c r="J258" s="222"/>
    </row>
    <row r="259" spans="1:10" s="147" customFormat="1" x14ac:dyDescent="0.2">
      <c r="A259" s="204" t="s">
        <v>147</v>
      </c>
      <c r="B259" s="205" t="s">
        <v>742</v>
      </c>
      <c r="C259" s="217" t="s">
        <v>741</v>
      </c>
      <c r="D259" s="218" t="s">
        <v>254</v>
      </c>
      <c r="E259" s="218">
        <v>2</v>
      </c>
      <c r="F259" s="219">
        <v>0</v>
      </c>
      <c r="G259" s="219">
        <f t="shared" si="13"/>
        <v>0</v>
      </c>
      <c r="H259" s="220"/>
      <c r="I259" s="221"/>
      <c r="J259" s="222"/>
    </row>
    <row r="260" spans="1:10" s="147" customFormat="1" x14ac:dyDescent="0.2">
      <c r="A260" s="204" t="s">
        <v>147</v>
      </c>
      <c r="B260" s="205" t="s">
        <v>744</v>
      </c>
      <c r="C260" s="217" t="s">
        <v>743</v>
      </c>
      <c r="D260" s="218" t="s">
        <v>254</v>
      </c>
      <c r="E260" s="218">
        <v>12</v>
      </c>
      <c r="F260" s="219">
        <v>0</v>
      </c>
      <c r="G260" s="219">
        <f t="shared" si="13"/>
        <v>0</v>
      </c>
      <c r="H260" s="220"/>
      <c r="I260" s="221"/>
      <c r="J260" s="222"/>
    </row>
    <row r="261" spans="1:10" s="147" customFormat="1" x14ac:dyDescent="0.2">
      <c r="A261" s="204" t="s">
        <v>147</v>
      </c>
      <c r="B261" s="205" t="s">
        <v>747</v>
      </c>
      <c r="C261" s="217" t="s">
        <v>745</v>
      </c>
      <c r="D261" s="218" t="s">
        <v>746</v>
      </c>
      <c r="E261" s="218">
        <v>4</v>
      </c>
      <c r="F261" s="219">
        <v>0</v>
      </c>
      <c r="G261" s="219">
        <f t="shared" si="13"/>
        <v>0</v>
      </c>
      <c r="H261" s="220"/>
      <c r="I261" s="221"/>
      <c r="J261" s="222"/>
    </row>
    <row r="262" spans="1:10" s="147" customFormat="1" x14ac:dyDescent="0.2">
      <c r="A262" s="204" t="s">
        <v>100</v>
      </c>
      <c r="B262" s="205" t="s">
        <v>749</v>
      </c>
      <c r="C262" s="217"/>
      <c r="D262" s="218" t="s">
        <v>748</v>
      </c>
      <c r="E262" s="218">
        <v>4</v>
      </c>
      <c r="F262" s="219">
        <v>0.35</v>
      </c>
      <c r="G262" s="219">
        <f t="shared" si="13"/>
        <v>1.4</v>
      </c>
      <c r="H262" s="220"/>
      <c r="I262" s="221"/>
      <c r="J262" s="222"/>
    </row>
    <row r="263" spans="1:10" s="147" customFormat="1" x14ac:dyDescent="0.2">
      <c r="A263" s="204" t="s">
        <v>100</v>
      </c>
      <c r="B263" s="205" t="s">
        <v>750</v>
      </c>
      <c r="C263" s="217" t="s">
        <v>502</v>
      </c>
      <c r="D263" s="218" t="s">
        <v>503</v>
      </c>
      <c r="E263" s="218">
        <v>2</v>
      </c>
      <c r="F263" s="219">
        <v>0.03</v>
      </c>
      <c r="G263" s="219">
        <f t="shared" si="13"/>
        <v>0.06</v>
      </c>
      <c r="H263" s="220"/>
      <c r="I263" s="221"/>
      <c r="J263" s="222"/>
    </row>
    <row r="264" spans="1:10" s="147" customFormat="1" x14ac:dyDescent="0.2">
      <c r="A264" s="204" t="s">
        <v>100</v>
      </c>
      <c r="B264" s="205" t="s">
        <v>753</v>
      </c>
      <c r="C264" s="217" t="s">
        <v>751</v>
      </c>
      <c r="D264" s="218" t="s">
        <v>752</v>
      </c>
      <c r="E264" s="218">
        <v>2</v>
      </c>
      <c r="F264" s="219">
        <v>0.03</v>
      </c>
      <c r="G264" s="219">
        <f t="shared" si="13"/>
        <v>0.06</v>
      </c>
      <c r="H264" s="220"/>
      <c r="I264" s="221"/>
      <c r="J264" s="222"/>
    </row>
    <row r="265" spans="1:10" s="147" customFormat="1" x14ac:dyDescent="0.2">
      <c r="A265" s="204" t="s">
        <v>100</v>
      </c>
      <c r="B265" s="205" t="s">
        <v>756</v>
      </c>
      <c r="C265" s="217" t="s">
        <v>754</v>
      </c>
      <c r="D265" s="218" t="s">
        <v>755</v>
      </c>
      <c r="E265" s="218">
        <v>4</v>
      </c>
      <c r="F265" s="219">
        <v>0.01</v>
      </c>
      <c r="G265" s="219">
        <f t="shared" si="13"/>
        <v>0.04</v>
      </c>
      <c r="H265" s="220"/>
      <c r="I265" s="221"/>
      <c r="J265" s="222"/>
    </row>
    <row r="266" spans="1:10" s="147" customFormat="1" ht="25.5" x14ac:dyDescent="0.2">
      <c r="A266" s="204" t="s">
        <v>147</v>
      </c>
      <c r="B266" s="205" t="s">
        <v>759</v>
      </c>
      <c r="C266" s="217" t="s">
        <v>757</v>
      </c>
      <c r="D266" s="218" t="s">
        <v>758</v>
      </c>
      <c r="E266" s="218">
        <v>6</v>
      </c>
      <c r="F266" s="219">
        <v>0.01</v>
      </c>
      <c r="G266" s="219">
        <f t="shared" si="13"/>
        <v>0.06</v>
      </c>
      <c r="H266" s="220"/>
      <c r="I266" s="221"/>
      <c r="J266" s="222"/>
    </row>
    <row r="267" spans="1:10" s="147" customFormat="1" x14ac:dyDescent="0.2">
      <c r="A267" s="204" t="s">
        <v>147</v>
      </c>
      <c r="B267" s="205" t="s">
        <v>761</v>
      </c>
      <c r="C267" s="217" t="s">
        <v>698</v>
      </c>
      <c r="D267" s="218" t="s">
        <v>760</v>
      </c>
      <c r="E267" s="218">
        <v>1</v>
      </c>
      <c r="F267" s="219">
        <v>0.05</v>
      </c>
      <c r="G267" s="219">
        <f t="shared" si="13"/>
        <v>0.05</v>
      </c>
      <c r="H267" s="220"/>
      <c r="I267" s="221"/>
      <c r="J267" s="222"/>
    </row>
    <row r="268" spans="1:10" s="147" customFormat="1" x14ac:dyDescent="0.2">
      <c r="A268" s="204" t="s">
        <v>147</v>
      </c>
      <c r="B268" s="205" t="s">
        <v>763</v>
      </c>
      <c r="C268" s="217" t="s">
        <v>698</v>
      </c>
      <c r="D268" s="218" t="s">
        <v>762</v>
      </c>
      <c r="E268" s="218">
        <v>1</v>
      </c>
      <c r="F268" s="219">
        <v>0.04</v>
      </c>
      <c r="G268" s="219">
        <f t="shared" si="13"/>
        <v>0.04</v>
      </c>
      <c r="H268" s="220"/>
      <c r="I268" s="221"/>
      <c r="J268" s="222"/>
    </row>
    <row r="269" spans="1:10" s="147" customFormat="1" ht="25.5" x14ac:dyDescent="0.2">
      <c r="A269" s="204" t="s">
        <v>147</v>
      </c>
      <c r="B269" s="205" t="s">
        <v>765</v>
      </c>
      <c r="C269" s="217" t="s">
        <v>689</v>
      </c>
      <c r="D269" s="218" t="s">
        <v>764</v>
      </c>
      <c r="E269" s="218">
        <v>6</v>
      </c>
      <c r="F269" s="219">
        <v>0</v>
      </c>
      <c r="G269" s="219">
        <f t="shared" si="13"/>
        <v>0</v>
      </c>
      <c r="H269" s="220"/>
      <c r="I269" s="221"/>
      <c r="J269" s="222"/>
    </row>
    <row r="270" spans="1:10" s="147" customFormat="1" ht="25.5" x14ac:dyDescent="0.2">
      <c r="A270" s="204" t="s">
        <v>147</v>
      </c>
      <c r="B270" s="205" t="s">
        <v>767</v>
      </c>
      <c r="C270" s="217" t="s">
        <v>689</v>
      </c>
      <c r="D270" s="218" t="s">
        <v>766</v>
      </c>
      <c r="E270" s="218">
        <v>4</v>
      </c>
      <c r="F270" s="219">
        <v>0</v>
      </c>
      <c r="G270" s="219">
        <f t="shared" si="13"/>
        <v>0</v>
      </c>
      <c r="H270" s="220"/>
      <c r="I270" s="221"/>
      <c r="J270" s="222"/>
    </row>
    <row r="271" spans="1:10" s="147" customFormat="1" x14ac:dyDescent="0.2">
      <c r="A271" s="204" t="s">
        <v>147</v>
      </c>
      <c r="B271" s="205" t="s">
        <v>770</v>
      </c>
      <c r="C271" s="217" t="s">
        <v>768</v>
      </c>
      <c r="D271" s="218" t="s">
        <v>769</v>
      </c>
      <c r="E271" s="218">
        <v>4</v>
      </c>
      <c r="F271" s="219">
        <v>0.12</v>
      </c>
      <c r="G271" s="219">
        <f t="shared" si="13"/>
        <v>0.48</v>
      </c>
      <c r="H271" s="220">
        <v>1.4300999999999999</v>
      </c>
      <c r="I271" s="221"/>
      <c r="J271" s="222"/>
    </row>
    <row r="272" spans="1:10" s="147" customFormat="1" x14ac:dyDescent="0.2">
      <c r="A272" s="204" t="s">
        <v>147</v>
      </c>
      <c r="B272" s="205" t="s">
        <v>773</v>
      </c>
      <c r="C272" s="217" t="s">
        <v>771</v>
      </c>
      <c r="D272" s="218" t="s">
        <v>772</v>
      </c>
      <c r="E272" s="218">
        <v>4</v>
      </c>
      <c r="F272" s="219">
        <v>0.04</v>
      </c>
      <c r="G272" s="219">
        <f t="shared" si="13"/>
        <v>0.16</v>
      </c>
      <c r="H272" s="220">
        <v>1.4300999999999999</v>
      </c>
      <c r="I272" s="221"/>
      <c r="J272" s="222"/>
    </row>
    <row r="273" spans="1:39" s="147" customFormat="1" ht="25.5" x14ac:dyDescent="0.2">
      <c r="A273" s="204" t="s">
        <v>147</v>
      </c>
      <c r="B273" s="205" t="s">
        <v>775</v>
      </c>
      <c r="C273" s="217" t="s">
        <v>704</v>
      </c>
      <c r="D273" s="218" t="s">
        <v>774</v>
      </c>
      <c r="E273" s="218">
        <v>6</v>
      </c>
      <c r="F273" s="219">
        <v>0.02</v>
      </c>
      <c r="G273" s="219">
        <f t="shared" si="13"/>
        <v>0.12</v>
      </c>
      <c r="H273" s="220"/>
      <c r="I273" s="221" t="s">
        <v>790</v>
      </c>
      <c r="J273" s="222"/>
    </row>
    <row r="274" spans="1:39" s="147" customFormat="1" x14ac:dyDescent="0.2">
      <c r="A274" s="204" t="s">
        <v>147</v>
      </c>
      <c r="B274" s="205" t="s">
        <v>778</v>
      </c>
      <c r="C274" s="217" t="s">
        <v>776</v>
      </c>
      <c r="D274" s="218" t="s">
        <v>777</v>
      </c>
      <c r="E274" s="218">
        <v>2</v>
      </c>
      <c r="F274" s="219">
        <v>0.02</v>
      </c>
      <c r="G274" s="219">
        <f t="shared" si="13"/>
        <v>0.04</v>
      </c>
      <c r="H274" s="220"/>
      <c r="I274" s="221"/>
      <c r="J274" s="222"/>
    </row>
    <row r="275" spans="1:39" s="147" customFormat="1" x14ac:dyDescent="0.2">
      <c r="A275" s="204" t="s">
        <v>147</v>
      </c>
      <c r="B275" s="205" t="s">
        <v>780</v>
      </c>
      <c r="C275" s="217" t="s">
        <v>776</v>
      </c>
      <c r="D275" s="218" t="s">
        <v>779</v>
      </c>
      <c r="E275" s="218">
        <v>4</v>
      </c>
      <c r="F275" s="219">
        <v>0</v>
      </c>
      <c r="G275" s="219">
        <f t="shared" si="13"/>
        <v>0</v>
      </c>
      <c r="H275" s="220"/>
      <c r="I275" s="221"/>
      <c r="J275" s="222"/>
    </row>
    <row r="276" spans="1:39" s="147" customFormat="1" x14ac:dyDescent="0.2">
      <c r="A276" s="204" t="s">
        <v>147</v>
      </c>
      <c r="B276" s="205" t="s">
        <v>782</v>
      </c>
      <c r="C276" s="217" t="s">
        <v>257</v>
      </c>
      <c r="D276" s="218" t="s">
        <v>781</v>
      </c>
      <c r="E276" s="218">
        <v>6</v>
      </c>
      <c r="F276" s="219">
        <v>0</v>
      </c>
      <c r="G276" s="219">
        <f t="shared" si="13"/>
        <v>0</v>
      </c>
      <c r="H276" s="220"/>
      <c r="I276" s="221"/>
      <c r="J276" s="222"/>
    </row>
    <row r="277" spans="1:39" s="147" customFormat="1" x14ac:dyDescent="0.2">
      <c r="A277" s="204" t="s">
        <v>147</v>
      </c>
      <c r="B277" s="205" t="s">
        <v>785</v>
      </c>
      <c r="C277" s="217" t="s">
        <v>783</v>
      </c>
      <c r="D277" s="218" t="s">
        <v>784</v>
      </c>
      <c r="E277" s="218">
        <v>2</v>
      </c>
      <c r="F277" s="219">
        <v>0.01</v>
      </c>
      <c r="G277" s="219">
        <f t="shared" si="13"/>
        <v>0.02</v>
      </c>
      <c r="H277" s="220"/>
      <c r="I277" s="221"/>
      <c r="J277" s="222"/>
    </row>
    <row r="278" spans="1:39" s="147" customFormat="1" x14ac:dyDescent="0.2">
      <c r="A278" s="204" t="s">
        <v>147</v>
      </c>
      <c r="B278" s="205" t="s">
        <v>804</v>
      </c>
      <c r="C278" s="217" t="s">
        <v>707</v>
      </c>
      <c r="D278" s="218" t="s">
        <v>708</v>
      </c>
      <c r="E278" s="218">
        <v>6</v>
      </c>
      <c r="F278" s="219">
        <v>0</v>
      </c>
      <c r="G278" s="219">
        <f t="shared" si="13"/>
        <v>0</v>
      </c>
      <c r="H278" s="220"/>
      <c r="I278" s="221"/>
      <c r="J278" s="222"/>
    </row>
    <row r="279" spans="1:39" s="147" customFormat="1" ht="13.15" customHeight="1" x14ac:dyDescent="0.2">
      <c r="A279" s="160" t="s">
        <v>89</v>
      </c>
      <c r="B279" s="161">
        <v>2</v>
      </c>
      <c r="C279" s="229" t="s">
        <v>90</v>
      </c>
      <c r="D279" s="230" t="s">
        <v>91</v>
      </c>
      <c r="E279" s="231">
        <v>1</v>
      </c>
      <c r="F279" s="232"/>
      <c r="G279" s="233" t="str">
        <f t="shared" ref="G279" si="14">IF($F279="","",IFERROR(IF($E279="","",$E279*$F279),((LEFT($E279,IF(LEN($E279)&gt;3,IF((FIND("+",$E279,1)-1)=2,2,1),1))+RIGHT($E279,LEN($E279)-(IF(LEN($E279)&gt;3,IF((FIND("+",$E279,1)-1)=2,2,1),1)+1)))*$F279)))</f>
        <v/>
      </c>
      <c r="H279" s="230"/>
      <c r="I279" s="234"/>
      <c r="J279" s="235"/>
      <c r="K279" s="64"/>
      <c r="L279" s="24"/>
      <c r="M279" s="25"/>
      <c r="N279" s="155"/>
      <c r="O279" s="26"/>
      <c r="P279" s="47">
        <f>O279*E279</f>
        <v>0</v>
      </c>
      <c r="Q279" s="34"/>
      <c r="R279" s="30"/>
      <c r="S279" s="36" t="str">
        <f>IF(P279=R279,"NIE","TAK")</f>
        <v>NIE</v>
      </c>
      <c r="T279" s="31">
        <f>P279-R279</f>
        <v>0</v>
      </c>
      <c r="U279" s="23"/>
      <c r="V279" s="129"/>
      <c r="W279" s="129"/>
      <c r="X279" s="129"/>
      <c r="Y279" s="129"/>
      <c r="Z279" s="129"/>
      <c r="AA279" s="129"/>
      <c r="AB279" s="129"/>
      <c r="AC279" s="129"/>
      <c r="AD279" s="129"/>
      <c r="AE279" s="129"/>
      <c r="AF279" s="129"/>
      <c r="AG279" s="129"/>
      <c r="AH279" s="129"/>
      <c r="AI279" s="129"/>
      <c r="AJ279" s="129"/>
      <c r="AK279" s="129"/>
      <c r="AL279" s="129"/>
      <c r="AM279" s="130"/>
    </row>
    <row r="280" spans="1:39" x14ac:dyDescent="0.2">
      <c r="A280" s="157" t="s">
        <v>89</v>
      </c>
      <c r="B280" s="159">
        <v>3</v>
      </c>
      <c r="C280" s="236"/>
      <c r="D280" s="236" t="s">
        <v>67</v>
      </c>
      <c r="E280" s="237">
        <v>1</v>
      </c>
      <c r="F280" s="238"/>
      <c r="G280" s="238"/>
      <c r="H280" s="236"/>
      <c r="I280" s="239"/>
      <c r="J280" s="240"/>
      <c r="K280" s="64"/>
      <c r="L280" s="24"/>
      <c r="M280" s="25"/>
      <c r="N280" s="44"/>
      <c r="O280" s="26"/>
      <c r="P280" s="47">
        <f t="shared" ref="P280:P284" si="15">O280*E280</f>
        <v>0</v>
      </c>
      <c r="Q280" s="34"/>
      <c r="R280" s="30"/>
      <c r="S280" s="36" t="str">
        <f t="shared" ref="S280:S284" si="16">IF(P280=R280,"NIE","TAK")</f>
        <v>NIE</v>
      </c>
      <c r="T280" s="31">
        <f t="shared" ref="T280:T284" si="17">P280-R280</f>
        <v>0</v>
      </c>
      <c r="U280" s="23"/>
      <c r="V280" s="129"/>
      <c r="W280" s="129"/>
      <c r="X280" s="129"/>
      <c r="Y280" s="129"/>
      <c r="Z280" s="129"/>
      <c r="AA280" s="129"/>
      <c r="AB280" s="129"/>
      <c r="AC280" s="129"/>
      <c r="AD280" s="129"/>
      <c r="AE280" s="129"/>
      <c r="AF280" s="129"/>
      <c r="AG280" s="129"/>
      <c r="AH280" s="129"/>
      <c r="AI280" s="129"/>
      <c r="AJ280" s="129"/>
      <c r="AK280" s="129"/>
      <c r="AL280" s="129"/>
      <c r="AM280" s="130"/>
    </row>
    <row r="281" spans="1:39" x14ac:dyDescent="0.2">
      <c r="A281" s="157" t="s">
        <v>89</v>
      </c>
      <c r="B281" s="158" t="str">
        <f>B280&amp;"."&amp;1</f>
        <v>3.1</v>
      </c>
      <c r="C281" s="241"/>
      <c r="D281" s="241" t="s">
        <v>46</v>
      </c>
      <c r="E281" s="242">
        <f>E280*1</f>
        <v>1</v>
      </c>
      <c r="F281" s="243"/>
      <c r="G281" s="243"/>
      <c r="H281" s="241"/>
      <c r="I281" s="234"/>
      <c r="J281" s="244"/>
      <c r="K281" s="64"/>
      <c r="L281" s="24"/>
      <c r="M281" s="25"/>
      <c r="N281" s="44"/>
      <c r="O281" s="26"/>
      <c r="P281" s="47">
        <f t="shared" si="15"/>
        <v>0</v>
      </c>
      <c r="Q281" s="34"/>
      <c r="R281" s="30"/>
      <c r="S281" s="36" t="str">
        <f t="shared" si="16"/>
        <v>NIE</v>
      </c>
      <c r="T281" s="31">
        <f t="shared" si="17"/>
        <v>0</v>
      </c>
      <c r="U281" s="23"/>
      <c r="V281" s="129"/>
      <c r="W281" s="129"/>
      <c r="X281" s="129"/>
      <c r="Y281" s="129"/>
      <c r="Z281" s="129"/>
      <c r="AA281" s="129"/>
      <c r="AB281" s="129"/>
      <c r="AC281" s="129"/>
      <c r="AD281" s="129"/>
      <c r="AE281" s="129"/>
      <c r="AF281" s="129"/>
      <c r="AG281" s="129"/>
      <c r="AH281" s="129"/>
      <c r="AI281" s="129"/>
      <c r="AJ281" s="129"/>
      <c r="AK281" s="129"/>
      <c r="AL281" s="129"/>
      <c r="AM281" s="130"/>
    </row>
    <row r="282" spans="1:39" ht="16.5" x14ac:dyDescent="0.2">
      <c r="A282" s="157" t="s">
        <v>89</v>
      </c>
      <c r="B282" s="146" t="str">
        <f>IFERROR(IF(LEN(IFERROR((MID(B281,LEN(B281)-2,LEN(B281)))/1,IFERROR((MID(B281,LEN(B281)-1,LEN(B281)))/1,IFERROR((MID(B281,LEN(B281)-0,LEN(B281)))/1,55))))=1,LEFT(B281,LEN(B281)-1)&amp;RIGHT(B281,1)+1,IF(LEN(IFERROR((MID(B281,LEN(B281)-2,LEN(B281)))/1,IFERROR((MID(B281,LEN(B281)-1,LEN(B281)))/1,IFERROR((MID(B281,LEN(B281)-0,LEN(B281)))/1,55))))=2,LEFT(B281,LEN(B281)-2)&amp;RIGHT(B281,2)+1,IF(LEN(IFERROR((MID(B281,LEN(B281)-2,LEN(B281)))/1,IFERROR((MID(B281,LEN(B281)-1,LEN(B281)))/1,IFERROR((MID(B281,LEN(B281)-0,LEN(B281)))/1,55))))=3,LEFT(B281,LEN(B281)-3)&amp;RIGHT(B281,3)+1,0))),LEFT(B281,LEN(B281)-2)&amp;RIGHT(B281,2)+1)</f>
        <v>3.2</v>
      </c>
      <c r="C282" s="245"/>
      <c r="D282" s="246" t="s">
        <v>47</v>
      </c>
      <c r="E282" s="247">
        <f>E280*1</f>
        <v>1</v>
      </c>
      <c r="F282" s="248"/>
      <c r="G282" s="248"/>
      <c r="H282" s="246"/>
      <c r="I282" s="249"/>
      <c r="J282" s="250"/>
      <c r="K282" s="64"/>
      <c r="L282" s="24"/>
      <c r="M282" s="25"/>
      <c r="N282" s="44"/>
      <c r="O282" s="26"/>
      <c r="P282" s="47">
        <f t="shared" si="15"/>
        <v>0</v>
      </c>
      <c r="Q282" s="34"/>
      <c r="R282" s="30"/>
      <c r="S282" s="36" t="str">
        <f t="shared" si="16"/>
        <v>NIE</v>
      </c>
      <c r="T282" s="31">
        <f t="shared" si="17"/>
        <v>0</v>
      </c>
      <c r="U282" s="23"/>
      <c r="V282" s="129"/>
      <c r="W282" s="129"/>
      <c r="X282" s="129"/>
      <c r="Y282" s="129"/>
      <c r="Z282" s="129"/>
      <c r="AA282" s="129"/>
      <c r="AB282" s="129"/>
      <c r="AC282" s="129"/>
      <c r="AD282" s="129"/>
      <c r="AE282" s="129"/>
      <c r="AF282" s="129"/>
      <c r="AG282" s="129"/>
      <c r="AH282" s="129"/>
      <c r="AI282" s="129"/>
      <c r="AJ282" s="129"/>
      <c r="AK282" s="129"/>
      <c r="AL282" s="129"/>
      <c r="AM282" s="130"/>
    </row>
    <row r="283" spans="1:39" ht="16.5" x14ac:dyDescent="0.2">
      <c r="A283" s="157" t="s">
        <v>89</v>
      </c>
      <c r="B283" s="159" t="s">
        <v>92</v>
      </c>
      <c r="C283" s="176"/>
      <c r="D283" s="177" t="s">
        <v>93</v>
      </c>
      <c r="E283" s="178"/>
      <c r="F283" s="179"/>
      <c r="G283" s="179"/>
      <c r="H283" s="180"/>
      <c r="I283" s="181" t="s">
        <v>94</v>
      </c>
      <c r="J283" s="182"/>
      <c r="K283" s="165"/>
      <c r="L283" s="166"/>
      <c r="M283" s="167"/>
      <c r="N283" s="168"/>
      <c r="O283" s="169"/>
      <c r="P283" s="47"/>
      <c r="Q283" s="190"/>
      <c r="R283" s="170"/>
      <c r="S283" s="171"/>
      <c r="T283" s="172"/>
      <c r="U283" s="173"/>
      <c r="V283" s="174"/>
      <c r="W283" s="174"/>
      <c r="X283" s="174"/>
      <c r="Y283" s="174"/>
      <c r="Z283" s="174"/>
      <c r="AA283" s="174"/>
      <c r="AB283" s="174"/>
      <c r="AC283" s="174"/>
      <c r="AD283" s="174"/>
      <c r="AE283" s="174"/>
      <c r="AF283" s="174"/>
      <c r="AG283" s="174"/>
      <c r="AH283" s="174"/>
      <c r="AI283" s="174"/>
      <c r="AJ283" s="174"/>
      <c r="AK283" s="174"/>
      <c r="AL283" s="174"/>
      <c r="AM283" s="175"/>
    </row>
    <row r="284" spans="1:39" ht="13.5" thickBot="1" x14ac:dyDescent="0.25">
      <c r="A284" s="144"/>
      <c r="B284" s="143"/>
      <c r="C284" s="87"/>
      <c r="D284" s="87"/>
      <c r="E284" s="88"/>
      <c r="F284" s="140"/>
      <c r="G284" s="140"/>
      <c r="H284" s="89"/>
      <c r="I284" s="90"/>
      <c r="J284" s="142"/>
      <c r="K284" s="141"/>
      <c r="L284" s="38"/>
      <c r="M284" s="37"/>
      <c r="N284" s="45"/>
      <c r="O284" s="48"/>
      <c r="P284" s="197">
        <f t="shared" si="15"/>
        <v>0</v>
      </c>
      <c r="Q284" s="13"/>
      <c r="R284" s="32"/>
      <c r="S284" s="107" t="str">
        <f t="shared" si="16"/>
        <v>NIE</v>
      </c>
      <c r="T284" s="33">
        <f t="shared" si="17"/>
        <v>0</v>
      </c>
      <c r="U284" s="37"/>
      <c r="V284" s="131"/>
      <c r="W284" s="131"/>
      <c r="X284" s="131"/>
      <c r="Y284" s="131"/>
      <c r="Z284" s="131"/>
      <c r="AA284" s="131"/>
      <c r="AB284" s="131"/>
      <c r="AC284" s="131"/>
      <c r="AD284" s="131"/>
      <c r="AE284" s="131"/>
      <c r="AF284" s="131"/>
      <c r="AG284" s="131"/>
      <c r="AH284" s="131"/>
      <c r="AI284" s="131"/>
      <c r="AJ284" s="131"/>
      <c r="AK284" s="131"/>
      <c r="AL284" s="131"/>
      <c r="AM284" s="132"/>
    </row>
    <row r="285" spans="1:39" ht="13.5" thickBot="1" x14ac:dyDescent="0.25">
      <c r="A285" s="183"/>
      <c r="B285" s="183"/>
      <c r="C285" s="4"/>
      <c r="D285" s="4"/>
      <c r="E285" s="184"/>
      <c r="F285" s="185"/>
      <c r="G285" s="185"/>
      <c r="H285" s="186"/>
      <c r="I285" s="4"/>
      <c r="J285" s="4"/>
      <c r="L285" s="187"/>
      <c r="N285" s="198"/>
      <c r="O285" s="188"/>
      <c r="P285" s="202"/>
      <c r="Q285" s="199"/>
      <c r="R285" s="203"/>
      <c r="S285" s="200"/>
      <c r="T285" s="201"/>
      <c r="V285" s="189"/>
      <c r="W285" s="189"/>
      <c r="X285" s="189"/>
      <c r="Y285" s="189"/>
      <c r="Z285" s="189"/>
      <c r="AA285" s="189"/>
      <c r="AB285" s="189"/>
      <c r="AC285" s="189"/>
      <c r="AD285" s="189"/>
      <c r="AE285" s="189"/>
      <c r="AF285" s="189"/>
      <c r="AG285" s="189"/>
      <c r="AH285" s="189"/>
      <c r="AI285" s="189"/>
      <c r="AJ285" s="189"/>
      <c r="AK285" s="189"/>
      <c r="AL285" s="189"/>
      <c r="AM285" s="189"/>
    </row>
    <row r="286" spans="1:39" s="2" customFormat="1" ht="15.75" thickBot="1" x14ac:dyDescent="0.25">
      <c r="B286" s="82"/>
      <c r="C286" s="51"/>
      <c r="D286" s="4"/>
      <c r="E286" s="3"/>
      <c r="F286" s="49" t="s">
        <v>30</v>
      </c>
      <c r="G286" s="138">
        <f>SUM(G7:G284)</f>
        <v>102.42087130000006</v>
      </c>
      <c r="H286" s="6"/>
      <c r="I286" s="7"/>
      <c r="K286" s="7"/>
      <c r="L286" s="7"/>
      <c r="M286" s="7"/>
      <c r="N286" s="67"/>
      <c r="O286" s="76" t="s">
        <v>12</v>
      </c>
      <c r="P286" s="27">
        <f>SUM(P7:P284)</f>
        <v>0</v>
      </c>
      <c r="Q286" s="28" t="s">
        <v>20</v>
      </c>
      <c r="R286" s="35">
        <f>SUM(R284:R284)</f>
        <v>0</v>
      </c>
      <c r="S286" s="77" t="s">
        <v>19</v>
      </c>
      <c r="T286" s="106">
        <f>SUM(T284:T284)</f>
        <v>0</v>
      </c>
      <c r="U286" s="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</row>
    <row r="287" spans="1:39" s="2" customFormat="1" ht="13.5" thickBot="1" x14ac:dyDescent="0.25">
      <c r="B287" s="82"/>
      <c r="C287" s="51"/>
      <c r="D287" s="4"/>
      <c r="E287" s="3"/>
      <c r="G287" s="137"/>
      <c r="H287" s="6"/>
      <c r="I287" s="7"/>
      <c r="K287" s="7"/>
      <c r="L287" s="7"/>
      <c r="M287" s="7"/>
      <c r="N287" s="67"/>
      <c r="O287" s="76"/>
      <c r="P287" s="52"/>
      <c r="Q287" s="28"/>
      <c r="R287" s="53"/>
      <c r="S287" s="77"/>
      <c r="T287" s="53"/>
      <c r="U287" s="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</row>
    <row r="288" spans="1:39" s="2" customFormat="1" ht="13.5" thickBot="1" x14ac:dyDescent="0.25">
      <c r="B288" s="82"/>
      <c r="C288" s="104" t="s">
        <v>66</v>
      </c>
      <c r="D288" s="22"/>
      <c r="E288" s="3"/>
      <c r="F288" s="49" t="s">
        <v>30</v>
      </c>
      <c r="G288" s="139">
        <f>SUBTOTAL(9,G7:G284)</f>
        <v>102.42087130000006</v>
      </c>
      <c r="H288" s="6"/>
      <c r="I288" s="7"/>
      <c r="J288" s="7"/>
      <c r="K288" s="7"/>
      <c r="L288" s="7"/>
      <c r="M288" s="7"/>
      <c r="N288" s="67"/>
      <c r="O288" s="18"/>
      <c r="P288" s="145">
        <f>SUBTOTAL(9,P280:P284)</f>
        <v>0</v>
      </c>
      <c r="Q288" s="7"/>
      <c r="R288" s="9"/>
      <c r="S288" s="9"/>
      <c r="T288" s="9"/>
      <c r="U288" s="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</row>
    <row r="289" spans="1:31" s="2" customFormat="1" ht="13.5" thickBot="1" x14ac:dyDescent="0.25">
      <c r="B289" s="82"/>
      <c r="C289" s="104" t="s">
        <v>65</v>
      </c>
      <c r="D289" s="22"/>
      <c r="E289" s="3"/>
      <c r="F289" s="94"/>
      <c r="G289" s="94"/>
      <c r="H289" s="6"/>
      <c r="I289" s="7"/>
      <c r="J289" s="7"/>
      <c r="K289" s="7"/>
      <c r="L289" s="7"/>
      <c r="M289" s="7"/>
      <c r="N289" s="67"/>
      <c r="O289" s="18"/>
      <c r="P289" s="21"/>
      <c r="Q289" s="7"/>
      <c r="R289" s="9"/>
      <c r="S289" s="9"/>
      <c r="T289" s="9"/>
      <c r="U289" s="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</row>
    <row r="290" spans="1:31" s="2" customFormat="1" ht="43.5" customHeight="1" thickBot="1" x14ac:dyDescent="0.25">
      <c r="B290" s="82"/>
      <c r="C290" s="259" t="s">
        <v>45</v>
      </c>
      <c r="D290" s="259"/>
      <c r="E290" s="3"/>
      <c r="F290" s="95" t="s">
        <v>41</v>
      </c>
      <c r="G290" s="49"/>
      <c r="H290" s="6"/>
      <c r="I290" s="7"/>
      <c r="J290" s="7"/>
      <c r="K290" s="7"/>
      <c r="L290" s="7"/>
      <c r="M290" s="7"/>
      <c r="N290" s="67"/>
      <c r="O290" s="18"/>
      <c r="P290" s="21"/>
      <c r="Q290" s="7"/>
      <c r="R290" s="9"/>
      <c r="S290" s="9"/>
      <c r="T290" s="9"/>
      <c r="U290" s="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</row>
    <row r="291" spans="1:31" s="2" customFormat="1" x14ac:dyDescent="0.2">
      <c r="B291" s="82"/>
      <c r="C291" s="259"/>
      <c r="D291" s="259"/>
      <c r="E291" s="3"/>
      <c r="F291" s="5"/>
      <c r="G291" s="6"/>
      <c r="H291" s="6"/>
      <c r="I291" s="39" t="s">
        <v>14</v>
      </c>
      <c r="J291" s="7"/>
      <c r="K291" s="7"/>
      <c r="L291" s="7"/>
      <c r="M291" s="7"/>
      <c r="N291" s="67"/>
      <c r="O291" s="18"/>
      <c r="P291" s="21"/>
      <c r="Q291" s="7"/>
      <c r="R291" s="9"/>
      <c r="S291" s="9"/>
      <c r="T291" s="9"/>
      <c r="U291" s="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</row>
    <row r="292" spans="1:31" s="2" customFormat="1" ht="15" customHeight="1" x14ac:dyDescent="0.2">
      <c r="B292" s="82"/>
      <c r="C292" s="259"/>
      <c r="D292" s="259"/>
      <c r="E292" s="91"/>
      <c r="F292" s="91"/>
      <c r="G292" s="270" t="s">
        <v>786</v>
      </c>
      <c r="H292" s="271"/>
      <c r="I292" s="271"/>
      <c r="J292" s="272"/>
      <c r="K292" s="7"/>
      <c r="L292" s="7"/>
      <c r="N292" s="81"/>
      <c r="O292" s="21"/>
      <c r="P292" s="7"/>
      <c r="Q292" s="7"/>
      <c r="R292" s="1"/>
      <c r="S292" s="1"/>
      <c r="T292" s="1"/>
    </row>
    <row r="293" spans="1:31" ht="15" customHeight="1" x14ac:dyDescent="0.2">
      <c r="B293" s="82"/>
      <c r="C293" s="259"/>
      <c r="D293" s="259"/>
      <c r="E293" s="93"/>
      <c r="F293" s="93"/>
      <c r="G293" s="273"/>
      <c r="H293" s="267"/>
      <c r="I293" s="267"/>
      <c r="J293" s="274"/>
      <c r="K293" s="10"/>
      <c r="L293" s="10"/>
      <c r="M293" s="2"/>
      <c r="N293" s="78"/>
      <c r="O293" s="83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" customHeight="1" x14ac:dyDescent="0.2">
      <c r="B294" s="82"/>
      <c r="C294" s="259"/>
      <c r="D294" s="259"/>
      <c r="E294" s="98"/>
      <c r="F294" s="93"/>
      <c r="G294" s="273"/>
      <c r="H294" s="267"/>
      <c r="I294" s="267"/>
      <c r="J294" s="274"/>
      <c r="K294" s="10"/>
      <c r="L294" s="10"/>
      <c r="M294" s="2"/>
      <c r="N294" s="78"/>
      <c r="O294" s="83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" x14ac:dyDescent="0.2">
      <c r="B295" s="82"/>
      <c r="D295" s="92"/>
      <c r="E295" s="93"/>
      <c r="F295" s="93"/>
      <c r="G295" s="273"/>
      <c r="H295" s="267"/>
      <c r="I295" s="267"/>
      <c r="J295" s="274"/>
      <c r="K295" s="10"/>
      <c r="L295" s="10"/>
      <c r="M295" s="2"/>
      <c r="N295" s="12"/>
      <c r="O295" s="84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" x14ac:dyDescent="0.2">
      <c r="B296" s="82"/>
      <c r="D296" s="92"/>
      <c r="E296" s="93"/>
      <c r="F296" s="93"/>
      <c r="G296" s="273"/>
      <c r="H296" s="267"/>
      <c r="I296" s="267"/>
      <c r="J296" s="274"/>
      <c r="K296" s="10"/>
      <c r="L296" s="10"/>
      <c r="M296" s="2"/>
      <c r="N296" s="12"/>
      <c r="O296" s="84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3.5" thickBot="1" x14ac:dyDescent="0.25">
      <c r="A297" s="108"/>
      <c r="B297" s="109"/>
      <c r="C297" s="109"/>
      <c r="D297" s="109"/>
      <c r="E297" s="110"/>
      <c r="F297" s="110"/>
      <c r="G297" s="273"/>
      <c r="H297" s="267"/>
      <c r="I297" s="267"/>
      <c r="J297" s="274"/>
      <c r="K297" s="10"/>
      <c r="L297" s="10"/>
      <c r="M297" s="2"/>
      <c r="N297" s="12"/>
      <c r="O297" s="84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21.75" x14ac:dyDescent="0.2">
      <c r="A298" s="112" t="s">
        <v>48</v>
      </c>
      <c r="B298" s="113" t="s">
        <v>49</v>
      </c>
      <c r="C298" s="113" t="s">
        <v>50</v>
      </c>
      <c r="D298" s="113" t="s">
        <v>51</v>
      </c>
      <c r="E298" s="126" t="s">
        <v>52</v>
      </c>
      <c r="F298" s="110"/>
      <c r="G298" s="273"/>
      <c r="H298" s="267"/>
      <c r="I298" s="267"/>
      <c r="J298" s="274"/>
    </row>
    <row r="299" spans="1:31" x14ac:dyDescent="0.2">
      <c r="A299" s="114">
        <v>1</v>
      </c>
      <c r="B299" s="99" t="s">
        <v>53</v>
      </c>
      <c r="C299" s="100" t="s">
        <v>62</v>
      </c>
      <c r="D299" s="99"/>
      <c r="E299" s="115"/>
      <c r="F299" s="111"/>
      <c r="G299" s="273"/>
      <c r="H299" s="267"/>
      <c r="I299" s="267"/>
      <c r="J299" s="274"/>
    </row>
    <row r="300" spans="1:31" x14ac:dyDescent="0.2">
      <c r="A300" s="114">
        <v>2</v>
      </c>
      <c r="B300" s="99" t="s">
        <v>53</v>
      </c>
      <c r="C300" s="100" t="s">
        <v>54</v>
      </c>
      <c r="D300" s="99"/>
      <c r="E300" s="115"/>
      <c r="F300" s="111"/>
      <c r="G300" s="273"/>
      <c r="H300" s="267"/>
      <c r="I300" s="267"/>
      <c r="J300" s="274"/>
    </row>
    <row r="301" spans="1:31" ht="15.6" customHeight="1" x14ac:dyDescent="0.2">
      <c r="A301" s="114">
        <v>3</v>
      </c>
      <c r="B301" s="99"/>
      <c r="C301" s="100" t="s">
        <v>55</v>
      </c>
      <c r="D301" s="103">
        <f>D302+D303</f>
        <v>0</v>
      </c>
      <c r="E301" s="116">
        <f>E302+E303</f>
        <v>0</v>
      </c>
      <c r="F301" s="111"/>
      <c r="G301" s="273"/>
      <c r="H301" s="267"/>
      <c r="I301" s="267"/>
      <c r="J301" s="274"/>
    </row>
    <row r="302" spans="1:31" ht="15.6" customHeight="1" x14ac:dyDescent="0.2">
      <c r="A302" s="114">
        <v>4</v>
      </c>
      <c r="B302" s="99" t="s">
        <v>56</v>
      </c>
      <c r="C302" s="100" t="s">
        <v>57</v>
      </c>
      <c r="D302" s="99"/>
      <c r="E302" s="116"/>
      <c r="F302" s="111"/>
      <c r="G302" s="273"/>
      <c r="H302" s="267"/>
      <c r="I302" s="267"/>
      <c r="J302" s="274"/>
    </row>
    <row r="303" spans="1:31" x14ac:dyDescent="0.2">
      <c r="A303" s="114">
        <v>5</v>
      </c>
      <c r="B303" s="99" t="s">
        <v>53</v>
      </c>
      <c r="C303" s="100" t="s">
        <v>58</v>
      </c>
      <c r="D303" s="99"/>
      <c r="E303" s="116"/>
      <c r="F303" s="111"/>
      <c r="G303" s="275"/>
      <c r="H303" s="276"/>
      <c r="I303" s="276"/>
      <c r="J303" s="277"/>
    </row>
    <row r="304" spans="1:31" x14ac:dyDescent="0.2">
      <c r="A304" s="114">
        <v>6</v>
      </c>
      <c r="B304" s="99" t="s">
        <v>56</v>
      </c>
      <c r="C304" s="100" t="s">
        <v>68</v>
      </c>
      <c r="D304" s="99"/>
      <c r="E304" s="116"/>
      <c r="F304" s="11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25.5" x14ac:dyDescent="0.2">
      <c r="A305" s="114">
        <v>7</v>
      </c>
      <c r="B305" s="99" t="s">
        <v>59</v>
      </c>
      <c r="C305" s="101" t="s">
        <v>69</v>
      </c>
      <c r="D305" s="99"/>
      <c r="E305" s="116"/>
      <c r="F305" s="11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25.5" x14ac:dyDescent="0.2">
      <c r="A306" s="114">
        <v>8</v>
      </c>
      <c r="B306" s="99" t="s">
        <v>59</v>
      </c>
      <c r="C306" s="101" t="s">
        <v>70</v>
      </c>
      <c r="D306" s="99"/>
      <c r="E306" s="116"/>
      <c r="F306" s="11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">
      <c r="A307" s="114">
        <v>9</v>
      </c>
      <c r="B307" s="99" t="s">
        <v>56</v>
      </c>
      <c r="C307" s="100" t="s">
        <v>64</v>
      </c>
      <c r="D307" s="99"/>
      <c r="E307" s="116"/>
      <c r="F307" s="11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">
      <c r="A308" s="114">
        <v>10</v>
      </c>
      <c r="B308" s="99" t="s">
        <v>53</v>
      </c>
      <c r="C308" s="100" t="s">
        <v>60</v>
      </c>
      <c r="D308" s="99"/>
      <c r="E308" s="116"/>
      <c r="F308" s="11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3.5" thickBot="1" x14ac:dyDescent="0.25">
      <c r="A309" s="117">
        <v>11</v>
      </c>
      <c r="B309" s="118" t="s">
        <v>53</v>
      </c>
      <c r="C309" s="119" t="s">
        <v>63</v>
      </c>
      <c r="D309" s="120"/>
      <c r="E309" s="121"/>
      <c r="F309" s="11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3.5" thickBot="1" x14ac:dyDescent="0.25">
      <c r="A310" s="105"/>
      <c r="B310" s="105"/>
      <c r="C310" s="102" t="s">
        <v>61</v>
      </c>
      <c r="D310" s="122">
        <f>D299+D300+D309+(D307*D304)+(D307*D305)+(D307*D306)</f>
        <v>0</v>
      </c>
      <c r="E310" s="122">
        <f>E299+E300+E309+(E307*E304)+(E307*E305)+(E307*E306)</f>
        <v>0</v>
      </c>
      <c r="F310" s="11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">
      <c r="B311" s="82"/>
      <c r="C311" s="123" t="s">
        <v>71</v>
      </c>
      <c r="E311" s="124" t="e">
        <f>E309/E302</f>
        <v>#DIV/0!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">
      <c r="B312" s="82"/>
      <c r="C312" s="123" t="s">
        <v>72</v>
      </c>
      <c r="E312" s="125" t="e">
        <f>1-E302/E308</f>
        <v>#DIV/0!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">
      <c r="B313" s="82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">
      <c r="B314" s="82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">
      <c r="B315" s="82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">
      <c r="B316" s="82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">
      <c r="B317" s="82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">
      <c r="B318" s="82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">
      <c r="B319" s="82"/>
      <c r="R319" s="79"/>
      <c r="S319" s="79"/>
      <c r="T319" s="79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">
      <c r="B320" s="82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2:31" x14ac:dyDescent="0.2">
      <c r="B321" s="82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2:31" x14ac:dyDescent="0.2">
      <c r="B322" s="82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2:31" x14ac:dyDescent="0.2">
      <c r="B323" s="82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2:31" x14ac:dyDescent="0.2">
      <c r="B324" s="82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2:31" x14ac:dyDescent="0.2">
      <c r="B325" s="82"/>
      <c r="R325" s="79"/>
      <c r="S325" s="79"/>
      <c r="T325" s="79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2:31" x14ac:dyDescent="0.2">
      <c r="B326" s="82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2:31" x14ac:dyDescent="0.2">
      <c r="B327" s="82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2:31" x14ac:dyDescent="0.2">
      <c r="B328" s="82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2:31" x14ac:dyDescent="0.2">
      <c r="B329" s="82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2:31" x14ac:dyDescent="0.2">
      <c r="B330" s="82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2:31" x14ac:dyDescent="0.2">
      <c r="B331" s="82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2:31" x14ac:dyDescent="0.2">
      <c r="B332" s="82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2:31" x14ac:dyDescent="0.2">
      <c r="B333" s="82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2:31" x14ac:dyDescent="0.2">
      <c r="B334" s="82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2:31" x14ac:dyDescent="0.2">
      <c r="B335" s="82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2:31" x14ac:dyDescent="0.2">
      <c r="B336" s="8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2:31" x14ac:dyDescent="0.2">
      <c r="B337" s="8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2:31" x14ac:dyDescent="0.2">
      <c r="B338" s="8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2:31" x14ac:dyDescent="0.2">
      <c r="B339" s="8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2:31" x14ac:dyDescent="0.2">
      <c r="B340" s="8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2:31" x14ac:dyDescent="0.2">
      <c r="B341" s="8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2:31" x14ac:dyDescent="0.2">
      <c r="B342" s="8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2:31" x14ac:dyDescent="0.2">
      <c r="B343" s="8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2:31" x14ac:dyDescent="0.2">
      <c r="B344" s="8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2:31" x14ac:dyDescent="0.2">
      <c r="B345" s="8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2:31" x14ac:dyDescent="0.2">
      <c r="B346" s="8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2:31" x14ac:dyDescent="0.2">
      <c r="B347" s="8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2:31" x14ac:dyDescent="0.2">
      <c r="B348" s="8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2:31" x14ac:dyDescent="0.2">
      <c r="B349" s="8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2:31" x14ac:dyDescent="0.2">
      <c r="B350" s="8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2:31" x14ac:dyDescent="0.2">
      <c r="B351" s="8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2:31" x14ac:dyDescent="0.2">
      <c r="B352" s="82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2:31" x14ac:dyDescent="0.2">
      <c r="B353" s="82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2:31" x14ac:dyDescent="0.2">
      <c r="B354" s="82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2:31" x14ac:dyDescent="0.2">
      <c r="B355" s="82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2:31" x14ac:dyDescent="0.2">
      <c r="B356" s="82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2:31" x14ac:dyDescent="0.2">
      <c r="B357" s="82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2:31" x14ac:dyDescent="0.2">
      <c r="B358" s="82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2:31" x14ac:dyDescent="0.2">
      <c r="B359" s="82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2:31" x14ac:dyDescent="0.2">
      <c r="B360" s="82"/>
      <c r="S360" s="80" t="e">
        <f>#REF!-R360</f>
        <v>#REF!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2:31" x14ac:dyDescent="0.2">
      <c r="B361" s="82"/>
      <c r="S361" s="80" t="e">
        <f>#REF!-R361</f>
        <v>#REF!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2:31" x14ac:dyDescent="0.2">
      <c r="B362" s="82"/>
      <c r="S362" s="80" t="e">
        <f>#REF!-R362</f>
        <v>#REF!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2:31" x14ac:dyDescent="0.2">
      <c r="B363" s="82"/>
      <c r="S363" s="80" t="e">
        <f>#REF!-R363</f>
        <v>#REF!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2:31" x14ac:dyDescent="0.2">
      <c r="B364" s="82"/>
      <c r="S364" s="80" t="e">
        <f>#REF!-R364</f>
        <v>#REF!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2:31" x14ac:dyDescent="0.2">
      <c r="B365" s="82"/>
      <c r="S365" s="80" t="e">
        <f>#REF!-R365</f>
        <v>#REF!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2:31" x14ac:dyDescent="0.2">
      <c r="B366" s="82"/>
      <c r="S366" s="80" t="e">
        <f>#REF!-R366</f>
        <v>#REF!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2:31" x14ac:dyDescent="0.2">
      <c r="B367" s="82"/>
      <c r="S367" s="80" t="e">
        <f>#REF!-R367</f>
        <v>#REF!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2:31" x14ac:dyDescent="0.2">
      <c r="B368" s="82"/>
      <c r="S368" s="80" t="e">
        <f>#REF!-R368</f>
        <v>#REF!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2:31" x14ac:dyDescent="0.2">
      <c r="B369" s="82"/>
      <c r="S369" s="80" t="e">
        <f>#REF!-R369</f>
        <v>#REF!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2:31" x14ac:dyDescent="0.2">
      <c r="B370" s="82"/>
      <c r="S370" s="80" t="e">
        <f>#REF!-R370</f>
        <v>#REF!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2:31" x14ac:dyDescent="0.2">
      <c r="B371" s="82"/>
      <c r="S371" s="80" t="e">
        <f>#REF!-R371</f>
        <v>#REF!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2:31" x14ac:dyDescent="0.2">
      <c r="B372" s="82"/>
      <c r="S372" s="80" t="e">
        <f>#REF!-R372</f>
        <v>#REF!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2:31" x14ac:dyDescent="0.2">
      <c r="B373" s="82"/>
      <c r="S373" s="80" t="e">
        <f>#REF!-R373</f>
        <v>#REF!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2:31" x14ac:dyDescent="0.2">
      <c r="B374" s="82"/>
      <c r="S374" s="80" t="e">
        <f>#REF!-R374</f>
        <v>#REF!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2:31" x14ac:dyDescent="0.2">
      <c r="B375" s="82"/>
      <c r="S375" s="80" t="e">
        <f>#REF!-R375</f>
        <v>#REF!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2:31" x14ac:dyDescent="0.2">
      <c r="B376" s="82"/>
      <c r="S376" s="80" t="e">
        <f>#REF!-R376</f>
        <v>#REF!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2:31" x14ac:dyDescent="0.2">
      <c r="B377" s="82"/>
      <c r="S377" s="80" t="e">
        <f>#REF!-R377</f>
        <v>#REF!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2:31" x14ac:dyDescent="0.2">
      <c r="B378" s="82"/>
      <c r="S378" s="80" t="e">
        <f>#REF!-R378</f>
        <v>#REF!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2:31" x14ac:dyDescent="0.2">
      <c r="B379" s="82"/>
      <c r="S379" s="80" t="e">
        <f>#REF!-R379</f>
        <v>#REF!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2:31" x14ac:dyDescent="0.2">
      <c r="B380" s="82"/>
      <c r="S380" s="80" t="e">
        <f>#REF!-R380</f>
        <v>#REF!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2:31" x14ac:dyDescent="0.2">
      <c r="B381" s="82"/>
      <c r="S381" s="80" t="e">
        <f>#REF!-R381</f>
        <v>#REF!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2:31" x14ac:dyDescent="0.2">
      <c r="S382" s="80" t="e">
        <f>#REF!-R382</f>
        <v>#REF!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2:31" x14ac:dyDescent="0.2">
      <c r="S383" s="80" t="e">
        <f>#REF!-R383</f>
        <v>#REF!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2:31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S384" s="80" t="e">
        <f>#REF!-R384</f>
        <v>#REF!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2:31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S385" s="80" t="e">
        <f>#REF!-R385</f>
        <v>#REF!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2:31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67"/>
      <c r="S386" s="67"/>
      <c r="T386" s="67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2:31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67"/>
      <c r="S387" s="67"/>
      <c r="T387" s="67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2:31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67"/>
      <c r="S388" s="67"/>
      <c r="T388" s="67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90" spans="2:31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79"/>
      <c r="S390" s="79"/>
      <c r="T390" s="79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2:31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79"/>
      <c r="S391" s="79"/>
      <c r="T391" s="79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2:31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79"/>
      <c r="S392" s="79"/>
      <c r="T392" s="79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2:31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79"/>
      <c r="S393" s="79"/>
      <c r="T393" s="79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2:31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79"/>
      <c r="S394" s="79"/>
      <c r="T394" s="79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2:31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79"/>
      <c r="S395" s="79"/>
      <c r="T395" s="79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</sheetData>
  <sheetProtection formatCells="0" sort="0" autoFilter="0" pivotTables="0"/>
  <autoFilter ref="A6:CP6"/>
  <mergeCells count="10">
    <mergeCell ref="Q4:R4"/>
    <mergeCell ref="C290:D294"/>
    <mergeCell ref="G2:I2"/>
    <mergeCell ref="O5:P5"/>
    <mergeCell ref="G1:H1"/>
    <mergeCell ref="F5:G5"/>
    <mergeCell ref="K5:L5"/>
    <mergeCell ref="D4:F4"/>
    <mergeCell ref="C5:D5"/>
    <mergeCell ref="G292:J303"/>
  </mergeCells>
  <phoneticPr fontId="11" type="noConversion"/>
  <conditionalFormatting sqref="N7 N279:N285">
    <cfRule type="expression" dxfId="25" priority="358" stopIfTrue="1">
      <formula>IF(AND(ISBLANK(N7),IF(L7&lt;TODAY(),TRUE,FALSE))=FALSE,FALSE,TRUE)</formula>
    </cfRule>
    <cfRule type="expression" dxfId="24" priority="359" stopIfTrue="1">
      <formula>IF(AND(IF(M7="",FALSE,TRUE),IF(N7="",FALSE,TRUE))=TRUE,TRUE,FALSE)</formula>
    </cfRule>
  </conditionalFormatting>
  <conditionalFormatting sqref="O7 O279:O285">
    <cfRule type="expression" dxfId="23" priority="360" stopIfTrue="1">
      <formula>IF(OR(ISNUMBER(O7),ISBLANK(F7)),FALSE,TRUE)</formula>
    </cfRule>
  </conditionalFormatting>
  <conditionalFormatting sqref="L7 L279:L285">
    <cfRule type="expression" dxfId="22" priority="361" stopIfTrue="1">
      <formula>IF(AND(IF(L7&lt;TODAY(),TRUE,FALSE),ISBLANK(N7)),TRUE,FALSE)</formula>
    </cfRule>
    <cfRule type="expression" dxfId="21" priority="362" stopIfTrue="1">
      <formula>IF(AND(IF(M7="",FALSE,TRUE),IF(N7="",FALSE,TRUE))=TRUE,TRUE,FALSE)</formula>
    </cfRule>
    <cfRule type="expression" dxfId="20" priority="363" stopIfTrue="1">
      <formula>IF(AND(IF(L7&lt;TODAY(),TRUE,FALSE),ISBLANK(M7)),TRUE,FALSE)</formula>
    </cfRule>
  </conditionalFormatting>
  <conditionalFormatting sqref="M7 M279:M285">
    <cfRule type="expression" dxfId="19" priority="364" stopIfTrue="1">
      <formula>IF(AND(IF(M7="",FALSE,TRUE),IF(N7="",FALSE,TRUE))=TRUE,TRUE,FALSE)</formula>
    </cfRule>
    <cfRule type="expression" dxfId="18" priority="365" stopIfTrue="1">
      <formula>IF(AND(ISBLANK(M7),IF(L7&lt;TODAY(),TRUE,FALSE))=FALSE,FALSE,TRUE)</formula>
    </cfRule>
    <cfRule type="expression" dxfId="17" priority="366" stopIfTrue="1">
      <formula>IF(AND(IF(L7="",FALSE,TRUE),IF(M7="",FALSE,TRUE))=FALSE,TRUE,FALSE)</formula>
    </cfRule>
  </conditionalFormatting>
  <conditionalFormatting sqref="I284:I285 Q7 Q279:Q285">
    <cfRule type="cellIs" dxfId="16" priority="367" stopIfTrue="1" operator="greaterThan">
      <formula>0</formula>
    </cfRule>
  </conditionalFormatting>
  <conditionalFormatting sqref="P286:P287">
    <cfRule type="expression" dxfId="15" priority="368" stopIfTrue="1">
      <formula>IF(P286="",FALSE,TRUE)</formula>
    </cfRule>
  </conditionalFormatting>
  <conditionalFormatting sqref="N279">
    <cfRule type="expression" dxfId="14" priority="15" stopIfTrue="1">
      <formula>IF(AND(ISBLANK(N279),IF(L279&lt;TODAY(),TRUE,FALSE))=FALSE,FALSE,TRUE)</formula>
    </cfRule>
    <cfRule type="expression" dxfId="13" priority="16" stopIfTrue="1">
      <formula>IF(AND(IF(M279="",FALSE,TRUE),IF(N279="",FALSE,TRUE))=TRUE,TRUE,FALSE)</formula>
    </cfRule>
  </conditionalFormatting>
  <conditionalFormatting sqref="O279">
    <cfRule type="expression" dxfId="12" priority="14" stopIfTrue="1">
      <formula>IF(OR(ISNUMBER(O279),ISBLANK(F279)),FALSE,TRUE)</formula>
    </cfRule>
  </conditionalFormatting>
  <conditionalFormatting sqref="L279">
    <cfRule type="expression" dxfId="11" priority="11" stopIfTrue="1">
      <formula>IF(AND(IF(L279&lt;TODAY(),TRUE,FALSE),ISBLANK(N279)),TRUE,FALSE)</formula>
    </cfRule>
    <cfRule type="expression" dxfId="10" priority="12" stopIfTrue="1">
      <formula>IF(AND(IF(M279="",FALSE,TRUE),IF(N279="",FALSE,TRUE))=TRUE,TRUE,FALSE)</formula>
    </cfRule>
    <cfRule type="expression" dxfId="9" priority="13" stopIfTrue="1">
      <formula>IF(AND(IF(L279&lt;TODAY(),TRUE,FALSE),ISBLANK(M279)),TRUE,FALSE)</formula>
    </cfRule>
  </conditionalFormatting>
  <conditionalFormatting sqref="M279">
    <cfRule type="expression" dxfId="8" priority="8" stopIfTrue="1">
      <formula>IF(AND(IF(M279="",FALSE,TRUE),IF(N279="",FALSE,TRUE))=TRUE,TRUE,FALSE)</formula>
    </cfRule>
    <cfRule type="expression" dxfId="7" priority="9" stopIfTrue="1">
      <formula>IF(AND(ISBLANK(M279),IF(L279&lt;TODAY(),TRUE,FALSE))=FALSE,FALSE,TRUE)</formula>
    </cfRule>
    <cfRule type="expression" dxfId="6" priority="10" stopIfTrue="1">
      <formula>IF(AND(IF(L279="",FALSE,TRUE),IF(M279="",FALSE,TRUE))=FALSE,TRUE,FALSE)</formula>
    </cfRule>
  </conditionalFormatting>
  <conditionalFormatting sqref="Q279">
    <cfRule type="cellIs" dxfId="5" priority="7" stopIfTrue="1" operator="greaterThan">
      <formula>0</formula>
    </cfRule>
  </conditionalFormatting>
  <conditionalFormatting sqref="I250:I278 I105:I246 I8:I25 I29:I102">
    <cfRule type="cellIs" dxfId="4" priority="6" stopIfTrue="1" operator="greaterThan">
      <formula>0</formula>
    </cfRule>
  </conditionalFormatting>
  <conditionalFormatting sqref="I103:I104">
    <cfRule type="cellIs" dxfId="3" priority="5" stopIfTrue="1" operator="greaterThan">
      <formula>0</formula>
    </cfRule>
  </conditionalFormatting>
  <conditionalFormatting sqref="I247:I249">
    <cfRule type="cellIs" dxfId="2" priority="4" stopIfTrue="1" operator="greaterThan">
      <formula>0</formula>
    </cfRule>
  </conditionalFormatting>
  <conditionalFormatting sqref="I28">
    <cfRule type="cellIs" dxfId="1" priority="1" stopIfTrue="1" operator="greaterThan">
      <formula>0</formula>
    </cfRule>
  </conditionalFormatting>
  <conditionalFormatting sqref="I26:I27">
    <cfRule type="cellIs" dxfId="0" priority="2" stopIfTrue="1" operator="greaterThan">
      <formula>0</formula>
    </cfRule>
  </conditionalFormatting>
  <hyperlinks>
    <hyperlink ref="C5" r:id="rId1"/>
  </hyperlinks>
  <printOptions horizontalCentered="1"/>
  <pageMargins left="0.19685039370078741" right="0.19685039370078741" top="0.62992125984251968" bottom="0.27559055118110237" header="0.51181102362204722" footer="0.11811023622047245"/>
  <pageSetup paperSize="9" scale="85" orientation="landscape" r:id="rId2"/>
  <headerFooter alignWithMargins="0">
    <oddFooter>&amp;L&amp;8&amp;Z&amp;F&amp;F&amp;R&amp;P/&amp;N</oddFooter>
  </headerFooter>
  <cellWatches>
    <cellWatch r="C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T7</vt:lpstr>
      <vt:lpstr>T3</vt:lpstr>
      <vt:lpstr>T2</vt:lpstr>
      <vt:lpstr>'T7'!all</vt:lpstr>
      <vt:lpstr>'T7'!Obszar_wydruku</vt:lpstr>
    </vt:vector>
  </TitlesOfParts>
  <Company>SIGMA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kmarciszkiewicz</dc:creator>
  <cp:lastModifiedBy>Bartłomiej Pokrzywa</cp:lastModifiedBy>
  <cp:lastPrinted>2014-06-10T09:24:20Z</cp:lastPrinted>
  <dcterms:created xsi:type="dcterms:W3CDTF">2001-11-19T13:15:04Z</dcterms:created>
  <dcterms:modified xsi:type="dcterms:W3CDTF">2015-11-02T10:28:03Z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WorkbookGuid">
    <vt:lpwstr>ca240ae1-dc06-4b81-94f8-da9554f49fb6</vt:lpwstr>
  </property>
</Properties>
</file>