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256" windowHeight="13176" activeTab="3"/>
  </bookViews>
  <sheets>
    <sheet name="Assumptions" sheetId="9" r:id="rId1"/>
    <sheet name="No DAC" sheetId="34" r:id="rId2"/>
    <sheet name="Zero 43" sheetId="18" r:id="rId3"/>
    <sheet name="Zero 101" sheetId="27" r:id="rId4"/>
    <sheet name="Zero 162" sheetId="28" r:id="rId5"/>
    <sheet name="Neg_43" sheetId="29" r:id="rId6"/>
    <sheet name="Neg_101" sheetId="30" r:id="rId7"/>
    <sheet name="Neg_162" sheetId="31" r:id="rId8"/>
    <sheet name="Neg_162 (100yr)" sheetId="39" r:id="rId9"/>
    <sheet name="Overall" sheetId="42" r:id="rId10"/>
    <sheet name="DAC Capacity 43_101_162" sheetId="40" r:id="rId11"/>
  </sheets>
  <externalReferences>
    <externalReference r:id="rId12"/>
    <externalReference r:id="rId13"/>
  </externalReferences>
  <definedNames>
    <definedName name="_xlnm._FilterDatabase" localSheetId="6" hidden="1">Neg_101!$B$4:$N$4</definedName>
    <definedName name="_xlnm._FilterDatabase" localSheetId="7" hidden="1">Neg_162!$B$4:$N$4</definedName>
    <definedName name="_xlnm._FilterDatabase" localSheetId="8" hidden="1">'Neg_162 (100yr)'!$B$4:$N$4</definedName>
    <definedName name="_xlnm._FilterDatabase" localSheetId="5" hidden="1">Neg_43!$B$4:$N$4</definedName>
    <definedName name="_xlnm._FilterDatabase" localSheetId="1" hidden="1">'No DAC'!$B$4:$N$4</definedName>
    <definedName name="_xlnm._FilterDatabase" localSheetId="9" hidden="1">Overall!$B$4:$N$4</definedName>
    <definedName name="_xlnm._FilterDatabase" localSheetId="3" hidden="1">'Zero 101'!$B$4:$N$4</definedName>
    <definedName name="_xlnm._FilterDatabase" localSheetId="4" hidden="1">'Zero 162'!$B$4:$N$4</definedName>
    <definedName name="_xlnm._FilterDatabase" localSheetId="2" hidden="1">'Zero 43'!$B$4:$N$4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1" i="40" l="1"/>
  <c r="R52" i="40"/>
  <c r="R53" i="40"/>
  <c r="R54" i="40"/>
  <c r="R50" i="40"/>
  <c r="R49" i="40"/>
  <c r="R91" i="40" l="1"/>
  <c r="R92" i="40"/>
  <c r="P47" i="40"/>
  <c r="R47" i="40"/>
  <c r="K50" i="40"/>
  <c r="J50" i="40"/>
  <c r="I50" i="40"/>
  <c r="H50" i="40"/>
  <c r="G50" i="40"/>
  <c r="F50" i="40"/>
  <c r="K49" i="40"/>
  <c r="J49" i="40"/>
  <c r="I49" i="40"/>
  <c r="H49" i="40"/>
  <c r="G49" i="40"/>
  <c r="F49" i="40"/>
  <c r="R48" i="40"/>
  <c r="K48" i="40"/>
  <c r="J48" i="40"/>
  <c r="I48" i="40"/>
  <c r="H48" i="40"/>
  <c r="G48" i="40"/>
  <c r="F48" i="40"/>
  <c r="J47" i="40"/>
  <c r="I47" i="40"/>
  <c r="H47" i="40"/>
  <c r="G47" i="40"/>
  <c r="F47" i="40"/>
  <c r="G90" i="42"/>
  <c r="H90" i="42"/>
  <c r="I90" i="42"/>
  <c r="J90" i="42"/>
  <c r="K90" i="42"/>
  <c r="L90" i="42"/>
  <c r="S90" i="42"/>
  <c r="G91" i="42"/>
  <c r="H91" i="42"/>
  <c r="I91" i="42"/>
  <c r="J91" i="42"/>
  <c r="K91" i="42"/>
  <c r="L91" i="42"/>
  <c r="S91" i="42"/>
  <c r="G92" i="42"/>
  <c r="H92" i="42"/>
  <c r="I92" i="42"/>
  <c r="J92" i="42"/>
  <c r="K92" i="42"/>
  <c r="L92" i="42"/>
  <c r="S92" i="42"/>
  <c r="G93" i="42"/>
  <c r="H93" i="42"/>
  <c r="I93" i="42"/>
  <c r="J93" i="42"/>
  <c r="K93" i="42"/>
  <c r="L93" i="42"/>
  <c r="S93" i="42"/>
  <c r="G94" i="42"/>
  <c r="H94" i="42"/>
  <c r="I94" i="42"/>
  <c r="J94" i="42"/>
  <c r="K94" i="42"/>
  <c r="L94" i="42"/>
  <c r="S94" i="42"/>
  <c r="G95" i="42"/>
  <c r="H95" i="42"/>
  <c r="I95" i="42"/>
  <c r="J95" i="42"/>
  <c r="K95" i="42"/>
  <c r="L95" i="42"/>
  <c r="S95" i="42"/>
  <c r="G96" i="42"/>
  <c r="H96" i="42"/>
  <c r="I96" i="42"/>
  <c r="J96" i="42"/>
  <c r="K96" i="42"/>
  <c r="L96" i="42"/>
  <c r="S96" i="42"/>
  <c r="I126" i="42"/>
  <c r="J126" i="42"/>
  <c r="K126" i="42"/>
  <c r="I127" i="42"/>
  <c r="J127" i="42"/>
  <c r="K127" i="42"/>
  <c r="I128" i="42"/>
  <c r="J128" i="42"/>
  <c r="K128" i="42"/>
  <c r="I129" i="42"/>
  <c r="J129" i="42"/>
  <c r="K129" i="42"/>
  <c r="I130" i="42"/>
  <c r="J130" i="42"/>
  <c r="K130" i="42"/>
  <c r="I131" i="42"/>
  <c r="J131" i="42"/>
  <c r="K131" i="42"/>
  <c r="I132" i="42"/>
  <c r="J132" i="42"/>
  <c r="K132" i="42"/>
  <c r="I133" i="42"/>
  <c r="J133" i="42"/>
  <c r="K133" i="42"/>
  <c r="I134" i="42"/>
  <c r="J134" i="42"/>
  <c r="K134" i="42"/>
  <c r="I135" i="42"/>
  <c r="J135" i="42"/>
  <c r="K135" i="42"/>
  <c r="I136" i="42"/>
  <c r="J136" i="42"/>
  <c r="K136" i="42"/>
  <c r="I137" i="42"/>
  <c r="J137" i="42"/>
  <c r="K137" i="42"/>
  <c r="I138" i="42"/>
  <c r="J138" i="42"/>
  <c r="K138" i="42"/>
  <c r="I139" i="42"/>
  <c r="J139" i="42"/>
  <c r="K139" i="42"/>
  <c r="I140" i="42"/>
  <c r="J140" i="42"/>
  <c r="K140" i="42"/>
  <c r="I141" i="42"/>
  <c r="J141" i="42"/>
  <c r="K141" i="42"/>
  <c r="I142" i="42"/>
  <c r="J142" i="42"/>
  <c r="K142" i="42"/>
  <c r="I143" i="42"/>
  <c r="J143" i="42"/>
  <c r="K143" i="42"/>
  <c r="I144" i="42"/>
  <c r="J144" i="42"/>
  <c r="K144" i="42"/>
  <c r="I145" i="42"/>
  <c r="J145" i="42"/>
  <c r="K145" i="42"/>
  <c r="I146" i="42"/>
  <c r="J146" i="42"/>
  <c r="K146" i="42"/>
  <c r="I147" i="42"/>
  <c r="J147" i="42"/>
  <c r="K147" i="42"/>
  <c r="I148" i="42"/>
  <c r="J148" i="42"/>
  <c r="K148" i="42"/>
  <c r="I149" i="42"/>
  <c r="J149" i="42"/>
  <c r="K149" i="42"/>
  <c r="I150" i="42"/>
  <c r="J150" i="42"/>
  <c r="K150" i="42"/>
  <c r="I151" i="42"/>
  <c r="J151" i="42"/>
  <c r="K151" i="42"/>
  <c r="I152" i="42"/>
  <c r="J152" i="42"/>
  <c r="K152" i="42"/>
  <c r="I153" i="42"/>
  <c r="J153" i="42"/>
  <c r="K153" i="42"/>
  <c r="I154" i="42"/>
  <c r="J154" i="42"/>
  <c r="K154" i="42"/>
  <c r="I155" i="42"/>
  <c r="J155" i="42"/>
  <c r="K155" i="42"/>
  <c r="I156" i="42"/>
  <c r="J156" i="42"/>
  <c r="K156" i="42"/>
  <c r="I157" i="42"/>
  <c r="J157" i="42"/>
  <c r="K157" i="42"/>
  <c r="I158" i="42"/>
  <c r="J158" i="42"/>
  <c r="K158" i="42"/>
  <c r="I159" i="42"/>
  <c r="J159" i="42"/>
  <c r="K159" i="42"/>
  <c r="I160" i="42"/>
  <c r="J160" i="42"/>
  <c r="K160" i="42"/>
  <c r="I161" i="42"/>
  <c r="J161" i="42"/>
  <c r="K161" i="42"/>
  <c r="I162" i="42"/>
  <c r="J162" i="42"/>
  <c r="K162" i="42"/>
  <c r="I163" i="42"/>
  <c r="J163" i="42"/>
  <c r="K163" i="42"/>
  <c r="I164" i="42"/>
  <c r="J164" i="42"/>
  <c r="K164" i="42"/>
  <c r="I165" i="42"/>
  <c r="J165" i="42"/>
  <c r="K165" i="42"/>
  <c r="I166" i="42"/>
  <c r="J166" i="42"/>
  <c r="K166" i="42"/>
  <c r="I167" i="42"/>
  <c r="J167" i="42"/>
  <c r="K167" i="42"/>
  <c r="I168" i="42"/>
  <c r="J168" i="42"/>
  <c r="K168" i="42"/>
  <c r="I169" i="42"/>
  <c r="J169" i="42"/>
  <c r="K169" i="42"/>
  <c r="I170" i="42"/>
  <c r="J170" i="42"/>
  <c r="K170" i="42"/>
  <c r="I171" i="42"/>
  <c r="J171" i="42"/>
  <c r="K171" i="42"/>
  <c r="I172" i="42"/>
  <c r="J172" i="42"/>
  <c r="K172" i="42"/>
  <c r="I173" i="42"/>
  <c r="J173" i="42"/>
  <c r="K173" i="42"/>
  <c r="I174" i="42"/>
  <c r="J174" i="42"/>
  <c r="K174" i="42"/>
  <c r="I175" i="42"/>
  <c r="J175" i="42"/>
  <c r="K175" i="42"/>
  <c r="I176" i="42"/>
  <c r="J176" i="42"/>
  <c r="K176" i="42"/>
  <c r="I177" i="42"/>
  <c r="J177" i="42"/>
  <c r="K177" i="42"/>
  <c r="I178" i="42"/>
  <c r="J178" i="42"/>
  <c r="K178" i="42"/>
  <c r="I179" i="42"/>
  <c r="J179" i="42"/>
  <c r="K179" i="42"/>
  <c r="I180" i="42"/>
  <c r="J180" i="42"/>
  <c r="K180" i="42"/>
  <c r="I181" i="42"/>
  <c r="J181" i="42"/>
  <c r="K181" i="42"/>
  <c r="I182" i="42"/>
  <c r="J182" i="42"/>
  <c r="K182" i="42"/>
  <c r="I183" i="42"/>
  <c r="J183" i="42"/>
  <c r="K183" i="42"/>
  <c r="I184" i="42"/>
  <c r="J184" i="42"/>
  <c r="K184" i="42"/>
  <c r="I185" i="42"/>
  <c r="J185" i="42"/>
  <c r="K185" i="42"/>
  <c r="I186" i="42"/>
  <c r="J186" i="42"/>
  <c r="K186" i="42"/>
  <c r="I187" i="42"/>
  <c r="J187" i="42"/>
  <c r="K187" i="42"/>
  <c r="I188" i="42"/>
  <c r="J188" i="42"/>
  <c r="K188" i="42"/>
  <c r="L125" i="42"/>
  <c r="K125" i="42"/>
  <c r="J125" i="42"/>
  <c r="I125" i="42"/>
  <c r="H125" i="42"/>
  <c r="G125" i="42"/>
  <c r="L124" i="42"/>
  <c r="K124" i="42"/>
  <c r="J124" i="42"/>
  <c r="I124" i="42"/>
  <c r="H124" i="42"/>
  <c r="G124" i="42"/>
  <c r="L123" i="42"/>
  <c r="K123" i="42"/>
  <c r="J123" i="42"/>
  <c r="I123" i="42"/>
  <c r="H123" i="42"/>
  <c r="G123" i="42"/>
  <c r="L122" i="42"/>
  <c r="K122" i="42"/>
  <c r="J122" i="42"/>
  <c r="I122" i="42"/>
  <c r="H122" i="42"/>
  <c r="G122" i="42"/>
  <c r="L121" i="42"/>
  <c r="K121" i="42"/>
  <c r="J121" i="42"/>
  <c r="I121" i="42"/>
  <c r="H121" i="42"/>
  <c r="G121" i="42"/>
  <c r="L120" i="42"/>
  <c r="K120" i="42"/>
  <c r="J120" i="42"/>
  <c r="I120" i="42"/>
  <c r="H120" i="42"/>
  <c r="G120" i="42"/>
  <c r="L119" i="42"/>
  <c r="K119" i="42"/>
  <c r="J119" i="42"/>
  <c r="I119" i="42"/>
  <c r="H119" i="42"/>
  <c r="G119" i="42"/>
  <c r="L118" i="42"/>
  <c r="K118" i="42"/>
  <c r="J118" i="42"/>
  <c r="I118" i="42"/>
  <c r="H118" i="42"/>
  <c r="G118" i="42"/>
  <c r="L117" i="42"/>
  <c r="K117" i="42"/>
  <c r="J117" i="42"/>
  <c r="I117" i="42"/>
  <c r="H117" i="42"/>
  <c r="G117" i="42"/>
  <c r="L116" i="42"/>
  <c r="K116" i="42"/>
  <c r="J116" i="42"/>
  <c r="I116" i="42"/>
  <c r="H116" i="42"/>
  <c r="G116" i="42"/>
  <c r="L115" i="42"/>
  <c r="K115" i="42"/>
  <c r="J115" i="42"/>
  <c r="I115" i="42"/>
  <c r="H115" i="42"/>
  <c r="G115" i="42"/>
  <c r="L114" i="42"/>
  <c r="K114" i="42"/>
  <c r="J114" i="42"/>
  <c r="I114" i="42"/>
  <c r="H114" i="42"/>
  <c r="G114" i="42"/>
  <c r="L113" i="42"/>
  <c r="K113" i="42"/>
  <c r="J113" i="42"/>
  <c r="I113" i="42"/>
  <c r="H113" i="42"/>
  <c r="G113" i="42"/>
  <c r="L112" i="42"/>
  <c r="K112" i="42"/>
  <c r="J112" i="42"/>
  <c r="I112" i="42"/>
  <c r="H112" i="42"/>
  <c r="G112" i="42"/>
  <c r="L111" i="42"/>
  <c r="K111" i="42"/>
  <c r="J111" i="42"/>
  <c r="I111" i="42"/>
  <c r="H111" i="42"/>
  <c r="G111" i="42"/>
  <c r="L110" i="42"/>
  <c r="K110" i="42"/>
  <c r="J110" i="42"/>
  <c r="I110" i="42"/>
  <c r="H110" i="42"/>
  <c r="G110" i="42"/>
  <c r="L109" i="42"/>
  <c r="K109" i="42"/>
  <c r="J109" i="42"/>
  <c r="I109" i="42"/>
  <c r="H109" i="42"/>
  <c r="G109" i="42"/>
  <c r="L108" i="42"/>
  <c r="K108" i="42"/>
  <c r="J108" i="42"/>
  <c r="I108" i="42"/>
  <c r="H108" i="42"/>
  <c r="G108" i="42"/>
  <c r="L107" i="42"/>
  <c r="K107" i="42"/>
  <c r="J107" i="42"/>
  <c r="I107" i="42"/>
  <c r="H107" i="42"/>
  <c r="G107" i="42"/>
  <c r="L106" i="42"/>
  <c r="K106" i="42"/>
  <c r="J106" i="42"/>
  <c r="I106" i="42"/>
  <c r="H106" i="42"/>
  <c r="G106" i="42"/>
  <c r="L105" i="42"/>
  <c r="K105" i="42"/>
  <c r="J105" i="42"/>
  <c r="I105" i="42"/>
  <c r="H105" i="42"/>
  <c r="G105" i="42"/>
  <c r="L104" i="42"/>
  <c r="K104" i="42"/>
  <c r="J104" i="42"/>
  <c r="I104" i="42"/>
  <c r="H104" i="42"/>
  <c r="G104" i="42"/>
  <c r="L103" i="42"/>
  <c r="K103" i="42"/>
  <c r="J103" i="42"/>
  <c r="I103" i="42"/>
  <c r="H103" i="42"/>
  <c r="G103" i="42"/>
  <c r="L102" i="42"/>
  <c r="K102" i="42"/>
  <c r="J102" i="42"/>
  <c r="I102" i="42"/>
  <c r="H102" i="42"/>
  <c r="G102" i="42"/>
  <c r="L101" i="42"/>
  <c r="K101" i="42"/>
  <c r="J101" i="42"/>
  <c r="I101" i="42"/>
  <c r="H101" i="42"/>
  <c r="G101" i="42"/>
  <c r="L100" i="42"/>
  <c r="K100" i="42"/>
  <c r="J100" i="42"/>
  <c r="I100" i="42"/>
  <c r="H100" i="42"/>
  <c r="G100" i="42"/>
  <c r="L99" i="42"/>
  <c r="K99" i="42"/>
  <c r="J99" i="42"/>
  <c r="I99" i="42"/>
  <c r="H99" i="42"/>
  <c r="G99" i="42"/>
  <c r="L98" i="42"/>
  <c r="K98" i="42"/>
  <c r="J98" i="42"/>
  <c r="I98" i="42"/>
  <c r="H98" i="42"/>
  <c r="G98" i="42"/>
  <c r="L97" i="42"/>
  <c r="K97" i="42"/>
  <c r="J97" i="42"/>
  <c r="I97" i="42"/>
  <c r="H97" i="42"/>
  <c r="G97" i="42"/>
  <c r="S188" i="42" l="1"/>
  <c r="L188" i="42"/>
  <c r="H188" i="42"/>
  <c r="G188" i="42"/>
  <c r="S187" i="42"/>
  <c r="L187" i="42"/>
  <c r="H187" i="42"/>
  <c r="G187" i="42"/>
  <c r="S186" i="42"/>
  <c r="L186" i="42"/>
  <c r="H186" i="42"/>
  <c r="G186" i="42"/>
  <c r="S185" i="42"/>
  <c r="L185" i="42"/>
  <c r="H185" i="42"/>
  <c r="G185" i="42"/>
  <c r="S184" i="42"/>
  <c r="L184" i="42"/>
  <c r="H184" i="42"/>
  <c r="G184" i="42"/>
  <c r="S183" i="42"/>
  <c r="L183" i="42"/>
  <c r="H183" i="42"/>
  <c r="G183" i="42"/>
  <c r="S182" i="42"/>
  <c r="L182" i="42"/>
  <c r="H182" i="42"/>
  <c r="G182" i="42"/>
  <c r="S181" i="42"/>
  <c r="L181" i="42"/>
  <c r="H181" i="42"/>
  <c r="G181" i="42"/>
  <c r="S180" i="42"/>
  <c r="L180" i="42"/>
  <c r="H180" i="42"/>
  <c r="G180" i="42"/>
  <c r="S179" i="42"/>
  <c r="L179" i="42"/>
  <c r="H179" i="42"/>
  <c r="G179" i="42"/>
  <c r="S178" i="42"/>
  <c r="L178" i="42"/>
  <c r="H178" i="42"/>
  <c r="G178" i="42"/>
  <c r="S177" i="42"/>
  <c r="L177" i="42"/>
  <c r="H177" i="42"/>
  <c r="G177" i="42"/>
  <c r="S176" i="42"/>
  <c r="L176" i="42"/>
  <c r="H176" i="42"/>
  <c r="G176" i="42"/>
  <c r="S175" i="42"/>
  <c r="L175" i="42"/>
  <c r="H175" i="42"/>
  <c r="G175" i="42"/>
  <c r="S174" i="42"/>
  <c r="L174" i="42"/>
  <c r="H174" i="42"/>
  <c r="G174" i="42"/>
  <c r="S173" i="42"/>
  <c r="L173" i="42"/>
  <c r="H173" i="42"/>
  <c r="G173" i="42"/>
  <c r="S172" i="42"/>
  <c r="L172" i="42"/>
  <c r="H172" i="42"/>
  <c r="G172" i="42"/>
  <c r="S171" i="42"/>
  <c r="L171" i="42"/>
  <c r="H171" i="42"/>
  <c r="G171" i="42"/>
  <c r="S170" i="42"/>
  <c r="L170" i="42"/>
  <c r="H170" i="42"/>
  <c r="G170" i="42"/>
  <c r="S169" i="42"/>
  <c r="L169" i="42"/>
  <c r="H169" i="42"/>
  <c r="G169" i="42"/>
  <c r="S168" i="42"/>
  <c r="L168" i="42"/>
  <c r="H168" i="42"/>
  <c r="G168" i="42"/>
  <c r="S167" i="42"/>
  <c r="L167" i="42"/>
  <c r="H167" i="42"/>
  <c r="G167" i="42"/>
  <c r="S166" i="42"/>
  <c r="L166" i="42"/>
  <c r="H166" i="42"/>
  <c r="G166" i="42"/>
  <c r="S165" i="42"/>
  <c r="L165" i="42"/>
  <c r="H165" i="42"/>
  <c r="G165" i="42"/>
  <c r="S164" i="42"/>
  <c r="L164" i="42"/>
  <c r="H164" i="42"/>
  <c r="G164" i="42"/>
  <c r="S163" i="42"/>
  <c r="L163" i="42"/>
  <c r="H163" i="42"/>
  <c r="G163" i="42"/>
  <c r="S162" i="42"/>
  <c r="L162" i="42"/>
  <c r="H162" i="42"/>
  <c r="G162" i="42"/>
  <c r="S161" i="42"/>
  <c r="L161" i="42"/>
  <c r="H161" i="42"/>
  <c r="G161" i="42"/>
  <c r="S160" i="42"/>
  <c r="L160" i="42"/>
  <c r="H160" i="42"/>
  <c r="G160" i="42"/>
  <c r="S159" i="42"/>
  <c r="L159" i="42"/>
  <c r="H159" i="42"/>
  <c r="G159" i="42"/>
  <c r="S158" i="42"/>
  <c r="L158" i="42"/>
  <c r="H158" i="42"/>
  <c r="G158" i="42"/>
  <c r="S157" i="42"/>
  <c r="L157" i="42"/>
  <c r="H157" i="42"/>
  <c r="G157" i="42"/>
  <c r="S156" i="42"/>
  <c r="L156" i="42"/>
  <c r="H156" i="42"/>
  <c r="G156" i="42"/>
  <c r="S155" i="42"/>
  <c r="L155" i="42"/>
  <c r="H155" i="42"/>
  <c r="G155" i="42"/>
  <c r="S154" i="42"/>
  <c r="L154" i="42"/>
  <c r="H154" i="42"/>
  <c r="G154" i="42"/>
  <c r="S153" i="42"/>
  <c r="L153" i="42"/>
  <c r="H153" i="42"/>
  <c r="G153" i="42"/>
  <c r="S152" i="42"/>
  <c r="L152" i="42"/>
  <c r="H152" i="42"/>
  <c r="G152" i="42"/>
  <c r="S151" i="42"/>
  <c r="L151" i="42"/>
  <c r="H151" i="42"/>
  <c r="G151" i="42"/>
  <c r="S150" i="42"/>
  <c r="L150" i="42"/>
  <c r="H150" i="42"/>
  <c r="G150" i="42"/>
  <c r="S149" i="42"/>
  <c r="L149" i="42"/>
  <c r="H149" i="42"/>
  <c r="G149" i="42"/>
  <c r="S148" i="42"/>
  <c r="L148" i="42"/>
  <c r="H148" i="42"/>
  <c r="G148" i="42"/>
  <c r="S147" i="42"/>
  <c r="L147" i="42"/>
  <c r="H147" i="42"/>
  <c r="G147" i="42"/>
  <c r="S146" i="42"/>
  <c r="L146" i="42"/>
  <c r="H146" i="42"/>
  <c r="G146" i="42"/>
  <c r="S145" i="42"/>
  <c r="L145" i="42"/>
  <c r="H145" i="42"/>
  <c r="G145" i="42"/>
  <c r="S144" i="42"/>
  <c r="L144" i="42"/>
  <c r="H144" i="42"/>
  <c r="G144" i="42"/>
  <c r="S143" i="42"/>
  <c r="L143" i="42"/>
  <c r="H143" i="42"/>
  <c r="G143" i="42"/>
  <c r="S142" i="42"/>
  <c r="L142" i="42"/>
  <c r="H142" i="42"/>
  <c r="G142" i="42"/>
  <c r="S141" i="42"/>
  <c r="L141" i="42"/>
  <c r="H141" i="42"/>
  <c r="G141" i="42"/>
  <c r="S140" i="42"/>
  <c r="L140" i="42"/>
  <c r="H140" i="42"/>
  <c r="G140" i="42"/>
  <c r="S139" i="42"/>
  <c r="L139" i="42"/>
  <c r="H139" i="42"/>
  <c r="G139" i="42"/>
  <c r="S138" i="42"/>
  <c r="L138" i="42"/>
  <c r="H138" i="42"/>
  <c r="G138" i="42"/>
  <c r="S137" i="42"/>
  <c r="L137" i="42"/>
  <c r="H137" i="42"/>
  <c r="G137" i="42"/>
  <c r="S136" i="42"/>
  <c r="L136" i="42"/>
  <c r="H136" i="42"/>
  <c r="G136" i="42"/>
  <c r="S135" i="42"/>
  <c r="L135" i="42"/>
  <c r="H135" i="42"/>
  <c r="G135" i="42"/>
  <c r="S134" i="42"/>
  <c r="L134" i="42"/>
  <c r="H134" i="42"/>
  <c r="G134" i="42"/>
  <c r="S133" i="42"/>
  <c r="L133" i="42"/>
  <c r="H133" i="42"/>
  <c r="G133" i="42"/>
  <c r="S132" i="42"/>
  <c r="L132" i="42"/>
  <c r="H132" i="42"/>
  <c r="G132" i="42"/>
  <c r="S131" i="42"/>
  <c r="L131" i="42"/>
  <c r="H131" i="42"/>
  <c r="G131" i="42"/>
  <c r="S130" i="42"/>
  <c r="L130" i="42"/>
  <c r="H130" i="42"/>
  <c r="G130" i="42"/>
  <c r="S129" i="42"/>
  <c r="L129" i="42"/>
  <c r="H129" i="42"/>
  <c r="G129" i="42"/>
  <c r="S128" i="42"/>
  <c r="L128" i="42"/>
  <c r="H128" i="42"/>
  <c r="G128" i="42"/>
  <c r="S127" i="42"/>
  <c r="L127" i="42"/>
  <c r="H127" i="42"/>
  <c r="G127" i="42"/>
  <c r="S126" i="42"/>
  <c r="L126" i="42"/>
  <c r="H126" i="42"/>
  <c r="G126" i="42"/>
  <c r="S125" i="42"/>
  <c r="S124" i="42"/>
  <c r="S123" i="42"/>
  <c r="S122" i="42"/>
  <c r="S121" i="42"/>
  <c r="S120" i="42"/>
  <c r="S119" i="42"/>
  <c r="S118" i="42"/>
  <c r="S117" i="42"/>
  <c r="S116" i="42"/>
  <c r="S115" i="42"/>
  <c r="S114" i="42"/>
  <c r="S113" i="42"/>
  <c r="S112" i="42"/>
  <c r="S111" i="42"/>
  <c r="S110" i="42"/>
  <c r="S109" i="42"/>
  <c r="S108" i="42"/>
  <c r="S107" i="42"/>
  <c r="S106" i="42"/>
  <c r="S105" i="42"/>
  <c r="S104" i="42"/>
  <c r="S103" i="42"/>
  <c r="S102" i="42"/>
  <c r="S101" i="42"/>
  <c r="S100" i="42"/>
  <c r="S99" i="42"/>
  <c r="S98" i="42"/>
  <c r="S97" i="42"/>
  <c r="S47" i="42"/>
  <c r="S48" i="42"/>
  <c r="S49" i="42"/>
  <c r="S50" i="42"/>
  <c r="S51" i="42"/>
  <c r="S52" i="42"/>
  <c r="S53" i="42"/>
  <c r="S54" i="42"/>
  <c r="S55" i="42"/>
  <c r="S56" i="42"/>
  <c r="S57" i="42"/>
  <c r="S58" i="42"/>
  <c r="S59" i="42"/>
  <c r="S60" i="42"/>
  <c r="S61" i="42"/>
  <c r="S62" i="42"/>
  <c r="S63" i="42"/>
  <c r="S64" i="42"/>
  <c r="S65" i="42"/>
  <c r="S66" i="42"/>
  <c r="S67" i="42"/>
  <c r="S68" i="42"/>
  <c r="S69" i="42"/>
  <c r="S70" i="42"/>
  <c r="S71" i="42"/>
  <c r="S72" i="42"/>
  <c r="S73" i="42"/>
  <c r="S74" i="42"/>
  <c r="S75" i="42"/>
  <c r="S76" i="42"/>
  <c r="S77" i="42"/>
  <c r="S78" i="42"/>
  <c r="S79" i="42"/>
  <c r="S80" i="42"/>
  <c r="S81" i="42"/>
  <c r="S82" i="42"/>
  <c r="S83" i="42"/>
  <c r="S84" i="42"/>
  <c r="S85" i="42"/>
  <c r="S86" i="42"/>
  <c r="S87" i="42"/>
  <c r="S88" i="42"/>
  <c r="S89" i="42"/>
  <c r="L89" i="42"/>
  <c r="K89" i="42"/>
  <c r="J89" i="42"/>
  <c r="I89" i="42"/>
  <c r="H89" i="42"/>
  <c r="G89" i="42"/>
  <c r="L88" i="42"/>
  <c r="K88" i="42"/>
  <c r="J88" i="42"/>
  <c r="I88" i="42"/>
  <c r="H88" i="42"/>
  <c r="G88" i="42"/>
  <c r="L87" i="42"/>
  <c r="K87" i="42"/>
  <c r="J87" i="42"/>
  <c r="I87" i="42"/>
  <c r="H87" i="42"/>
  <c r="G87" i="42"/>
  <c r="L86" i="42"/>
  <c r="K86" i="42"/>
  <c r="J86" i="42"/>
  <c r="I86" i="42"/>
  <c r="H86" i="42"/>
  <c r="G86" i="42"/>
  <c r="L85" i="42"/>
  <c r="K85" i="42"/>
  <c r="J85" i="42"/>
  <c r="I85" i="42"/>
  <c r="H85" i="42"/>
  <c r="G85" i="42"/>
  <c r="L84" i="42"/>
  <c r="K84" i="42"/>
  <c r="J84" i="42"/>
  <c r="I84" i="42"/>
  <c r="H84" i="42"/>
  <c r="G84" i="42"/>
  <c r="L83" i="42"/>
  <c r="K83" i="42"/>
  <c r="J83" i="42"/>
  <c r="I83" i="42"/>
  <c r="H83" i="42"/>
  <c r="G83" i="42"/>
  <c r="L82" i="42"/>
  <c r="K82" i="42"/>
  <c r="J82" i="42"/>
  <c r="I82" i="42"/>
  <c r="H82" i="42"/>
  <c r="G82" i="42"/>
  <c r="L81" i="42"/>
  <c r="K81" i="42"/>
  <c r="J81" i="42"/>
  <c r="I81" i="42"/>
  <c r="H81" i="42"/>
  <c r="G81" i="42"/>
  <c r="L80" i="42"/>
  <c r="K80" i="42"/>
  <c r="J80" i="42"/>
  <c r="I80" i="42"/>
  <c r="H80" i="42"/>
  <c r="G80" i="42"/>
  <c r="L79" i="42"/>
  <c r="K79" i="42"/>
  <c r="J79" i="42"/>
  <c r="I79" i="42"/>
  <c r="H79" i="42"/>
  <c r="G79" i="42"/>
  <c r="L78" i="42"/>
  <c r="K78" i="42"/>
  <c r="J78" i="42"/>
  <c r="I78" i="42"/>
  <c r="H78" i="42"/>
  <c r="G78" i="42"/>
  <c r="L77" i="42"/>
  <c r="K77" i="42"/>
  <c r="J77" i="42"/>
  <c r="I77" i="42"/>
  <c r="H77" i="42"/>
  <c r="G77" i="42"/>
  <c r="L76" i="42"/>
  <c r="K76" i="42"/>
  <c r="J76" i="42"/>
  <c r="I76" i="42"/>
  <c r="H76" i="42"/>
  <c r="G76" i="42"/>
  <c r="L75" i="42"/>
  <c r="K75" i="42"/>
  <c r="J75" i="42"/>
  <c r="I75" i="42"/>
  <c r="H75" i="42"/>
  <c r="G75" i="42"/>
  <c r="L74" i="42"/>
  <c r="K74" i="42"/>
  <c r="J74" i="42"/>
  <c r="I74" i="42"/>
  <c r="H74" i="42"/>
  <c r="G74" i="42"/>
  <c r="L73" i="42"/>
  <c r="K73" i="42"/>
  <c r="J73" i="42"/>
  <c r="I73" i="42"/>
  <c r="H73" i="42"/>
  <c r="G73" i="42"/>
  <c r="L72" i="42"/>
  <c r="K72" i="42"/>
  <c r="J72" i="42"/>
  <c r="I72" i="42"/>
  <c r="H72" i="42"/>
  <c r="G72" i="42"/>
  <c r="L71" i="42"/>
  <c r="K71" i="42"/>
  <c r="J71" i="42"/>
  <c r="I71" i="42"/>
  <c r="H71" i="42"/>
  <c r="G71" i="42"/>
  <c r="L70" i="42"/>
  <c r="K70" i="42"/>
  <c r="J70" i="42"/>
  <c r="I70" i="42"/>
  <c r="H70" i="42"/>
  <c r="G70" i="42"/>
  <c r="L69" i="42"/>
  <c r="K69" i="42"/>
  <c r="J69" i="42"/>
  <c r="I69" i="42"/>
  <c r="H69" i="42"/>
  <c r="G69" i="42"/>
  <c r="L68" i="42"/>
  <c r="K68" i="42"/>
  <c r="J68" i="42"/>
  <c r="I68" i="42"/>
  <c r="H68" i="42"/>
  <c r="G68" i="42"/>
  <c r="L67" i="42"/>
  <c r="K67" i="42"/>
  <c r="J67" i="42"/>
  <c r="I67" i="42"/>
  <c r="H67" i="42"/>
  <c r="G67" i="42"/>
  <c r="L66" i="42"/>
  <c r="K66" i="42"/>
  <c r="J66" i="42"/>
  <c r="I66" i="42"/>
  <c r="H66" i="42"/>
  <c r="G66" i="42"/>
  <c r="L65" i="42"/>
  <c r="K65" i="42"/>
  <c r="J65" i="42"/>
  <c r="I65" i="42"/>
  <c r="H65" i="42"/>
  <c r="G65" i="42"/>
  <c r="L64" i="42"/>
  <c r="K64" i="42"/>
  <c r="J64" i="42"/>
  <c r="I64" i="42"/>
  <c r="H64" i="42"/>
  <c r="G64" i="42"/>
  <c r="L63" i="42"/>
  <c r="K63" i="42"/>
  <c r="J63" i="42"/>
  <c r="I63" i="42"/>
  <c r="H63" i="42"/>
  <c r="G63" i="42"/>
  <c r="L62" i="42"/>
  <c r="K62" i="42"/>
  <c r="J62" i="42"/>
  <c r="I62" i="42"/>
  <c r="H62" i="42"/>
  <c r="G62" i="42"/>
  <c r="L61" i="42"/>
  <c r="K61" i="42"/>
  <c r="J61" i="42"/>
  <c r="I61" i="42"/>
  <c r="H61" i="42"/>
  <c r="G61" i="42"/>
  <c r="L60" i="42"/>
  <c r="K60" i="42"/>
  <c r="J60" i="42"/>
  <c r="I60" i="42"/>
  <c r="H60" i="42"/>
  <c r="G60" i="42"/>
  <c r="L59" i="42"/>
  <c r="K59" i="42"/>
  <c r="J59" i="42"/>
  <c r="I59" i="42"/>
  <c r="H59" i="42"/>
  <c r="G59" i="42"/>
  <c r="L58" i="42"/>
  <c r="K58" i="42"/>
  <c r="J58" i="42"/>
  <c r="I58" i="42"/>
  <c r="H58" i="42"/>
  <c r="G58" i="42"/>
  <c r="L57" i="42"/>
  <c r="K57" i="42"/>
  <c r="J57" i="42"/>
  <c r="I57" i="42"/>
  <c r="H57" i="42"/>
  <c r="G57" i="42"/>
  <c r="L56" i="42"/>
  <c r="K56" i="42"/>
  <c r="J56" i="42"/>
  <c r="I56" i="42"/>
  <c r="H56" i="42"/>
  <c r="G56" i="42"/>
  <c r="L55" i="42"/>
  <c r="K55" i="42"/>
  <c r="J55" i="42"/>
  <c r="I55" i="42"/>
  <c r="H55" i="42"/>
  <c r="G55" i="42"/>
  <c r="L54" i="42"/>
  <c r="K54" i="42"/>
  <c r="J54" i="42"/>
  <c r="I54" i="42"/>
  <c r="H54" i="42"/>
  <c r="G54" i="42"/>
  <c r="L53" i="42"/>
  <c r="K53" i="42"/>
  <c r="J53" i="42"/>
  <c r="I53" i="42"/>
  <c r="H53" i="42"/>
  <c r="G53" i="42"/>
  <c r="L52" i="42"/>
  <c r="K52" i="42"/>
  <c r="J52" i="42"/>
  <c r="I52" i="42"/>
  <c r="H52" i="42"/>
  <c r="G52" i="42"/>
  <c r="L51" i="42"/>
  <c r="K51" i="42"/>
  <c r="J51" i="42"/>
  <c r="I51" i="42"/>
  <c r="H51" i="42"/>
  <c r="G51" i="42"/>
  <c r="L50" i="42"/>
  <c r="K50" i="42"/>
  <c r="J50" i="42"/>
  <c r="I50" i="42"/>
  <c r="H50" i="42"/>
  <c r="G50" i="42"/>
  <c r="L49" i="42"/>
  <c r="K49" i="42"/>
  <c r="J49" i="42"/>
  <c r="I49" i="42"/>
  <c r="H49" i="42"/>
  <c r="G49" i="42"/>
  <c r="L48" i="42"/>
  <c r="K48" i="42"/>
  <c r="J48" i="42"/>
  <c r="I48" i="42"/>
  <c r="H48" i="42"/>
  <c r="G48" i="42"/>
  <c r="L47" i="42"/>
  <c r="K47" i="42"/>
  <c r="J47" i="42"/>
  <c r="I47" i="42"/>
  <c r="H47" i="42"/>
  <c r="G47" i="42"/>
  <c r="L46" i="42"/>
  <c r="K46" i="42"/>
  <c r="J46" i="42"/>
  <c r="I46" i="42"/>
  <c r="H46" i="42"/>
  <c r="G46" i="42"/>
  <c r="L45" i="42"/>
  <c r="K45" i="42"/>
  <c r="J45" i="42"/>
  <c r="I45" i="42"/>
  <c r="H45" i="42"/>
  <c r="G45" i="42"/>
  <c r="L44" i="42"/>
  <c r="K44" i="42"/>
  <c r="J44" i="42"/>
  <c r="I44" i="42"/>
  <c r="H44" i="42"/>
  <c r="G44" i="42"/>
  <c r="L43" i="42"/>
  <c r="K43" i="42"/>
  <c r="J43" i="42"/>
  <c r="I43" i="42"/>
  <c r="H43" i="42"/>
  <c r="G43" i="42"/>
  <c r="L42" i="42"/>
  <c r="K42" i="42"/>
  <c r="J42" i="42"/>
  <c r="I42" i="42"/>
  <c r="H42" i="42"/>
  <c r="G42" i="42"/>
  <c r="L41" i="42"/>
  <c r="K41" i="42"/>
  <c r="J41" i="42"/>
  <c r="I41" i="42"/>
  <c r="H41" i="42"/>
  <c r="G41" i="42"/>
  <c r="L40" i="42"/>
  <c r="K40" i="42"/>
  <c r="J40" i="42"/>
  <c r="I40" i="42"/>
  <c r="H40" i="42"/>
  <c r="G40" i="42"/>
  <c r="L39" i="42"/>
  <c r="K39" i="42"/>
  <c r="J39" i="42"/>
  <c r="I39" i="42"/>
  <c r="H39" i="42"/>
  <c r="G39" i="42"/>
  <c r="L38" i="42"/>
  <c r="K38" i="42"/>
  <c r="J38" i="42"/>
  <c r="I38" i="42"/>
  <c r="H38" i="42"/>
  <c r="G38" i="42"/>
  <c r="L37" i="42"/>
  <c r="K37" i="42"/>
  <c r="J37" i="42"/>
  <c r="I37" i="42"/>
  <c r="H37" i="42"/>
  <c r="G37" i="42"/>
  <c r="L36" i="42"/>
  <c r="K36" i="42"/>
  <c r="J36" i="42"/>
  <c r="I36" i="42"/>
  <c r="H36" i="42"/>
  <c r="G36" i="42"/>
  <c r="L35" i="42"/>
  <c r="K35" i="42"/>
  <c r="J35" i="42"/>
  <c r="I35" i="42"/>
  <c r="H35" i="42"/>
  <c r="G35" i="42"/>
  <c r="L34" i="42"/>
  <c r="K34" i="42"/>
  <c r="J34" i="42"/>
  <c r="I34" i="42"/>
  <c r="H34" i="42"/>
  <c r="G34" i="42"/>
  <c r="L33" i="42"/>
  <c r="K33" i="42"/>
  <c r="J33" i="42"/>
  <c r="I33" i="42"/>
  <c r="H33" i="42"/>
  <c r="G33" i="42"/>
  <c r="L32" i="42"/>
  <c r="K32" i="42"/>
  <c r="J32" i="42"/>
  <c r="I32" i="42"/>
  <c r="H32" i="42"/>
  <c r="G32" i="42"/>
  <c r="L31" i="42"/>
  <c r="K31" i="42"/>
  <c r="J31" i="42"/>
  <c r="I31" i="42"/>
  <c r="H31" i="42"/>
  <c r="G31" i="42"/>
  <c r="L30" i="42"/>
  <c r="K30" i="42"/>
  <c r="J30" i="42"/>
  <c r="I30" i="42"/>
  <c r="H30" i="42"/>
  <c r="G30" i="42"/>
  <c r="L29" i="42"/>
  <c r="K29" i="42"/>
  <c r="J29" i="42"/>
  <c r="I29" i="42"/>
  <c r="H29" i="42"/>
  <c r="G29" i="42"/>
  <c r="L28" i="42"/>
  <c r="K28" i="42"/>
  <c r="J28" i="42"/>
  <c r="I28" i="42"/>
  <c r="H28" i="42"/>
  <c r="G28" i="42"/>
  <c r="L27" i="42"/>
  <c r="K27" i="42"/>
  <c r="J27" i="42"/>
  <c r="I27" i="42"/>
  <c r="H27" i="42"/>
  <c r="G27" i="42"/>
  <c r="L26" i="42"/>
  <c r="K26" i="42"/>
  <c r="J26" i="42"/>
  <c r="I26" i="42"/>
  <c r="H26" i="42"/>
  <c r="G26" i="42"/>
  <c r="L25" i="42"/>
  <c r="K25" i="42"/>
  <c r="J25" i="42"/>
  <c r="I25" i="42"/>
  <c r="H25" i="42"/>
  <c r="G25" i="42"/>
  <c r="L24" i="42"/>
  <c r="K24" i="42"/>
  <c r="J24" i="42"/>
  <c r="I24" i="42"/>
  <c r="H24" i="42"/>
  <c r="G24" i="42"/>
  <c r="L23" i="42"/>
  <c r="K23" i="42"/>
  <c r="J23" i="42"/>
  <c r="I23" i="42"/>
  <c r="H23" i="42"/>
  <c r="G23" i="42"/>
  <c r="L22" i="42"/>
  <c r="K22" i="42"/>
  <c r="J22" i="42"/>
  <c r="I22" i="42"/>
  <c r="H22" i="42"/>
  <c r="G22" i="42"/>
  <c r="L21" i="42"/>
  <c r="K21" i="42"/>
  <c r="J21" i="42"/>
  <c r="I21" i="42"/>
  <c r="H21" i="42"/>
  <c r="G21" i="42"/>
  <c r="L20" i="42"/>
  <c r="K20" i="42"/>
  <c r="J20" i="42"/>
  <c r="I20" i="42"/>
  <c r="H20" i="42"/>
  <c r="G20" i="42"/>
  <c r="L19" i="42"/>
  <c r="K19" i="42"/>
  <c r="J19" i="42"/>
  <c r="I19" i="42"/>
  <c r="H19" i="42"/>
  <c r="G19" i="42"/>
  <c r="L18" i="42"/>
  <c r="K18" i="42"/>
  <c r="J18" i="42"/>
  <c r="I18" i="42"/>
  <c r="H18" i="42"/>
  <c r="G18" i="42"/>
  <c r="L17" i="42"/>
  <c r="K17" i="42"/>
  <c r="J17" i="42"/>
  <c r="I17" i="42"/>
  <c r="H17" i="42"/>
  <c r="G17" i="42"/>
  <c r="L16" i="42"/>
  <c r="K16" i="42"/>
  <c r="J16" i="42"/>
  <c r="I16" i="42"/>
  <c r="H16" i="42"/>
  <c r="G16" i="42"/>
  <c r="L15" i="42"/>
  <c r="K15" i="42"/>
  <c r="J15" i="42"/>
  <c r="I15" i="42"/>
  <c r="H15" i="42"/>
  <c r="G15" i="42"/>
  <c r="L14" i="42"/>
  <c r="K14" i="42"/>
  <c r="J14" i="42"/>
  <c r="I14" i="42"/>
  <c r="H14" i="42"/>
  <c r="G14" i="42"/>
  <c r="L13" i="42"/>
  <c r="K13" i="42"/>
  <c r="J13" i="42"/>
  <c r="I13" i="42"/>
  <c r="H13" i="42"/>
  <c r="G13" i="42"/>
  <c r="L12" i="42"/>
  <c r="K12" i="42"/>
  <c r="J12" i="42"/>
  <c r="I12" i="42"/>
  <c r="H12" i="42"/>
  <c r="G12" i="42"/>
  <c r="L11" i="42"/>
  <c r="K11" i="42"/>
  <c r="J11" i="42"/>
  <c r="I11" i="42"/>
  <c r="H11" i="42"/>
  <c r="G11" i="42"/>
  <c r="L10" i="42"/>
  <c r="K10" i="42"/>
  <c r="J10" i="42"/>
  <c r="I10" i="42"/>
  <c r="H10" i="42"/>
  <c r="G10" i="42"/>
  <c r="L9" i="42"/>
  <c r="K9" i="42"/>
  <c r="J9" i="42"/>
  <c r="I9" i="42"/>
  <c r="H9" i="42"/>
  <c r="G9" i="42"/>
  <c r="L8" i="42"/>
  <c r="K8" i="42"/>
  <c r="J8" i="42"/>
  <c r="I8" i="42"/>
  <c r="H8" i="42"/>
  <c r="G8" i="42"/>
  <c r="L7" i="42"/>
  <c r="K7" i="42"/>
  <c r="J7" i="42"/>
  <c r="I7" i="42"/>
  <c r="H7" i="42"/>
  <c r="G7" i="42"/>
  <c r="L6" i="42"/>
  <c r="K6" i="42"/>
  <c r="J6" i="42"/>
  <c r="I6" i="42"/>
  <c r="H6" i="42"/>
  <c r="G6" i="42"/>
  <c r="L5" i="42"/>
  <c r="K5" i="42"/>
  <c r="J5" i="42"/>
  <c r="I5" i="42"/>
  <c r="H5" i="42"/>
  <c r="G5" i="42"/>
  <c r="S46" i="42"/>
  <c r="S45" i="42"/>
  <c r="S44" i="42"/>
  <c r="S43" i="42"/>
  <c r="S42" i="42"/>
  <c r="S41" i="42"/>
  <c r="S40" i="42"/>
  <c r="S39" i="42"/>
  <c r="S38" i="42"/>
  <c r="S37" i="42"/>
  <c r="S36" i="42"/>
  <c r="S35" i="42"/>
  <c r="S34" i="42"/>
  <c r="S33" i="42"/>
  <c r="S32" i="42"/>
  <c r="S31" i="42"/>
  <c r="S30" i="42"/>
  <c r="S29" i="42"/>
  <c r="S28" i="42"/>
  <c r="S27" i="42"/>
  <c r="S26" i="42"/>
  <c r="S25" i="42"/>
  <c r="S24" i="42"/>
  <c r="S23" i="42"/>
  <c r="S22" i="42"/>
  <c r="S21" i="42"/>
  <c r="S20" i="42"/>
  <c r="S19" i="42"/>
  <c r="S18" i="42"/>
  <c r="S17" i="42"/>
  <c r="S16" i="42"/>
  <c r="S15" i="42"/>
  <c r="S14" i="42"/>
  <c r="S13" i="42"/>
  <c r="S12" i="42"/>
  <c r="S11" i="42"/>
  <c r="S10" i="42"/>
  <c r="S9" i="42"/>
  <c r="S8" i="42"/>
  <c r="S7" i="42"/>
  <c r="S6" i="42"/>
  <c r="S5" i="42"/>
  <c r="R18" i="40"/>
  <c r="K18" i="40"/>
  <c r="F18" i="40"/>
  <c r="R17" i="40"/>
  <c r="K17" i="40"/>
  <c r="F17" i="40"/>
  <c r="R16" i="40"/>
  <c r="K16" i="40"/>
  <c r="F16" i="40"/>
  <c r="R15" i="40"/>
  <c r="K15" i="40"/>
  <c r="F15" i="40"/>
  <c r="R14" i="40"/>
  <c r="K14" i="40"/>
  <c r="F14" i="40"/>
  <c r="R12" i="40"/>
  <c r="K12" i="40"/>
  <c r="F12" i="40"/>
  <c r="R11" i="40"/>
  <c r="K11" i="40"/>
  <c r="F11" i="40"/>
  <c r="R10" i="40"/>
  <c r="K10" i="40"/>
  <c r="F10" i="40"/>
  <c r="R9" i="40"/>
  <c r="K9" i="40"/>
  <c r="F9" i="40"/>
  <c r="R8" i="40"/>
  <c r="K8" i="40"/>
  <c r="F8" i="40"/>
  <c r="R6" i="40"/>
  <c r="K6" i="40"/>
  <c r="F6" i="40"/>
  <c r="R5" i="40"/>
  <c r="K5" i="40"/>
  <c r="F5" i="40"/>
  <c r="R4" i="40"/>
  <c r="K4" i="40"/>
  <c r="F4" i="40"/>
  <c r="R3" i="40"/>
  <c r="K3" i="40"/>
  <c r="F3" i="40"/>
  <c r="R2" i="40"/>
  <c r="K2" i="40"/>
  <c r="F2" i="40"/>
  <c r="R1" i="40"/>
  <c r="K1" i="40"/>
  <c r="F1" i="40"/>
  <c r="U6" i="30"/>
  <c r="U7" i="30"/>
  <c r="U8" i="30"/>
  <c r="U9" i="30"/>
  <c r="U10" i="30"/>
  <c r="U11" i="30"/>
  <c r="U12" i="30"/>
  <c r="U13" i="30"/>
  <c r="U14" i="30"/>
  <c r="U15" i="30"/>
  <c r="U16" i="30"/>
  <c r="U17" i="30"/>
  <c r="U18" i="30"/>
  <c r="U19" i="30"/>
  <c r="U20" i="30"/>
  <c r="U21" i="30"/>
  <c r="U22" i="30"/>
  <c r="U23" i="30"/>
  <c r="U24" i="30"/>
  <c r="U25" i="30"/>
  <c r="U26" i="30"/>
  <c r="U27" i="30"/>
  <c r="U28" i="30"/>
  <c r="U29" i="30"/>
  <c r="U30" i="30"/>
  <c r="U31" i="30"/>
  <c r="U32" i="30"/>
  <c r="U33" i="30"/>
  <c r="U34" i="30"/>
  <c r="U35" i="30"/>
  <c r="U36" i="30"/>
  <c r="U37" i="30"/>
  <c r="U38" i="30"/>
  <c r="U39" i="30"/>
  <c r="U40" i="30"/>
  <c r="U41" i="30"/>
  <c r="U42" i="30"/>
  <c r="U43" i="30"/>
  <c r="U44" i="30"/>
  <c r="U45" i="30"/>
  <c r="U46" i="30"/>
  <c r="U47" i="30"/>
  <c r="U48" i="30"/>
  <c r="U49" i="30"/>
  <c r="U50" i="30"/>
  <c r="U51" i="30"/>
  <c r="U52" i="30"/>
  <c r="U53" i="30"/>
  <c r="U54" i="30"/>
  <c r="U55" i="30"/>
  <c r="U56" i="30"/>
  <c r="U57" i="30"/>
  <c r="U58" i="30"/>
  <c r="U59" i="30"/>
  <c r="U60" i="30"/>
  <c r="U61" i="30"/>
  <c r="U62" i="30"/>
  <c r="U63" i="30"/>
  <c r="U64" i="30"/>
  <c r="U65" i="30"/>
  <c r="U66" i="30"/>
  <c r="U67" i="30"/>
  <c r="U68" i="30"/>
  <c r="U69" i="30"/>
  <c r="U70" i="30"/>
  <c r="U71" i="30"/>
  <c r="U72" i="30"/>
  <c r="U73" i="30"/>
  <c r="U74" i="30"/>
  <c r="U75" i="30"/>
  <c r="U5" i="30"/>
  <c r="U6" i="27"/>
  <c r="U7" i="27"/>
  <c r="U8" i="27"/>
  <c r="U9" i="27"/>
  <c r="U10" i="27"/>
  <c r="U11" i="27"/>
  <c r="U12" i="27"/>
  <c r="U13" i="27"/>
  <c r="U14" i="27"/>
  <c r="U15" i="27"/>
  <c r="U16" i="27"/>
  <c r="U17" i="27"/>
  <c r="U18" i="27"/>
  <c r="U19" i="27"/>
  <c r="U20" i="27"/>
  <c r="U21" i="27"/>
  <c r="U22" i="27"/>
  <c r="U23" i="27"/>
  <c r="U24" i="27"/>
  <c r="U25" i="27"/>
  <c r="U26" i="27"/>
  <c r="U27" i="27"/>
  <c r="U28" i="27"/>
  <c r="U29" i="27"/>
  <c r="U30" i="27"/>
  <c r="U31" i="27"/>
  <c r="U32" i="27"/>
  <c r="U33" i="27"/>
  <c r="U34" i="27"/>
  <c r="U35" i="27"/>
  <c r="U36" i="27"/>
  <c r="U37" i="27"/>
  <c r="U38" i="27"/>
  <c r="U39" i="27"/>
  <c r="U40" i="27"/>
  <c r="U41" i="27"/>
  <c r="U42" i="27"/>
  <c r="U43" i="27"/>
  <c r="U44" i="27"/>
  <c r="U45" i="27"/>
  <c r="U46" i="27"/>
  <c r="U5" i="27"/>
  <c r="J9" i="34" l="1"/>
  <c r="S111" i="31" l="1"/>
  <c r="S110" i="31"/>
  <c r="S109" i="31"/>
  <c r="S108" i="31"/>
  <c r="S107" i="31"/>
  <c r="S106" i="31"/>
  <c r="S105" i="31"/>
  <c r="S104" i="31"/>
  <c r="S103" i="31"/>
  <c r="S102" i="31"/>
  <c r="S101" i="31"/>
  <c r="S100" i="31"/>
  <c r="S99" i="31"/>
  <c r="S98" i="31"/>
  <c r="S97" i="31"/>
  <c r="S96" i="31"/>
  <c r="S95" i="31"/>
  <c r="S94" i="31"/>
  <c r="S93" i="31"/>
  <c r="S92" i="31"/>
  <c r="S91" i="31"/>
  <c r="S90" i="31"/>
  <c r="S89" i="31"/>
  <c r="S88" i="31"/>
  <c r="S87" i="31"/>
  <c r="S86" i="31"/>
  <c r="S85" i="31"/>
  <c r="S84" i="31"/>
  <c r="S83" i="31"/>
  <c r="S82" i="31"/>
  <c r="S81" i="31"/>
  <c r="S80" i="31"/>
  <c r="S79" i="31"/>
  <c r="S78" i="31"/>
  <c r="S77" i="31"/>
  <c r="S76" i="31"/>
  <c r="S75" i="31"/>
  <c r="S74" i="31"/>
  <c r="S73" i="31"/>
  <c r="S72" i="31"/>
  <c r="S71" i="31"/>
  <c r="S70" i="31"/>
  <c r="S69" i="31"/>
  <c r="S68" i="31"/>
  <c r="S67" i="31"/>
  <c r="S66" i="31"/>
  <c r="S65" i="31"/>
  <c r="S64" i="31"/>
  <c r="S63" i="31"/>
  <c r="S62" i="31"/>
  <c r="S61" i="31"/>
  <c r="S60" i="31"/>
  <c r="S59" i="31"/>
  <c r="S58" i="31"/>
  <c r="S57" i="31"/>
  <c r="S56" i="31"/>
  <c r="S55" i="31"/>
  <c r="S54" i="31"/>
  <c r="S53" i="31"/>
  <c r="S52" i="31"/>
  <c r="S51" i="31"/>
  <c r="S50" i="31"/>
  <c r="S49" i="31"/>
  <c r="S48" i="31"/>
  <c r="S47" i="31"/>
  <c r="S46" i="31"/>
  <c r="S45" i="31"/>
  <c r="S44" i="31"/>
  <c r="S43" i="31"/>
  <c r="S42" i="31"/>
  <c r="S41" i="31"/>
  <c r="S40" i="31"/>
  <c r="S39" i="31"/>
  <c r="S38" i="31"/>
  <c r="S37" i="31"/>
  <c r="S36" i="31"/>
  <c r="S35" i="31"/>
  <c r="S34" i="31"/>
  <c r="S33" i="31"/>
  <c r="S32" i="31"/>
  <c r="S31" i="31"/>
  <c r="S30" i="31"/>
  <c r="S29" i="31"/>
  <c r="S28" i="31"/>
  <c r="S27" i="31"/>
  <c r="S26" i="31"/>
  <c r="S25" i="31"/>
  <c r="S24" i="31"/>
  <c r="S23" i="31"/>
  <c r="S22" i="31"/>
  <c r="S21" i="31"/>
  <c r="S20" i="31"/>
  <c r="S19" i="31"/>
  <c r="S18" i="31"/>
  <c r="S17" i="31"/>
  <c r="S16" i="31"/>
  <c r="S15" i="31"/>
  <c r="S14" i="31"/>
  <c r="S13" i="31"/>
  <c r="S12" i="31"/>
  <c r="S11" i="31"/>
  <c r="S10" i="31"/>
  <c r="S5" i="39"/>
  <c r="S6" i="39"/>
  <c r="S7" i="39"/>
  <c r="S8" i="39"/>
  <c r="S9" i="39"/>
  <c r="S10" i="39"/>
  <c r="G6" i="28" l="1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5" i="28"/>
  <c r="L6" i="28"/>
  <c r="L7" i="28"/>
  <c r="L8" i="28"/>
  <c r="L9" i="28"/>
  <c r="L10" i="28"/>
  <c r="L11" i="28"/>
  <c r="L12" i="28"/>
  <c r="L13" i="28"/>
  <c r="L14" i="28"/>
  <c r="L15" i="28"/>
  <c r="L16" i="28"/>
  <c r="L17" i="28"/>
  <c r="L18" i="28"/>
  <c r="L19" i="28"/>
  <c r="L20" i="28"/>
  <c r="L21" i="28"/>
  <c r="L22" i="28"/>
  <c r="L23" i="28"/>
  <c r="L24" i="28"/>
  <c r="L25" i="28"/>
  <c r="L26" i="28"/>
  <c r="L27" i="28"/>
  <c r="L28" i="28"/>
  <c r="L29" i="28"/>
  <c r="L30" i="28"/>
  <c r="L31" i="28"/>
  <c r="L32" i="28"/>
  <c r="L33" i="28"/>
  <c r="L34" i="28"/>
  <c r="L35" i="28"/>
  <c r="L36" i="28"/>
  <c r="L37" i="28"/>
  <c r="L38" i="28"/>
  <c r="L39" i="28"/>
  <c r="L5" i="28"/>
  <c r="G5" i="27"/>
  <c r="L5" i="27"/>
  <c r="G6" i="27"/>
  <c r="L6" i="27"/>
  <c r="G7" i="27"/>
  <c r="L7" i="27"/>
  <c r="G8" i="27"/>
  <c r="L8" i="27"/>
  <c r="G9" i="27"/>
  <c r="L9" i="27"/>
  <c r="G10" i="27"/>
  <c r="L10" i="27"/>
  <c r="G11" i="27"/>
  <c r="L11" i="27"/>
  <c r="G12" i="27"/>
  <c r="L12" i="27"/>
  <c r="G13" i="27"/>
  <c r="L13" i="27"/>
  <c r="G14" i="27"/>
  <c r="L14" i="27"/>
  <c r="G15" i="27"/>
  <c r="L15" i="27"/>
  <c r="G16" i="27"/>
  <c r="L16" i="27"/>
  <c r="G17" i="27"/>
  <c r="L17" i="27"/>
  <c r="G18" i="27"/>
  <c r="L18" i="27"/>
  <c r="G19" i="27"/>
  <c r="L19" i="27"/>
  <c r="G20" i="27"/>
  <c r="L20" i="27"/>
  <c r="G21" i="27"/>
  <c r="L21" i="27"/>
  <c r="G22" i="27"/>
  <c r="L22" i="27"/>
  <c r="G23" i="27"/>
  <c r="L23" i="27"/>
  <c r="G24" i="27"/>
  <c r="L24" i="27"/>
  <c r="G25" i="27"/>
  <c r="L25" i="27"/>
  <c r="G26" i="27"/>
  <c r="L26" i="27"/>
  <c r="G27" i="27"/>
  <c r="L27" i="27"/>
  <c r="G28" i="27"/>
  <c r="L28" i="27"/>
  <c r="G29" i="27"/>
  <c r="L29" i="27"/>
  <c r="G30" i="27"/>
  <c r="L30" i="27"/>
  <c r="G31" i="27"/>
  <c r="L31" i="27"/>
  <c r="G32" i="27"/>
  <c r="L32" i="27"/>
  <c r="G33" i="27"/>
  <c r="L33" i="27"/>
  <c r="G34" i="27"/>
  <c r="L34" i="27"/>
  <c r="G35" i="27"/>
  <c r="L35" i="27"/>
  <c r="G36" i="27"/>
  <c r="L36" i="27"/>
  <c r="G37" i="27"/>
  <c r="L37" i="27"/>
  <c r="G38" i="27"/>
  <c r="L38" i="27"/>
  <c r="G39" i="27"/>
  <c r="L39" i="27"/>
  <c r="G40" i="27"/>
  <c r="L40" i="27"/>
  <c r="G41" i="27"/>
  <c r="L41" i="27"/>
  <c r="G42" i="27"/>
  <c r="L42" i="27"/>
  <c r="G43" i="27"/>
  <c r="L43" i="27"/>
  <c r="G44" i="27"/>
  <c r="L44" i="27"/>
  <c r="G45" i="27"/>
  <c r="L45" i="27"/>
  <c r="G46" i="27"/>
  <c r="L46" i="27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" i="18"/>
  <c r="G5" i="18"/>
  <c r="S81" i="39" l="1"/>
  <c r="S80" i="39"/>
  <c r="S79" i="39"/>
  <c r="S78" i="39"/>
  <c r="S77" i="39"/>
  <c r="S76" i="39"/>
  <c r="S75" i="39"/>
  <c r="S74" i="39"/>
  <c r="S73" i="39"/>
  <c r="S72" i="39"/>
  <c r="S71" i="39"/>
  <c r="S70" i="39"/>
  <c r="S69" i="39"/>
  <c r="S68" i="39"/>
  <c r="S67" i="39"/>
  <c r="S66" i="39"/>
  <c r="S65" i="39"/>
  <c r="S64" i="39"/>
  <c r="S63" i="39"/>
  <c r="S62" i="39"/>
  <c r="S61" i="39"/>
  <c r="S60" i="39"/>
  <c r="S59" i="39"/>
  <c r="S58" i="39"/>
  <c r="S57" i="39"/>
  <c r="S56" i="39"/>
  <c r="S55" i="39"/>
  <c r="S54" i="39"/>
  <c r="S53" i="39"/>
  <c r="S52" i="39"/>
  <c r="S51" i="39"/>
  <c r="S50" i="39"/>
  <c r="S49" i="39"/>
  <c r="S48" i="39"/>
  <c r="S47" i="39"/>
  <c r="S46" i="39"/>
  <c r="S45" i="39"/>
  <c r="S44" i="39"/>
  <c r="S43" i="39"/>
  <c r="S42" i="39"/>
  <c r="S41" i="39"/>
  <c r="S40" i="39"/>
  <c r="S39" i="39"/>
  <c r="S38" i="39"/>
  <c r="S37" i="39"/>
  <c r="S36" i="39"/>
  <c r="S35" i="39"/>
  <c r="S34" i="39"/>
  <c r="S33" i="39"/>
  <c r="S32" i="39"/>
  <c r="S31" i="39"/>
  <c r="S30" i="39"/>
  <c r="S29" i="39"/>
  <c r="S28" i="39"/>
  <c r="S27" i="39"/>
  <c r="S26" i="39"/>
  <c r="S25" i="39"/>
  <c r="S24" i="39"/>
  <c r="S23" i="39"/>
  <c r="S22" i="39"/>
  <c r="S21" i="39"/>
  <c r="S20" i="39"/>
  <c r="S19" i="39"/>
  <c r="S18" i="39"/>
  <c r="S17" i="39"/>
  <c r="S16" i="39"/>
  <c r="S15" i="39"/>
  <c r="S14" i="39"/>
  <c r="S13" i="39"/>
  <c r="S12" i="39"/>
  <c r="S11" i="39"/>
  <c r="E16" i="9"/>
  <c r="G16" i="9" s="1"/>
  <c r="N6" i="34"/>
  <c r="N7" i="34"/>
  <c r="N8" i="34"/>
  <c r="N9" i="34"/>
  <c r="N10" i="34"/>
  <c r="N11" i="34"/>
  <c r="N12" i="34"/>
  <c r="N13" i="34"/>
  <c r="N14" i="34"/>
  <c r="N15" i="34"/>
  <c r="N16" i="34"/>
  <c r="N17" i="34"/>
  <c r="N18" i="34"/>
  <c r="N19" i="34"/>
  <c r="N20" i="34"/>
  <c r="N21" i="34"/>
  <c r="N22" i="34"/>
  <c r="N23" i="34"/>
  <c r="N24" i="34"/>
  <c r="N25" i="34"/>
  <c r="N26" i="34"/>
  <c r="N27" i="34"/>
  <c r="N28" i="34"/>
  <c r="N29" i="34"/>
  <c r="N30" i="34"/>
  <c r="N31" i="34"/>
  <c r="N32" i="34"/>
  <c r="N33" i="34"/>
  <c r="N34" i="34"/>
  <c r="N35" i="34"/>
  <c r="N36" i="34"/>
  <c r="N37" i="34"/>
  <c r="N38" i="34"/>
  <c r="N39" i="34"/>
  <c r="N40" i="34"/>
  <c r="N41" i="34"/>
  <c r="N42" i="34"/>
  <c r="N43" i="34"/>
  <c r="N44" i="34"/>
  <c r="N45" i="34"/>
  <c r="N46" i="34"/>
  <c r="N47" i="34"/>
  <c r="N48" i="34"/>
  <c r="N49" i="34"/>
  <c r="N50" i="34"/>
  <c r="N51" i="34"/>
  <c r="N52" i="34"/>
  <c r="N53" i="34"/>
  <c r="N54" i="34"/>
  <c r="N55" i="34"/>
  <c r="N56" i="34"/>
  <c r="N57" i="34"/>
  <c r="N58" i="34"/>
  <c r="N59" i="34"/>
  <c r="N60" i="34"/>
  <c r="N61" i="34"/>
  <c r="N62" i="34"/>
  <c r="N63" i="34"/>
  <c r="N64" i="34"/>
  <c r="N65" i="34"/>
  <c r="N66" i="34"/>
  <c r="N67" i="34"/>
  <c r="N68" i="34"/>
  <c r="N5" i="34"/>
  <c r="L68" i="34"/>
  <c r="K68" i="34"/>
  <c r="J68" i="34"/>
  <c r="I68" i="34"/>
  <c r="H68" i="34"/>
  <c r="G68" i="34"/>
  <c r="L67" i="34"/>
  <c r="K67" i="34"/>
  <c r="J67" i="34"/>
  <c r="I67" i="34"/>
  <c r="H67" i="34"/>
  <c r="G67" i="34"/>
  <c r="L66" i="34"/>
  <c r="K66" i="34"/>
  <c r="J66" i="34"/>
  <c r="I66" i="34"/>
  <c r="H66" i="34"/>
  <c r="G66" i="34"/>
  <c r="L65" i="34"/>
  <c r="K65" i="34"/>
  <c r="J65" i="34"/>
  <c r="I65" i="34"/>
  <c r="H65" i="34"/>
  <c r="G65" i="34"/>
  <c r="M65" i="34" s="1"/>
  <c r="P65" i="34" s="1"/>
  <c r="L64" i="34"/>
  <c r="K64" i="34"/>
  <c r="J64" i="34"/>
  <c r="I64" i="34"/>
  <c r="H64" i="34"/>
  <c r="G64" i="34"/>
  <c r="L63" i="34"/>
  <c r="K63" i="34"/>
  <c r="J63" i="34"/>
  <c r="I63" i="34"/>
  <c r="H63" i="34"/>
  <c r="G63" i="34"/>
  <c r="L62" i="34"/>
  <c r="K62" i="34"/>
  <c r="J62" i="34"/>
  <c r="I62" i="34"/>
  <c r="H62" i="34"/>
  <c r="G62" i="34"/>
  <c r="L61" i="34"/>
  <c r="K61" i="34"/>
  <c r="J61" i="34"/>
  <c r="I61" i="34"/>
  <c r="H61" i="34"/>
  <c r="G61" i="34"/>
  <c r="L60" i="34"/>
  <c r="K60" i="34"/>
  <c r="J60" i="34"/>
  <c r="I60" i="34"/>
  <c r="H60" i="34"/>
  <c r="G60" i="34"/>
  <c r="M60" i="34" s="1"/>
  <c r="P60" i="34" s="1"/>
  <c r="L59" i="34"/>
  <c r="K59" i="34"/>
  <c r="J59" i="34"/>
  <c r="I59" i="34"/>
  <c r="H59" i="34"/>
  <c r="G59" i="34"/>
  <c r="L58" i="34"/>
  <c r="K58" i="34"/>
  <c r="J58" i="34"/>
  <c r="I58" i="34"/>
  <c r="H58" i="34"/>
  <c r="G58" i="34"/>
  <c r="L57" i="34"/>
  <c r="K57" i="34"/>
  <c r="J57" i="34"/>
  <c r="I57" i="34"/>
  <c r="H57" i="34"/>
  <c r="G57" i="34"/>
  <c r="L56" i="34"/>
  <c r="K56" i="34"/>
  <c r="J56" i="34"/>
  <c r="I56" i="34"/>
  <c r="H56" i="34"/>
  <c r="G56" i="34"/>
  <c r="L55" i="34"/>
  <c r="K55" i="34"/>
  <c r="J55" i="34"/>
  <c r="I55" i="34"/>
  <c r="H55" i="34"/>
  <c r="G55" i="34"/>
  <c r="L54" i="34"/>
  <c r="K54" i="34"/>
  <c r="J54" i="34"/>
  <c r="I54" i="34"/>
  <c r="H54" i="34"/>
  <c r="G54" i="34"/>
  <c r="L53" i="34"/>
  <c r="K53" i="34"/>
  <c r="J53" i="34"/>
  <c r="I53" i="34"/>
  <c r="H53" i="34"/>
  <c r="G53" i="34"/>
  <c r="L52" i="34"/>
  <c r="K52" i="34"/>
  <c r="J52" i="34"/>
  <c r="I52" i="34"/>
  <c r="H52" i="34"/>
  <c r="G52" i="34"/>
  <c r="M52" i="34" s="1"/>
  <c r="P52" i="34" s="1"/>
  <c r="L51" i="34"/>
  <c r="K51" i="34"/>
  <c r="J51" i="34"/>
  <c r="I51" i="34"/>
  <c r="H51" i="34"/>
  <c r="G51" i="34"/>
  <c r="M51" i="34" s="1"/>
  <c r="P51" i="34" s="1"/>
  <c r="L50" i="34"/>
  <c r="K50" i="34"/>
  <c r="J50" i="34"/>
  <c r="I50" i="34"/>
  <c r="H50" i="34"/>
  <c r="G50" i="34"/>
  <c r="L49" i="34"/>
  <c r="K49" i="34"/>
  <c r="J49" i="34"/>
  <c r="I49" i="34"/>
  <c r="H49" i="34"/>
  <c r="G49" i="34"/>
  <c r="L48" i="34"/>
  <c r="K48" i="34"/>
  <c r="J48" i="34"/>
  <c r="I48" i="34"/>
  <c r="H48" i="34"/>
  <c r="G48" i="34"/>
  <c r="L47" i="34"/>
  <c r="K47" i="34"/>
  <c r="J47" i="34"/>
  <c r="I47" i="34"/>
  <c r="H47" i="34"/>
  <c r="G47" i="34"/>
  <c r="L46" i="34"/>
  <c r="K46" i="34"/>
  <c r="J46" i="34"/>
  <c r="I46" i="34"/>
  <c r="H46" i="34"/>
  <c r="G46" i="34"/>
  <c r="L45" i="34"/>
  <c r="K45" i="34"/>
  <c r="J45" i="34"/>
  <c r="I45" i="34"/>
  <c r="H45" i="34"/>
  <c r="G45" i="34"/>
  <c r="L44" i="34"/>
  <c r="K44" i="34"/>
  <c r="J44" i="34"/>
  <c r="I44" i="34"/>
  <c r="H44" i="34"/>
  <c r="G44" i="34"/>
  <c r="M44" i="34" s="1"/>
  <c r="P44" i="34" s="1"/>
  <c r="L43" i="34"/>
  <c r="K43" i="34"/>
  <c r="J43" i="34"/>
  <c r="I43" i="34"/>
  <c r="H43" i="34"/>
  <c r="G43" i="34"/>
  <c r="M43" i="34" s="1"/>
  <c r="P43" i="34" s="1"/>
  <c r="L42" i="34"/>
  <c r="K42" i="34"/>
  <c r="J42" i="34"/>
  <c r="I42" i="34"/>
  <c r="H42" i="34"/>
  <c r="G42" i="34"/>
  <c r="L41" i="34"/>
  <c r="K41" i="34"/>
  <c r="J41" i="34"/>
  <c r="I41" i="34"/>
  <c r="H41" i="34"/>
  <c r="G41" i="34"/>
  <c r="L40" i="34"/>
  <c r="K40" i="34"/>
  <c r="J40" i="34"/>
  <c r="I40" i="34"/>
  <c r="H40" i="34"/>
  <c r="G40" i="34"/>
  <c r="L39" i="34"/>
  <c r="K39" i="34"/>
  <c r="J39" i="34"/>
  <c r="I39" i="34"/>
  <c r="H39" i="34"/>
  <c r="G39" i="34"/>
  <c r="L38" i="34"/>
  <c r="K38" i="34"/>
  <c r="J38" i="34"/>
  <c r="I38" i="34"/>
  <c r="H38" i="34"/>
  <c r="G38" i="34"/>
  <c r="L37" i="34"/>
  <c r="K37" i="34"/>
  <c r="J37" i="34"/>
  <c r="I37" i="34"/>
  <c r="H37" i="34"/>
  <c r="G37" i="34"/>
  <c r="L36" i="34"/>
  <c r="K36" i="34"/>
  <c r="J36" i="34"/>
  <c r="I36" i="34"/>
  <c r="H36" i="34"/>
  <c r="G36" i="34"/>
  <c r="M36" i="34" s="1"/>
  <c r="P36" i="34" s="1"/>
  <c r="L35" i="34"/>
  <c r="K35" i="34"/>
  <c r="J35" i="34"/>
  <c r="I35" i="34"/>
  <c r="H35" i="34"/>
  <c r="G35" i="34"/>
  <c r="L34" i="34"/>
  <c r="K34" i="34"/>
  <c r="J34" i="34"/>
  <c r="I34" i="34"/>
  <c r="H34" i="34"/>
  <c r="G34" i="34"/>
  <c r="L33" i="34"/>
  <c r="K33" i="34"/>
  <c r="J33" i="34"/>
  <c r="I33" i="34"/>
  <c r="H33" i="34"/>
  <c r="G33" i="34"/>
  <c r="L32" i="34"/>
  <c r="K32" i="34"/>
  <c r="J32" i="34"/>
  <c r="I32" i="34"/>
  <c r="H32" i="34"/>
  <c r="G32" i="34"/>
  <c r="L31" i="34"/>
  <c r="K31" i="34"/>
  <c r="J31" i="34"/>
  <c r="I31" i="34"/>
  <c r="H31" i="34"/>
  <c r="G31" i="34"/>
  <c r="L30" i="34"/>
  <c r="K30" i="34"/>
  <c r="J30" i="34"/>
  <c r="I30" i="34"/>
  <c r="H30" i="34"/>
  <c r="G30" i="34"/>
  <c r="M30" i="34" s="1"/>
  <c r="P30" i="34" s="1"/>
  <c r="L29" i="34"/>
  <c r="K29" i="34"/>
  <c r="J29" i="34"/>
  <c r="I29" i="34"/>
  <c r="H29" i="34"/>
  <c r="G29" i="34"/>
  <c r="L28" i="34"/>
  <c r="K28" i="34"/>
  <c r="J28" i="34"/>
  <c r="I28" i="34"/>
  <c r="H28" i="34"/>
  <c r="G28" i="34"/>
  <c r="L27" i="34"/>
  <c r="K27" i="34"/>
  <c r="J27" i="34"/>
  <c r="I27" i="34"/>
  <c r="H27" i="34"/>
  <c r="G27" i="34"/>
  <c r="L26" i="34"/>
  <c r="K26" i="34"/>
  <c r="J26" i="34"/>
  <c r="I26" i="34"/>
  <c r="H26" i="34"/>
  <c r="G26" i="34"/>
  <c r="L25" i="34"/>
  <c r="K25" i="34"/>
  <c r="J25" i="34"/>
  <c r="I25" i="34"/>
  <c r="H25" i="34"/>
  <c r="G25" i="34"/>
  <c r="L24" i="34"/>
  <c r="K24" i="34"/>
  <c r="J24" i="34"/>
  <c r="I24" i="34"/>
  <c r="H24" i="34"/>
  <c r="G24" i="34"/>
  <c r="L23" i="34"/>
  <c r="K23" i="34"/>
  <c r="J23" i="34"/>
  <c r="I23" i="34"/>
  <c r="H23" i="34"/>
  <c r="G23" i="34"/>
  <c r="L22" i="34"/>
  <c r="K22" i="34"/>
  <c r="J22" i="34"/>
  <c r="I22" i="34"/>
  <c r="H22" i="34"/>
  <c r="G22" i="34"/>
  <c r="L21" i="34"/>
  <c r="K21" i="34"/>
  <c r="J21" i="34"/>
  <c r="I21" i="34"/>
  <c r="H21" i="34"/>
  <c r="G21" i="34"/>
  <c r="L20" i="34"/>
  <c r="K20" i="34"/>
  <c r="J20" i="34"/>
  <c r="I20" i="34"/>
  <c r="H20" i="34"/>
  <c r="G20" i="34"/>
  <c r="M20" i="34" s="1"/>
  <c r="P20" i="34" s="1"/>
  <c r="L19" i="34"/>
  <c r="K19" i="34"/>
  <c r="J19" i="34"/>
  <c r="I19" i="34"/>
  <c r="H19" i="34"/>
  <c r="G19" i="34"/>
  <c r="M19" i="34" s="1"/>
  <c r="P19" i="34" s="1"/>
  <c r="L18" i="34"/>
  <c r="K18" i="34"/>
  <c r="J18" i="34"/>
  <c r="I18" i="34"/>
  <c r="H18" i="34"/>
  <c r="G18" i="34"/>
  <c r="L17" i="34"/>
  <c r="K17" i="34"/>
  <c r="J17" i="34"/>
  <c r="I17" i="34"/>
  <c r="H17" i="34"/>
  <c r="G17" i="34"/>
  <c r="M17" i="34" s="1"/>
  <c r="P17" i="34" s="1"/>
  <c r="L16" i="34"/>
  <c r="K16" i="34"/>
  <c r="J16" i="34"/>
  <c r="I16" i="34"/>
  <c r="H16" i="34"/>
  <c r="G16" i="34"/>
  <c r="L15" i="34"/>
  <c r="K15" i="34"/>
  <c r="J15" i="34"/>
  <c r="I15" i="34"/>
  <c r="H15" i="34"/>
  <c r="G15" i="34"/>
  <c r="L14" i="34"/>
  <c r="K14" i="34"/>
  <c r="J14" i="34"/>
  <c r="I14" i="34"/>
  <c r="H14" i="34"/>
  <c r="G14" i="34"/>
  <c r="M14" i="34" s="1"/>
  <c r="P14" i="34" s="1"/>
  <c r="L13" i="34"/>
  <c r="K13" i="34"/>
  <c r="J13" i="34"/>
  <c r="I13" i="34"/>
  <c r="H13" i="34"/>
  <c r="G13" i="34"/>
  <c r="L12" i="34"/>
  <c r="K12" i="34"/>
  <c r="J12" i="34"/>
  <c r="I12" i="34"/>
  <c r="H12" i="34"/>
  <c r="G12" i="34"/>
  <c r="L11" i="34"/>
  <c r="K11" i="34"/>
  <c r="J11" i="34"/>
  <c r="I11" i="34"/>
  <c r="H11" i="34"/>
  <c r="G11" i="34"/>
  <c r="L10" i="34"/>
  <c r="K10" i="34"/>
  <c r="J10" i="34"/>
  <c r="I10" i="34"/>
  <c r="H10" i="34"/>
  <c r="G10" i="34"/>
  <c r="L9" i="34"/>
  <c r="K9" i="34"/>
  <c r="I9" i="34"/>
  <c r="H9" i="34"/>
  <c r="G9" i="34"/>
  <c r="L8" i="34"/>
  <c r="K8" i="34"/>
  <c r="J8" i="34"/>
  <c r="I8" i="34"/>
  <c r="H8" i="34"/>
  <c r="G8" i="34"/>
  <c r="L7" i="34"/>
  <c r="K7" i="34"/>
  <c r="J7" i="34"/>
  <c r="I7" i="34"/>
  <c r="H7" i="34"/>
  <c r="G7" i="34"/>
  <c r="L6" i="34"/>
  <c r="K6" i="34"/>
  <c r="J6" i="34"/>
  <c r="I6" i="34"/>
  <c r="H6" i="34"/>
  <c r="G6" i="34"/>
  <c r="L5" i="34"/>
  <c r="K5" i="34"/>
  <c r="J5" i="34"/>
  <c r="I5" i="34"/>
  <c r="H5" i="34"/>
  <c r="G5" i="34"/>
  <c r="S50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29" i="18"/>
  <c r="S30" i="18"/>
  <c r="S31" i="18"/>
  <c r="S32" i="18"/>
  <c r="S33" i="18"/>
  <c r="S34" i="18"/>
  <c r="S35" i="18"/>
  <c r="S36" i="18"/>
  <c r="S37" i="18"/>
  <c r="S38" i="18"/>
  <c r="S39" i="18"/>
  <c r="S40" i="18"/>
  <c r="S41" i="18"/>
  <c r="S42" i="18"/>
  <c r="S43" i="18"/>
  <c r="S44" i="18"/>
  <c r="S45" i="18"/>
  <c r="S46" i="18"/>
  <c r="S47" i="18"/>
  <c r="S48" i="18"/>
  <c r="S49" i="18"/>
  <c r="S5" i="18"/>
  <c r="O54" i="40" l="1"/>
  <c r="N54" i="40"/>
  <c r="P14" i="39"/>
  <c r="P38" i="39"/>
  <c r="P50" i="39"/>
  <c r="P62" i="39"/>
  <c r="P74" i="39"/>
  <c r="P26" i="39"/>
  <c r="P8" i="39"/>
  <c r="P20" i="39"/>
  <c r="P32" i="39"/>
  <c r="P44" i="39"/>
  <c r="P56" i="39"/>
  <c r="P68" i="39"/>
  <c r="P80" i="39"/>
  <c r="P28" i="39"/>
  <c r="P52" i="39"/>
  <c r="P76" i="39"/>
  <c r="P29" i="39"/>
  <c r="P53" i="39"/>
  <c r="P77" i="39"/>
  <c r="P9" i="39"/>
  <c r="P33" i="39"/>
  <c r="P57" i="39"/>
  <c r="P81" i="39"/>
  <c r="P10" i="39"/>
  <c r="P34" i="39"/>
  <c r="P58" i="39"/>
  <c r="P5" i="39"/>
  <c r="P22" i="39"/>
  <c r="P63" i="39"/>
  <c r="P23" i="39"/>
  <c r="P64" i="39"/>
  <c r="P27" i="39"/>
  <c r="P65" i="39"/>
  <c r="P35" i="39"/>
  <c r="P69" i="39"/>
  <c r="P39" i="39"/>
  <c r="P70" i="39"/>
  <c r="P40" i="39"/>
  <c r="P71" i="39"/>
  <c r="P41" i="39"/>
  <c r="P75" i="39"/>
  <c r="P11" i="39"/>
  <c r="P45" i="39"/>
  <c r="P15" i="39"/>
  <c r="P46" i="39"/>
  <c r="P16" i="39"/>
  <c r="P47" i="39"/>
  <c r="P17" i="39"/>
  <c r="P51" i="39"/>
  <c r="P21" i="39"/>
  <c r="P59" i="39"/>
  <c r="P79" i="39"/>
  <c r="P18" i="39"/>
  <c r="P24" i="39"/>
  <c r="P67" i="39"/>
  <c r="P6" i="39"/>
  <c r="P55" i="39"/>
  <c r="P73" i="39"/>
  <c r="P43" i="39"/>
  <c r="P61" i="39"/>
  <c r="P31" i="39"/>
  <c r="P49" i="39"/>
  <c r="P19" i="39"/>
  <c r="P37" i="39"/>
  <c r="P12" i="39"/>
  <c r="P36" i="39"/>
  <c r="P7" i="39"/>
  <c r="P25" i="39"/>
  <c r="P78" i="39"/>
  <c r="P13" i="39"/>
  <c r="P66" i="39"/>
  <c r="P72" i="39"/>
  <c r="P54" i="39"/>
  <c r="P60" i="39"/>
  <c r="P42" i="39"/>
  <c r="P48" i="39"/>
  <c r="P30" i="39"/>
  <c r="M8" i="34"/>
  <c r="P8" i="34" s="1"/>
  <c r="M24" i="34"/>
  <c r="P24" i="34" s="1"/>
  <c r="M48" i="34"/>
  <c r="P48" i="34" s="1"/>
  <c r="M56" i="34"/>
  <c r="P56" i="34" s="1"/>
  <c r="M64" i="34"/>
  <c r="P64" i="34" s="1"/>
  <c r="M7" i="34"/>
  <c r="P7" i="34" s="1"/>
  <c r="M23" i="34"/>
  <c r="P23" i="34" s="1"/>
  <c r="M39" i="34"/>
  <c r="P39" i="34" s="1"/>
  <c r="M47" i="34"/>
  <c r="P47" i="34" s="1"/>
  <c r="M55" i="34"/>
  <c r="P55" i="34" s="1"/>
  <c r="M63" i="34"/>
  <c r="P63" i="34" s="1"/>
  <c r="M67" i="34"/>
  <c r="P67" i="34" s="1"/>
  <c r="M16" i="34"/>
  <c r="P16" i="34" s="1"/>
  <c r="M32" i="34"/>
  <c r="P32" i="34" s="1"/>
  <c r="M40" i="34"/>
  <c r="P40" i="34" s="1"/>
  <c r="M68" i="34"/>
  <c r="P68" i="34" s="1"/>
  <c r="M15" i="34"/>
  <c r="P15" i="34" s="1"/>
  <c r="M6" i="34"/>
  <c r="P6" i="34" s="1"/>
  <c r="M9" i="34"/>
  <c r="P9" i="34" s="1"/>
  <c r="M11" i="34"/>
  <c r="P11" i="34" s="1"/>
  <c r="M25" i="34"/>
  <c r="P25" i="34" s="1"/>
  <c r="M27" i="34"/>
  <c r="P27" i="34" s="1"/>
  <c r="M59" i="34"/>
  <c r="P59" i="34" s="1"/>
  <c r="M31" i="34"/>
  <c r="P31" i="34" s="1"/>
  <c r="M35" i="34"/>
  <c r="P35" i="34" s="1"/>
  <c r="M22" i="34"/>
  <c r="P22" i="34" s="1"/>
  <c r="M12" i="34"/>
  <c r="P12" i="34" s="1"/>
  <c r="M28" i="34"/>
  <c r="P28" i="34" s="1"/>
  <c r="M38" i="34"/>
  <c r="P38" i="34" s="1"/>
  <c r="M41" i="34"/>
  <c r="P41" i="34" s="1"/>
  <c r="M54" i="34"/>
  <c r="P54" i="34" s="1"/>
  <c r="M57" i="34"/>
  <c r="P57" i="34" s="1"/>
  <c r="M33" i="34"/>
  <c r="P33" i="34" s="1"/>
  <c r="M46" i="34"/>
  <c r="P46" i="34" s="1"/>
  <c r="M49" i="34"/>
  <c r="P49" i="34" s="1"/>
  <c r="M62" i="34"/>
  <c r="P62" i="34" s="1"/>
  <c r="M5" i="34"/>
  <c r="P5" i="34" s="1"/>
  <c r="M10" i="34"/>
  <c r="P10" i="34" s="1"/>
  <c r="M13" i="34"/>
  <c r="P13" i="34" s="1"/>
  <c r="M18" i="34"/>
  <c r="P18" i="34" s="1"/>
  <c r="M21" i="34"/>
  <c r="P21" i="34" s="1"/>
  <c r="M26" i="34"/>
  <c r="P26" i="34" s="1"/>
  <c r="M29" i="34"/>
  <c r="P29" i="34" s="1"/>
  <c r="M34" i="34"/>
  <c r="P34" i="34" s="1"/>
  <c r="M37" i="34"/>
  <c r="P37" i="34" s="1"/>
  <c r="M42" i="34"/>
  <c r="P42" i="34" s="1"/>
  <c r="M45" i="34"/>
  <c r="P45" i="34" s="1"/>
  <c r="M50" i="34"/>
  <c r="P50" i="34" s="1"/>
  <c r="M53" i="34"/>
  <c r="P53" i="34" s="1"/>
  <c r="M58" i="34"/>
  <c r="P58" i="34" s="1"/>
  <c r="M61" i="34"/>
  <c r="P61" i="34" s="1"/>
  <c r="M66" i="34"/>
  <c r="P66" i="34" s="1"/>
  <c r="S9" i="31"/>
  <c r="S8" i="31"/>
  <c r="S7" i="31"/>
  <c r="S6" i="31"/>
  <c r="S5" i="31"/>
  <c r="S51" i="30"/>
  <c r="S52" i="30"/>
  <c r="S53" i="30"/>
  <c r="S54" i="30"/>
  <c r="S55" i="30"/>
  <c r="S56" i="30"/>
  <c r="S57" i="30"/>
  <c r="S58" i="30"/>
  <c r="S59" i="30"/>
  <c r="S60" i="30"/>
  <c r="S61" i="30"/>
  <c r="S62" i="30"/>
  <c r="S63" i="30"/>
  <c r="S64" i="30"/>
  <c r="S65" i="30"/>
  <c r="S66" i="30"/>
  <c r="S67" i="30"/>
  <c r="S68" i="30"/>
  <c r="S69" i="30"/>
  <c r="S70" i="30"/>
  <c r="S71" i="30"/>
  <c r="S72" i="30"/>
  <c r="S73" i="30"/>
  <c r="S74" i="30"/>
  <c r="S75" i="30"/>
  <c r="S50" i="30"/>
  <c r="S49" i="30"/>
  <c r="S48" i="30"/>
  <c r="S47" i="30"/>
  <c r="S46" i="30"/>
  <c r="S45" i="30"/>
  <c r="S44" i="30"/>
  <c r="S43" i="30"/>
  <c r="S42" i="30"/>
  <c r="S41" i="30"/>
  <c r="S40" i="30"/>
  <c r="S39" i="30"/>
  <c r="S38" i="30"/>
  <c r="S37" i="30"/>
  <c r="S36" i="30"/>
  <c r="S35" i="30"/>
  <c r="S34" i="30"/>
  <c r="S33" i="30"/>
  <c r="S32" i="30"/>
  <c r="S31" i="30"/>
  <c r="S30" i="30"/>
  <c r="S29" i="30"/>
  <c r="S28" i="30"/>
  <c r="S27" i="30"/>
  <c r="S26" i="30"/>
  <c r="S25" i="30"/>
  <c r="S24" i="30"/>
  <c r="S23" i="30"/>
  <c r="S22" i="30"/>
  <c r="S21" i="30"/>
  <c r="S20" i="30"/>
  <c r="S19" i="30"/>
  <c r="S18" i="30"/>
  <c r="S17" i="30"/>
  <c r="S16" i="30"/>
  <c r="S15" i="30"/>
  <c r="S14" i="30"/>
  <c r="S13" i="30"/>
  <c r="S12" i="30"/>
  <c r="S11" i="30"/>
  <c r="S10" i="30"/>
  <c r="S9" i="30"/>
  <c r="S8" i="30"/>
  <c r="S7" i="30"/>
  <c r="S6" i="30"/>
  <c r="S5" i="30"/>
  <c r="S41" i="29"/>
  <c r="S40" i="29"/>
  <c r="S39" i="29"/>
  <c r="S38" i="29"/>
  <c r="S37" i="29"/>
  <c r="S36" i="29"/>
  <c r="S35" i="29"/>
  <c r="S34" i="29"/>
  <c r="S33" i="29"/>
  <c r="S32" i="29"/>
  <c r="S31" i="29"/>
  <c r="S30" i="29"/>
  <c r="S29" i="29"/>
  <c r="S28" i="29"/>
  <c r="S27" i="29"/>
  <c r="S26" i="29"/>
  <c r="S25" i="29"/>
  <c r="S24" i="29"/>
  <c r="S23" i="29"/>
  <c r="S22" i="29"/>
  <c r="S21" i="29"/>
  <c r="S20" i="29"/>
  <c r="S19" i="29"/>
  <c r="S18" i="29"/>
  <c r="S17" i="29"/>
  <c r="S16" i="29"/>
  <c r="S15" i="29"/>
  <c r="S14" i="29"/>
  <c r="S13" i="29"/>
  <c r="S12" i="29"/>
  <c r="S11" i="29"/>
  <c r="S10" i="29"/>
  <c r="S9" i="29"/>
  <c r="S8" i="29"/>
  <c r="S7" i="29"/>
  <c r="S6" i="29"/>
  <c r="S5" i="29"/>
  <c r="S39" i="28" l="1"/>
  <c r="S38" i="28"/>
  <c r="S37" i="28"/>
  <c r="S36" i="28"/>
  <c r="S35" i="28"/>
  <c r="S34" i="28"/>
  <c r="S33" i="28"/>
  <c r="S32" i="28"/>
  <c r="S31" i="28"/>
  <c r="S30" i="28"/>
  <c r="S29" i="28"/>
  <c r="S28" i="28"/>
  <c r="S27" i="28"/>
  <c r="S26" i="28"/>
  <c r="S25" i="28"/>
  <c r="S24" i="28"/>
  <c r="S23" i="28"/>
  <c r="S22" i="28"/>
  <c r="S21" i="28"/>
  <c r="S20" i="28"/>
  <c r="S19" i="28"/>
  <c r="S18" i="28"/>
  <c r="S17" i="28"/>
  <c r="S16" i="28"/>
  <c r="S15" i="28"/>
  <c r="S14" i="28"/>
  <c r="S13" i="28"/>
  <c r="S12" i="28"/>
  <c r="S11" i="28"/>
  <c r="S10" i="28"/>
  <c r="S9" i="28"/>
  <c r="S8" i="28"/>
  <c r="S7" i="28"/>
  <c r="S6" i="28"/>
  <c r="S5" i="28"/>
  <c r="S46" i="27"/>
  <c r="S45" i="27"/>
  <c r="S44" i="27"/>
  <c r="S43" i="27"/>
  <c r="S42" i="27"/>
  <c r="S41" i="27"/>
  <c r="S40" i="27"/>
  <c r="S39" i="27"/>
  <c r="S38" i="27"/>
  <c r="S37" i="27"/>
  <c r="S36" i="27"/>
  <c r="S35" i="27"/>
  <c r="S34" i="27"/>
  <c r="S33" i="27"/>
  <c r="S32" i="27"/>
  <c r="S31" i="27"/>
  <c r="S30" i="27"/>
  <c r="S29" i="27"/>
  <c r="S28" i="27"/>
  <c r="S27" i="27"/>
  <c r="S26" i="27"/>
  <c r="S25" i="27"/>
  <c r="S24" i="27"/>
  <c r="S23" i="27"/>
  <c r="S22" i="27"/>
  <c r="S21" i="27"/>
  <c r="S20" i="27"/>
  <c r="S19" i="27"/>
  <c r="S18" i="27"/>
  <c r="S17" i="27"/>
  <c r="S16" i="27"/>
  <c r="S15" i="27"/>
  <c r="S14" i="27"/>
  <c r="S13" i="27"/>
  <c r="S12" i="27"/>
  <c r="S11" i="27"/>
  <c r="S10" i="27"/>
  <c r="S9" i="27"/>
  <c r="S8" i="27"/>
  <c r="S7" i="27"/>
  <c r="S6" i="27"/>
  <c r="S5" i="27"/>
  <c r="E11" i="9" l="1"/>
  <c r="E12" i="9" l="1"/>
  <c r="E15" i="9" l="1"/>
  <c r="G15" i="9" s="1"/>
  <c r="E14" i="9"/>
  <c r="G14" i="9" s="1"/>
  <c r="E13" i="9"/>
  <c r="G13" i="9" s="1"/>
  <c r="G12" i="9"/>
  <c r="C108" i="9"/>
  <c r="C107" i="9"/>
  <c r="C96" i="9"/>
  <c r="C95" i="9"/>
  <c r="E10" i="9"/>
  <c r="G10" i="9" s="1"/>
  <c r="C84" i="9"/>
  <c r="C83" i="9"/>
  <c r="C70" i="9"/>
  <c r="C64" i="9"/>
  <c r="C63" i="9"/>
  <c r="C55" i="9"/>
  <c r="C54" i="9"/>
  <c r="C50" i="9"/>
  <c r="C51" i="9" s="1"/>
  <c r="C57" i="9" s="1"/>
  <c r="C45" i="9"/>
  <c r="C44" i="9"/>
  <c r="C40" i="9"/>
  <c r="C33" i="9"/>
  <c r="C32" i="9"/>
  <c r="C31" i="9"/>
  <c r="C26" i="9"/>
  <c r="C20" i="9"/>
  <c r="G11" i="9"/>
  <c r="O135" i="42" l="1"/>
  <c r="O147" i="42"/>
  <c r="O159" i="42"/>
  <c r="O171" i="42"/>
  <c r="O183" i="42"/>
  <c r="O48" i="40"/>
  <c r="O136" i="42"/>
  <c r="Q136" i="42" s="1"/>
  <c r="O148" i="42"/>
  <c r="Q148" i="42" s="1"/>
  <c r="O160" i="42"/>
  <c r="O172" i="42"/>
  <c r="O184" i="42"/>
  <c r="N48" i="40"/>
  <c r="P48" i="40" s="1"/>
  <c r="O137" i="42"/>
  <c r="O149" i="42"/>
  <c r="O161" i="42"/>
  <c r="O173" i="42"/>
  <c r="O185" i="42"/>
  <c r="O126" i="42"/>
  <c r="O138" i="42"/>
  <c r="O150" i="42"/>
  <c r="O162" i="42"/>
  <c r="O174" i="42"/>
  <c r="O186" i="42"/>
  <c r="O127" i="42"/>
  <c r="O139" i="42"/>
  <c r="O151" i="42"/>
  <c r="O163" i="42"/>
  <c r="O175" i="42"/>
  <c r="O187" i="42"/>
  <c r="O128" i="42"/>
  <c r="Q128" i="42" s="1"/>
  <c r="O140" i="42"/>
  <c r="Q140" i="42" s="1"/>
  <c r="O152" i="42"/>
  <c r="O164" i="42"/>
  <c r="O176" i="42"/>
  <c r="O188" i="42"/>
  <c r="K51" i="40"/>
  <c r="O129" i="42"/>
  <c r="O141" i="42"/>
  <c r="O153" i="42"/>
  <c r="O165" i="42"/>
  <c r="O177" i="42"/>
  <c r="J51" i="40"/>
  <c r="O130" i="42"/>
  <c r="O142" i="42"/>
  <c r="Q142" i="42" s="1"/>
  <c r="O154" i="42"/>
  <c r="O166" i="42"/>
  <c r="O178" i="42"/>
  <c r="I51" i="40"/>
  <c r="O131" i="42"/>
  <c r="O143" i="42"/>
  <c r="O155" i="42"/>
  <c r="O167" i="42"/>
  <c r="O179" i="42"/>
  <c r="H51" i="40"/>
  <c r="O132" i="42"/>
  <c r="Q132" i="42" s="1"/>
  <c r="O144" i="42"/>
  <c r="Q144" i="42" s="1"/>
  <c r="O156" i="42"/>
  <c r="O168" i="42"/>
  <c r="O180" i="42"/>
  <c r="G51" i="40"/>
  <c r="O133" i="42"/>
  <c r="O145" i="42"/>
  <c r="O157" i="42"/>
  <c r="O169" i="42"/>
  <c r="O181" i="42"/>
  <c r="F51" i="40"/>
  <c r="O134" i="42"/>
  <c r="O146" i="42"/>
  <c r="O158" i="42"/>
  <c r="O170" i="42"/>
  <c r="O182" i="42"/>
  <c r="P137" i="42"/>
  <c r="P144" i="42"/>
  <c r="P132" i="42"/>
  <c r="P55" i="42"/>
  <c r="P52" i="42"/>
  <c r="P49" i="42"/>
  <c r="P46" i="42"/>
  <c r="P43" i="42"/>
  <c r="P40" i="42"/>
  <c r="P37" i="42"/>
  <c r="P34" i="42"/>
  <c r="P139" i="42"/>
  <c r="P127" i="42"/>
  <c r="O55" i="42"/>
  <c r="O52" i="42"/>
  <c r="O49" i="42"/>
  <c r="O46" i="42"/>
  <c r="O43" i="42"/>
  <c r="O40" i="42"/>
  <c r="O37" i="42"/>
  <c r="O34" i="42"/>
  <c r="P146" i="42"/>
  <c r="P134" i="42"/>
  <c r="P141" i="42"/>
  <c r="P129" i="42"/>
  <c r="P148" i="42"/>
  <c r="P136" i="42"/>
  <c r="P56" i="42"/>
  <c r="P53" i="42"/>
  <c r="P50" i="42"/>
  <c r="P47" i="42"/>
  <c r="P44" i="42"/>
  <c r="P41" i="42"/>
  <c r="P38" i="42"/>
  <c r="P35" i="42"/>
  <c r="P143" i="42"/>
  <c r="P131" i="42"/>
  <c r="O56" i="42"/>
  <c r="O53" i="42"/>
  <c r="O50" i="42"/>
  <c r="O47" i="42"/>
  <c r="O44" i="42"/>
  <c r="O41" i="42"/>
  <c r="O38" i="42"/>
  <c r="O35" i="42"/>
  <c r="P138" i="42"/>
  <c r="P126" i="42"/>
  <c r="P145" i="42"/>
  <c r="P133" i="42"/>
  <c r="P140" i="42"/>
  <c r="P128" i="42"/>
  <c r="P54" i="42"/>
  <c r="P51" i="42"/>
  <c r="P48" i="42"/>
  <c r="P45" i="42"/>
  <c r="P42" i="42"/>
  <c r="P39" i="42"/>
  <c r="P36" i="42"/>
  <c r="P147" i="42"/>
  <c r="P135" i="42"/>
  <c r="O54" i="42"/>
  <c r="Q54" i="42" s="1"/>
  <c r="O51" i="42"/>
  <c r="O48" i="42"/>
  <c r="O45" i="42"/>
  <c r="O42" i="42"/>
  <c r="O39" i="42"/>
  <c r="O36" i="42"/>
  <c r="P142" i="42"/>
  <c r="P130" i="42"/>
  <c r="O51" i="40"/>
  <c r="N51" i="40"/>
  <c r="J52" i="40"/>
  <c r="K92" i="40"/>
  <c r="I52" i="40"/>
  <c r="J92" i="40"/>
  <c r="H52" i="40"/>
  <c r="K91" i="40"/>
  <c r="I92" i="40"/>
  <c r="G52" i="40"/>
  <c r="J91" i="40"/>
  <c r="H92" i="40"/>
  <c r="F52" i="40"/>
  <c r="I91" i="40"/>
  <c r="G92" i="40"/>
  <c r="H91" i="40"/>
  <c r="F92" i="40"/>
  <c r="G91" i="40"/>
  <c r="O49" i="40"/>
  <c r="F91" i="40"/>
  <c r="N49" i="40"/>
  <c r="P49" i="40" s="1"/>
  <c r="K52" i="40"/>
  <c r="P158" i="42"/>
  <c r="P165" i="42"/>
  <c r="Q165" i="42" s="1"/>
  <c r="P153" i="42"/>
  <c r="Q153" i="42" s="1"/>
  <c r="O123" i="42"/>
  <c r="Q123" i="42" s="1"/>
  <c r="O117" i="42"/>
  <c r="Q117" i="42" s="1"/>
  <c r="O111" i="42"/>
  <c r="Q111" i="42" s="1"/>
  <c r="O105" i="42"/>
  <c r="Q105" i="42" s="1"/>
  <c r="O99" i="42"/>
  <c r="Q99" i="42" s="1"/>
  <c r="P77" i="42"/>
  <c r="P74" i="42"/>
  <c r="P71" i="42"/>
  <c r="P68" i="42"/>
  <c r="P65" i="42"/>
  <c r="P62" i="42"/>
  <c r="P59" i="42"/>
  <c r="O33" i="42"/>
  <c r="Q33" i="42" s="1"/>
  <c r="O27" i="42"/>
  <c r="Q27" i="42" s="1"/>
  <c r="O21" i="42"/>
  <c r="Q21" i="42" s="1"/>
  <c r="O15" i="42"/>
  <c r="Q15" i="42" s="1"/>
  <c r="O9" i="42"/>
  <c r="Q9" i="42" s="1"/>
  <c r="P160" i="42"/>
  <c r="O77" i="42"/>
  <c r="Q77" i="42" s="1"/>
  <c r="O74" i="42"/>
  <c r="Q74" i="42" s="1"/>
  <c r="O71" i="42"/>
  <c r="Q71" i="42" s="1"/>
  <c r="O68" i="42"/>
  <c r="Q68" i="42" s="1"/>
  <c r="O65" i="42"/>
  <c r="Q65" i="42" s="1"/>
  <c r="O62" i="42"/>
  <c r="Q62" i="42" s="1"/>
  <c r="O59" i="42"/>
  <c r="Q59" i="42" s="1"/>
  <c r="P167" i="42"/>
  <c r="Q167" i="42" s="1"/>
  <c r="P155" i="42"/>
  <c r="Q155" i="42" s="1"/>
  <c r="O122" i="42"/>
  <c r="Q122" i="42" s="1"/>
  <c r="O116" i="42"/>
  <c r="Q116" i="42" s="1"/>
  <c r="O110" i="42"/>
  <c r="Q110" i="42" s="1"/>
  <c r="O104" i="42"/>
  <c r="Q104" i="42" s="1"/>
  <c r="O98" i="42"/>
  <c r="Q98" i="42" s="1"/>
  <c r="O32" i="42"/>
  <c r="Q32" i="42" s="1"/>
  <c r="O26" i="42"/>
  <c r="Q26" i="42" s="1"/>
  <c r="O20" i="42"/>
  <c r="Q20" i="42" s="1"/>
  <c r="O14" i="42"/>
  <c r="Q14" i="42" s="1"/>
  <c r="O8" i="42"/>
  <c r="Q8" i="42" s="1"/>
  <c r="P162" i="42"/>
  <c r="Q162" i="42" s="1"/>
  <c r="P150" i="42"/>
  <c r="Q150" i="42" s="1"/>
  <c r="P169" i="42"/>
  <c r="P157" i="42"/>
  <c r="O121" i="42"/>
  <c r="Q121" i="42" s="1"/>
  <c r="O115" i="42"/>
  <c r="Q115" i="42" s="1"/>
  <c r="O109" i="42"/>
  <c r="Q109" i="42" s="1"/>
  <c r="O103" i="42"/>
  <c r="Q103" i="42" s="1"/>
  <c r="O97" i="42"/>
  <c r="Q97" i="42" s="1"/>
  <c r="P75" i="42"/>
  <c r="P72" i="42"/>
  <c r="P69" i="42"/>
  <c r="P66" i="42"/>
  <c r="P63" i="42"/>
  <c r="P60" i="42"/>
  <c r="P57" i="42"/>
  <c r="O31" i="42"/>
  <c r="Q31" i="42" s="1"/>
  <c r="O25" i="42"/>
  <c r="Q25" i="42" s="1"/>
  <c r="O19" i="42"/>
  <c r="Q19" i="42" s="1"/>
  <c r="O13" i="42"/>
  <c r="Q13" i="42" s="1"/>
  <c r="O7" i="42"/>
  <c r="Q7" i="42" s="1"/>
  <c r="P164" i="42"/>
  <c r="P152" i="42"/>
  <c r="Q152" i="42" s="1"/>
  <c r="O75" i="42"/>
  <c r="Q75" i="42" s="1"/>
  <c r="O72" i="42"/>
  <c r="O69" i="42"/>
  <c r="O66" i="42"/>
  <c r="O63" i="42"/>
  <c r="O60" i="42"/>
  <c r="Q60" i="42" s="1"/>
  <c r="O57" i="42"/>
  <c r="Q57" i="42" s="1"/>
  <c r="P159" i="42"/>
  <c r="Q159" i="42" s="1"/>
  <c r="O120" i="42"/>
  <c r="Q120" i="42" s="1"/>
  <c r="O114" i="42"/>
  <c r="Q114" i="42" s="1"/>
  <c r="O108" i="42"/>
  <c r="Q108" i="42" s="1"/>
  <c r="O102" i="42"/>
  <c r="Q102" i="42" s="1"/>
  <c r="O30" i="42"/>
  <c r="Q30" i="42" s="1"/>
  <c r="O24" i="42"/>
  <c r="Q24" i="42" s="1"/>
  <c r="O18" i="42"/>
  <c r="Q18" i="42" s="1"/>
  <c r="O12" i="42"/>
  <c r="Q12" i="42" s="1"/>
  <c r="O6" i="42"/>
  <c r="Q6" i="42" s="1"/>
  <c r="P166" i="42"/>
  <c r="P154" i="42"/>
  <c r="P161" i="42"/>
  <c r="Q161" i="42" s="1"/>
  <c r="P149" i="42"/>
  <c r="Q149" i="42" s="1"/>
  <c r="O119" i="42"/>
  <c r="Q119" i="42" s="1"/>
  <c r="O101" i="42"/>
  <c r="Q101" i="42" s="1"/>
  <c r="O70" i="42"/>
  <c r="Q70" i="42" s="1"/>
  <c r="O61" i="42"/>
  <c r="Q61" i="42" s="1"/>
  <c r="O29" i="42"/>
  <c r="Q29" i="42" s="1"/>
  <c r="O11" i="42"/>
  <c r="Q11" i="42" s="1"/>
  <c r="O118" i="42"/>
  <c r="Q118" i="42" s="1"/>
  <c r="O100" i="42"/>
  <c r="Q100" i="42" s="1"/>
  <c r="P73" i="42"/>
  <c r="P64" i="42"/>
  <c r="O28" i="42"/>
  <c r="Q28" i="42" s="1"/>
  <c r="O10" i="42"/>
  <c r="Q10" i="42" s="1"/>
  <c r="O125" i="42"/>
  <c r="Q125" i="42" s="1"/>
  <c r="O107" i="42"/>
  <c r="Q107" i="42" s="1"/>
  <c r="O73" i="42"/>
  <c r="Q73" i="42" s="1"/>
  <c r="O64" i="42"/>
  <c r="Q64" i="42" s="1"/>
  <c r="O17" i="42"/>
  <c r="Q17" i="42" s="1"/>
  <c r="P163" i="42"/>
  <c r="Q163" i="42" s="1"/>
  <c r="O124" i="42"/>
  <c r="Q124" i="42" s="1"/>
  <c r="O106" i="42"/>
  <c r="Q106" i="42" s="1"/>
  <c r="P76" i="42"/>
  <c r="P67" i="42"/>
  <c r="P58" i="42"/>
  <c r="O16" i="42"/>
  <c r="Q16" i="42" s="1"/>
  <c r="P151" i="42"/>
  <c r="Q151" i="42" s="1"/>
  <c r="O113" i="42"/>
  <c r="Q113" i="42" s="1"/>
  <c r="O76" i="42"/>
  <c r="Q76" i="42" s="1"/>
  <c r="O67" i="42"/>
  <c r="Q67" i="42" s="1"/>
  <c r="O58" i="42"/>
  <c r="P168" i="42"/>
  <c r="Q168" i="42" s="1"/>
  <c r="O23" i="42"/>
  <c r="Q23" i="42" s="1"/>
  <c r="O5" i="42"/>
  <c r="Q5" i="42" s="1"/>
  <c r="O112" i="42"/>
  <c r="Q112" i="42" s="1"/>
  <c r="P156" i="42"/>
  <c r="P70" i="42"/>
  <c r="P61" i="42"/>
  <c r="O22" i="42"/>
  <c r="Q22" i="42" s="1"/>
  <c r="N92" i="40"/>
  <c r="P92" i="40" s="1"/>
  <c r="O91" i="40"/>
  <c r="N91" i="40"/>
  <c r="P91" i="40" s="1"/>
  <c r="O52" i="40"/>
  <c r="N52" i="40"/>
  <c r="O92" i="40"/>
  <c r="J54" i="40"/>
  <c r="F53" i="40"/>
  <c r="P92" i="42"/>
  <c r="P96" i="42"/>
  <c r="P91" i="42"/>
  <c r="P95" i="42"/>
  <c r="O90" i="42"/>
  <c r="P90" i="42"/>
  <c r="P94" i="42"/>
  <c r="O93" i="42"/>
  <c r="P93" i="42"/>
  <c r="H53" i="40"/>
  <c r="I54" i="40"/>
  <c r="H54" i="40"/>
  <c r="O91" i="42"/>
  <c r="O95" i="42"/>
  <c r="O50" i="40"/>
  <c r="O94" i="42"/>
  <c r="N50" i="40"/>
  <c r="P50" i="40" s="1"/>
  <c r="I53" i="40"/>
  <c r="G54" i="40"/>
  <c r="F54" i="40"/>
  <c r="P54" i="40" s="1"/>
  <c r="K53" i="40"/>
  <c r="O96" i="42"/>
  <c r="J53" i="40"/>
  <c r="K54" i="40"/>
  <c r="G53" i="40"/>
  <c r="O92" i="42"/>
  <c r="P181" i="42"/>
  <c r="Q181" i="42" s="1"/>
  <c r="P87" i="42"/>
  <c r="P84" i="42"/>
  <c r="P81" i="42"/>
  <c r="P78" i="42"/>
  <c r="P188" i="42"/>
  <c r="Q188" i="42" s="1"/>
  <c r="P176" i="42"/>
  <c r="Q176" i="42" s="1"/>
  <c r="O87" i="42"/>
  <c r="O84" i="42"/>
  <c r="O81" i="42"/>
  <c r="O78" i="42"/>
  <c r="P177" i="42"/>
  <c r="Q177" i="42" s="1"/>
  <c r="P184" i="42"/>
  <c r="P183" i="42"/>
  <c r="Q183" i="42" s="1"/>
  <c r="P171" i="42"/>
  <c r="Q171" i="42" s="1"/>
  <c r="P185" i="42"/>
  <c r="Q185" i="42" s="1"/>
  <c r="P182" i="42"/>
  <c r="P178" i="42"/>
  <c r="Q178" i="42" s="1"/>
  <c r="P173" i="42"/>
  <c r="Q173" i="42" s="1"/>
  <c r="P88" i="42"/>
  <c r="P85" i="42"/>
  <c r="P82" i="42"/>
  <c r="P79" i="42"/>
  <c r="P180" i="42"/>
  <c r="O88" i="42"/>
  <c r="O85" i="42"/>
  <c r="Q85" i="42" s="1"/>
  <c r="O82" i="42"/>
  <c r="Q82" i="42" s="1"/>
  <c r="O79" i="42"/>
  <c r="Q79" i="42" s="1"/>
  <c r="P187" i="42"/>
  <c r="Q187" i="42" s="1"/>
  <c r="P175" i="42"/>
  <c r="Q175" i="42" s="1"/>
  <c r="P170" i="42"/>
  <c r="Q170" i="42" s="1"/>
  <c r="P89" i="42"/>
  <c r="P86" i="42"/>
  <c r="P83" i="42"/>
  <c r="P80" i="42"/>
  <c r="P172" i="42"/>
  <c r="O89" i="42"/>
  <c r="O86" i="42"/>
  <c r="Q86" i="42" s="1"/>
  <c r="O83" i="42"/>
  <c r="Q83" i="42" s="1"/>
  <c r="O80" i="42"/>
  <c r="Q80" i="42" s="1"/>
  <c r="P179" i="42"/>
  <c r="Q179" i="42" s="1"/>
  <c r="P186" i="42"/>
  <c r="Q186" i="42" s="1"/>
  <c r="P174" i="42"/>
  <c r="Q174" i="42" s="1"/>
  <c r="O53" i="40"/>
  <c r="N53" i="40"/>
  <c r="P29" i="18"/>
  <c r="P6" i="18"/>
  <c r="P36" i="18"/>
  <c r="P7" i="18"/>
  <c r="P37" i="18"/>
  <c r="P8" i="18"/>
  <c r="P38" i="18"/>
  <c r="P11" i="18"/>
  <c r="P41" i="18"/>
  <c r="P18" i="18"/>
  <c r="P42" i="18"/>
  <c r="O4" i="40"/>
  <c r="P33" i="18"/>
  <c r="P26" i="18"/>
  <c r="P24" i="18"/>
  <c r="P23" i="18"/>
  <c r="P20" i="18"/>
  <c r="P19" i="18"/>
  <c r="P45" i="18"/>
  <c r="P12" i="18"/>
  <c r="P25" i="18"/>
  <c r="P30" i="18"/>
  <c r="O5" i="40"/>
  <c r="O1" i="40"/>
  <c r="P48" i="18"/>
  <c r="P14" i="18"/>
  <c r="P32" i="18"/>
  <c r="P50" i="18"/>
  <c r="P21" i="18"/>
  <c r="P47" i="18"/>
  <c r="P44" i="18"/>
  <c r="O6" i="40"/>
  <c r="P16" i="18"/>
  <c r="O2" i="40"/>
  <c r="P15" i="18"/>
  <c r="P28" i="18"/>
  <c r="P10" i="18"/>
  <c r="P27" i="18"/>
  <c r="P40" i="18"/>
  <c r="P13" i="18"/>
  <c r="P22" i="18"/>
  <c r="P39" i="18"/>
  <c r="P31" i="18"/>
  <c r="P9" i="18"/>
  <c r="P34" i="18"/>
  <c r="P5" i="18"/>
  <c r="P49" i="18"/>
  <c r="P17" i="18"/>
  <c r="O3" i="40"/>
  <c r="P46" i="18"/>
  <c r="P35" i="18"/>
  <c r="P43" i="18"/>
  <c r="P8" i="29"/>
  <c r="P32" i="29"/>
  <c r="P11" i="29"/>
  <c r="P35" i="29"/>
  <c r="P12" i="29"/>
  <c r="P5" i="29"/>
  <c r="P13" i="29"/>
  <c r="P14" i="29"/>
  <c r="P17" i="29"/>
  <c r="P24" i="29"/>
  <c r="P10" i="29"/>
  <c r="P20" i="29"/>
  <c r="P22" i="29"/>
  <c r="P38" i="29"/>
  <c r="P34" i="29"/>
  <c r="P19" i="29"/>
  <c r="P16" i="29"/>
  <c r="P18" i="29"/>
  <c r="P37" i="29"/>
  <c r="P28" i="29"/>
  <c r="P36" i="29"/>
  <c r="P30" i="29"/>
  <c r="P29" i="29"/>
  <c r="P26" i="29"/>
  <c r="P25" i="29"/>
  <c r="P40" i="29"/>
  <c r="P31" i="29"/>
  <c r="P6" i="29"/>
  <c r="P41" i="29"/>
  <c r="P7" i="29"/>
  <c r="P9" i="29"/>
  <c r="P15" i="29"/>
  <c r="P21" i="29"/>
  <c r="P27" i="29"/>
  <c r="P33" i="29"/>
  <c r="P39" i="29"/>
  <c r="P23" i="29"/>
  <c r="G15" i="40"/>
  <c r="C86" i="9"/>
  <c r="C98" i="9"/>
  <c r="C110" i="9"/>
  <c r="C109" i="9"/>
  <c r="C97" i="9"/>
  <c r="C85" i="9"/>
  <c r="P17" i="27"/>
  <c r="P5" i="27"/>
  <c r="P24" i="27"/>
  <c r="P25" i="27"/>
  <c r="P26" i="27"/>
  <c r="P29" i="27"/>
  <c r="P6" i="27"/>
  <c r="P30" i="27"/>
  <c r="P36" i="27"/>
  <c r="P20" i="27"/>
  <c r="P44" i="27"/>
  <c r="P42" i="27"/>
  <c r="P35" i="27"/>
  <c r="P32" i="27"/>
  <c r="P31" i="27"/>
  <c r="O10" i="40"/>
  <c r="O9" i="40"/>
  <c r="P10" i="27"/>
  <c r="P38" i="27"/>
  <c r="P14" i="27"/>
  <c r="P43" i="27"/>
  <c r="P12" i="27"/>
  <c r="P11" i="27"/>
  <c r="P8" i="27"/>
  <c r="P7" i="27"/>
  <c r="P9" i="27"/>
  <c r="P22" i="27"/>
  <c r="P13" i="27"/>
  <c r="P21" i="27"/>
  <c r="P34" i="27"/>
  <c r="O11" i="40"/>
  <c r="P16" i="27"/>
  <c r="P33" i="27"/>
  <c r="P46" i="27"/>
  <c r="P28" i="27"/>
  <c r="P45" i="27"/>
  <c r="P19" i="27"/>
  <c r="P15" i="27"/>
  <c r="P40" i="27"/>
  <c r="P37" i="27"/>
  <c r="P27" i="27"/>
  <c r="P23" i="27"/>
  <c r="O12" i="40"/>
  <c r="P39" i="27"/>
  <c r="P41" i="27"/>
  <c r="O8" i="40"/>
  <c r="P18" i="27"/>
  <c r="P24" i="30"/>
  <c r="P48" i="30"/>
  <c r="P27" i="30"/>
  <c r="P51" i="30"/>
  <c r="P28" i="30"/>
  <c r="P58" i="30"/>
  <c r="P5" i="30"/>
  <c r="P29" i="30"/>
  <c r="P59" i="30"/>
  <c r="P6" i="30"/>
  <c r="P30" i="30"/>
  <c r="P60" i="30"/>
  <c r="P9" i="30"/>
  <c r="P33" i="30"/>
  <c r="P63" i="30"/>
  <c r="P10" i="30"/>
  <c r="P40" i="30"/>
  <c r="P64" i="30"/>
  <c r="P50" i="30"/>
  <c r="P34" i="30"/>
  <c r="P53" i="30"/>
  <c r="P62" i="30"/>
  <c r="P7" i="30"/>
  <c r="P52" i="30"/>
  <c r="P71" i="30"/>
  <c r="P13" i="30"/>
  <c r="P74" i="30"/>
  <c r="P19" i="30"/>
  <c r="P70" i="30"/>
  <c r="P25" i="30"/>
  <c r="P31" i="30"/>
  <c r="P37" i="30"/>
  <c r="P43" i="30"/>
  <c r="P49" i="30"/>
  <c r="P55" i="30"/>
  <c r="P69" i="30"/>
  <c r="P66" i="30"/>
  <c r="P65" i="30"/>
  <c r="P38" i="30"/>
  <c r="P68" i="30"/>
  <c r="P35" i="30"/>
  <c r="P61" i="30"/>
  <c r="P67" i="30"/>
  <c r="P8" i="30"/>
  <c r="P21" i="30"/>
  <c r="P46" i="30"/>
  <c r="P45" i="30"/>
  <c r="P42" i="30"/>
  <c r="P41" i="30"/>
  <c r="P73" i="30"/>
  <c r="P20" i="30"/>
  <c r="P39" i="30"/>
  <c r="P47" i="30"/>
  <c r="P22" i="30"/>
  <c r="P15" i="30"/>
  <c r="P12" i="30"/>
  <c r="P11" i="30"/>
  <c r="P32" i="30"/>
  <c r="P18" i="30"/>
  <c r="P57" i="30"/>
  <c r="P23" i="30"/>
  <c r="P14" i="30"/>
  <c r="P44" i="30"/>
  <c r="P36" i="30"/>
  <c r="P75" i="30"/>
  <c r="P26" i="30"/>
  <c r="P56" i="30"/>
  <c r="P17" i="30"/>
  <c r="P54" i="30"/>
  <c r="P16" i="30"/>
  <c r="P72" i="30"/>
  <c r="P28" i="28"/>
  <c r="P29" i="28"/>
  <c r="P6" i="28"/>
  <c r="P30" i="28"/>
  <c r="P7" i="28"/>
  <c r="P31" i="28"/>
  <c r="P10" i="28"/>
  <c r="P34" i="28"/>
  <c r="P11" i="28"/>
  <c r="O18" i="40"/>
  <c r="P8" i="28"/>
  <c r="P21" i="28"/>
  <c r="P37" i="28"/>
  <c r="O15" i="40"/>
  <c r="O14" i="40"/>
  <c r="P20" i="28"/>
  <c r="P33" i="28"/>
  <c r="P15" i="28"/>
  <c r="P32" i="28"/>
  <c r="P27" i="28"/>
  <c r="P25" i="28"/>
  <c r="P23" i="28"/>
  <c r="P16" i="28"/>
  <c r="P13" i="28"/>
  <c r="P12" i="28"/>
  <c r="O16" i="40"/>
  <c r="P14" i="28"/>
  <c r="P39" i="28"/>
  <c r="P18" i="28"/>
  <c r="P24" i="28"/>
  <c r="P26" i="28"/>
  <c r="P36" i="28"/>
  <c r="P19" i="28"/>
  <c r="P38" i="28"/>
  <c r="P22" i="28"/>
  <c r="P5" i="28"/>
  <c r="O17" i="40"/>
  <c r="P17" i="28"/>
  <c r="P35" i="28"/>
  <c r="P9" i="28"/>
  <c r="P40" i="31"/>
  <c r="P71" i="31"/>
  <c r="P100" i="31"/>
  <c r="P9" i="31"/>
  <c r="P44" i="31"/>
  <c r="P75" i="31"/>
  <c r="P101" i="31"/>
  <c r="P10" i="31"/>
  <c r="P47" i="31"/>
  <c r="P76" i="31"/>
  <c r="P111" i="31"/>
  <c r="P14" i="31"/>
  <c r="P51" i="31"/>
  <c r="P77" i="31"/>
  <c r="P15" i="31"/>
  <c r="P52" i="31"/>
  <c r="P80" i="31"/>
  <c r="P16" i="31"/>
  <c r="P53" i="31"/>
  <c r="P81" i="31"/>
  <c r="P20" i="31"/>
  <c r="P56" i="31"/>
  <c r="P89" i="31"/>
  <c r="P96" i="31"/>
  <c r="P18" i="31"/>
  <c r="P74" i="31"/>
  <c r="P102" i="31"/>
  <c r="P36" i="31"/>
  <c r="P28" i="31"/>
  <c r="P108" i="31"/>
  <c r="P30" i="31"/>
  <c r="P86" i="31"/>
  <c r="P55" i="31"/>
  <c r="P42" i="31"/>
  <c r="P98" i="31"/>
  <c r="P67" i="31"/>
  <c r="P27" i="31"/>
  <c r="P49" i="31"/>
  <c r="P110" i="31"/>
  <c r="P79" i="31"/>
  <c r="P13" i="31"/>
  <c r="P68" i="31"/>
  <c r="P5" i="31"/>
  <c r="P61" i="31"/>
  <c r="P8" i="31"/>
  <c r="P91" i="31"/>
  <c r="P25" i="31"/>
  <c r="P26" i="31"/>
  <c r="P88" i="31"/>
  <c r="P17" i="31"/>
  <c r="P73" i="31"/>
  <c r="P11" i="31"/>
  <c r="P103" i="31"/>
  <c r="P22" i="31"/>
  <c r="P65" i="31"/>
  <c r="P107" i="31"/>
  <c r="P90" i="31"/>
  <c r="P37" i="31"/>
  <c r="P84" i="31"/>
  <c r="P29" i="31"/>
  <c r="P85" i="31"/>
  <c r="P7" i="31"/>
  <c r="P23" i="31"/>
  <c r="P21" i="31"/>
  <c r="P46" i="31"/>
  <c r="P87" i="31"/>
  <c r="P41" i="31"/>
  <c r="P97" i="31"/>
  <c r="P19" i="31"/>
  <c r="P35" i="31"/>
  <c r="P45" i="31"/>
  <c r="P64" i="31"/>
  <c r="P106" i="31"/>
  <c r="P48" i="31"/>
  <c r="P109" i="31"/>
  <c r="P31" i="31"/>
  <c r="P54" i="31"/>
  <c r="P63" i="31"/>
  <c r="P83" i="31"/>
  <c r="P95" i="31"/>
  <c r="P94" i="31"/>
  <c r="P93" i="31"/>
  <c r="P92" i="31"/>
  <c r="P60" i="31"/>
  <c r="P43" i="31"/>
  <c r="P66" i="31"/>
  <c r="P82" i="31"/>
  <c r="P105" i="31"/>
  <c r="P99" i="31"/>
  <c r="P69" i="31"/>
  <c r="P59" i="31"/>
  <c r="P58" i="31"/>
  <c r="P57" i="31"/>
  <c r="P72" i="31"/>
  <c r="P50" i="31"/>
  <c r="P78" i="31"/>
  <c r="P12" i="31"/>
  <c r="P104" i="31"/>
  <c r="P70" i="31"/>
  <c r="P38" i="31"/>
  <c r="P34" i="31"/>
  <c r="P33" i="31"/>
  <c r="P32" i="31"/>
  <c r="P6" i="31"/>
  <c r="P62" i="31"/>
  <c r="P24" i="31"/>
  <c r="P39" i="31"/>
  <c r="L7" i="29"/>
  <c r="L9" i="29"/>
  <c r="L11" i="29"/>
  <c r="L13" i="29"/>
  <c r="L15" i="29"/>
  <c r="L17" i="29"/>
  <c r="L19" i="29"/>
  <c r="L21" i="29"/>
  <c r="L23" i="29"/>
  <c r="L25" i="29"/>
  <c r="L27" i="29"/>
  <c r="L29" i="29"/>
  <c r="L31" i="29"/>
  <c r="L33" i="29"/>
  <c r="L35" i="29"/>
  <c r="L37" i="29"/>
  <c r="L39" i="29"/>
  <c r="L41" i="29"/>
  <c r="G8" i="29"/>
  <c r="L18" i="29"/>
  <c r="G21" i="29"/>
  <c r="G32" i="29"/>
  <c r="G5" i="29"/>
  <c r="L14" i="29"/>
  <c r="G17" i="29"/>
  <c r="G28" i="29"/>
  <c r="L38" i="29"/>
  <c r="G41" i="29"/>
  <c r="G13" i="29"/>
  <c r="L28" i="29"/>
  <c r="G34" i="29"/>
  <c r="L36" i="29"/>
  <c r="G38" i="29"/>
  <c r="G12" i="29"/>
  <c r="G20" i="29"/>
  <c r="G33" i="29"/>
  <c r="L20" i="29"/>
  <c r="L5" i="29"/>
  <c r="L24" i="29"/>
  <c r="L10" i="29"/>
  <c r="G16" i="29"/>
  <c r="G24" i="29"/>
  <c r="G29" i="29"/>
  <c r="G37" i="29"/>
  <c r="G11" i="29"/>
  <c r="L6" i="29"/>
  <c r="G6" i="29"/>
  <c r="G19" i="29"/>
  <c r="L26" i="29"/>
  <c r="L34" i="29"/>
  <c r="G40" i="29"/>
  <c r="L8" i="29"/>
  <c r="G14" i="29"/>
  <c r="G22" i="29"/>
  <c r="G27" i="29"/>
  <c r="G35" i="29"/>
  <c r="G9" i="29"/>
  <c r="L16" i="29"/>
  <c r="G30" i="29"/>
  <c r="L32" i="29"/>
  <c r="G25" i="29"/>
  <c r="L40" i="29"/>
  <c r="L12" i="29"/>
  <c r="G23" i="29"/>
  <c r="L22" i="29"/>
  <c r="G15" i="29"/>
  <c r="G36" i="29"/>
  <c r="G26" i="29"/>
  <c r="G7" i="29"/>
  <c r="G18" i="29"/>
  <c r="G39" i="29"/>
  <c r="L30" i="29"/>
  <c r="G10" i="29"/>
  <c r="G31" i="29"/>
  <c r="H80" i="31"/>
  <c r="H19" i="39"/>
  <c r="H72" i="39"/>
  <c r="H42" i="31"/>
  <c r="H8" i="31"/>
  <c r="H6" i="29"/>
  <c r="H15" i="31"/>
  <c r="H67" i="39"/>
  <c r="H56" i="30"/>
  <c r="H20" i="30"/>
  <c r="H73" i="30"/>
  <c r="H6" i="28"/>
  <c r="H5" i="18"/>
  <c r="H39" i="18"/>
  <c r="H14" i="28"/>
  <c r="H22" i="28"/>
  <c r="G8" i="30"/>
  <c r="L8" i="30"/>
  <c r="L10" i="30"/>
  <c r="L12" i="30"/>
  <c r="L14" i="30"/>
  <c r="L16" i="30"/>
  <c r="L18" i="30"/>
  <c r="L20" i="30"/>
  <c r="L22" i="30"/>
  <c r="L24" i="30"/>
  <c r="L26" i="30"/>
  <c r="L28" i="30"/>
  <c r="L30" i="30"/>
  <c r="L32" i="30"/>
  <c r="L34" i="30"/>
  <c r="L36" i="30"/>
  <c r="L38" i="30"/>
  <c r="L40" i="30"/>
  <c r="L42" i="30"/>
  <c r="L44" i="30"/>
  <c r="L46" i="30"/>
  <c r="L48" i="30"/>
  <c r="L50" i="30"/>
  <c r="L52" i="30"/>
  <c r="L54" i="30"/>
  <c r="L56" i="30"/>
  <c r="L58" i="30"/>
  <c r="L60" i="30"/>
  <c r="L62" i="30"/>
  <c r="L64" i="30"/>
  <c r="L66" i="30"/>
  <c r="L68" i="30"/>
  <c r="L70" i="30"/>
  <c r="L72" i="30"/>
  <c r="L74" i="30"/>
  <c r="G5" i="30"/>
  <c r="G6" i="30"/>
  <c r="L21" i="30"/>
  <c r="L33" i="30"/>
  <c r="L45" i="30"/>
  <c r="G55" i="30"/>
  <c r="L65" i="30"/>
  <c r="G68" i="30"/>
  <c r="L6" i="30"/>
  <c r="G12" i="30"/>
  <c r="G15" i="30"/>
  <c r="L19" i="30"/>
  <c r="L31" i="30"/>
  <c r="L43" i="30"/>
  <c r="G51" i="30"/>
  <c r="L61" i="30"/>
  <c r="G64" i="30"/>
  <c r="G75" i="30"/>
  <c r="G7" i="30"/>
  <c r="G20" i="30"/>
  <c r="G25" i="30"/>
  <c r="G32" i="30"/>
  <c r="G37" i="30"/>
  <c r="G44" i="30"/>
  <c r="L27" i="30"/>
  <c r="G31" i="30"/>
  <c r="G34" i="30"/>
  <c r="L49" i="30"/>
  <c r="L57" i="30"/>
  <c r="G63" i="30"/>
  <c r="G71" i="30"/>
  <c r="L5" i="30"/>
  <c r="G28" i="30"/>
  <c r="G50" i="30"/>
  <c r="G58" i="30"/>
  <c r="G62" i="30"/>
  <c r="G17" i="30"/>
  <c r="G30" i="30"/>
  <c r="G10" i="30"/>
  <c r="L69" i="30"/>
  <c r="L7" i="30"/>
  <c r="G35" i="30"/>
  <c r="L37" i="30"/>
  <c r="G41" i="30"/>
  <c r="G53" i="30"/>
  <c r="G66" i="30"/>
  <c r="L73" i="30"/>
  <c r="L11" i="30"/>
  <c r="G19" i="30"/>
  <c r="G61" i="30"/>
  <c r="L35" i="30"/>
  <c r="G22" i="30"/>
  <c r="G38" i="30"/>
  <c r="L55" i="30"/>
  <c r="G69" i="30"/>
  <c r="G74" i="30"/>
  <c r="G33" i="30"/>
  <c r="L15" i="30"/>
  <c r="L41" i="30"/>
  <c r="G45" i="30"/>
  <c r="L47" i="30"/>
  <c r="G56" i="30"/>
  <c r="L63" i="30"/>
  <c r="G9" i="30"/>
  <c r="G13" i="30"/>
  <c r="G16" i="30"/>
  <c r="G23" i="30"/>
  <c r="L25" i="30"/>
  <c r="G29" i="30"/>
  <c r="G42" i="30"/>
  <c r="G48" i="30"/>
  <c r="L71" i="30"/>
  <c r="G26" i="30"/>
  <c r="G39" i="30"/>
  <c r="L53" i="30"/>
  <c r="G59" i="30"/>
  <c r="G67" i="30"/>
  <c r="G72" i="30"/>
  <c r="L9" i="30"/>
  <c r="L29" i="30"/>
  <c r="G49" i="30"/>
  <c r="G54" i="30"/>
  <c r="G36" i="30"/>
  <c r="G14" i="30"/>
  <c r="G43" i="30"/>
  <c r="G65" i="30"/>
  <c r="L17" i="30"/>
  <c r="G60" i="30"/>
  <c r="G11" i="30"/>
  <c r="L51" i="30"/>
  <c r="G40" i="30"/>
  <c r="G18" i="30"/>
  <c r="L75" i="30"/>
  <c r="G27" i="30"/>
  <c r="G73" i="30"/>
  <c r="L13" i="30"/>
  <c r="G46" i="30"/>
  <c r="G57" i="30"/>
  <c r="G21" i="30"/>
  <c r="G47" i="30"/>
  <c r="L67" i="30"/>
  <c r="L59" i="30"/>
  <c r="G70" i="30"/>
  <c r="L23" i="30"/>
  <c r="G24" i="30"/>
  <c r="L39" i="30"/>
  <c r="G52" i="30"/>
  <c r="L111" i="31"/>
  <c r="L108" i="31"/>
  <c r="L105" i="31"/>
  <c r="L102" i="31"/>
  <c r="L99" i="31"/>
  <c r="L96" i="31"/>
  <c r="L93" i="31"/>
  <c r="L90" i="31"/>
  <c r="L87" i="31"/>
  <c r="L84" i="31"/>
  <c r="L81" i="31"/>
  <c r="L78" i="31"/>
  <c r="L75" i="31"/>
  <c r="L72" i="31"/>
  <c r="L69" i="31"/>
  <c r="L66" i="31"/>
  <c r="L63" i="31"/>
  <c r="L60" i="31"/>
  <c r="L57" i="31"/>
  <c r="L54" i="31"/>
  <c r="L51" i="31"/>
  <c r="L48" i="31"/>
  <c r="L45" i="31"/>
  <c r="L42" i="31"/>
  <c r="L39" i="31"/>
  <c r="L36" i="31"/>
  <c r="L33" i="31"/>
  <c r="L30" i="31"/>
  <c r="L27" i="31"/>
  <c r="L24" i="31"/>
  <c r="L21" i="31"/>
  <c r="L18" i="31"/>
  <c r="L15" i="31"/>
  <c r="L12" i="31"/>
  <c r="G7" i="39"/>
  <c r="G10" i="39"/>
  <c r="L109" i="31"/>
  <c r="L100" i="31"/>
  <c r="L91" i="31"/>
  <c r="L82" i="31"/>
  <c r="L73" i="31"/>
  <c r="L64" i="31"/>
  <c r="L55" i="31"/>
  <c r="G47" i="31"/>
  <c r="L43" i="31"/>
  <c r="G35" i="31"/>
  <c r="L31" i="31"/>
  <c r="G23" i="31"/>
  <c r="L19" i="31"/>
  <c r="G11" i="31"/>
  <c r="L5" i="39"/>
  <c r="L16" i="39"/>
  <c r="L23" i="39"/>
  <c r="L28" i="39"/>
  <c r="L35" i="39"/>
  <c r="L44" i="39"/>
  <c r="G47" i="39"/>
  <c r="L107" i="31"/>
  <c r="L98" i="31"/>
  <c r="L89" i="31"/>
  <c r="L80" i="31"/>
  <c r="L71" i="31"/>
  <c r="L62" i="31"/>
  <c r="L53" i="31"/>
  <c r="G52" i="31"/>
  <c r="G45" i="31"/>
  <c r="L41" i="31"/>
  <c r="G40" i="31"/>
  <c r="G33" i="31"/>
  <c r="L29" i="31"/>
  <c r="G28" i="31"/>
  <c r="G21" i="31"/>
  <c r="L17" i="31"/>
  <c r="G16" i="31"/>
  <c r="L7" i="39"/>
  <c r="L14" i="39"/>
  <c r="L21" i="39"/>
  <c r="L26" i="39"/>
  <c r="L33" i="39"/>
  <c r="L40" i="39"/>
  <c r="G43" i="39"/>
  <c r="L53" i="39"/>
  <c r="G56" i="39"/>
  <c r="G89" i="31"/>
  <c r="G83" i="31"/>
  <c r="G81" i="31"/>
  <c r="G79" i="31"/>
  <c r="G67" i="31"/>
  <c r="L58" i="31"/>
  <c r="L56" i="31"/>
  <c r="L52" i="31"/>
  <c r="L50" i="31"/>
  <c r="L40" i="31"/>
  <c r="L38" i="31"/>
  <c r="L28" i="31"/>
  <c r="L26" i="31"/>
  <c r="L16" i="31"/>
  <c r="L14" i="31"/>
  <c r="L13" i="39"/>
  <c r="G17" i="39"/>
  <c r="L19" i="39"/>
  <c r="L22" i="39"/>
  <c r="G45" i="39"/>
  <c r="G55" i="39"/>
  <c r="L63" i="39"/>
  <c r="G66" i="39"/>
  <c r="L74" i="39"/>
  <c r="G77" i="39"/>
  <c r="G5" i="31"/>
  <c r="G107" i="31"/>
  <c r="G101" i="31"/>
  <c r="G99" i="31"/>
  <c r="G97" i="31"/>
  <c r="G85" i="31"/>
  <c r="L76" i="31"/>
  <c r="L74" i="31"/>
  <c r="L68" i="31"/>
  <c r="G50" i="31"/>
  <c r="G38" i="31"/>
  <c r="G26" i="31"/>
  <c r="G14" i="31"/>
  <c r="L25" i="39"/>
  <c r="G29" i="39"/>
  <c r="L31" i="39"/>
  <c r="L34" i="39"/>
  <c r="G40" i="39"/>
  <c r="L42" i="39"/>
  <c r="G48" i="39"/>
  <c r="G53" i="39"/>
  <c r="L59" i="39"/>
  <c r="G62" i="39"/>
  <c r="L70" i="39"/>
  <c r="G73" i="39"/>
  <c r="L6" i="31"/>
  <c r="G9" i="31"/>
  <c r="G103" i="31"/>
  <c r="L94" i="31"/>
  <c r="L92" i="31"/>
  <c r="L86" i="31"/>
  <c r="G68" i="31"/>
  <c r="G66" i="31"/>
  <c r="G64" i="31"/>
  <c r="G60" i="31"/>
  <c r="G46" i="31"/>
  <c r="G34" i="31"/>
  <c r="G22" i="31"/>
  <c r="G10" i="31"/>
  <c r="G9" i="39"/>
  <c r="G12" i="39"/>
  <c r="L17" i="39"/>
  <c r="L20" i="39"/>
  <c r="L37" i="39"/>
  <c r="L45" i="39"/>
  <c r="G51" i="39"/>
  <c r="G58" i="39"/>
  <c r="L66" i="39"/>
  <c r="G69" i="39"/>
  <c r="L79" i="39"/>
  <c r="L11" i="39"/>
  <c r="L106" i="31"/>
  <c r="G80" i="31"/>
  <c r="G74" i="31"/>
  <c r="G72" i="31"/>
  <c r="G70" i="31"/>
  <c r="G58" i="31"/>
  <c r="L49" i="31"/>
  <c r="L37" i="31"/>
  <c r="L25" i="31"/>
  <c r="L13" i="31"/>
  <c r="G5" i="39"/>
  <c r="G18" i="39"/>
  <c r="G21" i="39"/>
  <c r="G27" i="39"/>
  <c r="G106" i="31"/>
  <c r="G111" i="31"/>
  <c r="L85" i="31"/>
  <c r="G71" i="31"/>
  <c r="L65" i="31"/>
  <c r="G63" i="31"/>
  <c r="G41" i="31"/>
  <c r="G30" i="31"/>
  <c r="L6" i="39"/>
  <c r="G14" i="39"/>
  <c r="L18" i="39"/>
  <c r="G23" i="39"/>
  <c r="L52" i="39"/>
  <c r="G59" i="39"/>
  <c r="L61" i="39"/>
  <c r="G65" i="39"/>
  <c r="L110" i="31"/>
  <c r="G108" i="31"/>
  <c r="G105" i="31"/>
  <c r="L70" i="31"/>
  <c r="G54" i="31"/>
  <c r="G27" i="31"/>
  <c r="G24" i="31"/>
  <c r="L10" i="31"/>
  <c r="G24" i="39"/>
  <c r="L27" i="39"/>
  <c r="G36" i="39"/>
  <c r="G50" i="39"/>
  <c r="G68" i="39"/>
  <c r="G74" i="39"/>
  <c r="L76" i="39"/>
  <c r="G80" i="39"/>
  <c r="G11" i="39"/>
  <c r="G102" i="31"/>
  <c r="G96" i="31"/>
  <c r="G76" i="31"/>
  <c r="L67" i="31"/>
  <c r="G65" i="31"/>
  <c r="G62" i="31"/>
  <c r="L59" i="31"/>
  <c r="G43" i="31"/>
  <c r="G32" i="31"/>
  <c r="G28" i="39"/>
  <c r="L32" i="39"/>
  <c r="L39" i="39"/>
  <c r="L46" i="39"/>
  <c r="L56" i="39"/>
  <c r="L62" i="39"/>
  <c r="G6" i="31"/>
  <c r="L8" i="31"/>
  <c r="G104" i="31"/>
  <c r="G94" i="31"/>
  <c r="G87" i="31"/>
  <c r="L79" i="31"/>
  <c r="G51" i="31"/>
  <c r="L47" i="31"/>
  <c r="L44" i="31"/>
  <c r="L23" i="31"/>
  <c r="L20" i="31"/>
  <c r="G19" i="39"/>
  <c r="L49" i="39"/>
  <c r="L69" i="39"/>
  <c r="L73" i="39"/>
  <c r="G78" i="39"/>
  <c r="G37" i="31"/>
  <c r="L8" i="39"/>
  <c r="G20" i="39"/>
  <c r="L30" i="39"/>
  <c r="L50" i="39"/>
  <c r="G63" i="39"/>
  <c r="G70" i="39"/>
  <c r="L81" i="39"/>
  <c r="G109" i="31"/>
  <c r="G25" i="31"/>
  <c r="G39" i="39"/>
  <c r="L64" i="39"/>
  <c r="G73" i="31"/>
  <c r="L34" i="31"/>
  <c r="G90" i="31"/>
  <c r="L36" i="39"/>
  <c r="G93" i="31"/>
  <c r="G61" i="31"/>
  <c r="G57" i="31"/>
  <c r="G44" i="31"/>
  <c r="G20" i="31"/>
  <c r="G17" i="31"/>
  <c r="G31" i="39"/>
  <c r="G37" i="39"/>
  <c r="G46" i="39"/>
  <c r="L54" i="39"/>
  <c r="L58" i="39"/>
  <c r="G67" i="39"/>
  <c r="L103" i="31"/>
  <c r="G100" i="31"/>
  <c r="G86" i="31"/>
  <c r="G82" i="31"/>
  <c r="G75" i="31"/>
  <c r="G13" i="31"/>
  <c r="G15" i="39"/>
  <c r="G26" i="39"/>
  <c r="G32" i="39"/>
  <c r="G71" i="39"/>
  <c r="G75" i="39"/>
  <c r="L9" i="31"/>
  <c r="G98" i="31"/>
  <c r="G110" i="31"/>
  <c r="G78" i="31"/>
  <c r="G36" i="31"/>
  <c r="G29" i="31"/>
  <c r="L9" i="39"/>
  <c r="L15" i="39"/>
  <c r="G33" i="39"/>
  <c r="L41" i="39"/>
  <c r="G60" i="39"/>
  <c r="L78" i="39"/>
  <c r="L5" i="31"/>
  <c r="G56" i="31"/>
  <c r="G53" i="31"/>
  <c r="L46" i="31"/>
  <c r="L32" i="31"/>
  <c r="L22" i="31"/>
  <c r="G6" i="39"/>
  <c r="G16" i="39"/>
  <c r="G38" i="39"/>
  <c r="G42" i="39"/>
  <c r="L51" i="39"/>
  <c r="L55" i="39"/>
  <c r="L71" i="39"/>
  <c r="G79" i="39"/>
  <c r="L95" i="31"/>
  <c r="G92" i="31"/>
  <c r="L35" i="31"/>
  <c r="G19" i="31"/>
  <c r="G12" i="31"/>
  <c r="G22" i="39"/>
  <c r="L47" i="39"/>
  <c r="G52" i="39"/>
  <c r="G64" i="39"/>
  <c r="L67" i="39"/>
  <c r="G72" i="39"/>
  <c r="L75" i="39"/>
  <c r="G95" i="31"/>
  <c r="L88" i="31"/>
  <c r="L77" i="31"/>
  <c r="G59" i="31"/>
  <c r="G39" i="31"/>
  <c r="L10" i="39"/>
  <c r="L38" i="39"/>
  <c r="L43" i="39"/>
  <c r="G57" i="39"/>
  <c r="L60" i="39"/>
  <c r="L68" i="39"/>
  <c r="G76" i="39"/>
  <c r="G7" i="31"/>
  <c r="G88" i="31"/>
  <c r="G84" i="31"/>
  <c r="G49" i="31"/>
  <c r="G42" i="31"/>
  <c r="L11" i="31"/>
  <c r="G34" i="39"/>
  <c r="G44" i="39"/>
  <c r="G61" i="39"/>
  <c r="G77" i="31"/>
  <c r="G18" i="31"/>
  <c r="L65" i="39"/>
  <c r="G55" i="31"/>
  <c r="L12" i="39"/>
  <c r="G13" i="39"/>
  <c r="G35" i="39"/>
  <c r="G54" i="39"/>
  <c r="L7" i="31"/>
  <c r="G15" i="31"/>
  <c r="G25" i="39"/>
  <c r="L80" i="39"/>
  <c r="L97" i="31"/>
  <c r="L61" i="31"/>
  <c r="G8" i="31"/>
  <c r="G91" i="31"/>
  <c r="L29" i="39"/>
  <c r="G49" i="39"/>
  <c r="L101" i="31"/>
  <c r="G69" i="31"/>
  <c r="L72" i="39"/>
  <c r="L57" i="39"/>
  <c r="G41" i="39"/>
  <c r="L24" i="39"/>
  <c r="L83" i="31"/>
  <c r="G8" i="39"/>
  <c r="L77" i="39"/>
  <c r="L104" i="31"/>
  <c r="G48" i="31"/>
  <c r="G31" i="31"/>
  <c r="L48" i="39"/>
  <c r="G30" i="39"/>
  <c r="G81" i="39"/>
  <c r="C56" i="9"/>
  <c r="D30" i="9"/>
  <c r="H77" i="31" s="1"/>
  <c r="C30" i="9"/>
  <c r="C65" i="9"/>
  <c r="C66" i="9"/>
  <c r="D51" i="9"/>
  <c r="C46" i="9"/>
  <c r="C47" i="9"/>
  <c r="Q63" i="42" l="1"/>
  <c r="Q87" i="42"/>
  <c r="Q96" i="42"/>
  <c r="Q66" i="42"/>
  <c r="Q127" i="42"/>
  <c r="Q182" i="42"/>
  <c r="P51" i="40"/>
  <c r="Q164" i="42"/>
  <c r="Q35" i="42"/>
  <c r="Q34" i="42"/>
  <c r="Q146" i="42"/>
  <c r="Q158" i="42"/>
  <c r="Q38" i="42"/>
  <c r="Q37" i="42"/>
  <c r="Q134" i="42"/>
  <c r="Q130" i="42"/>
  <c r="Q138" i="42"/>
  <c r="Q184" i="42"/>
  <c r="Q36" i="42"/>
  <c r="Q41" i="42"/>
  <c r="Q40" i="42"/>
  <c r="Q126" i="42"/>
  <c r="Q172" i="42"/>
  <c r="Q180" i="42"/>
  <c r="Q39" i="42"/>
  <c r="Q44" i="42"/>
  <c r="Q43" i="42"/>
  <c r="Q156" i="42"/>
  <c r="Q154" i="42"/>
  <c r="Q42" i="42"/>
  <c r="Q47" i="42"/>
  <c r="Q46" i="42"/>
  <c r="Q166" i="42"/>
  <c r="Q160" i="42"/>
  <c r="Q45" i="42"/>
  <c r="Q50" i="42"/>
  <c r="Q49" i="42"/>
  <c r="Q157" i="42"/>
  <c r="Q48" i="42"/>
  <c r="Q53" i="42"/>
  <c r="Q52" i="42"/>
  <c r="Q145" i="42"/>
  <c r="Q143" i="42"/>
  <c r="Q141" i="42"/>
  <c r="Q147" i="42"/>
  <c r="Q169" i="42"/>
  <c r="Q51" i="42"/>
  <c r="Q56" i="42"/>
  <c r="Q55" i="42"/>
  <c r="Q133" i="42"/>
  <c r="Q131" i="42"/>
  <c r="Q129" i="42"/>
  <c r="Q139" i="42"/>
  <c r="Q137" i="42"/>
  <c r="Q135" i="42"/>
  <c r="P52" i="40"/>
  <c r="Q69" i="42"/>
  <c r="Q58" i="42"/>
  <c r="Q72" i="42"/>
  <c r="Q94" i="42"/>
  <c r="Q88" i="42"/>
  <c r="Q92" i="42"/>
  <c r="Q95" i="42"/>
  <c r="Q78" i="42"/>
  <c r="Q91" i="42"/>
  <c r="Q81" i="42"/>
  <c r="Q93" i="42"/>
  <c r="Q90" i="42"/>
  <c r="Q89" i="42"/>
  <c r="P53" i="40"/>
  <c r="Q84" i="42"/>
  <c r="H45" i="18"/>
  <c r="H37" i="30"/>
  <c r="H52" i="39"/>
  <c r="H59" i="39"/>
  <c r="H66" i="30"/>
  <c r="H48" i="31"/>
  <c r="H106" i="31"/>
  <c r="H48" i="18"/>
  <c r="H46" i="27"/>
  <c r="H54" i="39"/>
  <c r="H45" i="30"/>
  <c r="H26" i="29"/>
  <c r="H46" i="39"/>
  <c r="H36" i="39"/>
  <c r="G9" i="40"/>
  <c r="H41" i="27"/>
  <c r="H28" i="28"/>
  <c r="H24" i="18"/>
  <c r="H25" i="18"/>
  <c r="H13" i="39"/>
  <c r="H22" i="39"/>
  <c r="H61" i="30"/>
  <c r="H28" i="30"/>
  <c r="H18" i="29"/>
  <c r="H46" i="30"/>
  <c r="H39" i="39"/>
  <c r="H50" i="39"/>
  <c r="H29" i="39"/>
  <c r="H14" i="31"/>
  <c r="H89" i="31"/>
  <c r="G14" i="40"/>
  <c r="G3" i="40"/>
  <c r="H9" i="27"/>
  <c r="H16" i="28"/>
  <c r="H43" i="27"/>
  <c r="H42" i="27"/>
  <c r="H37" i="28"/>
  <c r="H69" i="31"/>
  <c r="H22" i="29"/>
  <c r="H38" i="30"/>
  <c r="H63" i="39"/>
  <c r="H68" i="30"/>
  <c r="H39" i="30"/>
  <c r="H71" i="39"/>
  <c r="H42" i="39"/>
  <c r="H24" i="39"/>
  <c r="H17" i="31"/>
  <c r="H92" i="31"/>
  <c r="G8" i="40"/>
  <c r="G2" i="40"/>
  <c r="P2" i="40" s="1"/>
  <c r="H5" i="27"/>
  <c r="H32" i="18"/>
  <c r="H37" i="27"/>
  <c r="H40" i="27"/>
  <c r="H25" i="28"/>
  <c r="H53" i="39"/>
  <c r="H14" i="29"/>
  <c r="H32" i="30"/>
  <c r="H51" i="39"/>
  <c r="H55" i="30"/>
  <c r="H34" i="29"/>
  <c r="H35" i="39"/>
  <c r="H37" i="39"/>
  <c r="H17" i="39"/>
  <c r="H20" i="31"/>
  <c r="H95" i="31"/>
  <c r="G12" i="40"/>
  <c r="G11" i="40"/>
  <c r="H41" i="18"/>
  <c r="H86" i="31"/>
  <c r="H37" i="31"/>
  <c r="H14" i="18"/>
  <c r="H29" i="18"/>
  <c r="H19" i="27"/>
  <c r="H24" i="27"/>
  <c r="H61" i="39"/>
  <c r="H40" i="30"/>
  <c r="H23" i="30"/>
  <c r="H6" i="31"/>
  <c r="H62" i="30"/>
  <c r="H90" i="31"/>
  <c r="H10" i="29"/>
  <c r="H15" i="39"/>
  <c r="H28" i="39"/>
  <c r="H57" i="31"/>
  <c r="H44" i="31"/>
  <c r="G6" i="40"/>
  <c r="H52" i="30"/>
  <c r="H31" i="28"/>
  <c r="H45" i="27"/>
  <c r="H19" i="18"/>
  <c r="H22" i="27"/>
  <c r="H44" i="39"/>
  <c r="H81" i="39"/>
  <c r="H13" i="30"/>
  <c r="H37" i="29"/>
  <c r="H54" i="30"/>
  <c r="H15" i="30"/>
  <c r="H5" i="30"/>
  <c r="H58" i="31"/>
  <c r="H87" i="31"/>
  <c r="H49" i="39"/>
  <c r="H47" i="31"/>
  <c r="G16" i="40"/>
  <c r="H8" i="18"/>
  <c r="H40" i="31"/>
  <c r="H44" i="18"/>
  <c r="H19" i="28"/>
  <c r="H25" i="27"/>
  <c r="H40" i="18"/>
  <c r="H20" i="27"/>
  <c r="H21" i="30"/>
  <c r="H30" i="39"/>
  <c r="H5" i="29"/>
  <c r="H16" i="29"/>
  <c r="H49" i="30"/>
  <c r="H77" i="39"/>
  <c r="H70" i="30"/>
  <c r="H72" i="31"/>
  <c r="H78" i="39"/>
  <c r="H38" i="39"/>
  <c r="H50" i="31"/>
  <c r="G1" i="40"/>
  <c r="H46" i="18"/>
  <c r="H42" i="30"/>
  <c r="H20" i="18"/>
  <c r="H38" i="28"/>
  <c r="H16" i="18"/>
  <c r="H18" i="27"/>
  <c r="H34" i="31"/>
  <c r="H59" i="30"/>
  <c r="H40" i="29"/>
  <c r="H35" i="30"/>
  <c r="H5" i="31"/>
  <c r="H13" i="31"/>
  <c r="H57" i="30"/>
  <c r="H30" i="31"/>
  <c r="H76" i="39"/>
  <c r="H31" i="39"/>
  <c r="H53" i="31"/>
  <c r="N16" i="40"/>
  <c r="N11" i="40"/>
  <c r="N6" i="40"/>
  <c r="N2" i="40"/>
  <c r="N18" i="40"/>
  <c r="N4" i="40"/>
  <c r="N15" i="40"/>
  <c r="N10" i="40"/>
  <c r="N14" i="40"/>
  <c r="N9" i="40"/>
  <c r="N5" i="40"/>
  <c r="N1" i="40"/>
  <c r="N17" i="40"/>
  <c r="N12" i="40"/>
  <c r="N8" i="40"/>
  <c r="N3" i="40"/>
  <c r="G5" i="40"/>
  <c r="H49" i="18"/>
  <c r="H51" i="30"/>
  <c r="H31" i="29"/>
  <c r="H56" i="39"/>
  <c r="H70" i="39"/>
  <c r="H83" i="31"/>
  <c r="G4" i="40"/>
  <c r="I15" i="40"/>
  <c r="I10" i="40"/>
  <c r="I5" i="40"/>
  <c r="I1" i="40"/>
  <c r="I12" i="40"/>
  <c r="I8" i="40"/>
  <c r="I3" i="40"/>
  <c r="I18" i="40"/>
  <c r="I4" i="40"/>
  <c r="I17" i="40"/>
  <c r="I14" i="40"/>
  <c r="I9" i="40"/>
  <c r="I16" i="40"/>
  <c r="I11" i="40"/>
  <c r="I6" i="40"/>
  <c r="I2" i="40"/>
  <c r="H33" i="18"/>
  <c r="H36" i="18"/>
  <c r="H37" i="18"/>
  <c r="H48" i="39"/>
  <c r="H50" i="30"/>
  <c r="H53" i="30"/>
  <c r="H54" i="31"/>
  <c r="H11" i="31"/>
  <c r="H44" i="27"/>
  <c r="H36" i="28"/>
  <c r="H27" i="18"/>
  <c r="H29" i="27"/>
  <c r="H38" i="27"/>
  <c r="H20" i="29"/>
  <c r="H19" i="30"/>
  <c r="H23" i="29"/>
  <c r="H32" i="39"/>
  <c r="H34" i="39"/>
  <c r="H12" i="39"/>
  <c r="H23" i="31"/>
  <c r="G17" i="40"/>
  <c r="P17" i="40" s="1"/>
  <c r="G18" i="40"/>
  <c r="P18" i="40" s="1"/>
  <c r="H15" i="40"/>
  <c r="P15" i="40" s="1"/>
  <c r="H10" i="40"/>
  <c r="H5" i="40"/>
  <c r="H1" i="40"/>
  <c r="H17" i="40"/>
  <c r="H12" i="40"/>
  <c r="H3" i="40"/>
  <c r="H18" i="40"/>
  <c r="H14" i="40"/>
  <c r="H9" i="40"/>
  <c r="H4" i="40"/>
  <c r="H11" i="40"/>
  <c r="H6" i="40"/>
  <c r="H2" i="40"/>
  <c r="H8" i="40"/>
  <c r="H16" i="40"/>
  <c r="H12" i="28"/>
  <c r="J8" i="40"/>
  <c r="J18" i="40"/>
  <c r="J14" i="40"/>
  <c r="J9" i="40"/>
  <c r="J4" i="40"/>
  <c r="J10" i="40"/>
  <c r="J16" i="40"/>
  <c r="J11" i="40"/>
  <c r="J6" i="40"/>
  <c r="J2" i="40"/>
  <c r="J17" i="40"/>
  <c r="J12" i="40"/>
  <c r="J3" i="40"/>
  <c r="J5" i="40"/>
  <c r="J1" i="40"/>
  <c r="J15" i="40"/>
  <c r="H34" i="18"/>
  <c r="H26" i="28"/>
  <c r="H8" i="28"/>
  <c r="H11" i="18"/>
  <c r="H16" i="27"/>
  <c r="H27" i="31"/>
  <c r="H26" i="30"/>
  <c r="H64" i="30"/>
  <c r="H11" i="39"/>
  <c r="H57" i="39"/>
  <c r="H21" i="31"/>
  <c r="H9" i="30"/>
  <c r="H36" i="31"/>
  <c r="H74" i="39"/>
  <c r="H26" i="39"/>
  <c r="H56" i="31"/>
  <c r="G10" i="40"/>
  <c r="O8" i="29"/>
  <c r="O14" i="29"/>
  <c r="O20" i="29"/>
  <c r="O26" i="29"/>
  <c r="O32" i="29"/>
  <c r="O38" i="29"/>
  <c r="O6" i="39"/>
  <c r="O12" i="39"/>
  <c r="O18" i="39"/>
  <c r="O24" i="39"/>
  <c r="O30" i="39"/>
  <c r="O36" i="39"/>
  <c r="O42" i="39"/>
  <c r="O48" i="39"/>
  <c r="O54" i="39"/>
  <c r="O60" i="39"/>
  <c r="O66" i="39"/>
  <c r="O72" i="39"/>
  <c r="O78" i="39"/>
  <c r="O8" i="28"/>
  <c r="O14" i="28"/>
  <c r="O20" i="28"/>
  <c r="O26" i="28"/>
  <c r="O32" i="28"/>
  <c r="O38" i="28"/>
  <c r="O9" i="27"/>
  <c r="O15" i="27"/>
  <c r="O21" i="27"/>
  <c r="O27" i="27"/>
  <c r="O33" i="27"/>
  <c r="O39" i="27"/>
  <c r="O45" i="27"/>
  <c r="O9" i="18"/>
  <c r="O15" i="18"/>
  <c r="O21" i="18"/>
  <c r="O27" i="18"/>
  <c r="O33" i="18"/>
  <c r="O39" i="18"/>
  <c r="O45" i="18"/>
  <c r="O9" i="29"/>
  <c r="O15" i="29"/>
  <c r="O21" i="29"/>
  <c r="O27" i="29"/>
  <c r="O33" i="29"/>
  <c r="O39" i="29"/>
  <c r="O5" i="18"/>
  <c r="O7" i="39"/>
  <c r="O13" i="39"/>
  <c r="O19" i="39"/>
  <c r="O25" i="39"/>
  <c r="O31" i="39"/>
  <c r="O37" i="39"/>
  <c r="O43" i="39"/>
  <c r="O49" i="39"/>
  <c r="O55" i="39"/>
  <c r="O61" i="39"/>
  <c r="O67" i="39"/>
  <c r="O73" i="39"/>
  <c r="O79" i="39"/>
  <c r="O9" i="28"/>
  <c r="O15" i="28"/>
  <c r="O21" i="28"/>
  <c r="O27" i="28"/>
  <c r="O33" i="28"/>
  <c r="O39" i="28"/>
  <c r="O10" i="27"/>
  <c r="O16" i="27"/>
  <c r="O22" i="27"/>
  <c r="O28" i="27"/>
  <c r="O34" i="27"/>
  <c r="O40" i="27"/>
  <c r="O46" i="27"/>
  <c r="O10" i="18"/>
  <c r="O16" i="18"/>
  <c r="O22" i="18"/>
  <c r="O28" i="18"/>
  <c r="O34" i="18"/>
  <c r="O40" i="18"/>
  <c r="O46" i="18"/>
  <c r="O10" i="29"/>
  <c r="O16" i="29"/>
  <c r="O22" i="29"/>
  <c r="O28" i="29"/>
  <c r="O34" i="29"/>
  <c r="O40" i="29"/>
  <c r="O14" i="39"/>
  <c r="O21" i="39"/>
  <c r="O28" i="39"/>
  <c r="O35" i="39"/>
  <c r="O50" i="39"/>
  <c r="O57" i="39"/>
  <c r="O64" i="39"/>
  <c r="O71" i="39"/>
  <c r="O11" i="29"/>
  <c r="O35" i="29"/>
  <c r="O6" i="28"/>
  <c r="O13" i="28"/>
  <c r="O28" i="28"/>
  <c r="O35" i="28"/>
  <c r="O7" i="27"/>
  <c r="O14" i="27"/>
  <c r="O29" i="27"/>
  <c r="O36" i="27"/>
  <c r="O43" i="27"/>
  <c r="O8" i="18"/>
  <c r="O23" i="18"/>
  <c r="O30" i="18"/>
  <c r="O37" i="18"/>
  <c r="O44" i="18"/>
  <c r="O19" i="29"/>
  <c r="O8" i="39"/>
  <c r="O15" i="39"/>
  <c r="O22" i="39"/>
  <c r="O29" i="39"/>
  <c r="O44" i="39"/>
  <c r="O51" i="39"/>
  <c r="O58" i="39"/>
  <c r="O65" i="39"/>
  <c r="O80" i="39"/>
  <c r="O12" i="29"/>
  <c r="O36" i="29"/>
  <c r="O7" i="28"/>
  <c r="O22" i="28"/>
  <c r="O29" i="28"/>
  <c r="O36" i="28"/>
  <c r="O8" i="27"/>
  <c r="O23" i="27"/>
  <c r="O30" i="27"/>
  <c r="O37" i="27"/>
  <c r="O44" i="27"/>
  <c r="O17" i="18"/>
  <c r="O24" i="18"/>
  <c r="O31" i="18"/>
  <c r="O38" i="18"/>
  <c r="Q38" i="18" s="1"/>
  <c r="O9" i="39"/>
  <c r="O16" i="39"/>
  <c r="O23" i="39"/>
  <c r="O38" i="39"/>
  <c r="O45" i="39"/>
  <c r="O52" i="39"/>
  <c r="O59" i="39"/>
  <c r="O74" i="39"/>
  <c r="O81" i="39"/>
  <c r="O13" i="29"/>
  <c r="O37" i="29"/>
  <c r="O16" i="28"/>
  <c r="O23" i="28"/>
  <c r="O30" i="28"/>
  <c r="O37" i="28"/>
  <c r="O24" i="27"/>
  <c r="O31" i="27"/>
  <c r="O38" i="27"/>
  <c r="O18" i="18"/>
  <c r="O32" i="18"/>
  <c r="O6" i="29"/>
  <c r="O30" i="29"/>
  <c r="O10" i="39"/>
  <c r="O32" i="39"/>
  <c r="O39" i="39"/>
  <c r="O46" i="39"/>
  <c r="O68" i="39"/>
  <c r="O75" i="39"/>
  <c r="O23" i="29"/>
  <c r="O17" i="28"/>
  <c r="O24" i="28"/>
  <c r="O31" i="28"/>
  <c r="O18" i="27"/>
  <c r="O25" i="27"/>
  <c r="O12" i="18"/>
  <c r="O19" i="18"/>
  <c r="Q19" i="18" s="1"/>
  <c r="O29" i="29"/>
  <c r="O17" i="27"/>
  <c r="O11" i="18"/>
  <c r="O25" i="18"/>
  <c r="O47" i="18"/>
  <c r="O17" i="39"/>
  <c r="O53" i="39"/>
  <c r="O10" i="28"/>
  <c r="O11" i="27"/>
  <c r="O32" i="27"/>
  <c r="O27" i="39"/>
  <c r="O76" i="39"/>
  <c r="O41" i="29"/>
  <c r="O34" i="28"/>
  <c r="O5" i="27"/>
  <c r="O14" i="18"/>
  <c r="O47" i="39"/>
  <c r="O31" i="29"/>
  <c r="O19" i="27"/>
  <c r="O6" i="18"/>
  <c r="O35" i="18"/>
  <c r="O43" i="18"/>
  <c r="O77" i="39"/>
  <c r="O25" i="28"/>
  <c r="O26" i="18"/>
  <c r="O20" i="27"/>
  <c r="O41" i="27"/>
  <c r="O36" i="18"/>
  <c r="O40" i="39"/>
  <c r="O24" i="29"/>
  <c r="O12" i="27"/>
  <c r="O11" i="39"/>
  <c r="O18" i="28"/>
  <c r="O42" i="27"/>
  <c r="O13" i="27"/>
  <c r="O19" i="28"/>
  <c r="O20" i="18"/>
  <c r="O7" i="29"/>
  <c r="O34" i="39"/>
  <c r="O18" i="29"/>
  <c r="O49" i="18"/>
  <c r="O26" i="27"/>
  <c r="O13" i="18"/>
  <c r="O50" i="18"/>
  <c r="O41" i="39"/>
  <c r="O5" i="28"/>
  <c r="O26" i="39"/>
  <c r="O63" i="39"/>
  <c r="O20" i="39"/>
  <c r="O69" i="39"/>
  <c r="O7" i="18"/>
  <c r="O70" i="39"/>
  <c r="O62" i="39"/>
  <c r="O25" i="29"/>
  <c r="O29" i="18"/>
  <c r="O33" i="39"/>
  <c r="O17" i="29"/>
  <c r="O48" i="18"/>
  <c r="O11" i="28"/>
  <c r="O35" i="27"/>
  <c r="O6" i="27"/>
  <c r="O41" i="18"/>
  <c r="O12" i="28"/>
  <c r="O56" i="39"/>
  <c r="O42" i="18"/>
  <c r="H39" i="27"/>
  <c r="H21" i="18"/>
  <c r="H22" i="18"/>
  <c r="H47" i="18"/>
  <c r="H14" i="27"/>
  <c r="H7" i="29"/>
  <c r="H31" i="31"/>
  <c r="H43" i="39"/>
  <c r="H47" i="39"/>
  <c r="H64" i="31"/>
  <c r="H47" i="30"/>
  <c r="H34" i="30"/>
  <c r="H19" i="31"/>
  <c r="H105" i="31"/>
  <c r="H68" i="39"/>
  <c r="H14" i="39"/>
  <c r="H59" i="31"/>
  <c r="H15" i="18"/>
  <c r="H35" i="27"/>
  <c r="H7" i="28"/>
  <c r="H33" i="28"/>
  <c r="H21" i="27"/>
  <c r="H34" i="28"/>
  <c r="H15" i="27"/>
  <c r="H35" i="18"/>
  <c r="H36" i="27"/>
  <c r="H12" i="27"/>
  <c r="H13" i="28"/>
  <c r="H7" i="30"/>
  <c r="H36" i="29"/>
  <c r="H45" i="31"/>
  <c r="H22" i="31"/>
  <c r="H16" i="39"/>
  <c r="H33" i="39"/>
  <c r="H27" i="39"/>
  <c r="H55" i="39"/>
  <c r="H100" i="31"/>
  <c r="H13" i="29"/>
  <c r="H18" i="30"/>
  <c r="H51" i="31"/>
  <c r="H27" i="30"/>
  <c r="H48" i="30"/>
  <c r="H49" i="31"/>
  <c r="H75" i="39"/>
  <c r="H109" i="31"/>
  <c r="H91" i="31"/>
  <c r="H66" i="39"/>
  <c r="H66" i="31"/>
  <c r="H9" i="39"/>
  <c r="H26" i="31"/>
  <c r="H62" i="31"/>
  <c r="H98" i="31"/>
  <c r="K8" i="18"/>
  <c r="K5" i="39"/>
  <c r="K8" i="39"/>
  <c r="K12" i="39"/>
  <c r="K14" i="39"/>
  <c r="K16" i="39"/>
  <c r="K18" i="39"/>
  <c r="K20" i="39"/>
  <c r="K22" i="39"/>
  <c r="K24" i="39"/>
  <c r="K26" i="39"/>
  <c r="K28" i="39"/>
  <c r="K30" i="39"/>
  <c r="K32" i="39"/>
  <c r="K34" i="39"/>
  <c r="K36" i="39"/>
  <c r="K38" i="39"/>
  <c r="K40" i="39"/>
  <c r="K42" i="39"/>
  <c r="K44" i="39"/>
  <c r="K46" i="39"/>
  <c r="K48" i="39"/>
  <c r="K50" i="39"/>
  <c r="K52" i="39"/>
  <c r="K54" i="39"/>
  <c r="K56" i="39"/>
  <c r="K111" i="31"/>
  <c r="K102" i="31"/>
  <c r="K93" i="31"/>
  <c r="K84" i="31"/>
  <c r="K75" i="31"/>
  <c r="K66" i="31"/>
  <c r="K57" i="31"/>
  <c r="K50" i="31"/>
  <c r="K38" i="31"/>
  <c r="K26" i="31"/>
  <c r="K14" i="31"/>
  <c r="K48" i="31"/>
  <c r="K36" i="31"/>
  <c r="K24" i="31"/>
  <c r="K12" i="31"/>
  <c r="K51" i="39"/>
  <c r="K11" i="39"/>
  <c r="K109" i="31"/>
  <c r="K107" i="31"/>
  <c r="K105" i="31"/>
  <c r="K103" i="31"/>
  <c r="K101" i="31"/>
  <c r="K95" i="31"/>
  <c r="K54" i="31"/>
  <c r="K46" i="31"/>
  <c r="K44" i="31"/>
  <c r="K42" i="31"/>
  <c r="K34" i="31"/>
  <c r="K32" i="31"/>
  <c r="K30" i="31"/>
  <c r="K22" i="31"/>
  <c r="K20" i="31"/>
  <c r="K18" i="31"/>
  <c r="K10" i="31"/>
  <c r="K10" i="39"/>
  <c r="K39" i="39"/>
  <c r="K47" i="39"/>
  <c r="K61" i="39"/>
  <c r="K72" i="39"/>
  <c r="K8" i="31"/>
  <c r="K72" i="31"/>
  <c r="K70" i="31"/>
  <c r="K6" i="39"/>
  <c r="K57" i="39"/>
  <c r="K68" i="39"/>
  <c r="K81" i="39"/>
  <c r="K90" i="31"/>
  <c r="K88" i="31"/>
  <c r="K55" i="39"/>
  <c r="K64" i="39"/>
  <c r="K77" i="39"/>
  <c r="K6" i="30"/>
  <c r="K100" i="31"/>
  <c r="K98" i="31"/>
  <c r="K96" i="31"/>
  <c r="K94" i="31"/>
  <c r="K92" i="31"/>
  <c r="K86" i="31"/>
  <c r="K23" i="39"/>
  <c r="K29" i="39"/>
  <c r="K82" i="31"/>
  <c r="K79" i="31"/>
  <c r="K68" i="31"/>
  <c r="K43" i="31"/>
  <c r="K35" i="31"/>
  <c r="K13" i="31"/>
  <c r="K31" i="39"/>
  <c r="K49" i="39"/>
  <c r="K67" i="39"/>
  <c r="K70" i="39"/>
  <c r="K73" i="39"/>
  <c r="K11" i="30"/>
  <c r="K26" i="30"/>
  <c r="K38" i="30"/>
  <c r="K52" i="30"/>
  <c r="K63" i="30"/>
  <c r="K16" i="29"/>
  <c r="K29" i="29"/>
  <c r="K40" i="29"/>
  <c r="K99" i="31"/>
  <c r="K62" i="31"/>
  <c r="K37" i="31"/>
  <c r="K29" i="31"/>
  <c r="K21" i="31"/>
  <c r="K62" i="39"/>
  <c r="K24" i="30"/>
  <c r="K36" i="30"/>
  <c r="K48" i="30"/>
  <c r="K59" i="30"/>
  <c r="K72" i="30"/>
  <c r="K12" i="29"/>
  <c r="K25" i="29"/>
  <c r="K36" i="29"/>
  <c r="K110" i="31"/>
  <c r="K40" i="31"/>
  <c r="K7" i="39"/>
  <c r="K15" i="39"/>
  <c r="K19" i="39"/>
  <c r="K43" i="39"/>
  <c r="K53" i="39"/>
  <c r="K59" i="39"/>
  <c r="K9" i="30"/>
  <c r="K17" i="30"/>
  <c r="K29" i="30"/>
  <c r="K41" i="30"/>
  <c r="K97" i="31"/>
  <c r="K83" i="31"/>
  <c r="K35" i="39"/>
  <c r="K14" i="30"/>
  <c r="K43" i="30"/>
  <c r="K20" i="29"/>
  <c r="K28" i="29"/>
  <c r="K33" i="29"/>
  <c r="K41" i="29"/>
  <c r="K23" i="31"/>
  <c r="K45" i="39"/>
  <c r="K58" i="39"/>
  <c r="K7" i="30"/>
  <c r="K34" i="30"/>
  <c r="K40" i="30"/>
  <c r="K65" i="30"/>
  <c r="K73" i="30"/>
  <c r="K5" i="30"/>
  <c r="K7" i="29"/>
  <c r="K15" i="29"/>
  <c r="K23" i="29"/>
  <c r="K11" i="29"/>
  <c r="K19" i="29"/>
  <c r="K73" i="31"/>
  <c r="K52" i="31"/>
  <c r="K45" i="31"/>
  <c r="K39" i="30"/>
  <c r="K27" i="29"/>
  <c r="K80" i="31"/>
  <c r="K64" i="31"/>
  <c r="K47" i="31"/>
  <c r="K66" i="39"/>
  <c r="K37" i="30"/>
  <c r="K10" i="29"/>
  <c r="K53" i="31"/>
  <c r="K33" i="31"/>
  <c r="K13" i="39"/>
  <c r="K25" i="39"/>
  <c r="K74" i="39"/>
  <c r="K9" i="31"/>
  <c r="K18" i="30"/>
  <c r="K21" i="30"/>
  <c r="K55" i="30"/>
  <c r="K60" i="30"/>
  <c r="K68" i="30"/>
  <c r="K5" i="29"/>
  <c r="K78" i="31"/>
  <c r="K71" i="31"/>
  <c r="K67" i="31"/>
  <c r="K9" i="39"/>
  <c r="K41" i="39"/>
  <c r="K78" i="39"/>
  <c r="K15" i="30"/>
  <c r="K31" i="30"/>
  <c r="K44" i="30"/>
  <c r="K47" i="30"/>
  <c r="K26" i="29"/>
  <c r="K31" i="29"/>
  <c r="K80" i="39"/>
  <c r="K45" i="30"/>
  <c r="K14" i="29"/>
  <c r="K18" i="29"/>
  <c r="K34" i="29"/>
  <c r="K39" i="29"/>
  <c r="K106" i="31"/>
  <c r="K89" i="31"/>
  <c r="K60" i="31"/>
  <c r="K56" i="31"/>
  <c r="K39" i="31"/>
  <c r="K25" i="31"/>
  <c r="K19" i="31"/>
  <c r="K16" i="31"/>
  <c r="K37" i="39"/>
  <c r="K71" i="39"/>
  <c r="K8" i="30"/>
  <c r="K12" i="30"/>
  <c r="K22" i="30"/>
  <c r="K25" i="30"/>
  <c r="K28" i="30"/>
  <c r="K50" i="30"/>
  <c r="K71" i="30"/>
  <c r="K8" i="29"/>
  <c r="K13" i="29"/>
  <c r="K21" i="29"/>
  <c r="K81" i="31"/>
  <c r="K63" i="31"/>
  <c r="K49" i="31"/>
  <c r="K21" i="39"/>
  <c r="K63" i="39"/>
  <c r="K75" i="39"/>
  <c r="K5" i="31"/>
  <c r="K53" i="30"/>
  <c r="K58" i="30"/>
  <c r="K66" i="30"/>
  <c r="K85" i="31"/>
  <c r="K74" i="31"/>
  <c r="K59" i="31"/>
  <c r="K15" i="31"/>
  <c r="K27" i="39"/>
  <c r="K60" i="39"/>
  <c r="K79" i="39"/>
  <c r="K6" i="31"/>
  <c r="K19" i="30"/>
  <c r="K32" i="30"/>
  <c r="K35" i="30"/>
  <c r="K61" i="30"/>
  <c r="K74" i="30"/>
  <c r="K24" i="29"/>
  <c r="K32" i="29"/>
  <c r="K37" i="29"/>
  <c r="K55" i="31"/>
  <c r="K31" i="31"/>
  <c r="K28" i="31"/>
  <c r="K33" i="39"/>
  <c r="K16" i="30"/>
  <c r="K69" i="30"/>
  <c r="K6" i="29"/>
  <c r="K77" i="31"/>
  <c r="K69" i="31"/>
  <c r="K42" i="30"/>
  <c r="K51" i="30"/>
  <c r="K56" i="30"/>
  <c r="K64" i="30"/>
  <c r="K91" i="31"/>
  <c r="K27" i="30"/>
  <c r="K62" i="30"/>
  <c r="K7" i="31"/>
  <c r="K35" i="29"/>
  <c r="K87" i="31"/>
  <c r="K11" i="31"/>
  <c r="K75" i="30"/>
  <c r="K30" i="29"/>
  <c r="K10" i="30"/>
  <c r="K70" i="30"/>
  <c r="K22" i="29"/>
  <c r="K65" i="39"/>
  <c r="K27" i="31"/>
  <c r="K69" i="39"/>
  <c r="K30" i="30"/>
  <c r="K54" i="30"/>
  <c r="K9" i="29"/>
  <c r="K108" i="31"/>
  <c r="K61" i="31"/>
  <c r="K17" i="39"/>
  <c r="K20" i="30"/>
  <c r="K17" i="31"/>
  <c r="K46" i="30"/>
  <c r="K67" i="30"/>
  <c r="K17" i="29"/>
  <c r="K38" i="29"/>
  <c r="K76" i="31"/>
  <c r="K51" i="31"/>
  <c r="K33" i="30"/>
  <c r="K57" i="30"/>
  <c r="K41" i="31"/>
  <c r="K76" i="39"/>
  <c r="K23" i="30"/>
  <c r="K58" i="31"/>
  <c r="K49" i="30"/>
  <c r="K65" i="31"/>
  <c r="K13" i="30"/>
  <c r="K104" i="31"/>
  <c r="K10" i="28"/>
  <c r="K22" i="28"/>
  <c r="K34" i="28"/>
  <c r="K22" i="18"/>
  <c r="K34" i="18"/>
  <c r="K46" i="18"/>
  <c r="K15" i="28"/>
  <c r="K27" i="28"/>
  <c r="K39" i="28"/>
  <c r="K10" i="18"/>
  <c r="K15" i="18"/>
  <c r="K27" i="18"/>
  <c r="K39" i="18"/>
  <c r="K20" i="18"/>
  <c r="K32" i="18"/>
  <c r="K44" i="18"/>
  <c r="K25" i="18"/>
  <c r="K49" i="18"/>
  <c r="K11" i="18"/>
  <c r="K40" i="18"/>
  <c r="K45" i="18"/>
  <c r="K26" i="28"/>
  <c r="K26" i="18"/>
  <c r="K38" i="18"/>
  <c r="K19" i="28"/>
  <c r="K31" i="28"/>
  <c r="K14" i="18"/>
  <c r="K31" i="18"/>
  <c r="K24" i="28"/>
  <c r="K5" i="27"/>
  <c r="K9" i="27"/>
  <c r="K13" i="27"/>
  <c r="K17" i="27"/>
  <c r="K21" i="27"/>
  <c r="K27" i="27"/>
  <c r="K31" i="27"/>
  <c r="K35" i="27"/>
  <c r="K39" i="27"/>
  <c r="K43" i="27"/>
  <c r="K24" i="18"/>
  <c r="K36" i="18"/>
  <c r="K17" i="28"/>
  <c r="K12" i="18"/>
  <c r="K17" i="18"/>
  <c r="K29" i="18"/>
  <c r="K41" i="18"/>
  <c r="K5" i="18"/>
  <c r="K37" i="18"/>
  <c r="K50" i="18"/>
  <c r="K12" i="28"/>
  <c r="K8" i="28"/>
  <c r="K20" i="28"/>
  <c r="K32" i="28"/>
  <c r="K5" i="28"/>
  <c r="K16" i="18"/>
  <c r="K13" i="28"/>
  <c r="K25" i="28"/>
  <c r="K37" i="28"/>
  <c r="K14" i="28"/>
  <c r="K9" i="18"/>
  <c r="K6" i="28"/>
  <c r="K18" i="28"/>
  <c r="K30" i="28"/>
  <c r="K6" i="27"/>
  <c r="K8" i="27"/>
  <c r="K10" i="27"/>
  <c r="K12" i="27"/>
  <c r="K14" i="27"/>
  <c r="K16" i="27"/>
  <c r="K18" i="27"/>
  <c r="K20" i="27"/>
  <c r="K22" i="27"/>
  <c r="K24" i="27"/>
  <c r="K26" i="27"/>
  <c r="K28" i="27"/>
  <c r="K30" i="27"/>
  <c r="K32" i="27"/>
  <c r="K34" i="27"/>
  <c r="K36" i="27"/>
  <c r="K38" i="27"/>
  <c r="K40" i="27"/>
  <c r="K42" i="27"/>
  <c r="K44" i="27"/>
  <c r="K46" i="27"/>
  <c r="K13" i="18"/>
  <c r="K18" i="18"/>
  <c r="K30" i="18"/>
  <c r="K42" i="18"/>
  <c r="K11" i="28"/>
  <c r="K23" i="28"/>
  <c r="K35" i="28"/>
  <c r="K23" i="18"/>
  <c r="K35" i="18"/>
  <c r="K47" i="18"/>
  <c r="K16" i="28"/>
  <c r="K28" i="28"/>
  <c r="K6" i="18"/>
  <c r="K28" i="18"/>
  <c r="K9" i="28"/>
  <c r="K21" i="28"/>
  <c r="K33" i="28"/>
  <c r="K21" i="18"/>
  <c r="K33" i="18"/>
  <c r="K38" i="28"/>
  <c r="K7" i="28"/>
  <c r="K19" i="18"/>
  <c r="K43" i="18"/>
  <c r="K36" i="28"/>
  <c r="K7" i="27"/>
  <c r="K11" i="27"/>
  <c r="K15" i="27"/>
  <c r="K19" i="27"/>
  <c r="K23" i="27"/>
  <c r="K25" i="27"/>
  <c r="K29" i="27"/>
  <c r="K33" i="27"/>
  <c r="K37" i="27"/>
  <c r="K41" i="27"/>
  <c r="K45" i="27"/>
  <c r="K48" i="18"/>
  <c r="K29" i="28"/>
  <c r="K7" i="18"/>
  <c r="H32" i="28"/>
  <c r="H31" i="27"/>
  <c r="H50" i="18"/>
  <c r="H21" i="28"/>
  <c r="H6" i="18"/>
  <c r="H10" i="28"/>
  <c r="H11" i="27"/>
  <c r="H23" i="18"/>
  <c r="H34" i="27"/>
  <c r="H10" i="27"/>
  <c r="H33" i="29"/>
  <c r="H73" i="39"/>
  <c r="H15" i="29"/>
  <c r="H55" i="31"/>
  <c r="H25" i="31"/>
  <c r="H10" i="39"/>
  <c r="H103" i="31"/>
  <c r="H9" i="29"/>
  <c r="H21" i="39"/>
  <c r="H75" i="30"/>
  <c r="H63" i="30"/>
  <c r="H11" i="30"/>
  <c r="H73" i="31"/>
  <c r="H22" i="30"/>
  <c r="H41" i="30"/>
  <c r="H60" i="31"/>
  <c r="H23" i="39"/>
  <c r="H16" i="30"/>
  <c r="H8" i="30"/>
  <c r="H64" i="39"/>
  <c r="H75" i="31"/>
  <c r="H61" i="31"/>
  <c r="H29" i="31"/>
  <c r="H65" i="31"/>
  <c r="H101" i="31"/>
  <c r="H20" i="28"/>
  <c r="H27" i="27"/>
  <c r="H38" i="18"/>
  <c r="H9" i="28"/>
  <c r="H35" i="28"/>
  <c r="H17" i="18"/>
  <c r="H7" i="27"/>
  <c r="H42" i="18"/>
  <c r="H32" i="27"/>
  <c r="H8" i="27"/>
  <c r="H12" i="29"/>
  <c r="H40" i="39"/>
  <c r="H65" i="30"/>
  <c r="H33" i="30"/>
  <c r="H63" i="31"/>
  <c r="H6" i="39"/>
  <c r="H32" i="29"/>
  <c r="H29" i="29"/>
  <c r="H33" i="31"/>
  <c r="H71" i="30"/>
  <c r="H44" i="30"/>
  <c r="H41" i="39"/>
  <c r="H85" i="31"/>
  <c r="H16" i="31"/>
  <c r="H36" i="30"/>
  <c r="H94" i="31"/>
  <c r="H20" i="39"/>
  <c r="H14" i="30"/>
  <c r="H6" i="30"/>
  <c r="H62" i="39"/>
  <c r="H84" i="31"/>
  <c r="H70" i="31"/>
  <c r="H32" i="31"/>
  <c r="H68" i="31"/>
  <c r="H104" i="31"/>
  <c r="H39" i="28"/>
  <c r="H23" i="27"/>
  <c r="H26" i="18"/>
  <c r="H10" i="18"/>
  <c r="H23" i="28"/>
  <c r="H12" i="18"/>
  <c r="H24" i="28"/>
  <c r="H30" i="18"/>
  <c r="H30" i="27"/>
  <c r="H6" i="27"/>
  <c r="H65" i="39"/>
  <c r="H18" i="39"/>
  <c r="H43" i="30"/>
  <c r="H69" i="39"/>
  <c r="H81" i="31"/>
  <c r="H39" i="31"/>
  <c r="H11" i="29"/>
  <c r="H24" i="29"/>
  <c r="H21" i="29"/>
  <c r="H5" i="39"/>
  <c r="H31" i="30"/>
  <c r="H25" i="39"/>
  <c r="H99" i="31"/>
  <c r="H43" i="31"/>
  <c r="H29" i="30"/>
  <c r="H7" i="39"/>
  <c r="H12" i="31"/>
  <c r="H12" i="30"/>
  <c r="H9" i="31"/>
  <c r="H60" i="39"/>
  <c r="H93" i="31"/>
  <c r="H79" i="31"/>
  <c r="H35" i="31"/>
  <c r="H71" i="31"/>
  <c r="H107" i="31"/>
  <c r="H27" i="28"/>
  <c r="H17" i="27"/>
  <c r="H9" i="18"/>
  <c r="H33" i="27"/>
  <c r="H11" i="28"/>
  <c r="H7" i="18"/>
  <c r="H43" i="18"/>
  <c r="H18" i="18"/>
  <c r="H28" i="27"/>
  <c r="H30" i="28"/>
  <c r="H60" i="30"/>
  <c r="H108" i="31"/>
  <c r="H25" i="29"/>
  <c r="H28" i="31"/>
  <c r="H35" i="29"/>
  <c r="H46" i="31"/>
  <c r="H74" i="30"/>
  <c r="H17" i="29"/>
  <c r="H8" i="29"/>
  <c r="H52" i="31"/>
  <c r="H25" i="30"/>
  <c r="H8" i="39"/>
  <c r="H30" i="29"/>
  <c r="H76" i="31"/>
  <c r="H24" i="30"/>
  <c r="H78" i="31"/>
  <c r="H18" i="31"/>
  <c r="H10" i="30"/>
  <c r="H7" i="31"/>
  <c r="H58" i="39"/>
  <c r="H102" i="31"/>
  <c r="H88" i="31"/>
  <c r="H38" i="31"/>
  <c r="H74" i="31"/>
  <c r="H110" i="31"/>
  <c r="I15" i="18"/>
  <c r="I5" i="39"/>
  <c r="I8" i="39"/>
  <c r="I12" i="39"/>
  <c r="I14" i="39"/>
  <c r="I16" i="39"/>
  <c r="I18" i="39"/>
  <c r="I20" i="39"/>
  <c r="I22" i="39"/>
  <c r="I24" i="39"/>
  <c r="I26" i="39"/>
  <c r="I28" i="39"/>
  <c r="I30" i="39"/>
  <c r="I32" i="39"/>
  <c r="I34" i="39"/>
  <c r="I36" i="39"/>
  <c r="I104" i="31"/>
  <c r="I95" i="31"/>
  <c r="I86" i="31"/>
  <c r="I77" i="31"/>
  <c r="I68" i="31"/>
  <c r="I59" i="31"/>
  <c r="I52" i="31"/>
  <c r="I45" i="31"/>
  <c r="I40" i="31"/>
  <c r="I33" i="31"/>
  <c r="I28" i="31"/>
  <c r="I21" i="31"/>
  <c r="I16" i="31"/>
  <c r="I40" i="39"/>
  <c r="I50" i="31"/>
  <c r="I38" i="31"/>
  <c r="I26" i="31"/>
  <c r="I14" i="31"/>
  <c r="I47" i="39"/>
  <c r="I99" i="31"/>
  <c r="I93" i="31"/>
  <c r="I85" i="31"/>
  <c r="I6" i="39"/>
  <c r="I31" i="39"/>
  <c r="I57" i="39"/>
  <c r="I68" i="39"/>
  <c r="I81" i="39"/>
  <c r="I111" i="31"/>
  <c r="I103" i="31"/>
  <c r="I64" i="31"/>
  <c r="I62" i="31"/>
  <c r="I60" i="31"/>
  <c r="I56" i="31"/>
  <c r="I46" i="31"/>
  <c r="I44" i="31"/>
  <c r="I34" i="31"/>
  <c r="I32" i="31"/>
  <c r="I22" i="31"/>
  <c r="I20" i="31"/>
  <c r="I10" i="31"/>
  <c r="I55" i="39"/>
  <c r="I64" i="39"/>
  <c r="I77" i="39"/>
  <c r="I6" i="30"/>
  <c r="I82" i="31"/>
  <c r="I80" i="31"/>
  <c r="I78" i="31"/>
  <c r="I74" i="31"/>
  <c r="I70" i="31"/>
  <c r="I43" i="39"/>
  <c r="I48" i="39"/>
  <c r="I53" i="39"/>
  <c r="I60" i="39"/>
  <c r="I73" i="39"/>
  <c r="I7" i="31"/>
  <c r="I90" i="31"/>
  <c r="I84" i="31"/>
  <c r="I76" i="31"/>
  <c r="I9" i="39"/>
  <c r="I15" i="39"/>
  <c r="I108" i="31"/>
  <c r="I91" i="31"/>
  <c r="I88" i="31"/>
  <c r="I57" i="31"/>
  <c r="I27" i="31"/>
  <c r="I11" i="31"/>
  <c r="I42" i="39"/>
  <c r="I79" i="39"/>
  <c r="I11" i="39"/>
  <c r="I14" i="30"/>
  <c r="I59" i="30"/>
  <c r="I72" i="30"/>
  <c r="I12" i="29"/>
  <c r="I25" i="29"/>
  <c r="I36" i="29"/>
  <c r="I102" i="31"/>
  <c r="I79" i="31"/>
  <c r="I73" i="31"/>
  <c r="I65" i="31"/>
  <c r="I51" i="31"/>
  <c r="I35" i="31"/>
  <c r="I13" i="31"/>
  <c r="I7" i="39"/>
  <c r="I10" i="39"/>
  <c r="I19" i="39"/>
  <c r="I59" i="39"/>
  <c r="I65" i="39"/>
  <c r="I71" i="39"/>
  <c r="I55" i="30"/>
  <c r="I68" i="30"/>
  <c r="I8" i="29"/>
  <c r="I21" i="29"/>
  <c r="I32" i="29"/>
  <c r="I48" i="31"/>
  <c r="I50" i="39"/>
  <c r="I74" i="39"/>
  <c r="I80" i="39"/>
  <c r="I12" i="30"/>
  <c r="I22" i="30"/>
  <c r="I27" i="30"/>
  <c r="I34" i="30"/>
  <c r="I39" i="30"/>
  <c r="I46" i="30"/>
  <c r="I72" i="31"/>
  <c r="I54" i="31"/>
  <c r="I41" i="31"/>
  <c r="I13" i="39"/>
  <c r="I45" i="39"/>
  <c r="I54" i="39"/>
  <c r="I62" i="39"/>
  <c r="I66" i="39"/>
  <c r="I8" i="31"/>
  <c r="I21" i="30"/>
  <c r="I24" i="30"/>
  <c r="I40" i="30"/>
  <c r="I52" i="30"/>
  <c r="I60" i="30"/>
  <c r="I10" i="29"/>
  <c r="I23" i="29"/>
  <c r="I100" i="31"/>
  <c r="I17" i="31"/>
  <c r="I25" i="39"/>
  <c r="I41" i="39"/>
  <c r="I78" i="39"/>
  <c r="I11" i="30"/>
  <c r="I15" i="30"/>
  <c r="I18" i="30"/>
  <c r="I47" i="30"/>
  <c r="I18" i="29"/>
  <c r="I26" i="29"/>
  <c r="I39" i="29"/>
  <c r="I27" i="29"/>
  <c r="I66" i="31"/>
  <c r="I31" i="31"/>
  <c r="I17" i="39"/>
  <c r="I29" i="39"/>
  <c r="I76" i="39"/>
  <c r="I67" i="30"/>
  <c r="I75" i="30"/>
  <c r="I97" i="31"/>
  <c r="I83" i="31"/>
  <c r="I61" i="31"/>
  <c r="I30" i="31"/>
  <c r="I9" i="31"/>
  <c r="I31" i="29"/>
  <c r="I107" i="31"/>
  <c r="I75" i="31"/>
  <c r="I70" i="39"/>
  <c r="I25" i="30"/>
  <c r="I31" i="30"/>
  <c r="I44" i="30"/>
  <c r="I63" i="30"/>
  <c r="I71" i="30"/>
  <c r="I13" i="29"/>
  <c r="I34" i="29"/>
  <c r="I110" i="31"/>
  <c r="I96" i="31"/>
  <c r="I36" i="31"/>
  <c r="I29" i="31"/>
  <c r="I23" i="31"/>
  <c r="I37" i="39"/>
  <c r="I46" i="39"/>
  <c r="I63" i="39"/>
  <c r="I28" i="30"/>
  <c r="I41" i="30"/>
  <c r="I53" i="30"/>
  <c r="I58" i="30"/>
  <c r="I66" i="30"/>
  <c r="I5" i="30"/>
  <c r="I35" i="29"/>
  <c r="I47" i="31"/>
  <c r="I51" i="39"/>
  <c r="I8" i="30"/>
  <c r="I50" i="30"/>
  <c r="I30" i="29"/>
  <c r="I71" i="31"/>
  <c r="I53" i="31"/>
  <c r="I43" i="31"/>
  <c r="I21" i="39"/>
  <c r="I67" i="39"/>
  <c r="I75" i="39"/>
  <c r="I35" i="30"/>
  <c r="I16" i="29"/>
  <c r="I24" i="29"/>
  <c r="I29" i="29"/>
  <c r="I37" i="29"/>
  <c r="I5" i="29"/>
  <c r="I92" i="31"/>
  <c r="I89" i="31"/>
  <c r="I67" i="31"/>
  <c r="I39" i="31"/>
  <c r="I19" i="31"/>
  <c r="I12" i="31"/>
  <c r="I27" i="39"/>
  <c r="I6" i="31"/>
  <c r="I19" i="30"/>
  <c r="I32" i="30"/>
  <c r="I38" i="30"/>
  <c r="I61" i="30"/>
  <c r="I69" i="30"/>
  <c r="I74" i="30"/>
  <c r="I6" i="29"/>
  <c r="I11" i="29"/>
  <c r="I19" i="29"/>
  <c r="I106" i="31"/>
  <c r="I81" i="31"/>
  <c r="I63" i="31"/>
  <c r="I25" i="31"/>
  <c r="I33" i="39"/>
  <c r="I38" i="39"/>
  <c r="I56" i="39"/>
  <c r="I9" i="30"/>
  <c r="I16" i="30"/>
  <c r="I29" i="30"/>
  <c r="I45" i="30"/>
  <c r="I48" i="30"/>
  <c r="I51" i="30"/>
  <c r="I56" i="30"/>
  <c r="I64" i="30"/>
  <c r="I40" i="29"/>
  <c r="I109" i="31"/>
  <c r="I98" i="31"/>
  <c r="I49" i="31"/>
  <c r="I42" i="31"/>
  <c r="I15" i="31"/>
  <c r="I72" i="39"/>
  <c r="I5" i="31"/>
  <c r="I13" i="30"/>
  <c r="I23" i="30"/>
  <c r="I42" i="30"/>
  <c r="I14" i="29"/>
  <c r="I22" i="29"/>
  <c r="I105" i="31"/>
  <c r="I55" i="31"/>
  <c r="I18" i="31"/>
  <c r="I52" i="39"/>
  <c r="I20" i="30"/>
  <c r="I26" i="30"/>
  <c r="I9" i="29"/>
  <c r="I17" i="29"/>
  <c r="I69" i="31"/>
  <c r="I49" i="39"/>
  <c r="I73" i="30"/>
  <c r="I37" i="31"/>
  <c r="I69" i="39"/>
  <c r="I17" i="30"/>
  <c r="I54" i="30"/>
  <c r="I30" i="30"/>
  <c r="I65" i="30"/>
  <c r="I15" i="29"/>
  <c r="I33" i="29"/>
  <c r="I87" i="31"/>
  <c r="I35" i="39"/>
  <c r="I43" i="30"/>
  <c r="I44" i="39"/>
  <c r="I41" i="29"/>
  <c r="I37" i="30"/>
  <c r="I39" i="39"/>
  <c r="I33" i="30"/>
  <c r="I38" i="29"/>
  <c r="I101" i="31"/>
  <c r="I94" i="31"/>
  <c r="I57" i="30"/>
  <c r="I28" i="29"/>
  <c r="I58" i="39"/>
  <c r="I7" i="30"/>
  <c r="I7" i="29"/>
  <c r="I23" i="39"/>
  <c r="I10" i="30"/>
  <c r="I36" i="30"/>
  <c r="I49" i="30"/>
  <c r="I24" i="31"/>
  <c r="I61" i="39"/>
  <c r="I70" i="30"/>
  <c r="I20" i="29"/>
  <c r="I58" i="31"/>
  <c r="I62" i="30"/>
  <c r="I8" i="28"/>
  <c r="I20" i="28"/>
  <c r="I32" i="28"/>
  <c r="I20" i="18"/>
  <c r="I32" i="18"/>
  <c r="I44" i="18"/>
  <c r="I13" i="28"/>
  <c r="I25" i="28"/>
  <c r="I37" i="28"/>
  <c r="I25" i="18"/>
  <c r="I37" i="18"/>
  <c r="I49" i="18"/>
  <c r="I5" i="18"/>
  <c r="I8" i="18"/>
  <c r="I13" i="18"/>
  <c r="I18" i="18"/>
  <c r="I30" i="18"/>
  <c r="I42" i="18"/>
  <c r="I35" i="18"/>
  <c r="I47" i="18"/>
  <c r="I9" i="18"/>
  <c r="I26" i="18"/>
  <c r="I7" i="28"/>
  <c r="I19" i="28"/>
  <c r="I14" i="18"/>
  <c r="I19" i="18"/>
  <c r="I31" i="18"/>
  <c r="I24" i="28"/>
  <c r="I7" i="27"/>
  <c r="I11" i="27"/>
  <c r="I15" i="27"/>
  <c r="I19" i="27"/>
  <c r="I23" i="27"/>
  <c r="I27" i="27"/>
  <c r="I31" i="27"/>
  <c r="I37" i="27"/>
  <c r="I45" i="27"/>
  <c r="I48" i="18"/>
  <c r="I29" i="28"/>
  <c r="I7" i="18"/>
  <c r="I41" i="18"/>
  <c r="I46" i="18"/>
  <c r="I10" i="18"/>
  <c r="I23" i="18"/>
  <c r="I43" i="18"/>
  <c r="I17" i="28"/>
  <c r="I6" i="28"/>
  <c r="I18" i="28"/>
  <c r="I30" i="28"/>
  <c r="I6" i="27"/>
  <c r="I8" i="27"/>
  <c r="I10" i="27"/>
  <c r="I12" i="27"/>
  <c r="I14" i="27"/>
  <c r="I16" i="27"/>
  <c r="I18" i="27"/>
  <c r="I20" i="27"/>
  <c r="I22" i="27"/>
  <c r="I24" i="27"/>
  <c r="I26" i="27"/>
  <c r="I28" i="27"/>
  <c r="I30" i="27"/>
  <c r="I32" i="27"/>
  <c r="I34" i="27"/>
  <c r="I36" i="27"/>
  <c r="I38" i="27"/>
  <c r="I40" i="27"/>
  <c r="I42" i="27"/>
  <c r="I44" i="27"/>
  <c r="I46" i="27"/>
  <c r="I41" i="27"/>
  <c r="I17" i="18"/>
  <c r="I27" i="28"/>
  <c r="I11" i="28"/>
  <c r="I23" i="28"/>
  <c r="I35" i="28"/>
  <c r="I50" i="18"/>
  <c r="I35" i="27"/>
  <c r="I34" i="28"/>
  <c r="I39" i="18"/>
  <c r="I16" i="28"/>
  <c r="I28" i="28"/>
  <c r="I5" i="28"/>
  <c r="I6" i="18"/>
  <c r="I11" i="18"/>
  <c r="I16" i="18"/>
  <c r="I28" i="18"/>
  <c r="I40" i="18"/>
  <c r="I9" i="28"/>
  <c r="I21" i="28"/>
  <c r="I33" i="28"/>
  <c r="I21" i="18"/>
  <c r="I33" i="18"/>
  <c r="I45" i="18"/>
  <c r="I14" i="28"/>
  <c r="I26" i="28"/>
  <c r="I38" i="28"/>
  <c r="I38" i="18"/>
  <c r="I31" i="28"/>
  <c r="I12" i="28"/>
  <c r="I36" i="28"/>
  <c r="I5" i="27"/>
  <c r="I9" i="27"/>
  <c r="I13" i="27"/>
  <c r="I17" i="27"/>
  <c r="I21" i="27"/>
  <c r="I25" i="27"/>
  <c r="I29" i="27"/>
  <c r="I33" i="27"/>
  <c r="I39" i="27"/>
  <c r="I43" i="27"/>
  <c r="I24" i="18"/>
  <c r="I36" i="18"/>
  <c r="I12" i="18"/>
  <c r="I29" i="18"/>
  <c r="I10" i="28"/>
  <c r="I22" i="28"/>
  <c r="I22" i="18"/>
  <c r="I34" i="18"/>
  <c r="I15" i="28"/>
  <c r="I39" i="28"/>
  <c r="I27" i="18"/>
  <c r="J110" i="31"/>
  <c r="J107" i="31"/>
  <c r="J104" i="31"/>
  <c r="J101" i="31"/>
  <c r="J98" i="31"/>
  <c r="J95" i="31"/>
  <c r="J92" i="31"/>
  <c r="J89" i="31"/>
  <c r="J86" i="31"/>
  <c r="J83" i="31"/>
  <c r="J80" i="31"/>
  <c r="J77" i="31"/>
  <c r="J74" i="31"/>
  <c r="J71" i="31"/>
  <c r="J68" i="31"/>
  <c r="J65" i="31"/>
  <c r="J62" i="31"/>
  <c r="J59" i="31"/>
  <c r="J56" i="31"/>
  <c r="J111" i="31"/>
  <c r="J108" i="31"/>
  <c r="J105" i="31"/>
  <c r="J102" i="31"/>
  <c r="J99" i="31"/>
  <c r="J96" i="31"/>
  <c r="J93" i="31"/>
  <c r="J90" i="31"/>
  <c r="J87" i="31"/>
  <c r="J84" i="31"/>
  <c r="J81" i="31"/>
  <c r="J78" i="31"/>
  <c r="J75" i="31"/>
  <c r="J72" i="31"/>
  <c r="J69" i="31"/>
  <c r="J66" i="31"/>
  <c r="J63" i="31"/>
  <c r="J60" i="31"/>
  <c r="J57" i="31"/>
  <c r="J54" i="31"/>
  <c r="J51" i="31"/>
  <c r="J48" i="31"/>
  <c r="J45" i="31"/>
  <c r="J42" i="31"/>
  <c r="J39" i="31"/>
  <c r="J36" i="31"/>
  <c r="J33" i="31"/>
  <c r="J30" i="31"/>
  <c r="J27" i="31"/>
  <c r="J24" i="31"/>
  <c r="J21" i="31"/>
  <c r="J18" i="31"/>
  <c r="J15" i="31"/>
  <c r="J12" i="31"/>
  <c r="J7" i="39"/>
  <c r="J21" i="39"/>
  <c r="J33" i="39"/>
  <c r="J42" i="39"/>
  <c r="J109" i="31"/>
  <c r="J100" i="31"/>
  <c r="J91" i="31"/>
  <c r="J82" i="31"/>
  <c r="J73" i="31"/>
  <c r="J64" i="31"/>
  <c r="J55" i="31"/>
  <c r="J43" i="31"/>
  <c r="J31" i="31"/>
  <c r="J19" i="31"/>
  <c r="J9" i="39"/>
  <c r="J19" i="39"/>
  <c r="J31" i="39"/>
  <c r="J38" i="39"/>
  <c r="J49" i="39"/>
  <c r="J97" i="31"/>
  <c r="J8" i="39"/>
  <c r="J25" i="39"/>
  <c r="J52" i="39"/>
  <c r="J59" i="39"/>
  <c r="J70" i="39"/>
  <c r="J6" i="31"/>
  <c r="J58" i="31"/>
  <c r="J52" i="31"/>
  <c r="J40" i="31"/>
  <c r="J28" i="31"/>
  <c r="J16" i="31"/>
  <c r="J14" i="39"/>
  <c r="J17" i="39"/>
  <c r="J37" i="39"/>
  <c r="J45" i="39"/>
  <c r="J50" i="39"/>
  <c r="J66" i="39"/>
  <c r="J79" i="39"/>
  <c r="J8" i="30"/>
  <c r="J10" i="30"/>
  <c r="J12" i="30"/>
  <c r="J14" i="30"/>
  <c r="J16" i="30"/>
  <c r="J18" i="30"/>
  <c r="J20" i="30"/>
  <c r="J22" i="30"/>
  <c r="J24" i="30"/>
  <c r="J26" i="30"/>
  <c r="J28" i="30"/>
  <c r="J30" i="30"/>
  <c r="J32" i="30"/>
  <c r="J34" i="30"/>
  <c r="J36" i="30"/>
  <c r="J38" i="30"/>
  <c r="J40" i="30"/>
  <c r="J42" i="30"/>
  <c r="J44" i="30"/>
  <c r="J46" i="30"/>
  <c r="J48" i="30"/>
  <c r="J76" i="31"/>
  <c r="J23" i="39"/>
  <c r="J26" i="39"/>
  <c r="J29" i="39"/>
  <c r="J40" i="39"/>
  <c r="J62" i="39"/>
  <c r="J75" i="39"/>
  <c r="J9" i="31"/>
  <c r="J88" i="31"/>
  <c r="J12" i="39"/>
  <c r="J46" i="31"/>
  <c r="J38" i="31"/>
  <c r="J27" i="39"/>
  <c r="J35" i="39"/>
  <c r="J76" i="39"/>
  <c r="J19" i="30"/>
  <c r="J31" i="30"/>
  <c r="J43" i="30"/>
  <c r="J50" i="30"/>
  <c r="J61" i="30"/>
  <c r="J74" i="30"/>
  <c r="J14" i="29"/>
  <c r="J27" i="29"/>
  <c r="J38" i="29"/>
  <c r="J85" i="31"/>
  <c r="J32" i="31"/>
  <c r="J15" i="39"/>
  <c r="J32" i="39"/>
  <c r="J39" i="39"/>
  <c r="J43" i="39"/>
  <c r="J46" i="39"/>
  <c r="J53" i="39"/>
  <c r="J56" i="39"/>
  <c r="J8" i="31"/>
  <c r="J9" i="30"/>
  <c r="J17" i="30"/>
  <c r="J29" i="30"/>
  <c r="J41" i="30"/>
  <c r="J57" i="30"/>
  <c r="J70" i="30"/>
  <c r="J10" i="29"/>
  <c r="J23" i="29"/>
  <c r="J34" i="29"/>
  <c r="J70" i="31"/>
  <c r="J37" i="31"/>
  <c r="J29" i="31"/>
  <c r="J10" i="31"/>
  <c r="J10" i="39"/>
  <c r="J24" i="39"/>
  <c r="J36" i="39"/>
  <c r="J65" i="39"/>
  <c r="J68" i="39"/>
  <c r="J71" i="39"/>
  <c r="J61" i="31"/>
  <c r="J17" i="31"/>
  <c r="J14" i="31"/>
  <c r="J30" i="39"/>
  <c r="J58" i="39"/>
  <c r="J81" i="39"/>
  <c r="J7" i="30"/>
  <c r="J37" i="30"/>
  <c r="J65" i="30"/>
  <c r="J73" i="30"/>
  <c r="J7" i="29"/>
  <c r="J15" i="29"/>
  <c r="J36" i="29"/>
  <c r="J44" i="31"/>
  <c r="J20" i="31"/>
  <c r="J13" i="39"/>
  <c r="J54" i="39"/>
  <c r="J74" i="39"/>
  <c r="J55" i="30"/>
  <c r="J68" i="30"/>
  <c r="J48" i="39"/>
  <c r="J23" i="30"/>
  <c r="J79" i="31"/>
  <c r="J21" i="30"/>
  <c r="J52" i="30"/>
  <c r="J60" i="30"/>
  <c r="J40" i="29"/>
  <c r="J47" i="31"/>
  <c r="J26" i="31"/>
  <c r="J23" i="31"/>
  <c r="J13" i="31"/>
  <c r="J5" i="39"/>
  <c r="J20" i="39"/>
  <c r="J41" i="39"/>
  <c r="J78" i="39"/>
  <c r="J11" i="39"/>
  <c r="J11" i="30"/>
  <c r="J15" i="30"/>
  <c r="J47" i="30"/>
  <c r="J5" i="30"/>
  <c r="J18" i="29"/>
  <c r="J26" i="29"/>
  <c r="J31" i="29"/>
  <c r="J39" i="29"/>
  <c r="J53" i="31"/>
  <c r="J50" i="31"/>
  <c r="J25" i="30"/>
  <c r="J71" i="30"/>
  <c r="J21" i="29"/>
  <c r="J5" i="29"/>
  <c r="J63" i="30"/>
  <c r="J8" i="29"/>
  <c r="J13" i="29"/>
  <c r="J13" i="30"/>
  <c r="J103" i="31"/>
  <c r="J67" i="31"/>
  <c r="J51" i="39"/>
  <c r="J55" i="39"/>
  <c r="J63" i="39"/>
  <c r="J53" i="30"/>
  <c r="J58" i="30"/>
  <c r="J66" i="30"/>
  <c r="J106" i="31"/>
  <c r="J25" i="31"/>
  <c r="J47" i="39"/>
  <c r="J60" i="39"/>
  <c r="J67" i="39"/>
  <c r="J35" i="30"/>
  <c r="J16" i="29"/>
  <c r="J24" i="29"/>
  <c r="J29" i="29"/>
  <c r="J32" i="29"/>
  <c r="J37" i="29"/>
  <c r="J49" i="31"/>
  <c r="J22" i="31"/>
  <c r="J5" i="31"/>
  <c r="J69" i="30"/>
  <c r="J6" i="29"/>
  <c r="J11" i="29"/>
  <c r="J19" i="29"/>
  <c r="J35" i="31"/>
  <c r="J6" i="39"/>
  <c r="J16" i="39"/>
  <c r="J28" i="39"/>
  <c r="J64" i="39"/>
  <c r="J80" i="39"/>
  <c r="J39" i="30"/>
  <c r="J45" i="30"/>
  <c r="J51" i="30"/>
  <c r="J56" i="30"/>
  <c r="J64" i="30"/>
  <c r="J22" i="39"/>
  <c r="J72" i="39"/>
  <c r="J7" i="31"/>
  <c r="J59" i="30"/>
  <c r="J72" i="30"/>
  <c r="J22" i="29"/>
  <c r="J30" i="29"/>
  <c r="J35" i="29"/>
  <c r="J33" i="29"/>
  <c r="J62" i="30"/>
  <c r="J34" i="39"/>
  <c r="J75" i="30"/>
  <c r="J69" i="39"/>
  <c r="J54" i="30"/>
  <c r="J25" i="29"/>
  <c r="J9" i="29"/>
  <c r="J41" i="29"/>
  <c r="J11" i="31"/>
  <c r="J44" i="39"/>
  <c r="J20" i="29"/>
  <c r="J94" i="31"/>
  <c r="J57" i="39"/>
  <c r="J6" i="30"/>
  <c r="J67" i="30"/>
  <c r="J17" i="29"/>
  <c r="J34" i="31"/>
  <c r="J33" i="30"/>
  <c r="J18" i="39"/>
  <c r="J73" i="39"/>
  <c r="J28" i="29"/>
  <c r="J41" i="31"/>
  <c r="J77" i="39"/>
  <c r="J49" i="30"/>
  <c r="J61" i="39"/>
  <c r="J27" i="30"/>
  <c r="J12" i="29"/>
  <c r="J15" i="28"/>
  <c r="J27" i="28"/>
  <c r="J39" i="28"/>
  <c r="J10" i="18"/>
  <c r="J15" i="18"/>
  <c r="J27" i="18"/>
  <c r="J39" i="18"/>
  <c r="J5" i="18"/>
  <c r="J8" i="28"/>
  <c r="J20" i="28"/>
  <c r="J32" i="28"/>
  <c r="J20" i="18"/>
  <c r="J32" i="18"/>
  <c r="J44" i="18"/>
  <c r="J25" i="18"/>
  <c r="J49" i="18"/>
  <c r="J22" i="27"/>
  <c r="J38" i="27"/>
  <c r="J42" i="27"/>
  <c r="J44" i="27"/>
  <c r="J13" i="18"/>
  <c r="J30" i="18"/>
  <c r="J33" i="18"/>
  <c r="J9" i="18"/>
  <c r="J26" i="18"/>
  <c r="J50" i="18"/>
  <c r="J7" i="28"/>
  <c r="J19" i="28"/>
  <c r="J24" i="28"/>
  <c r="J9" i="27"/>
  <c r="J13" i="27"/>
  <c r="J19" i="27"/>
  <c r="J23" i="27"/>
  <c r="J27" i="27"/>
  <c r="J31" i="27"/>
  <c r="J35" i="27"/>
  <c r="J39" i="27"/>
  <c r="J43" i="27"/>
  <c r="J36" i="18"/>
  <c r="J12" i="18"/>
  <c r="J46" i="18"/>
  <c r="J30" i="27"/>
  <c r="J8" i="18"/>
  <c r="J22" i="28"/>
  <c r="J22" i="18"/>
  <c r="J13" i="28"/>
  <c r="J25" i="28"/>
  <c r="J37" i="28"/>
  <c r="J37" i="18"/>
  <c r="J36" i="27"/>
  <c r="J18" i="18"/>
  <c r="J42" i="18"/>
  <c r="J45" i="18"/>
  <c r="J14" i="28"/>
  <c r="J6" i="28"/>
  <c r="J18" i="28"/>
  <c r="J30" i="28"/>
  <c r="J5" i="28"/>
  <c r="J6" i="27"/>
  <c r="J8" i="27"/>
  <c r="J10" i="27"/>
  <c r="J12" i="27"/>
  <c r="J14" i="27"/>
  <c r="J16" i="27"/>
  <c r="J18" i="27"/>
  <c r="J20" i="27"/>
  <c r="J24" i="27"/>
  <c r="J26" i="27"/>
  <c r="J28" i="27"/>
  <c r="J32" i="27"/>
  <c r="J34" i="27"/>
  <c r="J40" i="27"/>
  <c r="J46" i="27"/>
  <c r="J38" i="18"/>
  <c r="J12" i="28"/>
  <c r="J11" i="28"/>
  <c r="J23" i="28"/>
  <c r="J35" i="28"/>
  <c r="J23" i="18"/>
  <c r="J35" i="18"/>
  <c r="J47" i="18"/>
  <c r="J16" i="28"/>
  <c r="J28" i="28"/>
  <c r="J6" i="18"/>
  <c r="J11" i="18"/>
  <c r="J16" i="18"/>
  <c r="J28" i="18"/>
  <c r="J40" i="18"/>
  <c r="J9" i="28"/>
  <c r="J21" i="28"/>
  <c r="J33" i="28"/>
  <c r="J21" i="18"/>
  <c r="J26" i="28"/>
  <c r="J38" i="28"/>
  <c r="J31" i="28"/>
  <c r="J14" i="18"/>
  <c r="J19" i="18"/>
  <c r="J31" i="18"/>
  <c r="J43" i="18"/>
  <c r="J36" i="28"/>
  <c r="J5" i="27"/>
  <c r="J7" i="27"/>
  <c r="J11" i="27"/>
  <c r="J15" i="27"/>
  <c r="J17" i="27"/>
  <c r="J21" i="27"/>
  <c r="J25" i="27"/>
  <c r="J29" i="27"/>
  <c r="J33" i="27"/>
  <c r="J37" i="27"/>
  <c r="J41" i="27"/>
  <c r="J45" i="27"/>
  <c r="J24" i="18"/>
  <c r="J48" i="18"/>
  <c r="J17" i="28"/>
  <c r="J29" i="28"/>
  <c r="J7" i="18"/>
  <c r="J17" i="18"/>
  <c r="J29" i="18"/>
  <c r="J41" i="18"/>
  <c r="J10" i="28"/>
  <c r="J34" i="28"/>
  <c r="J34" i="18"/>
  <c r="H15" i="28"/>
  <c r="H13" i="27"/>
  <c r="H5" i="28"/>
  <c r="H28" i="18"/>
  <c r="H17" i="28"/>
  <c r="H29" i="28"/>
  <c r="H31" i="18"/>
  <c r="H13" i="18"/>
  <c r="H26" i="27"/>
  <c r="H18" i="28"/>
  <c r="H41" i="29"/>
  <c r="H28" i="29"/>
  <c r="H30" i="30"/>
  <c r="H67" i="30"/>
  <c r="H27" i="29"/>
  <c r="H67" i="31"/>
  <c r="H69" i="30"/>
  <c r="H72" i="30"/>
  <c r="H58" i="30"/>
  <c r="H38" i="29"/>
  <c r="H39" i="29"/>
  <c r="H10" i="31"/>
  <c r="H19" i="29"/>
  <c r="H96" i="31"/>
  <c r="H17" i="30"/>
  <c r="H82" i="31"/>
  <c r="H24" i="31"/>
  <c r="H79" i="39"/>
  <c r="H80" i="39"/>
  <c r="H45" i="39"/>
  <c r="H111" i="31"/>
  <c r="H97" i="31"/>
  <c r="H41" i="31"/>
  <c r="O96" i="31"/>
  <c r="O79" i="31"/>
  <c r="O75" i="31"/>
  <c r="O62" i="31"/>
  <c r="O58" i="31"/>
  <c r="O41" i="31"/>
  <c r="O24" i="31"/>
  <c r="O105" i="31"/>
  <c r="O92" i="31"/>
  <c r="O88" i="31"/>
  <c r="O71" i="31"/>
  <c r="O54" i="31"/>
  <c r="O37" i="31"/>
  <c r="O33" i="31"/>
  <c r="O20" i="31"/>
  <c r="O16" i="31"/>
  <c r="O106" i="31"/>
  <c r="O89" i="31"/>
  <c r="O72" i="31"/>
  <c r="O55" i="31"/>
  <c r="O51" i="31"/>
  <c r="O38" i="31"/>
  <c r="O34" i="31"/>
  <c r="O17" i="31"/>
  <c r="O102" i="31"/>
  <c r="O85" i="31"/>
  <c r="O81" i="31"/>
  <c r="O68" i="31"/>
  <c r="O64" i="31"/>
  <c r="O47" i="31"/>
  <c r="O30" i="31"/>
  <c r="O13" i="31"/>
  <c r="O111" i="31"/>
  <c r="O109" i="31"/>
  <c r="O101" i="31"/>
  <c r="O84" i="31"/>
  <c r="O67" i="31"/>
  <c r="O63" i="31"/>
  <c r="O50" i="31"/>
  <c r="O46" i="31"/>
  <c r="O29" i="31"/>
  <c r="O12" i="31"/>
  <c r="O93" i="31"/>
  <c r="O80" i="31"/>
  <c r="O76" i="31"/>
  <c r="O59" i="31"/>
  <c r="O42" i="31"/>
  <c r="O25" i="31"/>
  <c r="O21" i="31"/>
  <c r="O110" i="31"/>
  <c r="O97" i="31"/>
  <c r="O65" i="31"/>
  <c r="O44" i="31"/>
  <c r="O23" i="31"/>
  <c r="O87" i="31"/>
  <c r="O77" i="31"/>
  <c r="O56" i="31"/>
  <c r="O28" i="31"/>
  <c r="O10" i="31"/>
  <c r="O53" i="31"/>
  <c r="O74" i="31"/>
  <c r="O39" i="31"/>
  <c r="O32" i="31"/>
  <c r="O14" i="31"/>
  <c r="O104" i="31"/>
  <c r="O86" i="31"/>
  <c r="O48" i="31"/>
  <c r="O108" i="31"/>
  <c r="O90" i="31"/>
  <c r="O83" i="31"/>
  <c r="O69" i="31"/>
  <c r="O45" i="31"/>
  <c r="O27" i="31"/>
  <c r="O94" i="31"/>
  <c r="O66" i="31"/>
  <c r="O52" i="31"/>
  <c r="O73" i="31"/>
  <c r="O49" i="31"/>
  <c r="O31" i="31"/>
  <c r="O98" i="31"/>
  <c r="O91" i="31"/>
  <c r="O70" i="31"/>
  <c r="O35" i="31"/>
  <c r="O95" i="31"/>
  <c r="O5" i="39"/>
  <c r="O60" i="31"/>
  <c r="O99" i="31"/>
  <c r="O78" i="31"/>
  <c r="O57" i="31"/>
  <c r="O36" i="31"/>
  <c r="O18" i="31"/>
  <c r="O11" i="31"/>
  <c r="O43" i="31"/>
  <c r="O22" i="31"/>
  <c r="O15" i="31"/>
  <c r="O103" i="31"/>
  <c r="O61" i="31"/>
  <c r="O40" i="31"/>
  <c r="O19" i="31"/>
  <c r="O107" i="31"/>
  <c r="O82" i="31"/>
  <c r="O26" i="31"/>
  <c r="O100" i="31"/>
  <c r="O7" i="31"/>
  <c r="O8" i="31"/>
  <c r="O5" i="31"/>
  <c r="O6" i="31"/>
  <c r="O9" i="31"/>
  <c r="O44" i="30"/>
  <c r="O17" i="30"/>
  <c r="O9" i="30"/>
  <c r="O66" i="30"/>
  <c r="O60" i="30"/>
  <c r="O15" i="30"/>
  <c r="O13" i="30"/>
  <c r="O11" i="30"/>
  <c r="O64" i="30"/>
  <c r="O58" i="30"/>
  <c r="O50" i="30"/>
  <c r="O48" i="30"/>
  <c r="O46" i="30"/>
  <c r="O42" i="30"/>
  <c r="O40" i="30"/>
  <c r="O21" i="30"/>
  <c r="O19" i="30"/>
  <c r="O7" i="30"/>
  <c r="O36" i="30"/>
  <c r="O27" i="30"/>
  <c r="O23" i="30"/>
  <c r="O38" i="30"/>
  <c r="O30" i="30"/>
  <c r="O12" i="30"/>
  <c r="O20" i="30"/>
  <c r="O28" i="30"/>
  <c r="O29" i="30"/>
  <c r="O37" i="30"/>
  <c r="O45" i="30"/>
  <c r="O53" i="30"/>
  <c r="O61" i="30"/>
  <c r="O69" i="30"/>
  <c r="O74" i="30"/>
  <c r="O34" i="30"/>
  <c r="O68" i="30"/>
  <c r="O5" i="29"/>
  <c r="O62" i="30"/>
  <c r="O54" i="30"/>
  <c r="O6" i="30"/>
  <c r="O14" i="30"/>
  <c r="O22" i="30"/>
  <c r="O31" i="30"/>
  <c r="O39" i="30"/>
  <c r="O47" i="30"/>
  <c r="O55" i="30"/>
  <c r="O63" i="30"/>
  <c r="O71" i="30"/>
  <c r="O72" i="30"/>
  <c r="O25" i="30"/>
  <c r="O10" i="30"/>
  <c r="O26" i="30"/>
  <c r="O35" i="30"/>
  <c r="O51" i="30"/>
  <c r="O67" i="30"/>
  <c r="O75" i="30"/>
  <c r="O56" i="30"/>
  <c r="O59" i="30"/>
  <c r="O24" i="30"/>
  <c r="O33" i="30"/>
  <c r="O65" i="30"/>
  <c r="O5" i="30"/>
  <c r="O32" i="30"/>
  <c r="O16" i="30"/>
  <c r="O52" i="30"/>
  <c r="O41" i="30"/>
  <c r="O57" i="30"/>
  <c r="O73" i="30"/>
  <c r="O70" i="30"/>
  <c r="O18" i="30"/>
  <c r="O43" i="30"/>
  <c r="O8" i="30"/>
  <c r="O49" i="30"/>
  <c r="Q17" i="29" l="1"/>
  <c r="P3" i="40"/>
  <c r="Q29" i="29"/>
  <c r="Q43" i="27"/>
  <c r="P4" i="40"/>
  <c r="P16" i="40"/>
  <c r="P11" i="40"/>
  <c r="P12" i="40"/>
  <c r="P14" i="40"/>
  <c r="Q32" i="30"/>
  <c r="Q26" i="18"/>
  <c r="P1" i="40"/>
  <c r="P6" i="40"/>
  <c r="P9" i="40"/>
  <c r="P5" i="40"/>
  <c r="P8" i="40"/>
  <c r="Q36" i="31"/>
  <c r="Q41" i="27"/>
  <c r="Q34" i="31"/>
  <c r="Q16" i="18"/>
  <c r="Q48" i="18"/>
  <c r="Q37" i="18"/>
  <c r="Q36" i="39"/>
  <c r="P10" i="40"/>
  <c r="Q29" i="27"/>
  <c r="Q5" i="28"/>
  <c r="Q46" i="27"/>
  <c r="Q11" i="27"/>
  <c r="Q36" i="28"/>
  <c r="Q9" i="18"/>
  <c r="Q35" i="18"/>
  <c r="Q27" i="28"/>
  <c r="Q31" i="31"/>
  <c r="Q46" i="31"/>
  <c r="Q30" i="28"/>
  <c r="Q36" i="27"/>
  <c r="Q7" i="29"/>
  <c r="Q8" i="28"/>
  <c r="Q95" i="31"/>
  <c r="Q90" i="31"/>
  <c r="Q47" i="31"/>
  <c r="Q14" i="39"/>
  <c r="Q19" i="29"/>
  <c r="Q59" i="39"/>
  <c r="Q51" i="39"/>
  <c r="Q16" i="39"/>
  <c r="Q34" i="39"/>
  <c r="Q5" i="18"/>
  <c r="Q14" i="27"/>
  <c r="Q6" i="30"/>
  <c r="Q42" i="30"/>
  <c r="Q72" i="39"/>
  <c r="Q84" i="31"/>
  <c r="Q33" i="39"/>
  <c r="Q40" i="39"/>
  <c r="Q41" i="29"/>
  <c r="Q16" i="30"/>
  <c r="Q15" i="39"/>
  <c r="Q25" i="28"/>
  <c r="Q47" i="39"/>
  <c r="Q61" i="31"/>
  <c r="Q63" i="39"/>
  <c r="Q103" i="31"/>
  <c r="Q64" i="31"/>
  <c r="Q16" i="31"/>
  <c r="Q9" i="31"/>
  <c r="Q23" i="39"/>
  <c r="Q69" i="39"/>
  <c r="Q78" i="31"/>
  <c r="Q24" i="39"/>
  <c r="Q109" i="31"/>
  <c r="Q20" i="31"/>
  <c r="Q25" i="39"/>
  <c r="Q35" i="28"/>
  <c r="Q19" i="27"/>
  <c r="Q31" i="27"/>
  <c r="Q22" i="27"/>
  <c r="Q61" i="30"/>
  <c r="Q55" i="39"/>
  <c r="Q23" i="31"/>
  <c r="Q27" i="39"/>
  <c r="Q55" i="31"/>
  <c r="Q29" i="28"/>
  <c r="Q27" i="18"/>
  <c r="Q21" i="39"/>
  <c r="Q78" i="39"/>
  <c r="Q23" i="28"/>
  <c r="Q32" i="27"/>
  <c r="Q57" i="39"/>
  <c r="Q74" i="31"/>
  <c r="Q49" i="39"/>
  <c r="Q48" i="30"/>
  <c r="Q46" i="39"/>
  <c r="Q48" i="39"/>
  <c r="Q38" i="31"/>
  <c r="Q46" i="18"/>
  <c r="Q6" i="27"/>
  <c r="Q40" i="29"/>
  <c r="Q39" i="39"/>
  <c r="Q100" i="31"/>
  <c r="Q66" i="31"/>
  <c r="Q35" i="39"/>
  <c r="Q8" i="30"/>
  <c r="Q70" i="30"/>
  <c r="Q6" i="29"/>
  <c r="Q48" i="31"/>
  <c r="Q66" i="39"/>
  <c r="Q21" i="18"/>
  <c r="Q17" i="28"/>
  <c r="Q39" i="28"/>
  <c r="Q56" i="30"/>
  <c r="Q13" i="30"/>
  <c r="Q12" i="31"/>
  <c r="Q58" i="31"/>
  <c r="Q37" i="27"/>
  <c r="Q11" i="28"/>
  <c r="Q6" i="18"/>
  <c r="Q33" i="28"/>
  <c r="Q5" i="27"/>
  <c r="Q27" i="27"/>
  <c r="Q37" i="29"/>
  <c r="Q54" i="30"/>
  <c r="Q66" i="30"/>
  <c r="Q21" i="27"/>
  <c r="Q32" i="28"/>
  <c r="Q15" i="28"/>
  <c r="Q26" i="29"/>
  <c r="Q10" i="39"/>
  <c r="Q20" i="28"/>
  <c r="Q28" i="27"/>
  <c r="Q38" i="28"/>
  <c r="Q24" i="28"/>
  <c r="Q10" i="28"/>
  <c r="Q26" i="28"/>
  <c r="Q40" i="27"/>
  <c r="Q8" i="27"/>
  <c r="Q45" i="39"/>
  <c r="Q13" i="29"/>
  <c r="Q15" i="18"/>
  <c r="Q97" i="31"/>
  <c r="Q31" i="18"/>
  <c r="Q108" i="31"/>
  <c r="Q30" i="29"/>
  <c r="Q8" i="29"/>
  <c r="Q35" i="31"/>
  <c r="Q79" i="39"/>
  <c r="Q51" i="31"/>
  <c r="Q10" i="30"/>
  <c r="Q99" i="31"/>
  <c r="Q111" i="31"/>
  <c r="Q13" i="39"/>
  <c r="Q29" i="30"/>
  <c r="Q31" i="29"/>
  <c r="Q22" i="18"/>
  <c r="Q91" i="31"/>
  <c r="Q31" i="39"/>
  <c r="Q37" i="31"/>
  <c r="Q14" i="18"/>
  <c r="Q44" i="18"/>
  <c r="Q15" i="31"/>
  <c r="Q98" i="31"/>
  <c r="Q65" i="31"/>
  <c r="Q102" i="31"/>
  <c r="Q41" i="31"/>
  <c r="Q34" i="29"/>
  <c r="Q35" i="29"/>
  <c r="Q58" i="30"/>
  <c r="Q41" i="18"/>
  <c r="Q42" i="18"/>
  <c r="Q40" i="18"/>
  <c r="Q11" i="18"/>
  <c r="Q70" i="39"/>
  <c r="Q22" i="31"/>
  <c r="Q19" i="39"/>
  <c r="Q11" i="39"/>
  <c r="Q56" i="39"/>
  <c r="Q86" i="31"/>
  <c r="Q56" i="31"/>
  <c r="Q42" i="31"/>
  <c r="Q54" i="39"/>
  <c r="Q77" i="39"/>
  <c r="Q106" i="31"/>
  <c r="Q71" i="31"/>
  <c r="Q43" i="30"/>
  <c r="Q65" i="30"/>
  <c r="Q39" i="30"/>
  <c r="Q7" i="30"/>
  <c r="Q33" i="18"/>
  <c r="Q34" i="18"/>
  <c r="Q36" i="18"/>
  <c r="Q7" i="18"/>
  <c r="Q82" i="31"/>
  <c r="Q43" i="31"/>
  <c r="Q60" i="31"/>
  <c r="Q32" i="39"/>
  <c r="Q104" i="31"/>
  <c r="Q77" i="31"/>
  <c r="Q7" i="39"/>
  <c r="Q59" i="31"/>
  <c r="Q29" i="31"/>
  <c r="Q42" i="39"/>
  <c r="Q65" i="39"/>
  <c r="Q74" i="39"/>
  <c r="Q88" i="31"/>
  <c r="Q62" i="31"/>
  <c r="Q10" i="31"/>
  <c r="Q49" i="18"/>
  <c r="Q89" i="31"/>
  <c r="Q57" i="30"/>
  <c r="Q32" i="18"/>
  <c r="Q107" i="31"/>
  <c r="Q68" i="39"/>
  <c r="Q60" i="39"/>
  <c r="Q27" i="31"/>
  <c r="Q44" i="39"/>
  <c r="Q58" i="39"/>
  <c r="Q41" i="39"/>
  <c r="Q76" i="31"/>
  <c r="Q30" i="39"/>
  <c r="Q53" i="39"/>
  <c r="Q62" i="39"/>
  <c r="Q92" i="31"/>
  <c r="Q75" i="31"/>
  <c r="Q37" i="39"/>
  <c r="Q85" i="31"/>
  <c r="Q25" i="18"/>
  <c r="Q7" i="31"/>
  <c r="Q74" i="30"/>
  <c r="Q28" i="18"/>
  <c r="Q71" i="39"/>
  <c r="Q20" i="39"/>
  <c r="Q49" i="31"/>
  <c r="Q45" i="31"/>
  <c r="Q14" i="31"/>
  <c r="Q6" i="39"/>
  <c r="Q110" i="31"/>
  <c r="Q80" i="31"/>
  <c r="Q50" i="31"/>
  <c r="Q18" i="39"/>
  <c r="Q29" i="39"/>
  <c r="Q50" i="39"/>
  <c r="Q105" i="31"/>
  <c r="Q79" i="31"/>
  <c r="Q23" i="30"/>
  <c r="Q21" i="31"/>
  <c r="Q36" i="30"/>
  <c r="Q8" i="39"/>
  <c r="Q11" i="30"/>
  <c r="Q24" i="30"/>
  <c r="Q17" i="18"/>
  <c r="Q69" i="31"/>
  <c r="Q52" i="39"/>
  <c r="Q32" i="29"/>
  <c r="Q13" i="18"/>
  <c r="Q12" i="18"/>
  <c r="Q57" i="31"/>
  <c r="Q12" i="39"/>
  <c r="Q101" i="31"/>
  <c r="Q49" i="30"/>
  <c r="Q45" i="30"/>
  <c r="Q8" i="18"/>
  <c r="Q52" i="31"/>
  <c r="Q53" i="31"/>
  <c r="Q28" i="39"/>
  <c r="Q68" i="31"/>
  <c r="Q71" i="30"/>
  <c r="Q30" i="18"/>
  <c r="Q23" i="18"/>
  <c r="Q70" i="31"/>
  <c r="Q81" i="31"/>
  <c r="Q33" i="31"/>
  <c r="Q27" i="30"/>
  <c r="Q8" i="31"/>
  <c r="Q22" i="39"/>
  <c r="Q67" i="39"/>
  <c r="Q94" i="31"/>
  <c r="Q44" i="31"/>
  <c r="Q72" i="31"/>
  <c r="Q24" i="31"/>
  <c r="Q55" i="30"/>
  <c r="Q68" i="30"/>
  <c r="Q50" i="18"/>
  <c r="Q26" i="31"/>
  <c r="Q43" i="39"/>
  <c r="Q80" i="39"/>
  <c r="Q28" i="31"/>
  <c r="Q25" i="31"/>
  <c r="Q54" i="31"/>
  <c r="Q24" i="29"/>
  <c r="Q33" i="30"/>
  <c r="Q10" i="29"/>
  <c r="Q23" i="29"/>
  <c r="Q9" i="30"/>
  <c r="Q18" i="30"/>
  <c r="Q12" i="30"/>
  <c r="Q45" i="18"/>
  <c r="Q18" i="18"/>
  <c r="Q47" i="18"/>
  <c r="Q36" i="29"/>
  <c r="Q25" i="29"/>
  <c r="Q67" i="30"/>
  <c r="Q22" i="30"/>
  <c r="Q5" i="29"/>
  <c r="Q21" i="30"/>
  <c r="Q15" i="30"/>
  <c r="Q10" i="18"/>
  <c r="Q24" i="18"/>
  <c r="Q43" i="18"/>
  <c r="Q19" i="31"/>
  <c r="Q11" i="31"/>
  <c r="Q9" i="39"/>
  <c r="Q73" i="31"/>
  <c r="Q32" i="31"/>
  <c r="Q76" i="39"/>
  <c r="Q93" i="31"/>
  <c r="Q63" i="31"/>
  <c r="Q13" i="31"/>
  <c r="Q17" i="39"/>
  <c r="Q38" i="39"/>
  <c r="Q73" i="39"/>
  <c r="Q96" i="31"/>
  <c r="Q52" i="30"/>
  <c r="Q59" i="30"/>
  <c r="Q51" i="30"/>
  <c r="Q69" i="30"/>
  <c r="Q38" i="29"/>
  <c r="Q60" i="30"/>
  <c r="Q29" i="18"/>
  <c r="Q6" i="31"/>
  <c r="Q20" i="18"/>
  <c r="Q39" i="18"/>
  <c r="Q40" i="31"/>
  <c r="Q18" i="31"/>
  <c r="Q5" i="39"/>
  <c r="Q81" i="39"/>
  <c r="Q83" i="31"/>
  <c r="Q39" i="31"/>
  <c r="Q87" i="31"/>
  <c r="Q64" i="39"/>
  <c r="Q75" i="39"/>
  <c r="Q67" i="31"/>
  <c r="Q30" i="31"/>
  <c r="Q17" i="31"/>
  <c r="Q26" i="39"/>
  <c r="Q61" i="39"/>
  <c r="Q73" i="30"/>
  <c r="Q14" i="29"/>
  <c r="Q5" i="30"/>
  <c r="Q25" i="27"/>
  <c r="Q75" i="30"/>
  <c r="Q35" i="30"/>
  <c r="Q11" i="29"/>
  <c r="Q16" i="29"/>
  <c r="Q16" i="27"/>
  <c r="Q25" i="30"/>
  <c r="Q7" i="28"/>
  <c r="Q47" i="30"/>
  <c r="Q23" i="27"/>
  <c r="Q37" i="28"/>
  <c r="Q28" i="29"/>
  <c r="Q62" i="30"/>
  <c r="Q33" i="29"/>
  <c r="Q34" i="30"/>
  <c r="Q37" i="30"/>
  <c r="Q35" i="27"/>
  <c r="Q12" i="28"/>
  <c r="Q13" i="27"/>
  <c r="Q15" i="27"/>
  <c r="Q38" i="30"/>
  <c r="Q6" i="28"/>
  <c r="Q19" i="30"/>
  <c r="Q18" i="27"/>
  <c r="Q50" i="30"/>
  <c r="Q64" i="30"/>
  <c r="Q20" i="29"/>
  <c r="Q44" i="27"/>
  <c r="Q19" i="28"/>
  <c r="Q17" i="30"/>
  <c r="Q9" i="27"/>
  <c r="Q21" i="29"/>
  <c r="Q12" i="27"/>
  <c r="Q24" i="27"/>
  <c r="Q33" i="27"/>
  <c r="Q44" i="30"/>
  <c r="Q27" i="29"/>
  <c r="Q9" i="29"/>
  <c r="Q28" i="30"/>
  <c r="Q14" i="28"/>
  <c r="Q42" i="27"/>
  <c r="Q34" i="28"/>
  <c r="Q5" i="31"/>
  <c r="Q41" i="30"/>
  <c r="Q38" i="27"/>
  <c r="Q15" i="29"/>
  <c r="Q18" i="29"/>
  <c r="Q26" i="30"/>
  <c r="Q13" i="28"/>
  <c r="Q39" i="27"/>
  <c r="Q45" i="27"/>
  <c r="Q72" i="30"/>
  <c r="Q63" i="30"/>
  <c r="Q31" i="30"/>
  <c r="Q14" i="30"/>
  <c r="Q39" i="29"/>
  <c r="Q16" i="28"/>
  <c r="Q17" i="27"/>
  <c r="Q20" i="27"/>
  <c r="Q53" i="30"/>
  <c r="Q12" i="29"/>
  <c r="Q20" i="30"/>
  <c r="Q30" i="30"/>
  <c r="Q26" i="27"/>
  <c r="Q28" i="28"/>
  <c r="Q22" i="28"/>
  <c r="Q31" i="28"/>
  <c r="Q30" i="27"/>
  <c r="Q7" i="27"/>
  <c r="Q40" i="30"/>
  <c r="Q46" i="30"/>
  <c r="Q9" i="28"/>
  <c r="Q34" i="27"/>
  <c r="Q21" i="28"/>
  <c r="Q10" i="27"/>
  <c r="Q22" i="29"/>
  <c r="Q18" i="28"/>
</calcChain>
</file>

<file path=xl/sharedStrings.xml><?xml version="1.0" encoding="utf-8"?>
<sst xmlns="http://schemas.openxmlformats.org/spreadsheetml/2006/main" count="295" uniqueCount="91">
  <si>
    <t>[Assumptions as presented below correspond to the base case presented in the report]</t>
  </si>
  <si>
    <t>[Scenarios 1 and 2 alter the discount rate used in calculations]</t>
  </si>
  <si>
    <t>Result</t>
  </si>
  <si>
    <t>Calculation</t>
  </si>
  <si>
    <t>Requires Input</t>
  </si>
  <si>
    <t>Linked cell</t>
  </si>
  <si>
    <t>Predicted Demand (TWh)</t>
  </si>
  <si>
    <t>Renewable Capacity Ratios</t>
  </si>
  <si>
    <t>Large Scale Solar</t>
  </si>
  <si>
    <t>Wind</t>
  </si>
  <si>
    <t>Offshore Wind</t>
  </si>
  <si>
    <t>Onshore Wind</t>
  </si>
  <si>
    <t>Capacity Factors (Yearly Average)</t>
  </si>
  <si>
    <t>Nuclear</t>
  </si>
  <si>
    <t>As per Hinkley Point C (HPC)</t>
  </si>
  <si>
    <t>Weighted Average Renewables</t>
  </si>
  <si>
    <t>61% according to department for net-zero</t>
  </si>
  <si>
    <t>45% According to department for net-zero</t>
  </si>
  <si>
    <t>LCOE (2024 GBP)</t>
  </si>
  <si>
    <t>% of Total</t>
  </si>
  <si>
    <t>GBP/MWh</t>
  </si>
  <si>
    <t>Weighted Average Nuclear</t>
  </si>
  <si>
    <t>Presently we do not know what the mix of SMRs and big nuclear will be. 78 GBP/MWh is the BEIS central prediction for the cost of nuclear in 2040.</t>
  </si>
  <si>
    <t>Existing Nuclear incl. HPC</t>
  </si>
  <si>
    <t>These can be used to give a weighted average sum when the nuclear fleet mix and its costs become more accurately known</t>
  </si>
  <si>
    <t>Big Nuclear</t>
  </si>
  <si>
    <t>SMRs</t>
  </si>
  <si>
    <t>Projects commisioning in 2025 (BEIS, 2023)</t>
  </si>
  <si>
    <t>Projects commisioning in 2040 (BEIS, 2023)</t>
  </si>
  <si>
    <t>Storage Costs</t>
  </si>
  <si>
    <t>Discount rate 1 (%)</t>
  </si>
  <si>
    <t>Scenario 1</t>
  </si>
  <si>
    <t>Discount rate 2 (%)</t>
  </si>
  <si>
    <t>Scenario 2</t>
  </si>
  <si>
    <t>Catalysers</t>
  </si>
  <si>
    <t>Uncertainty</t>
  </si>
  <si>
    <t>Efficiency (In)</t>
  </si>
  <si>
    <t>CAPEX ($/KWe)</t>
  </si>
  <si>
    <t>O&amp;M (% of CAPEX)</t>
  </si>
  <si>
    <t>Financial Lifetime (Years)</t>
  </si>
  <si>
    <t>Annualised GBP/GW (Discount rate 1)</t>
  </si>
  <si>
    <t>CAPEX x ([r/(1-(1/1+r)^N]+O&amp;M as % of CAPEX)</t>
  </si>
  <si>
    <t>Annualised GBP/GW (Discount rate 2)</t>
  </si>
  <si>
    <t>Storage (salt-cavern solution mining)</t>
  </si>
  <si>
    <t>Efficiency (out)</t>
  </si>
  <si>
    <t>CAPEX (GBP/TWh delivered)</t>
  </si>
  <si>
    <t>The reference to delivered electricity accounts for the fact that storage has to be 1/0.55x bigger due to 0.55 efficiency of the storage disscharge.</t>
  </si>
  <si>
    <t>Annualised GBP/TWh (LHV) (Discount rate 1)</t>
  </si>
  <si>
    <t>Annualised GBP/TWh (LHV) (Discount rate 2)</t>
  </si>
  <si>
    <t>Hydrogen Electricity Generation</t>
  </si>
  <si>
    <t>Other Assumptions</t>
  </si>
  <si>
    <t>Transport + Rapid Response Costs (GBP/MWh)</t>
  </si>
  <si>
    <t>USD/GBP</t>
  </si>
  <si>
    <t>2024 Average Closing USD/GBP rate</t>
  </si>
  <si>
    <t>Annual Costs (GBP/MWh)</t>
  </si>
  <si>
    <t>Nuclear (GW)</t>
  </si>
  <si>
    <t>Renewables (GW)</t>
  </si>
  <si>
    <t>Storage (TWh)</t>
  </si>
  <si>
    <t>Electrolyser Power (GW)</t>
  </si>
  <si>
    <t>Electricity Generation Capacity (GW)</t>
  </si>
  <si>
    <t>Renewables</t>
  </si>
  <si>
    <t>Hydrogen Electrolysers</t>
  </si>
  <si>
    <t>Hydrogen Storage</t>
  </si>
  <si>
    <t>Other Costs</t>
  </si>
  <si>
    <t>Total (GBP/MWh)</t>
  </si>
  <si>
    <t>Combination</t>
  </si>
  <si>
    <t>DAC</t>
  </si>
  <si>
    <t>DAC Capacity (GW)</t>
  </si>
  <si>
    <t>DAC Demand (TWh) Net-Zero</t>
  </si>
  <si>
    <t>Total Demand (TWh) Net-Zero</t>
  </si>
  <si>
    <t>DAC Demand (TWh) Net-Negative</t>
  </si>
  <si>
    <t>Total Demand (TWh) Net-Negative</t>
  </si>
  <si>
    <t>GBP/EURO</t>
  </si>
  <si>
    <t>In (kJ/t)</t>
  </si>
  <si>
    <t>43 case</t>
  </si>
  <si>
    <t>101 case</t>
  </si>
  <si>
    <t>162 case</t>
  </si>
  <si>
    <t>Capacity Factor</t>
  </si>
  <si>
    <t>Carbon Storage</t>
  </si>
  <si>
    <r>
      <t>CAPEX (€/t</t>
    </r>
    <r>
      <rPr>
        <sz val="9"/>
        <color theme="1"/>
        <rFont val="Calibri"/>
        <family val="2"/>
        <scheme val="minor"/>
      </rPr>
      <t>CO</t>
    </r>
    <r>
      <rPr>
        <sz val="8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 -not used</t>
    </r>
  </si>
  <si>
    <t>Low CAPEX ($/KWe)</t>
  </si>
  <si>
    <t>Mid CAPEX (€/KWe)</t>
  </si>
  <si>
    <t>High CAPEX (€/KWe)</t>
  </si>
  <si>
    <t>Minimum</t>
  </si>
  <si>
    <t>Storage Cost %</t>
  </si>
  <si>
    <t>162 case, 100 year</t>
    <phoneticPr fontId="15"/>
  </si>
  <si>
    <t>Avg</t>
  </si>
  <si>
    <t>for</t>
  </si>
  <si>
    <t>renewable</t>
  </si>
  <si>
    <t>each</t>
  </si>
  <si>
    <t>Extreme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</si>
</sst>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(* #,##0.00_);_(* \(#,##0.00\);_(* &quot;-&quot;??_);_(@_)"/>
    <numFmt numFmtId="165" formatCode="_(* #,##0_);_(* \(#,##0\);_(* &quot;-&quot;??_);_(@_)"/>
    <numFmt numFmtId="166" formatCode="_-[$£-809]* #,##0.00_-;\-[$£-809]* #,##0.00_-;_-[$£-809]* &quot;-&quot;??_-;_-@_-"/>
    <numFmt numFmtId="167" formatCode="_(* #,##0.0_);_(* \(#,##0.0\);_(* &quot;-&quot;??_);_(@_)"/>
    <numFmt numFmtId="168" formatCode="_(* #,##0.000_);_(* \(#,##0.000\);_(* &quot;-&quot;??_);_(@_)"/>
    <numFmt numFmtId="169" formatCode="0_ "/>
    <numFmt numFmtId="170" formatCode="0.0_ "/>
    <numFmt numFmtId="171" formatCode="0.0"/>
    <numFmt numFmtId="172" formatCode="0.0000"/>
  </numFmts>
  <fonts count="1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charset val="128"/>
      <scheme val="minor"/>
    </font>
    <font>
      <sz val="6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5" fillId="3" borderId="2" applyNumberFormat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3" fillId="2" borderId="2" xfId="4"/>
    <xf numFmtId="0" fontId="5" fillId="3" borderId="2" xfId="6"/>
    <xf numFmtId="0" fontId="4" fillId="3" borderId="3" xfId="5"/>
    <xf numFmtId="0" fontId="0" fillId="0" borderId="0" xfId="0" applyAlignment="1">
      <alignment horizontal="right"/>
    </xf>
    <xf numFmtId="9" fontId="3" fillId="2" borderId="2" xfId="4" applyNumberFormat="1"/>
    <xf numFmtId="0" fontId="0" fillId="0" borderId="0" xfId="0" applyAlignment="1">
      <alignment horizontal="left" indent="1"/>
    </xf>
    <xf numFmtId="1" fontId="3" fillId="2" borderId="2" xfId="4" applyNumberFormat="1"/>
    <xf numFmtId="165" fontId="5" fillId="3" borderId="2" xfId="6" applyNumberFormat="1"/>
    <xf numFmtId="9" fontId="5" fillId="3" borderId="2" xfId="6" applyNumberFormat="1"/>
    <xf numFmtId="2" fontId="3" fillId="2" borderId="2" xfId="4" applyNumberFormat="1"/>
    <xf numFmtId="0" fontId="6" fillId="0" borderId="0" xfId="7"/>
    <xf numFmtId="0" fontId="2" fillId="0" borderId="0" xfId="3" applyBorder="1"/>
    <xf numFmtId="0" fontId="7" fillId="0" borderId="4" xfId="0" applyFont="1" applyBorder="1" applyAlignment="1">
      <alignment horizontal="right"/>
    </xf>
    <xf numFmtId="0" fontId="6" fillId="0" borderId="0" xfId="7" applyBorder="1"/>
    <xf numFmtId="0" fontId="2" fillId="0" borderId="0" xfId="3" applyBorder="1" applyAlignment="1">
      <alignment horizontal="left"/>
    </xf>
    <xf numFmtId="10" fontId="3" fillId="2" borderId="2" xfId="4" applyNumberFormat="1"/>
    <xf numFmtId="2" fontId="5" fillId="3" borderId="2" xfId="6" applyNumberFormat="1"/>
    <xf numFmtId="166" fontId="5" fillId="3" borderId="2" xfId="6" applyNumberFormat="1"/>
    <xf numFmtId="0" fontId="7" fillId="0" borderId="0" xfId="0" applyFont="1"/>
    <xf numFmtId="165" fontId="3" fillId="2" borderId="2" xfId="4" applyNumberFormat="1"/>
    <xf numFmtId="0" fontId="7" fillId="0" borderId="0" xfId="0" applyFont="1" applyAlignment="1">
      <alignment horizontal="left"/>
    </xf>
    <xf numFmtId="0" fontId="3" fillId="2" borderId="2" xfId="4" applyAlignment="1">
      <alignment horizontal="right"/>
    </xf>
    <xf numFmtId="0" fontId="7" fillId="0" borderId="0" xfId="0" applyFont="1" applyAlignment="1">
      <alignment horizontal="right"/>
    </xf>
    <xf numFmtId="165" fontId="6" fillId="0" borderId="0" xfId="1" applyNumberFormat="1" applyFont="1"/>
    <xf numFmtId="0" fontId="8" fillId="0" borderId="5" xfId="0" applyFont="1" applyBorder="1"/>
    <xf numFmtId="167" fontId="7" fillId="0" borderId="4" xfId="1" applyNumberFormat="1" applyFont="1" applyBorder="1" applyAlignment="1">
      <alignment horizontal="right"/>
    </xf>
    <xf numFmtId="0" fontId="4" fillId="3" borderId="6" xfId="5" applyBorder="1" applyAlignment="1">
      <alignment horizontal="right"/>
    </xf>
    <xf numFmtId="164" fontId="3" fillId="2" borderId="2" xfId="1" applyFont="1" applyFill="1" applyBorder="1" applyAlignment="1">
      <alignment horizontal="left"/>
    </xf>
    <xf numFmtId="168" fontId="0" fillId="0" borderId="0" xfId="1" applyNumberFormat="1" applyFont="1" applyAlignment="1">
      <alignment horizontal="right"/>
    </xf>
    <xf numFmtId="0" fontId="9" fillId="0" borderId="0" xfId="0" applyFont="1"/>
    <xf numFmtId="0" fontId="3" fillId="2" borderId="8" xfId="4" applyBorder="1"/>
    <xf numFmtId="164" fontId="6" fillId="0" borderId="0" xfId="7" applyNumberFormat="1"/>
    <xf numFmtId="9" fontId="10" fillId="0" borderId="0" xfId="2" applyFont="1"/>
    <xf numFmtId="0" fontId="10" fillId="0" borderId="7" xfId="0" applyFont="1" applyBorder="1"/>
    <xf numFmtId="0" fontId="6" fillId="0" borderId="0" xfId="7" applyFill="1" applyBorder="1"/>
    <xf numFmtId="165" fontId="5" fillId="3" borderId="2" xfId="1" applyNumberFormat="1" applyFont="1" applyFill="1" applyBorder="1"/>
    <xf numFmtId="165" fontId="11" fillId="0" borderId="0" xfId="1" applyNumberFormat="1" applyFont="1" applyFill="1"/>
    <xf numFmtId="0" fontId="11" fillId="0" borderId="0" xfId="0" applyFont="1"/>
    <xf numFmtId="1" fontId="11" fillId="0" borderId="0" xfId="0" applyNumberFormat="1" applyFont="1"/>
    <xf numFmtId="167" fontId="11" fillId="0" borderId="0" xfId="1" applyNumberFormat="1" applyFont="1" applyFill="1" applyAlignment="1">
      <alignment horizontal="right"/>
    </xf>
    <xf numFmtId="165" fontId="0" fillId="0" borderId="0" xfId="0" applyNumberFormat="1"/>
    <xf numFmtId="164" fontId="4" fillId="3" borderId="9" xfId="5" applyNumberFormat="1" applyBorder="1" applyAlignment="1">
      <alignment horizontal="right"/>
    </xf>
    <xf numFmtId="0" fontId="4" fillId="0" borderId="10" xfId="5" applyFill="1" applyBorder="1" applyAlignment="1">
      <alignment horizontal="right"/>
    </xf>
    <xf numFmtId="164" fontId="4" fillId="0" borderId="0" xfId="5" applyNumberFormat="1" applyFill="1" applyBorder="1" applyAlignment="1">
      <alignment horizontal="right"/>
    </xf>
    <xf numFmtId="1" fontId="14" fillId="0" borderId="0" xfId="0" applyNumberFormat="1" applyFont="1"/>
    <xf numFmtId="169" fontId="0" fillId="0" borderId="0" xfId="0" applyNumberFormat="1"/>
    <xf numFmtId="170" fontId="11" fillId="0" borderId="0" xfId="0" applyNumberFormat="1" applyFont="1" applyAlignment="1">
      <alignment horizontal="right"/>
    </xf>
    <xf numFmtId="171" fontId="11" fillId="0" borderId="0" xfId="0" applyNumberFormat="1" applyFont="1"/>
    <xf numFmtId="0" fontId="8" fillId="0" borderId="0" xfId="0" applyFont="1"/>
    <xf numFmtId="0" fontId="11" fillId="0" borderId="0" xfId="0" applyFont="1" applyAlignment="1">
      <alignment horizontal="right"/>
    </xf>
    <xf numFmtId="164" fontId="4" fillId="3" borderId="11" xfId="5" applyNumberFormat="1" applyBorder="1" applyAlignment="1">
      <alignment horizontal="right"/>
    </xf>
    <xf numFmtId="9" fontId="0" fillId="0" borderId="0" xfId="2" applyFont="1"/>
    <xf numFmtId="172" fontId="3" fillId="2" borderId="2" xfId="4" applyNumberFormat="1"/>
    <xf numFmtId="171" fontId="11" fillId="0" borderId="0" xfId="0" applyNumberFormat="1" applyFont="1" applyAlignment="1">
      <alignment horizontal="right"/>
    </xf>
    <xf numFmtId="0" fontId="8" fillId="0" borderId="4" xfId="0" applyFont="1" applyBorder="1" applyAlignment="1">
      <alignment horizontal="center"/>
    </xf>
  </cellXfs>
  <cellStyles count="8">
    <cellStyle name="Calculation" xfId="6" builtinId="22"/>
    <cellStyle name="Comma" xfId="1" builtinId="3"/>
    <cellStyle name="Explanatory Text" xfId="7" builtinId="53"/>
    <cellStyle name="Heading 3" xfId="3" builtinId="18"/>
    <cellStyle name="Input" xfId="4" builtinId="20"/>
    <cellStyle name="Normal" xfId="0" builtinId="0"/>
    <cellStyle name="Output" xfId="5" builtinId="21"/>
    <cellStyle name="Percent" xfId="2" builtinId="5"/>
  </cellStyles>
  <dxfs count="0"/>
  <tableStyles count="0" defaultTableStyle="TableStyleMedium2" defaultPivotStyle="PivotStyleLight16"/>
  <colors>
    <mruColors>
      <color rgb="FFFF3A22"/>
      <color rgb="FFFF71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2400" b="1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400" b="1" i="0" u="none"/>
              <a:t>Electricity</a:t>
            </a:r>
            <a:r>
              <a:rPr lang="en-GB" sz="2400" b="1" i="0" u="none" baseline="0"/>
              <a:t> Costs Under Nuclear:12GW</a:t>
            </a:r>
            <a:endParaRPr lang="en-GB" sz="2400" b="1" i="0" u="none"/>
          </a:p>
        </c:rich>
      </c:tx>
      <c:layout>
        <c:manualLayout>
          <c:xMode val="edge"/>
          <c:yMode val="edge"/>
          <c:x val="0.26434984395262112"/>
          <c:y val="3.415576102800772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636534921289404"/>
          <c:y val="0.21419665277679509"/>
          <c:w val="0.8633489732734061"/>
          <c:h val="0.63127066464918036"/>
        </c:manualLayout>
      </c:layout>
      <c:barChart>
        <c:barDir val="col"/>
        <c:grouping val="stacked"/>
        <c:varyColors val="0"/>
        <c:ser>
          <c:idx val="5"/>
          <c:order val="0"/>
          <c:tx>
            <c:v>Other Costs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DAC'!$N$5:$N$68</c:f>
              <c:strCache>
                <c:ptCount val="64"/>
                <c:pt idx="0">
                  <c:v> (220,165,80) </c:v>
                </c:pt>
                <c:pt idx="1">
                  <c:v> (220,160,90) </c:v>
                </c:pt>
                <c:pt idx="2">
                  <c:v> (220,159,100) </c:v>
                </c:pt>
                <c:pt idx="3">
                  <c:v> (230,136,50) </c:v>
                </c:pt>
                <c:pt idx="4">
                  <c:v> (230,121,60) </c:v>
                </c:pt>
                <c:pt idx="5">
                  <c:v> (230,116,70) </c:v>
                </c:pt>
                <c:pt idx="6">
                  <c:v> (230,114,80) </c:v>
                </c:pt>
                <c:pt idx="7">
                  <c:v> (230,111,90) </c:v>
                </c:pt>
                <c:pt idx="8">
                  <c:v> (230,110,100) </c:v>
                </c:pt>
                <c:pt idx="9">
                  <c:v> (240,114,40) </c:v>
                </c:pt>
                <c:pt idx="10">
                  <c:v> (240,99,50) </c:v>
                </c:pt>
                <c:pt idx="11">
                  <c:v> (240,91,60) </c:v>
                </c:pt>
                <c:pt idx="12">
                  <c:v> (240,85,70) </c:v>
                </c:pt>
                <c:pt idx="13">
                  <c:v> (240,81,80) </c:v>
                </c:pt>
                <c:pt idx="14">
                  <c:v> (240,79,90) </c:v>
                </c:pt>
                <c:pt idx="15">
                  <c:v> (240,79,100) </c:v>
                </c:pt>
                <c:pt idx="16">
                  <c:v> (250,111,30) </c:v>
                </c:pt>
                <c:pt idx="17">
                  <c:v> (250,84,40) </c:v>
                </c:pt>
                <c:pt idx="18">
                  <c:v> (250,71,50) </c:v>
                </c:pt>
                <c:pt idx="19">
                  <c:v> (250,69,60) </c:v>
                </c:pt>
                <c:pt idx="20">
                  <c:v> (250,68,70) </c:v>
                </c:pt>
                <c:pt idx="21">
                  <c:v> (250,67,80) </c:v>
                </c:pt>
                <c:pt idx="22">
                  <c:v> (250,67,90) </c:v>
                </c:pt>
                <c:pt idx="23">
                  <c:v> (250,67,100) </c:v>
                </c:pt>
                <c:pt idx="24">
                  <c:v> (260,81,30) </c:v>
                </c:pt>
                <c:pt idx="25">
                  <c:v> (260,63,40) </c:v>
                </c:pt>
                <c:pt idx="26">
                  <c:v> (260,60,50) </c:v>
                </c:pt>
                <c:pt idx="27">
                  <c:v> (260,58,60) </c:v>
                </c:pt>
                <c:pt idx="28">
                  <c:v> (260,57,70) </c:v>
                </c:pt>
                <c:pt idx="29">
                  <c:v> (260,56,80) </c:v>
                </c:pt>
                <c:pt idx="30">
                  <c:v> (260,55,90) </c:v>
                </c:pt>
                <c:pt idx="31">
                  <c:v> (260,55,100) </c:v>
                </c:pt>
                <c:pt idx="32">
                  <c:v> (270,61,30) </c:v>
                </c:pt>
                <c:pt idx="33">
                  <c:v> (270,53,40) </c:v>
                </c:pt>
                <c:pt idx="34">
                  <c:v> (270,50,50) </c:v>
                </c:pt>
                <c:pt idx="35">
                  <c:v> (270,47,60) </c:v>
                </c:pt>
                <c:pt idx="36">
                  <c:v> (270,46,70) </c:v>
                </c:pt>
                <c:pt idx="37">
                  <c:v> (270,45,80) </c:v>
                </c:pt>
                <c:pt idx="38">
                  <c:v> (270,44,90) </c:v>
                </c:pt>
                <c:pt idx="39">
                  <c:v> (270,44,100) </c:v>
                </c:pt>
                <c:pt idx="40">
                  <c:v> (280,52,30) </c:v>
                </c:pt>
                <c:pt idx="41">
                  <c:v> (280,44,40) </c:v>
                </c:pt>
                <c:pt idx="42">
                  <c:v> (280,42,50) </c:v>
                </c:pt>
                <c:pt idx="43">
                  <c:v> (280,42,60) </c:v>
                </c:pt>
                <c:pt idx="44">
                  <c:v> (280,42,70) </c:v>
                </c:pt>
                <c:pt idx="45">
                  <c:v> (280,42,80) </c:v>
                </c:pt>
                <c:pt idx="46">
                  <c:v> (280,42,90) </c:v>
                </c:pt>
                <c:pt idx="47">
                  <c:v> (280,42,100) </c:v>
                </c:pt>
                <c:pt idx="48">
                  <c:v> (290,46,30) </c:v>
                </c:pt>
                <c:pt idx="49">
                  <c:v> (290,41,40) </c:v>
                </c:pt>
                <c:pt idx="50">
                  <c:v> (290,41,50) </c:v>
                </c:pt>
                <c:pt idx="51">
                  <c:v> (290,41,60) </c:v>
                </c:pt>
                <c:pt idx="52">
                  <c:v> (290,41,70) </c:v>
                </c:pt>
                <c:pt idx="53">
                  <c:v> (290,41,80) </c:v>
                </c:pt>
                <c:pt idx="54">
                  <c:v> (290,41,90) </c:v>
                </c:pt>
                <c:pt idx="55">
                  <c:v> (290,41,100) </c:v>
                </c:pt>
                <c:pt idx="56">
                  <c:v> (300,41,30) </c:v>
                </c:pt>
                <c:pt idx="57">
                  <c:v> (300,40,40) </c:v>
                </c:pt>
                <c:pt idx="58">
                  <c:v> (300,40,50) </c:v>
                </c:pt>
                <c:pt idx="59">
                  <c:v> (300,40,60) </c:v>
                </c:pt>
                <c:pt idx="60">
                  <c:v> (300,40,70) </c:v>
                </c:pt>
                <c:pt idx="61">
                  <c:v> (300,40,80) </c:v>
                </c:pt>
                <c:pt idx="62">
                  <c:v> (300,40,90) </c:v>
                </c:pt>
                <c:pt idx="63">
                  <c:v> (300,40,100) </c:v>
                </c:pt>
              </c:strCache>
            </c:strRef>
          </c:cat>
          <c:val>
            <c:numRef>
              <c:f>'No DAC'!$L$5:$L$68</c:f>
              <c:numCache>
                <c:formatCode>General</c:formatCode>
                <c:ptCount val="6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217-B746-802D-36D47FEAC0A7}"/>
            </c:ext>
          </c:extLst>
        </c:ser>
        <c:ser>
          <c:idx val="4"/>
          <c:order val="1"/>
          <c:tx>
            <c:strRef>
              <c:f>'No DAC'!$K$4</c:f>
              <c:strCache>
                <c:ptCount val="1"/>
                <c:pt idx="0">
                  <c:v>Hydrogen Electricity Generation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DAC'!$N$5:$N$68</c:f>
              <c:strCache>
                <c:ptCount val="64"/>
                <c:pt idx="0">
                  <c:v> (220,165,80) </c:v>
                </c:pt>
                <c:pt idx="1">
                  <c:v> (220,160,90) </c:v>
                </c:pt>
                <c:pt idx="2">
                  <c:v> (220,159,100) </c:v>
                </c:pt>
                <c:pt idx="3">
                  <c:v> (230,136,50) </c:v>
                </c:pt>
                <c:pt idx="4">
                  <c:v> (230,121,60) </c:v>
                </c:pt>
                <c:pt idx="5">
                  <c:v> (230,116,70) </c:v>
                </c:pt>
                <c:pt idx="6">
                  <c:v> (230,114,80) </c:v>
                </c:pt>
                <c:pt idx="7">
                  <c:v> (230,111,90) </c:v>
                </c:pt>
                <c:pt idx="8">
                  <c:v> (230,110,100) </c:v>
                </c:pt>
                <c:pt idx="9">
                  <c:v> (240,114,40) </c:v>
                </c:pt>
                <c:pt idx="10">
                  <c:v> (240,99,50) </c:v>
                </c:pt>
                <c:pt idx="11">
                  <c:v> (240,91,60) </c:v>
                </c:pt>
                <c:pt idx="12">
                  <c:v> (240,85,70) </c:v>
                </c:pt>
                <c:pt idx="13">
                  <c:v> (240,81,80) </c:v>
                </c:pt>
                <c:pt idx="14">
                  <c:v> (240,79,90) </c:v>
                </c:pt>
                <c:pt idx="15">
                  <c:v> (240,79,100) </c:v>
                </c:pt>
                <c:pt idx="16">
                  <c:v> (250,111,30) </c:v>
                </c:pt>
                <c:pt idx="17">
                  <c:v> (250,84,40) </c:v>
                </c:pt>
                <c:pt idx="18">
                  <c:v> (250,71,50) </c:v>
                </c:pt>
                <c:pt idx="19">
                  <c:v> (250,69,60) </c:v>
                </c:pt>
                <c:pt idx="20">
                  <c:v> (250,68,70) </c:v>
                </c:pt>
                <c:pt idx="21">
                  <c:v> (250,67,80) </c:v>
                </c:pt>
                <c:pt idx="22">
                  <c:v> (250,67,90) </c:v>
                </c:pt>
                <c:pt idx="23">
                  <c:v> (250,67,100) </c:v>
                </c:pt>
                <c:pt idx="24">
                  <c:v> (260,81,30) </c:v>
                </c:pt>
                <c:pt idx="25">
                  <c:v> (260,63,40) </c:v>
                </c:pt>
                <c:pt idx="26">
                  <c:v> (260,60,50) </c:v>
                </c:pt>
                <c:pt idx="27">
                  <c:v> (260,58,60) </c:v>
                </c:pt>
                <c:pt idx="28">
                  <c:v> (260,57,70) </c:v>
                </c:pt>
                <c:pt idx="29">
                  <c:v> (260,56,80) </c:v>
                </c:pt>
                <c:pt idx="30">
                  <c:v> (260,55,90) </c:v>
                </c:pt>
                <c:pt idx="31">
                  <c:v> (260,55,100) </c:v>
                </c:pt>
                <c:pt idx="32">
                  <c:v> (270,61,30) </c:v>
                </c:pt>
                <c:pt idx="33">
                  <c:v> (270,53,40) </c:v>
                </c:pt>
                <c:pt idx="34">
                  <c:v> (270,50,50) </c:v>
                </c:pt>
                <c:pt idx="35">
                  <c:v> (270,47,60) </c:v>
                </c:pt>
                <c:pt idx="36">
                  <c:v> (270,46,70) </c:v>
                </c:pt>
                <c:pt idx="37">
                  <c:v> (270,45,80) </c:v>
                </c:pt>
                <c:pt idx="38">
                  <c:v> (270,44,90) </c:v>
                </c:pt>
                <c:pt idx="39">
                  <c:v> (270,44,100) </c:v>
                </c:pt>
                <c:pt idx="40">
                  <c:v> (280,52,30) </c:v>
                </c:pt>
                <c:pt idx="41">
                  <c:v> (280,44,40) </c:v>
                </c:pt>
                <c:pt idx="42">
                  <c:v> (280,42,50) </c:v>
                </c:pt>
                <c:pt idx="43">
                  <c:v> (280,42,60) </c:v>
                </c:pt>
                <c:pt idx="44">
                  <c:v> (280,42,70) </c:v>
                </c:pt>
                <c:pt idx="45">
                  <c:v> (280,42,80) </c:v>
                </c:pt>
                <c:pt idx="46">
                  <c:v> (280,42,90) </c:v>
                </c:pt>
                <c:pt idx="47">
                  <c:v> (280,42,100) </c:v>
                </c:pt>
                <c:pt idx="48">
                  <c:v> (290,46,30) </c:v>
                </c:pt>
                <c:pt idx="49">
                  <c:v> (290,41,40) </c:v>
                </c:pt>
                <c:pt idx="50">
                  <c:v> (290,41,50) </c:v>
                </c:pt>
                <c:pt idx="51">
                  <c:v> (290,41,60) </c:v>
                </c:pt>
                <c:pt idx="52">
                  <c:v> (290,41,70) </c:v>
                </c:pt>
                <c:pt idx="53">
                  <c:v> (290,41,80) </c:v>
                </c:pt>
                <c:pt idx="54">
                  <c:v> (290,41,90) </c:v>
                </c:pt>
                <c:pt idx="55">
                  <c:v> (290,41,100) </c:v>
                </c:pt>
                <c:pt idx="56">
                  <c:v> (300,41,30) </c:v>
                </c:pt>
                <c:pt idx="57">
                  <c:v> (300,40,40) </c:v>
                </c:pt>
                <c:pt idx="58">
                  <c:v> (300,40,50) </c:v>
                </c:pt>
                <c:pt idx="59">
                  <c:v> (300,40,60) </c:v>
                </c:pt>
                <c:pt idx="60">
                  <c:v> (300,40,70) </c:v>
                </c:pt>
                <c:pt idx="61">
                  <c:v> (300,40,80) </c:v>
                </c:pt>
                <c:pt idx="62">
                  <c:v> (300,40,90) </c:v>
                </c:pt>
                <c:pt idx="63">
                  <c:v> (300,40,100) </c:v>
                </c:pt>
              </c:strCache>
            </c:strRef>
          </c:cat>
          <c:val>
            <c:numRef>
              <c:f>'No DAC'!$K$5:$K$68</c:f>
              <c:numCache>
                <c:formatCode>_(* #,##0.0_);_(* \(#,##0.0\);_(* "-"??_);_(@_)</c:formatCode>
                <c:ptCount val="64"/>
                <c:pt idx="0">
                  <c:v>4.6589332295950063</c:v>
                </c:pt>
                <c:pt idx="1">
                  <c:v>4.6589332295950063</c:v>
                </c:pt>
                <c:pt idx="2">
                  <c:v>4.6589332295950063</c:v>
                </c:pt>
                <c:pt idx="3">
                  <c:v>4.6589332295950063</c:v>
                </c:pt>
                <c:pt idx="4">
                  <c:v>4.6589332295950063</c:v>
                </c:pt>
                <c:pt idx="5">
                  <c:v>4.6589332295950063</c:v>
                </c:pt>
                <c:pt idx="6">
                  <c:v>4.6589332295950063</c:v>
                </c:pt>
                <c:pt idx="7">
                  <c:v>4.6589332295950063</c:v>
                </c:pt>
                <c:pt idx="8">
                  <c:v>4.6589332295950063</c:v>
                </c:pt>
                <c:pt idx="9">
                  <c:v>4.6589332295950063</c:v>
                </c:pt>
                <c:pt idx="10">
                  <c:v>4.6589332295950063</c:v>
                </c:pt>
                <c:pt idx="11">
                  <c:v>4.6589332295950063</c:v>
                </c:pt>
                <c:pt idx="12">
                  <c:v>4.6589332295950063</c:v>
                </c:pt>
                <c:pt idx="13">
                  <c:v>4.6589332295950063</c:v>
                </c:pt>
                <c:pt idx="14">
                  <c:v>4.6589332295950063</c:v>
                </c:pt>
                <c:pt idx="15">
                  <c:v>4.6589332295950063</c:v>
                </c:pt>
                <c:pt idx="16">
                  <c:v>4.6589332295950063</c:v>
                </c:pt>
                <c:pt idx="17">
                  <c:v>4.6589332295950063</c:v>
                </c:pt>
                <c:pt idx="18">
                  <c:v>4.6589332295950063</c:v>
                </c:pt>
                <c:pt idx="19">
                  <c:v>4.6589332295950063</c:v>
                </c:pt>
                <c:pt idx="20">
                  <c:v>4.6589332295950063</c:v>
                </c:pt>
                <c:pt idx="21">
                  <c:v>4.6589332295950063</c:v>
                </c:pt>
                <c:pt idx="22">
                  <c:v>4.6589332295950063</c:v>
                </c:pt>
                <c:pt idx="23">
                  <c:v>4.6589332295950063</c:v>
                </c:pt>
                <c:pt idx="24">
                  <c:v>4.6589332295950063</c:v>
                </c:pt>
                <c:pt idx="25">
                  <c:v>4.6589332295950063</c:v>
                </c:pt>
                <c:pt idx="26">
                  <c:v>4.6589332295950063</c:v>
                </c:pt>
                <c:pt idx="27">
                  <c:v>4.6589332295950063</c:v>
                </c:pt>
                <c:pt idx="28">
                  <c:v>4.6589332295950063</c:v>
                </c:pt>
                <c:pt idx="29">
                  <c:v>4.6589332295950063</c:v>
                </c:pt>
                <c:pt idx="30">
                  <c:v>4.6589332295950063</c:v>
                </c:pt>
                <c:pt idx="31">
                  <c:v>4.6589332295950063</c:v>
                </c:pt>
                <c:pt idx="32">
                  <c:v>4.6589332295950063</c:v>
                </c:pt>
                <c:pt idx="33">
                  <c:v>4.6589332295950063</c:v>
                </c:pt>
                <c:pt idx="34">
                  <c:v>4.6589332295950063</c:v>
                </c:pt>
                <c:pt idx="35">
                  <c:v>4.6589332295950063</c:v>
                </c:pt>
                <c:pt idx="36">
                  <c:v>4.6589332295950063</c:v>
                </c:pt>
                <c:pt idx="37">
                  <c:v>4.6589332295950063</c:v>
                </c:pt>
                <c:pt idx="38">
                  <c:v>4.6589332295950063</c:v>
                </c:pt>
                <c:pt idx="39">
                  <c:v>4.6589332295950063</c:v>
                </c:pt>
                <c:pt idx="40">
                  <c:v>4.6589332295950063</c:v>
                </c:pt>
                <c:pt idx="41">
                  <c:v>4.6589332295950063</c:v>
                </c:pt>
                <c:pt idx="42">
                  <c:v>4.6589332295950063</c:v>
                </c:pt>
                <c:pt idx="43">
                  <c:v>4.6589332295950063</c:v>
                </c:pt>
                <c:pt idx="44">
                  <c:v>4.6589332295950063</c:v>
                </c:pt>
                <c:pt idx="45">
                  <c:v>4.6589332295950063</c:v>
                </c:pt>
                <c:pt idx="46">
                  <c:v>4.6589332295950063</c:v>
                </c:pt>
                <c:pt idx="47">
                  <c:v>4.6589332295950063</c:v>
                </c:pt>
                <c:pt idx="48">
                  <c:v>4.6589332295950063</c:v>
                </c:pt>
                <c:pt idx="49">
                  <c:v>4.6589332295950063</c:v>
                </c:pt>
                <c:pt idx="50">
                  <c:v>4.6589332295950063</c:v>
                </c:pt>
                <c:pt idx="51">
                  <c:v>4.6589332295950063</c:v>
                </c:pt>
                <c:pt idx="52">
                  <c:v>4.6589332295950063</c:v>
                </c:pt>
                <c:pt idx="53">
                  <c:v>4.6589332295950063</c:v>
                </c:pt>
                <c:pt idx="54">
                  <c:v>4.6589332295950063</c:v>
                </c:pt>
                <c:pt idx="55">
                  <c:v>4.6589332295950063</c:v>
                </c:pt>
                <c:pt idx="56">
                  <c:v>4.6589332295950063</c:v>
                </c:pt>
                <c:pt idx="57">
                  <c:v>4.6589332295950063</c:v>
                </c:pt>
                <c:pt idx="58">
                  <c:v>4.6589332295950063</c:v>
                </c:pt>
                <c:pt idx="59">
                  <c:v>4.6589332295950063</c:v>
                </c:pt>
                <c:pt idx="60">
                  <c:v>4.6589332295950063</c:v>
                </c:pt>
                <c:pt idx="61">
                  <c:v>4.6589332295950063</c:v>
                </c:pt>
                <c:pt idx="62">
                  <c:v>4.6589332295950063</c:v>
                </c:pt>
                <c:pt idx="63">
                  <c:v>4.6589332295950063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217-B746-802D-36D47FEAC0A7}"/>
            </c:ext>
          </c:extLst>
        </c:ser>
        <c:ser>
          <c:idx val="1"/>
          <c:order val="2"/>
          <c:tx>
            <c:v>Renewables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DAC'!$N$5:$N$68</c:f>
              <c:strCache>
                <c:ptCount val="64"/>
                <c:pt idx="0">
                  <c:v> (220,165,80) </c:v>
                </c:pt>
                <c:pt idx="1">
                  <c:v> (220,160,90) </c:v>
                </c:pt>
                <c:pt idx="2">
                  <c:v> (220,159,100) </c:v>
                </c:pt>
                <c:pt idx="3">
                  <c:v> (230,136,50) </c:v>
                </c:pt>
                <c:pt idx="4">
                  <c:v> (230,121,60) </c:v>
                </c:pt>
                <c:pt idx="5">
                  <c:v> (230,116,70) </c:v>
                </c:pt>
                <c:pt idx="6">
                  <c:v> (230,114,80) </c:v>
                </c:pt>
                <c:pt idx="7">
                  <c:v> (230,111,90) </c:v>
                </c:pt>
                <c:pt idx="8">
                  <c:v> (230,110,100) </c:v>
                </c:pt>
                <c:pt idx="9">
                  <c:v> (240,114,40) </c:v>
                </c:pt>
                <c:pt idx="10">
                  <c:v> (240,99,50) </c:v>
                </c:pt>
                <c:pt idx="11">
                  <c:v> (240,91,60) </c:v>
                </c:pt>
                <c:pt idx="12">
                  <c:v> (240,85,70) </c:v>
                </c:pt>
                <c:pt idx="13">
                  <c:v> (240,81,80) </c:v>
                </c:pt>
                <c:pt idx="14">
                  <c:v> (240,79,90) </c:v>
                </c:pt>
                <c:pt idx="15">
                  <c:v> (240,79,100) </c:v>
                </c:pt>
                <c:pt idx="16">
                  <c:v> (250,111,30) </c:v>
                </c:pt>
                <c:pt idx="17">
                  <c:v> (250,84,40) </c:v>
                </c:pt>
                <c:pt idx="18">
                  <c:v> (250,71,50) </c:v>
                </c:pt>
                <c:pt idx="19">
                  <c:v> (250,69,60) </c:v>
                </c:pt>
                <c:pt idx="20">
                  <c:v> (250,68,70) </c:v>
                </c:pt>
                <c:pt idx="21">
                  <c:v> (250,67,80) </c:v>
                </c:pt>
                <c:pt idx="22">
                  <c:v> (250,67,90) </c:v>
                </c:pt>
                <c:pt idx="23">
                  <c:v> (250,67,100) </c:v>
                </c:pt>
                <c:pt idx="24">
                  <c:v> (260,81,30) </c:v>
                </c:pt>
                <c:pt idx="25">
                  <c:v> (260,63,40) </c:v>
                </c:pt>
                <c:pt idx="26">
                  <c:v> (260,60,50) </c:v>
                </c:pt>
                <c:pt idx="27">
                  <c:v> (260,58,60) </c:v>
                </c:pt>
                <c:pt idx="28">
                  <c:v> (260,57,70) </c:v>
                </c:pt>
                <c:pt idx="29">
                  <c:v> (260,56,80) </c:v>
                </c:pt>
                <c:pt idx="30">
                  <c:v> (260,55,90) </c:v>
                </c:pt>
                <c:pt idx="31">
                  <c:v> (260,55,100) </c:v>
                </c:pt>
                <c:pt idx="32">
                  <c:v> (270,61,30) </c:v>
                </c:pt>
                <c:pt idx="33">
                  <c:v> (270,53,40) </c:v>
                </c:pt>
                <c:pt idx="34">
                  <c:v> (270,50,50) </c:v>
                </c:pt>
                <c:pt idx="35">
                  <c:v> (270,47,60) </c:v>
                </c:pt>
                <c:pt idx="36">
                  <c:v> (270,46,70) </c:v>
                </c:pt>
                <c:pt idx="37">
                  <c:v> (270,45,80) </c:v>
                </c:pt>
                <c:pt idx="38">
                  <c:v> (270,44,90) </c:v>
                </c:pt>
                <c:pt idx="39">
                  <c:v> (270,44,100) </c:v>
                </c:pt>
                <c:pt idx="40">
                  <c:v> (280,52,30) </c:v>
                </c:pt>
                <c:pt idx="41">
                  <c:v> (280,44,40) </c:v>
                </c:pt>
                <c:pt idx="42">
                  <c:v> (280,42,50) </c:v>
                </c:pt>
                <c:pt idx="43">
                  <c:v> (280,42,60) </c:v>
                </c:pt>
                <c:pt idx="44">
                  <c:v> (280,42,70) </c:v>
                </c:pt>
                <c:pt idx="45">
                  <c:v> (280,42,80) </c:v>
                </c:pt>
                <c:pt idx="46">
                  <c:v> (280,42,90) </c:v>
                </c:pt>
                <c:pt idx="47">
                  <c:v> (280,42,100) </c:v>
                </c:pt>
                <c:pt idx="48">
                  <c:v> (290,46,30) </c:v>
                </c:pt>
                <c:pt idx="49">
                  <c:v> (290,41,40) </c:v>
                </c:pt>
                <c:pt idx="50">
                  <c:v> (290,41,50) </c:v>
                </c:pt>
                <c:pt idx="51">
                  <c:v> (290,41,60) </c:v>
                </c:pt>
                <c:pt idx="52">
                  <c:v> (290,41,70) </c:v>
                </c:pt>
                <c:pt idx="53">
                  <c:v> (290,41,80) </c:v>
                </c:pt>
                <c:pt idx="54">
                  <c:v> (290,41,90) </c:v>
                </c:pt>
                <c:pt idx="55">
                  <c:v> (290,41,100) </c:v>
                </c:pt>
                <c:pt idx="56">
                  <c:v> (300,41,30) </c:v>
                </c:pt>
                <c:pt idx="57">
                  <c:v> (300,40,40) </c:v>
                </c:pt>
                <c:pt idx="58">
                  <c:v> (300,40,50) </c:v>
                </c:pt>
                <c:pt idx="59">
                  <c:v> (300,40,60) </c:v>
                </c:pt>
                <c:pt idx="60">
                  <c:v> (300,40,70) </c:v>
                </c:pt>
                <c:pt idx="61">
                  <c:v> (300,40,80) </c:v>
                </c:pt>
                <c:pt idx="62">
                  <c:v> (300,40,90) </c:v>
                </c:pt>
                <c:pt idx="63">
                  <c:v> (300,40,100) </c:v>
                </c:pt>
              </c:strCache>
            </c:strRef>
          </c:cat>
          <c:val>
            <c:numRef>
              <c:f>'No DAC'!$H$5:$H$68</c:f>
              <c:numCache>
                <c:formatCode>_(* #,##0.0_);_(* \(#,##0.0\);_(* "-"??_);_(@_)</c:formatCode>
                <c:ptCount val="64"/>
                <c:pt idx="0">
                  <c:v>38.601502779643866</c:v>
                </c:pt>
                <c:pt idx="1">
                  <c:v>38.601502779643866</c:v>
                </c:pt>
                <c:pt idx="2">
                  <c:v>38.601502779643866</c:v>
                </c:pt>
                <c:pt idx="3">
                  <c:v>40.35611654235494</c:v>
                </c:pt>
                <c:pt idx="4">
                  <c:v>40.35611654235494</c:v>
                </c:pt>
                <c:pt idx="5">
                  <c:v>40.35611654235494</c:v>
                </c:pt>
                <c:pt idx="6">
                  <c:v>40.35611654235494</c:v>
                </c:pt>
                <c:pt idx="7">
                  <c:v>40.35611654235494</c:v>
                </c:pt>
                <c:pt idx="8">
                  <c:v>40.35611654235494</c:v>
                </c:pt>
                <c:pt idx="9">
                  <c:v>42.110730305066035</c:v>
                </c:pt>
                <c:pt idx="10">
                  <c:v>42.110730305066035</c:v>
                </c:pt>
                <c:pt idx="11">
                  <c:v>42.110730305066035</c:v>
                </c:pt>
                <c:pt idx="12">
                  <c:v>42.110730305066035</c:v>
                </c:pt>
                <c:pt idx="13">
                  <c:v>42.110730305066035</c:v>
                </c:pt>
                <c:pt idx="14">
                  <c:v>42.110730305066035</c:v>
                </c:pt>
                <c:pt idx="15">
                  <c:v>42.110730305066035</c:v>
                </c:pt>
                <c:pt idx="16">
                  <c:v>43.86534406777713</c:v>
                </c:pt>
                <c:pt idx="17">
                  <c:v>43.86534406777713</c:v>
                </c:pt>
                <c:pt idx="18">
                  <c:v>43.86534406777713</c:v>
                </c:pt>
                <c:pt idx="19">
                  <c:v>43.86534406777713</c:v>
                </c:pt>
                <c:pt idx="20">
                  <c:v>43.86534406777713</c:v>
                </c:pt>
                <c:pt idx="21">
                  <c:v>43.86534406777713</c:v>
                </c:pt>
                <c:pt idx="22">
                  <c:v>43.86534406777713</c:v>
                </c:pt>
                <c:pt idx="23">
                  <c:v>43.86534406777713</c:v>
                </c:pt>
                <c:pt idx="24">
                  <c:v>45.619957830488204</c:v>
                </c:pt>
                <c:pt idx="25">
                  <c:v>45.619957830488204</c:v>
                </c:pt>
                <c:pt idx="26">
                  <c:v>45.619957830488204</c:v>
                </c:pt>
                <c:pt idx="27">
                  <c:v>45.619957830488204</c:v>
                </c:pt>
                <c:pt idx="28">
                  <c:v>45.619957830488204</c:v>
                </c:pt>
                <c:pt idx="29">
                  <c:v>45.619957830488204</c:v>
                </c:pt>
                <c:pt idx="30">
                  <c:v>45.619957830488204</c:v>
                </c:pt>
                <c:pt idx="31">
                  <c:v>45.619957830488204</c:v>
                </c:pt>
                <c:pt idx="32">
                  <c:v>47.374571593199285</c:v>
                </c:pt>
                <c:pt idx="33">
                  <c:v>47.374571593199285</c:v>
                </c:pt>
                <c:pt idx="34">
                  <c:v>47.374571593199285</c:v>
                </c:pt>
                <c:pt idx="35">
                  <c:v>47.374571593199285</c:v>
                </c:pt>
                <c:pt idx="36">
                  <c:v>47.374571593199285</c:v>
                </c:pt>
                <c:pt idx="37">
                  <c:v>47.374571593199285</c:v>
                </c:pt>
                <c:pt idx="38">
                  <c:v>47.374571593199285</c:v>
                </c:pt>
                <c:pt idx="39">
                  <c:v>47.374571593199285</c:v>
                </c:pt>
                <c:pt idx="40">
                  <c:v>49.129185355910373</c:v>
                </c:pt>
                <c:pt idx="41">
                  <c:v>49.129185355910373</c:v>
                </c:pt>
                <c:pt idx="42">
                  <c:v>49.129185355910373</c:v>
                </c:pt>
                <c:pt idx="43">
                  <c:v>49.129185355910373</c:v>
                </c:pt>
                <c:pt idx="44">
                  <c:v>49.129185355910373</c:v>
                </c:pt>
                <c:pt idx="45">
                  <c:v>49.129185355910373</c:v>
                </c:pt>
                <c:pt idx="46">
                  <c:v>49.129185355910373</c:v>
                </c:pt>
                <c:pt idx="47">
                  <c:v>49.129185355910373</c:v>
                </c:pt>
                <c:pt idx="48">
                  <c:v>50.883799118621454</c:v>
                </c:pt>
                <c:pt idx="49">
                  <c:v>50.883799118621454</c:v>
                </c:pt>
                <c:pt idx="50">
                  <c:v>50.883799118621454</c:v>
                </c:pt>
                <c:pt idx="51">
                  <c:v>50.883799118621454</c:v>
                </c:pt>
                <c:pt idx="52">
                  <c:v>50.883799118621454</c:v>
                </c:pt>
                <c:pt idx="53">
                  <c:v>50.883799118621454</c:v>
                </c:pt>
                <c:pt idx="54">
                  <c:v>50.883799118621454</c:v>
                </c:pt>
                <c:pt idx="55">
                  <c:v>50.883799118621454</c:v>
                </c:pt>
                <c:pt idx="56">
                  <c:v>52.638412881332542</c:v>
                </c:pt>
                <c:pt idx="57">
                  <c:v>52.638412881332542</c:v>
                </c:pt>
                <c:pt idx="58">
                  <c:v>52.638412881332542</c:v>
                </c:pt>
                <c:pt idx="59">
                  <c:v>52.638412881332542</c:v>
                </c:pt>
                <c:pt idx="60">
                  <c:v>52.638412881332542</c:v>
                </c:pt>
                <c:pt idx="61">
                  <c:v>52.638412881332542</c:v>
                </c:pt>
                <c:pt idx="62">
                  <c:v>52.638412881332542</c:v>
                </c:pt>
                <c:pt idx="63">
                  <c:v>52.638412881332542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17-B746-802D-36D47FEAC0A7}"/>
            </c:ext>
          </c:extLst>
        </c:ser>
        <c:ser>
          <c:idx val="0"/>
          <c:order val="3"/>
          <c:tx>
            <c:strRef>
              <c:f>'No DAC'!$G$4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DAC'!$N$5:$N$68</c:f>
              <c:strCache>
                <c:ptCount val="64"/>
                <c:pt idx="0">
                  <c:v> (220,165,80) </c:v>
                </c:pt>
                <c:pt idx="1">
                  <c:v> (220,160,90) </c:v>
                </c:pt>
                <c:pt idx="2">
                  <c:v> (220,159,100) </c:v>
                </c:pt>
                <c:pt idx="3">
                  <c:v> (230,136,50) </c:v>
                </c:pt>
                <c:pt idx="4">
                  <c:v> (230,121,60) </c:v>
                </c:pt>
                <c:pt idx="5">
                  <c:v> (230,116,70) </c:v>
                </c:pt>
                <c:pt idx="6">
                  <c:v> (230,114,80) </c:v>
                </c:pt>
                <c:pt idx="7">
                  <c:v> (230,111,90) </c:v>
                </c:pt>
                <c:pt idx="8">
                  <c:v> (230,110,100) </c:v>
                </c:pt>
                <c:pt idx="9">
                  <c:v> (240,114,40) </c:v>
                </c:pt>
                <c:pt idx="10">
                  <c:v> (240,99,50) </c:v>
                </c:pt>
                <c:pt idx="11">
                  <c:v> (240,91,60) </c:v>
                </c:pt>
                <c:pt idx="12">
                  <c:v> (240,85,70) </c:v>
                </c:pt>
                <c:pt idx="13">
                  <c:v> (240,81,80) </c:v>
                </c:pt>
                <c:pt idx="14">
                  <c:v> (240,79,90) </c:v>
                </c:pt>
                <c:pt idx="15">
                  <c:v> (240,79,100) </c:v>
                </c:pt>
                <c:pt idx="16">
                  <c:v> (250,111,30) </c:v>
                </c:pt>
                <c:pt idx="17">
                  <c:v> (250,84,40) </c:v>
                </c:pt>
                <c:pt idx="18">
                  <c:v> (250,71,50) </c:v>
                </c:pt>
                <c:pt idx="19">
                  <c:v> (250,69,60) </c:v>
                </c:pt>
                <c:pt idx="20">
                  <c:v> (250,68,70) </c:v>
                </c:pt>
                <c:pt idx="21">
                  <c:v> (250,67,80) </c:v>
                </c:pt>
                <c:pt idx="22">
                  <c:v> (250,67,90) </c:v>
                </c:pt>
                <c:pt idx="23">
                  <c:v> (250,67,100) </c:v>
                </c:pt>
                <c:pt idx="24">
                  <c:v> (260,81,30) </c:v>
                </c:pt>
                <c:pt idx="25">
                  <c:v> (260,63,40) </c:v>
                </c:pt>
                <c:pt idx="26">
                  <c:v> (260,60,50) </c:v>
                </c:pt>
                <c:pt idx="27">
                  <c:v> (260,58,60) </c:v>
                </c:pt>
                <c:pt idx="28">
                  <c:v> (260,57,70) </c:v>
                </c:pt>
                <c:pt idx="29">
                  <c:v> (260,56,80) </c:v>
                </c:pt>
                <c:pt idx="30">
                  <c:v> (260,55,90) </c:v>
                </c:pt>
                <c:pt idx="31">
                  <c:v> (260,55,100) </c:v>
                </c:pt>
                <c:pt idx="32">
                  <c:v> (270,61,30) </c:v>
                </c:pt>
                <c:pt idx="33">
                  <c:v> (270,53,40) </c:v>
                </c:pt>
                <c:pt idx="34">
                  <c:v> (270,50,50) </c:v>
                </c:pt>
                <c:pt idx="35">
                  <c:v> (270,47,60) </c:v>
                </c:pt>
                <c:pt idx="36">
                  <c:v> (270,46,70) </c:v>
                </c:pt>
                <c:pt idx="37">
                  <c:v> (270,45,80) </c:v>
                </c:pt>
                <c:pt idx="38">
                  <c:v> (270,44,90) </c:v>
                </c:pt>
                <c:pt idx="39">
                  <c:v> (270,44,100) </c:v>
                </c:pt>
                <c:pt idx="40">
                  <c:v> (280,52,30) </c:v>
                </c:pt>
                <c:pt idx="41">
                  <c:v> (280,44,40) </c:v>
                </c:pt>
                <c:pt idx="42">
                  <c:v> (280,42,50) </c:v>
                </c:pt>
                <c:pt idx="43">
                  <c:v> (280,42,60) </c:v>
                </c:pt>
                <c:pt idx="44">
                  <c:v> (280,42,70) </c:v>
                </c:pt>
                <c:pt idx="45">
                  <c:v> (280,42,80) </c:v>
                </c:pt>
                <c:pt idx="46">
                  <c:v> (280,42,90) </c:v>
                </c:pt>
                <c:pt idx="47">
                  <c:v> (280,42,100) </c:v>
                </c:pt>
                <c:pt idx="48">
                  <c:v> (290,46,30) </c:v>
                </c:pt>
                <c:pt idx="49">
                  <c:v> (290,41,40) </c:v>
                </c:pt>
                <c:pt idx="50">
                  <c:v> (290,41,50) </c:v>
                </c:pt>
                <c:pt idx="51">
                  <c:v> (290,41,60) </c:v>
                </c:pt>
                <c:pt idx="52">
                  <c:v> (290,41,70) </c:v>
                </c:pt>
                <c:pt idx="53">
                  <c:v> (290,41,80) </c:v>
                </c:pt>
                <c:pt idx="54">
                  <c:v> (290,41,90) </c:v>
                </c:pt>
                <c:pt idx="55">
                  <c:v> (290,41,100) </c:v>
                </c:pt>
                <c:pt idx="56">
                  <c:v> (300,41,30) </c:v>
                </c:pt>
                <c:pt idx="57">
                  <c:v> (300,40,40) </c:v>
                </c:pt>
                <c:pt idx="58">
                  <c:v> (300,40,50) </c:v>
                </c:pt>
                <c:pt idx="59">
                  <c:v> (300,40,60) </c:v>
                </c:pt>
                <c:pt idx="60">
                  <c:v> (300,40,70) </c:v>
                </c:pt>
                <c:pt idx="61">
                  <c:v> (300,40,80) </c:v>
                </c:pt>
                <c:pt idx="62">
                  <c:v> (300,40,90) </c:v>
                </c:pt>
                <c:pt idx="63">
                  <c:v> (300,40,100) </c:v>
                </c:pt>
              </c:strCache>
            </c:strRef>
          </c:cat>
          <c:val>
            <c:numRef>
              <c:f>'No DAC'!$G$5:$G$68</c:f>
              <c:numCache>
                <c:formatCode>_(* #,##0.0_);_(* \(#,##0.0\);_(* "-"??_);_(@_)</c:formatCode>
                <c:ptCount val="64"/>
                <c:pt idx="0">
                  <c:v>12.833780869565217</c:v>
                </c:pt>
                <c:pt idx="1">
                  <c:v>12.833780869565217</c:v>
                </c:pt>
                <c:pt idx="2">
                  <c:v>12.833780869565217</c:v>
                </c:pt>
                <c:pt idx="3">
                  <c:v>12.833780869565217</c:v>
                </c:pt>
                <c:pt idx="4">
                  <c:v>12.833780869565217</c:v>
                </c:pt>
                <c:pt idx="5">
                  <c:v>12.833780869565217</c:v>
                </c:pt>
                <c:pt idx="6">
                  <c:v>12.833780869565217</c:v>
                </c:pt>
                <c:pt idx="7">
                  <c:v>12.833780869565217</c:v>
                </c:pt>
                <c:pt idx="8">
                  <c:v>12.833780869565217</c:v>
                </c:pt>
                <c:pt idx="9">
                  <c:v>12.833780869565217</c:v>
                </c:pt>
                <c:pt idx="10">
                  <c:v>12.833780869565217</c:v>
                </c:pt>
                <c:pt idx="11">
                  <c:v>12.833780869565217</c:v>
                </c:pt>
                <c:pt idx="12">
                  <c:v>12.833780869565217</c:v>
                </c:pt>
                <c:pt idx="13">
                  <c:v>12.833780869565217</c:v>
                </c:pt>
                <c:pt idx="14">
                  <c:v>12.833780869565217</c:v>
                </c:pt>
                <c:pt idx="15">
                  <c:v>12.833780869565217</c:v>
                </c:pt>
                <c:pt idx="16">
                  <c:v>12.833780869565217</c:v>
                </c:pt>
                <c:pt idx="17">
                  <c:v>12.833780869565217</c:v>
                </c:pt>
                <c:pt idx="18">
                  <c:v>12.833780869565217</c:v>
                </c:pt>
                <c:pt idx="19">
                  <c:v>12.833780869565217</c:v>
                </c:pt>
                <c:pt idx="20">
                  <c:v>12.833780869565217</c:v>
                </c:pt>
                <c:pt idx="21">
                  <c:v>12.833780869565217</c:v>
                </c:pt>
                <c:pt idx="22">
                  <c:v>12.833780869565217</c:v>
                </c:pt>
                <c:pt idx="23">
                  <c:v>12.833780869565217</c:v>
                </c:pt>
                <c:pt idx="24">
                  <c:v>12.833780869565217</c:v>
                </c:pt>
                <c:pt idx="25">
                  <c:v>12.833780869565217</c:v>
                </c:pt>
                <c:pt idx="26">
                  <c:v>12.833780869565217</c:v>
                </c:pt>
                <c:pt idx="27">
                  <c:v>12.833780869565217</c:v>
                </c:pt>
                <c:pt idx="28">
                  <c:v>12.833780869565217</c:v>
                </c:pt>
                <c:pt idx="29">
                  <c:v>12.833780869565217</c:v>
                </c:pt>
                <c:pt idx="30">
                  <c:v>12.833780869565217</c:v>
                </c:pt>
                <c:pt idx="31">
                  <c:v>12.833780869565217</c:v>
                </c:pt>
                <c:pt idx="32">
                  <c:v>12.833780869565217</c:v>
                </c:pt>
                <c:pt idx="33">
                  <c:v>12.833780869565217</c:v>
                </c:pt>
                <c:pt idx="34">
                  <c:v>12.833780869565217</c:v>
                </c:pt>
                <c:pt idx="35">
                  <c:v>12.833780869565217</c:v>
                </c:pt>
                <c:pt idx="36">
                  <c:v>12.833780869565217</c:v>
                </c:pt>
                <c:pt idx="37">
                  <c:v>12.833780869565217</c:v>
                </c:pt>
                <c:pt idx="38">
                  <c:v>12.833780869565217</c:v>
                </c:pt>
                <c:pt idx="39">
                  <c:v>12.833780869565217</c:v>
                </c:pt>
                <c:pt idx="40">
                  <c:v>12.833780869565217</c:v>
                </c:pt>
                <c:pt idx="41">
                  <c:v>12.833780869565217</c:v>
                </c:pt>
                <c:pt idx="42">
                  <c:v>12.833780869565217</c:v>
                </c:pt>
                <c:pt idx="43">
                  <c:v>12.833780869565217</c:v>
                </c:pt>
                <c:pt idx="44">
                  <c:v>12.833780869565217</c:v>
                </c:pt>
                <c:pt idx="45">
                  <c:v>12.833780869565217</c:v>
                </c:pt>
                <c:pt idx="46">
                  <c:v>12.833780869565217</c:v>
                </c:pt>
                <c:pt idx="47">
                  <c:v>12.833780869565217</c:v>
                </c:pt>
                <c:pt idx="48">
                  <c:v>12.833780869565217</c:v>
                </c:pt>
                <c:pt idx="49">
                  <c:v>12.833780869565217</c:v>
                </c:pt>
                <c:pt idx="50">
                  <c:v>12.833780869565217</c:v>
                </c:pt>
                <c:pt idx="51">
                  <c:v>12.833780869565217</c:v>
                </c:pt>
                <c:pt idx="52">
                  <c:v>12.833780869565217</c:v>
                </c:pt>
                <c:pt idx="53">
                  <c:v>12.833780869565217</c:v>
                </c:pt>
                <c:pt idx="54">
                  <c:v>12.833780869565217</c:v>
                </c:pt>
                <c:pt idx="55">
                  <c:v>12.833780869565217</c:v>
                </c:pt>
                <c:pt idx="56">
                  <c:v>12.833780869565217</c:v>
                </c:pt>
                <c:pt idx="57">
                  <c:v>12.833780869565217</c:v>
                </c:pt>
                <c:pt idx="58">
                  <c:v>12.833780869565217</c:v>
                </c:pt>
                <c:pt idx="59">
                  <c:v>12.833780869565217</c:v>
                </c:pt>
                <c:pt idx="60">
                  <c:v>12.833780869565217</c:v>
                </c:pt>
                <c:pt idx="61">
                  <c:v>12.833780869565217</c:v>
                </c:pt>
                <c:pt idx="62">
                  <c:v>12.833780869565217</c:v>
                </c:pt>
                <c:pt idx="63">
                  <c:v>12.833780869565217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17-B746-802D-36D47FEAC0A7}"/>
            </c:ext>
          </c:extLst>
        </c:ser>
        <c:ser>
          <c:idx val="2"/>
          <c:order val="4"/>
          <c:tx>
            <c:strRef>
              <c:f>'No DAC'!$I$4</c:f>
              <c:strCache>
                <c:ptCount val="1"/>
                <c:pt idx="0">
                  <c:v>Hydrogen Electrolysers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DAC'!$N$5:$N$68</c:f>
              <c:strCache>
                <c:ptCount val="64"/>
                <c:pt idx="0">
                  <c:v> (220,165,80) </c:v>
                </c:pt>
                <c:pt idx="1">
                  <c:v> (220,160,90) </c:v>
                </c:pt>
                <c:pt idx="2">
                  <c:v> (220,159,100) </c:v>
                </c:pt>
                <c:pt idx="3">
                  <c:v> (230,136,50) </c:v>
                </c:pt>
                <c:pt idx="4">
                  <c:v> (230,121,60) </c:v>
                </c:pt>
                <c:pt idx="5">
                  <c:v> (230,116,70) </c:v>
                </c:pt>
                <c:pt idx="6">
                  <c:v> (230,114,80) </c:v>
                </c:pt>
                <c:pt idx="7">
                  <c:v> (230,111,90) </c:v>
                </c:pt>
                <c:pt idx="8">
                  <c:v> (230,110,100) </c:v>
                </c:pt>
                <c:pt idx="9">
                  <c:v> (240,114,40) </c:v>
                </c:pt>
                <c:pt idx="10">
                  <c:v> (240,99,50) </c:v>
                </c:pt>
                <c:pt idx="11">
                  <c:v> (240,91,60) </c:v>
                </c:pt>
                <c:pt idx="12">
                  <c:v> (240,85,70) </c:v>
                </c:pt>
                <c:pt idx="13">
                  <c:v> (240,81,80) </c:v>
                </c:pt>
                <c:pt idx="14">
                  <c:v> (240,79,90) </c:v>
                </c:pt>
                <c:pt idx="15">
                  <c:v> (240,79,100) </c:v>
                </c:pt>
                <c:pt idx="16">
                  <c:v> (250,111,30) </c:v>
                </c:pt>
                <c:pt idx="17">
                  <c:v> (250,84,40) </c:v>
                </c:pt>
                <c:pt idx="18">
                  <c:v> (250,71,50) </c:v>
                </c:pt>
                <c:pt idx="19">
                  <c:v> (250,69,60) </c:v>
                </c:pt>
                <c:pt idx="20">
                  <c:v> (250,68,70) </c:v>
                </c:pt>
                <c:pt idx="21">
                  <c:v> (250,67,80) </c:v>
                </c:pt>
                <c:pt idx="22">
                  <c:v> (250,67,90) </c:v>
                </c:pt>
                <c:pt idx="23">
                  <c:v> (250,67,100) </c:v>
                </c:pt>
                <c:pt idx="24">
                  <c:v> (260,81,30) </c:v>
                </c:pt>
                <c:pt idx="25">
                  <c:v> (260,63,40) </c:v>
                </c:pt>
                <c:pt idx="26">
                  <c:v> (260,60,50) </c:v>
                </c:pt>
                <c:pt idx="27">
                  <c:v> (260,58,60) </c:v>
                </c:pt>
                <c:pt idx="28">
                  <c:v> (260,57,70) </c:v>
                </c:pt>
                <c:pt idx="29">
                  <c:v> (260,56,80) </c:v>
                </c:pt>
                <c:pt idx="30">
                  <c:v> (260,55,90) </c:v>
                </c:pt>
                <c:pt idx="31">
                  <c:v> (260,55,100) </c:v>
                </c:pt>
                <c:pt idx="32">
                  <c:v> (270,61,30) </c:v>
                </c:pt>
                <c:pt idx="33">
                  <c:v> (270,53,40) </c:v>
                </c:pt>
                <c:pt idx="34">
                  <c:v> (270,50,50) </c:v>
                </c:pt>
                <c:pt idx="35">
                  <c:v> (270,47,60) </c:v>
                </c:pt>
                <c:pt idx="36">
                  <c:v> (270,46,70) </c:v>
                </c:pt>
                <c:pt idx="37">
                  <c:v> (270,45,80) </c:v>
                </c:pt>
                <c:pt idx="38">
                  <c:v> (270,44,90) </c:v>
                </c:pt>
                <c:pt idx="39">
                  <c:v> (270,44,100) </c:v>
                </c:pt>
                <c:pt idx="40">
                  <c:v> (280,52,30) </c:v>
                </c:pt>
                <c:pt idx="41">
                  <c:v> (280,44,40) </c:v>
                </c:pt>
                <c:pt idx="42">
                  <c:v> (280,42,50) </c:v>
                </c:pt>
                <c:pt idx="43">
                  <c:v> (280,42,60) </c:v>
                </c:pt>
                <c:pt idx="44">
                  <c:v> (280,42,70) </c:v>
                </c:pt>
                <c:pt idx="45">
                  <c:v> (280,42,80) </c:v>
                </c:pt>
                <c:pt idx="46">
                  <c:v> (280,42,90) </c:v>
                </c:pt>
                <c:pt idx="47">
                  <c:v> (280,42,100) </c:v>
                </c:pt>
                <c:pt idx="48">
                  <c:v> (290,46,30) </c:v>
                </c:pt>
                <c:pt idx="49">
                  <c:v> (290,41,40) </c:v>
                </c:pt>
                <c:pt idx="50">
                  <c:v> (290,41,50) </c:v>
                </c:pt>
                <c:pt idx="51">
                  <c:v> (290,41,60) </c:v>
                </c:pt>
                <c:pt idx="52">
                  <c:v> (290,41,70) </c:v>
                </c:pt>
                <c:pt idx="53">
                  <c:v> (290,41,80) </c:v>
                </c:pt>
                <c:pt idx="54">
                  <c:v> (290,41,90) </c:v>
                </c:pt>
                <c:pt idx="55">
                  <c:v> (290,41,100) </c:v>
                </c:pt>
                <c:pt idx="56">
                  <c:v> (300,41,30) </c:v>
                </c:pt>
                <c:pt idx="57">
                  <c:v> (300,40,40) </c:v>
                </c:pt>
                <c:pt idx="58">
                  <c:v> (300,40,50) </c:v>
                </c:pt>
                <c:pt idx="59">
                  <c:v> (300,40,60) </c:v>
                </c:pt>
                <c:pt idx="60">
                  <c:v> (300,40,70) </c:v>
                </c:pt>
                <c:pt idx="61">
                  <c:v> (300,40,80) </c:v>
                </c:pt>
                <c:pt idx="62">
                  <c:v> (300,40,90) </c:v>
                </c:pt>
                <c:pt idx="63">
                  <c:v> (300,40,100) </c:v>
                </c:pt>
              </c:strCache>
            </c:strRef>
          </c:cat>
          <c:val>
            <c:numRef>
              <c:f>'No DAC'!$I$5:$I$68</c:f>
              <c:numCache>
                <c:formatCode>_(* #,##0.0_);_(* \(#,##0.0\);_(* "-"??_);_(@_)</c:formatCode>
                <c:ptCount val="64"/>
                <c:pt idx="0">
                  <c:v>3.9463905003628286</c:v>
                </c:pt>
                <c:pt idx="1">
                  <c:v>4.4396893129081834</c:v>
                </c:pt>
                <c:pt idx="2">
                  <c:v>4.9329881254535364</c:v>
                </c:pt>
                <c:pt idx="3">
                  <c:v>2.4664940627267682</c:v>
                </c:pt>
                <c:pt idx="4">
                  <c:v>2.9597928752721221</c:v>
                </c:pt>
                <c:pt idx="5">
                  <c:v>3.4530916878174751</c:v>
                </c:pt>
                <c:pt idx="6">
                  <c:v>3.9463905003628286</c:v>
                </c:pt>
                <c:pt idx="7">
                  <c:v>4.4396893129081834</c:v>
                </c:pt>
                <c:pt idx="8">
                  <c:v>4.9329881254535364</c:v>
                </c:pt>
                <c:pt idx="9">
                  <c:v>1.9731952501814143</c:v>
                </c:pt>
                <c:pt idx="10">
                  <c:v>2.4664940627267682</c:v>
                </c:pt>
                <c:pt idx="11">
                  <c:v>2.9597928752721221</c:v>
                </c:pt>
                <c:pt idx="12">
                  <c:v>3.4530916878174751</c:v>
                </c:pt>
                <c:pt idx="13">
                  <c:v>3.9463905003628286</c:v>
                </c:pt>
                <c:pt idx="14">
                  <c:v>4.4396893129081834</c:v>
                </c:pt>
                <c:pt idx="15">
                  <c:v>4.9329881254535364</c:v>
                </c:pt>
                <c:pt idx="16">
                  <c:v>1.479896437636061</c:v>
                </c:pt>
                <c:pt idx="17">
                  <c:v>1.9731952501814143</c:v>
                </c:pt>
                <c:pt idx="18">
                  <c:v>2.4664940627267682</c:v>
                </c:pt>
                <c:pt idx="19">
                  <c:v>2.9597928752721221</c:v>
                </c:pt>
                <c:pt idx="20">
                  <c:v>3.4530916878174751</c:v>
                </c:pt>
                <c:pt idx="21">
                  <c:v>3.9463905003628286</c:v>
                </c:pt>
                <c:pt idx="22">
                  <c:v>4.4396893129081834</c:v>
                </c:pt>
                <c:pt idx="23">
                  <c:v>4.9329881254535364</c:v>
                </c:pt>
                <c:pt idx="24">
                  <c:v>1.479896437636061</c:v>
                </c:pt>
                <c:pt idx="25">
                  <c:v>1.9731952501814143</c:v>
                </c:pt>
                <c:pt idx="26">
                  <c:v>2.4664940627267682</c:v>
                </c:pt>
                <c:pt idx="27">
                  <c:v>2.9597928752721221</c:v>
                </c:pt>
                <c:pt idx="28">
                  <c:v>3.4530916878174751</c:v>
                </c:pt>
                <c:pt idx="29">
                  <c:v>3.9463905003628286</c:v>
                </c:pt>
                <c:pt idx="30">
                  <c:v>4.4396893129081834</c:v>
                </c:pt>
                <c:pt idx="31">
                  <c:v>4.9329881254535364</c:v>
                </c:pt>
                <c:pt idx="32">
                  <c:v>1.479896437636061</c:v>
                </c:pt>
                <c:pt idx="33">
                  <c:v>1.9731952501814143</c:v>
                </c:pt>
                <c:pt idx="34">
                  <c:v>2.4664940627267682</c:v>
                </c:pt>
                <c:pt idx="35">
                  <c:v>2.9597928752721221</c:v>
                </c:pt>
                <c:pt idx="36">
                  <c:v>3.4530916878174751</c:v>
                </c:pt>
                <c:pt idx="37">
                  <c:v>3.9463905003628286</c:v>
                </c:pt>
                <c:pt idx="38">
                  <c:v>4.4396893129081834</c:v>
                </c:pt>
                <c:pt idx="39">
                  <c:v>4.9329881254535364</c:v>
                </c:pt>
                <c:pt idx="40">
                  <c:v>1.479896437636061</c:v>
                </c:pt>
                <c:pt idx="41">
                  <c:v>1.9731952501814143</c:v>
                </c:pt>
                <c:pt idx="42">
                  <c:v>2.4664940627267682</c:v>
                </c:pt>
                <c:pt idx="43">
                  <c:v>2.9597928752721221</c:v>
                </c:pt>
                <c:pt idx="44">
                  <c:v>3.4530916878174751</c:v>
                </c:pt>
                <c:pt idx="45">
                  <c:v>3.9463905003628286</c:v>
                </c:pt>
                <c:pt idx="46">
                  <c:v>4.4396893129081834</c:v>
                </c:pt>
                <c:pt idx="47">
                  <c:v>4.9329881254535364</c:v>
                </c:pt>
                <c:pt idx="48">
                  <c:v>1.479896437636061</c:v>
                </c:pt>
                <c:pt idx="49">
                  <c:v>1.9731952501814143</c:v>
                </c:pt>
                <c:pt idx="50">
                  <c:v>2.4664940627267682</c:v>
                </c:pt>
                <c:pt idx="51">
                  <c:v>2.9597928752721221</c:v>
                </c:pt>
                <c:pt idx="52">
                  <c:v>3.4530916878174751</c:v>
                </c:pt>
                <c:pt idx="53">
                  <c:v>3.9463905003628286</c:v>
                </c:pt>
                <c:pt idx="54">
                  <c:v>4.4396893129081834</c:v>
                </c:pt>
                <c:pt idx="55">
                  <c:v>4.9329881254535364</c:v>
                </c:pt>
                <c:pt idx="56">
                  <c:v>1.479896437636061</c:v>
                </c:pt>
                <c:pt idx="57">
                  <c:v>1.9731952501814143</c:v>
                </c:pt>
                <c:pt idx="58">
                  <c:v>2.4664940627267682</c:v>
                </c:pt>
                <c:pt idx="59">
                  <c:v>2.9597928752721221</c:v>
                </c:pt>
                <c:pt idx="60">
                  <c:v>3.4530916878174751</c:v>
                </c:pt>
                <c:pt idx="61">
                  <c:v>3.9463905003628286</c:v>
                </c:pt>
                <c:pt idx="62">
                  <c:v>4.4396893129081834</c:v>
                </c:pt>
                <c:pt idx="63">
                  <c:v>4.9329881254535364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217-B746-802D-36D47FEAC0A7}"/>
            </c:ext>
          </c:extLst>
        </c:ser>
        <c:ser>
          <c:idx val="3"/>
          <c:order val="5"/>
          <c:tx>
            <c:strRef>
              <c:f>'No DAC'!$J$4</c:f>
              <c:strCache>
                <c:ptCount val="1"/>
                <c:pt idx="0">
                  <c:v>Hydrogen Storage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DAC'!$N$5:$N$68</c:f>
              <c:strCache>
                <c:ptCount val="64"/>
                <c:pt idx="0">
                  <c:v> (220,165,80) </c:v>
                </c:pt>
                <c:pt idx="1">
                  <c:v> (220,160,90) </c:v>
                </c:pt>
                <c:pt idx="2">
                  <c:v> (220,159,100) </c:v>
                </c:pt>
                <c:pt idx="3">
                  <c:v> (230,136,50) </c:v>
                </c:pt>
                <c:pt idx="4">
                  <c:v> (230,121,60) </c:v>
                </c:pt>
                <c:pt idx="5">
                  <c:v> (230,116,70) </c:v>
                </c:pt>
                <c:pt idx="6">
                  <c:v> (230,114,80) </c:v>
                </c:pt>
                <c:pt idx="7">
                  <c:v> (230,111,90) </c:v>
                </c:pt>
                <c:pt idx="8">
                  <c:v> (230,110,100) </c:v>
                </c:pt>
                <c:pt idx="9">
                  <c:v> (240,114,40) </c:v>
                </c:pt>
                <c:pt idx="10">
                  <c:v> (240,99,50) </c:v>
                </c:pt>
                <c:pt idx="11">
                  <c:v> (240,91,60) </c:v>
                </c:pt>
                <c:pt idx="12">
                  <c:v> (240,85,70) </c:v>
                </c:pt>
                <c:pt idx="13">
                  <c:v> (240,81,80) </c:v>
                </c:pt>
                <c:pt idx="14">
                  <c:v> (240,79,90) </c:v>
                </c:pt>
                <c:pt idx="15">
                  <c:v> (240,79,100) </c:v>
                </c:pt>
                <c:pt idx="16">
                  <c:v> (250,111,30) </c:v>
                </c:pt>
                <c:pt idx="17">
                  <c:v> (250,84,40) </c:v>
                </c:pt>
                <c:pt idx="18">
                  <c:v> (250,71,50) </c:v>
                </c:pt>
                <c:pt idx="19">
                  <c:v> (250,69,60) </c:v>
                </c:pt>
                <c:pt idx="20">
                  <c:v> (250,68,70) </c:v>
                </c:pt>
                <c:pt idx="21">
                  <c:v> (250,67,80) </c:v>
                </c:pt>
                <c:pt idx="22">
                  <c:v> (250,67,90) </c:v>
                </c:pt>
                <c:pt idx="23">
                  <c:v> (250,67,100) </c:v>
                </c:pt>
                <c:pt idx="24">
                  <c:v> (260,81,30) </c:v>
                </c:pt>
                <c:pt idx="25">
                  <c:v> (260,63,40) </c:v>
                </c:pt>
                <c:pt idx="26">
                  <c:v> (260,60,50) </c:v>
                </c:pt>
                <c:pt idx="27">
                  <c:v> (260,58,60) </c:v>
                </c:pt>
                <c:pt idx="28">
                  <c:v> (260,57,70) </c:v>
                </c:pt>
                <c:pt idx="29">
                  <c:v> (260,56,80) </c:v>
                </c:pt>
                <c:pt idx="30">
                  <c:v> (260,55,90) </c:v>
                </c:pt>
                <c:pt idx="31">
                  <c:v> (260,55,100) </c:v>
                </c:pt>
                <c:pt idx="32">
                  <c:v> (270,61,30) </c:v>
                </c:pt>
                <c:pt idx="33">
                  <c:v> (270,53,40) </c:v>
                </c:pt>
                <c:pt idx="34">
                  <c:v> (270,50,50) </c:v>
                </c:pt>
                <c:pt idx="35">
                  <c:v> (270,47,60) </c:v>
                </c:pt>
                <c:pt idx="36">
                  <c:v> (270,46,70) </c:v>
                </c:pt>
                <c:pt idx="37">
                  <c:v> (270,45,80) </c:v>
                </c:pt>
                <c:pt idx="38">
                  <c:v> (270,44,90) </c:v>
                </c:pt>
                <c:pt idx="39">
                  <c:v> (270,44,100) </c:v>
                </c:pt>
                <c:pt idx="40">
                  <c:v> (280,52,30) </c:v>
                </c:pt>
                <c:pt idx="41">
                  <c:v> (280,44,40) </c:v>
                </c:pt>
                <c:pt idx="42">
                  <c:v> (280,42,50) </c:v>
                </c:pt>
                <c:pt idx="43">
                  <c:v> (280,42,60) </c:v>
                </c:pt>
                <c:pt idx="44">
                  <c:v> (280,42,70) </c:v>
                </c:pt>
                <c:pt idx="45">
                  <c:v> (280,42,80) </c:v>
                </c:pt>
                <c:pt idx="46">
                  <c:v> (280,42,90) </c:v>
                </c:pt>
                <c:pt idx="47">
                  <c:v> (280,42,100) </c:v>
                </c:pt>
                <c:pt idx="48">
                  <c:v> (290,46,30) </c:v>
                </c:pt>
                <c:pt idx="49">
                  <c:v> (290,41,40) </c:v>
                </c:pt>
                <c:pt idx="50">
                  <c:v> (290,41,50) </c:v>
                </c:pt>
                <c:pt idx="51">
                  <c:v> (290,41,60) </c:v>
                </c:pt>
                <c:pt idx="52">
                  <c:v> (290,41,70) </c:v>
                </c:pt>
                <c:pt idx="53">
                  <c:v> (290,41,80) </c:v>
                </c:pt>
                <c:pt idx="54">
                  <c:v> (290,41,90) </c:v>
                </c:pt>
                <c:pt idx="55">
                  <c:v> (290,41,100) </c:v>
                </c:pt>
                <c:pt idx="56">
                  <c:v> (300,41,30) </c:v>
                </c:pt>
                <c:pt idx="57">
                  <c:v> (300,40,40) </c:v>
                </c:pt>
                <c:pt idx="58">
                  <c:v> (300,40,50) </c:v>
                </c:pt>
                <c:pt idx="59">
                  <c:v> (300,40,60) </c:v>
                </c:pt>
                <c:pt idx="60">
                  <c:v> (300,40,70) </c:v>
                </c:pt>
                <c:pt idx="61">
                  <c:v> (300,40,80) </c:v>
                </c:pt>
                <c:pt idx="62">
                  <c:v> (300,40,90) </c:v>
                </c:pt>
                <c:pt idx="63">
                  <c:v> (300,40,100) </c:v>
                </c:pt>
              </c:strCache>
            </c:strRef>
          </c:cat>
          <c:val>
            <c:numRef>
              <c:f>'No DAC'!$J$5:$J$68</c:f>
              <c:numCache>
                <c:formatCode>_(* #,##0.0_);_(* \(#,##0.0\);_(* "-"??_);_(@_)</c:formatCode>
                <c:ptCount val="64"/>
                <c:pt idx="0">
                  <c:v>9.1790980887665672</c:v>
                </c:pt>
                <c:pt idx="1">
                  <c:v>8.9009436012281853</c:v>
                </c:pt>
                <c:pt idx="2">
                  <c:v>8.845312703720511</c:v>
                </c:pt>
                <c:pt idx="3">
                  <c:v>7.565802061043958</c:v>
                </c:pt>
                <c:pt idx="4">
                  <c:v>6.731338598428815</c:v>
                </c:pt>
                <c:pt idx="5">
                  <c:v>6.453184110890434</c:v>
                </c:pt>
                <c:pt idx="6">
                  <c:v>6.3419223158750819</c:v>
                </c:pt>
                <c:pt idx="7">
                  <c:v>6.1750296233520539</c:v>
                </c:pt>
                <c:pt idx="8">
                  <c:v>6.1193987258443778</c:v>
                </c:pt>
                <c:pt idx="9">
                  <c:v>6.3419223158750819</c:v>
                </c:pt>
                <c:pt idx="10">
                  <c:v>5.5074588532599389</c:v>
                </c:pt>
                <c:pt idx="11">
                  <c:v>5.0624116731985298</c:v>
                </c:pt>
                <c:pt idx="12">
                  <c:v>4.7286262881524737</c:v>
                </c:pt>
                <c:pt idx="13">
                  <c:v>4.5061026981217687</c:v>
                </c:pt>
                <c:pt idx="14">
                  <c:v>4.3948409031064157</c:v>
                </c:pt>
                <c:pt idx="15">
                  <c:v>4.3948409031064157</c:v>
                </c:pt>
                <c:pt idx="16">
                  <c:v>6.1750296233520539</c:v>
                </c:pt>
                <c:pt idx="17">
                  <c:v>4.6729953906447976</c:v>
                </c:pt>
                <c:pt idx="18">
                  <c:v>3.9497937230450071</c:v>
                </c:pt>
                <c:pt idx="19">
                  <c:v>3.8385319280296546</c:v>
                </c:pt>
                <c:pt idx="20">
                  <c:v>3.782901030521979</c:v>
                </c:pt>
                <c:pt idx="21">
                  <c:v>3.7272701330143021</c:v>
                </c:pt>
                <c:pt idx="22">
                  <c:v>3.7272701330143021</c:v>
                </c:pt>
                <c:pt idx="23">
                  <c:v>3.7272701330143021</c:v>
                </c:pt>
                <c:pt idx="24">
                  <c:v>4.5061026981217687</c:v>
                </c:pt>
                <c:pt idx="25">
                  <c:v>3.5047465429835976</c:v>
                </c:pt>
                <c:pt idx="26">
                  <c:v>3.3378538504605695</c:v>
                </c:pt>
                <c:pt idx="27">
                  <c:v>3.226592055445217</c:v>
                </c:pt>
                <c:pt idx="28">
                  <c:v>3.170961157937541</c:v>
                </c:pt>
                <c:pt idx="29">
                  <c:v>3.1153302604298649</c:v>
                </c:pt>
                <c:pt idx="30">
                  <c:v>3.0596993629221889</c:v>
                </c:pt>
                <c:pt idx="31">
                  <c:v>3.0596993629221889</c:v>
                </c:pt>
                <c:pt idx="32">
                  <c:v>3.393484747968246</c:v>
                </c:pt>
                <c:pt idx="33">
                  <c:v>2.9484375679068364</c:v>
                </c:pt>
                <c:pt idx="34">
                  <c:v>2.7815448753838083</c:v>
                </c:pt>
                <c:pt idx="35">
                  <c:v>2.6146521828607794</c:v>
                </c:pt>
                <c:pt idx="36">
                  <c:v>2.5590212853531038</c:v>
                </c:pt>
                <c:pt idx="37">
                  <c:v>2.5033903878454269</c:v>
                </c:pt>
                <c:pt idx="38">
                  <c:v>2.4477594903377509</c:v>
                </c:pt>
                <c:pt idx="39">
                  <c:v>2.4477594903377509</c:v>
                </c:pt>
                <c:pt idx="40">
                  <c:v>2.89280667039916</c:v>
                </c:pt>
                <c:pt idx="41">
                  <c:v>2.4477594903377509</c:v>
                </c:pt>
                <c:pt idx="42">
                  <c:v>2.3364976953223988</c:v>
                </c:pt>
                <c:pt idx="43">
                  <c:v>2.3364976953223988</c:v>
                </c:pt>
                <c:pt idx="44">
                  <c:v>2.3364976953223988</c:v>
                </c:pt>
                <c:pt idx="45">
                  <c:v>2.3364976953223988</c:v>
                </c:pt>
                <c:pt idx="46">
                  <c:v>2.3364976953223988</c:v>
                </c:pt>
                <c:pt idx="47">
                  <c:v>2.3364976953223988</c:v>
                </c:pt>
                <c:pt idx="48">
                  <c:v>2.5590212853531038</c:v>
                </c:pt>
                <c:pt idx="49">
                  <c:v>2.2808667978147223</c:v>
                </c:pt>
                <c:pt idx="50">
                  <c:v>2.2808667978147223</c:v>
                </c:pt>
                <c:pt idx="51">
                  <c:v>2.2808667978147223</c:v>
                </c:pt>
                <c:pt idx="52">
                  <c:v>2.2808667978147223</c:v>
                </c:pt>
                <c:pt idx="53">
                  <c:v>2.2808667978147223</c:v>
                </c:pt>
                <c:pt idx="54">
                  <c:v>2.2808667978147223</c:v>
                </c:pt>
                <c:pt idx="55">
                  <c:v>2.2808667978147223</c:v>
                </c:pt>
                <c:pt idx="56">
                  <c:v>2.2808667978147223</c:v>
                </c:pt>
                <c:pt idx="57">
                  <c:v>2.2252359003070463</c:v>
                </c:pt>
                <c:pt idx="58">
                  <c:v>2.2252359003070463</c:v>
                </c:pt>
                <c:pt idx="59">
                  <c:v>2.2252359003070463</c:v>
                </c:pt>
                <c:pt idx="60">
                  <c:v>2.2252359003070463</c:v>
                </c:pt>
                <c:pt idx="61">
                  <c:v>2.2252359003070463</c:v>
                </c:pt>
                <c:pt idx="62">
                  <c:v>2.2252359003070463</c:v>
                </c:pt>
                <c:pt idx="63">
                  <c:v>2.2252359003070463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217-B746-802D-36D47FEAC0A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2"/>
        <c:overlap val="100"/>
        <c:axId val="255562240"/>
        <c:axId val="19006316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solidFill>
                <a:schemeClr val="lt1"/>
              </a:solidFill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'No DAC'!$M$5:$M$68</c:f>
              <c:numCache>
                <c:formatCode>_(* #,##0.00_);_(* \(#,##0.00\);_(* "-"??_);_(@_)</c:formatCode>
                <c:ptCount val="64"/>
                <c:pt idx="0">
                  <c:v>73.219705467933494</c:v>
                </c:pt>
                <c:pt idx="1">
                  <c:v>73.434849792940454</c:v>
                </c:pt>
                <c:pt idx="2">
                  <c:v>73.872517707978133</c:v>
                </c:pt>
                <c:pt idx="3">
                  <c:v>71.881126765285885</c:v>
                </c:pt>
                <c:pt idx="4">
                  <c:v>71.539962115216099</c:v>
                </c:pt>
                <c:pt idx="5">
                  <c:v>71.755106440223074</c:v>
                </c:pt>
                <c:pt idx="6">
                  <c:v>72.137143457753069</c:v>
                </c:pt>
                <c:pt idx="7">
                  <c:v>72.463549577775396</c:v>
                </c:pt>
                <c:pt idx="8">
                  <c:v>72.901217492813075</c:v>
                </c:pt>
                <c:pt idx="9">
                  <c:v>71.918561970282752</c:v>
                </c:pt>
                <c:pt idx="10">
                  <c:v>71.577397320212967</c:v>
                </c:pt>
                <c:pt idx="11">
                  <c:v>71.625648952696906</c:v>
                </c:pt>
                <c:pt idx="12">
                  <c:v>71.785162380196212</c:v>
                </c:pt>
                <c:pt idx="13">
                  <c:v>72.055937602710856</c:v>
                </c:pt>
                <c:pt idx="14">
                  <c:v>72.437974620240851</c:v>
                </c:pt>
                <c:pt idx="15">
                  <c:v>72.931273432786213</c:v>
                </c:pt>
                <c:pt idx="16">
                  <c:v>73.012984227925472</c:v>
                </c:pt>
                <c:pt idx="17">
                  <c:v>72.00424880776356</c:v>
                </c:pt>
                <c:pt idx="18">
                  <c:v>71.774345952709126</c:v>
                </c:pt>
                <c:pt idx="19">
                  <c:v>72.156382970239122</c:v>
                </c:pt>
                <c:pt idx="20">
                  <c:v>72.5940508852768</c:v>
                </c:pt>
                <c:pt idx="21">
                  <c:v>73.031718800314493</c:v>
                </c:pt>
                <c:pt idx="22">
                  <c:v>73.525017612859841</c:v>
                </c:pt>
                <c:pt idx="23">
                  <c:v>74.018316425405189</c:v>
                </c:pt>
                <c:pt idx="24">
                  <c:v>73.098671065406265</c:v>
                </c:pt>
                <c:pt idx="25">
                  <c:v>72.59061372281343</c:v>
                </c:pt>
                <c:pt idx="26">
                  <c:v>72.917019842835771</c:v>
                </c:pt>
                <c:pt idx="27">
                  <c:v>73.299056860365766</c:v>
                </c:pt>
                <c:pt idx="28">
                  <c:v>73.736724775403445</c:v>
                </c:pt>
                <c:pt idx="29">
                  <c:v>74.174392690441124</c:v>
                </c:pt>
                <c:pt idx="30">
                  <c:v>74.612060605478803</c:v>
                </c:pt>
                <c:pt idx="31">
                  <c:v>75.10535941802415</c:v>
                </c:pt>
                <c:pt idx="32">
                  <c:v>73.740666877963818</c:v>
                </c:pt>
                <c:pt idx="33">
                  <c:v>73.788918510447758</c:v>
                </c:pt>
                <c:pt idx="34">
                  <c:v>74.115324630470084</c:v>
                </c:pt>
                <c:pt idx="35">
                  <c:v>74.441730750492411</c:v>
                </c:pt>
                <c:pt idx="36">
                  <c:v>74.87939866553009</c:v>
                </c:pt>
                <c:pt idx="37">
                  <c:v>75.317066580567769</c:v>
                </c:pt>
                <c:pt idx="38">
                  <c:v>75.754734495605433</c:v>
                </c:pt>
                <c:pt idx="39">
                  <c:v>76.248033308150795</c:v>
                </c:pt>
                <c:pt idx="40">
                  <c:v>74.994602563105815</c:v>
                </c:pt>
                <c:pt idx="41">
                  <c:v>75.042854195589754</c:v>
                </c:pt>
                <c:pt idx="42">
                  <c:v>75.424891213119764</c:v>
                </c:pt>
                <c:pt idx="43">
                  <c:v>75.918190025665112</c:v>
                </c:pt>
                <c:pt idx="44">
                  <c:v>76.41148883821046</c:v>
                </c:pt>
                <c:pt idx="45">
                  <c:v>76.904787650755821</c:v>
                </c:pt>
                <c:pt idx="46">
                  <c:v>77.398086463301169</c:v>
                </c:pt>
                <c:pt idx="47">
                  <c:v>77.891385275846531</c:v>
                </c:pt>
                <c:pt idx="48">
                  <c:v>76.415430940770833</c:v>
                </c:pt>
                <c:pt idx="49">
                  <c:v>76.630575265777821</c:v>
                </c:pt>
                <c:pt idx="50">
                  <c:v>77.123874078323169</c:v>
                </c:pt>
                <c:pt idx="51">
                  <c:v>77.617172890868531</c:v>
                </c:pt>
                <c:pt idx="52">
                  <c:v>78.110471703413879</c:v>
                </c:pt>
                <c:pt idx="53">
                  <c:v>78.603770515959226</c:v>
                </c:pt>
                <c:pt idx="54">
                  <c:v>79.097069328504588</c:v>
                </c:pt>
                <c:pt idx="55">
                  <c:v>79.590368141049936</c:v>
                </c:pt>
                <c:pt idx="56">
                  <c:v>77.891890215943548</c:v>
                </c:pt>
                <c:pt idx="57">
                  <c:v>78.329558130981226</c:v>
                </c:pt>
                <c:pt idx="58">
                  <c:v>78.822856943526574</c:v>
                </c:pt>
                <c:pt idx="59">
                  <c:v>79.316155756071936</c:v>
                </c:pt>
                <c:pt idx="60">
                  <c:v>79.809454568617284</c:v>
                </c:pt>
                <c:pt idx="61">
                  <c:v>80.302753381162631</c:v>
                </c:pt>
                <c:pt idx="62">
                  <c:v>80.796052193707993</c:v>
                </c:pt>
                <c:pt idx="63">
                  <c:v>81.289351006253341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B217-B746-802D-36D47FEAC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562240"/>
        <c:axId val="190063168"/>
      </c:lineChart>
      <c:catAx>
        <c:axId val="25556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(Nuclear Capacity [GW], Renewable Capacity [GW], Storage Capacity [TWh], Catalyser Capacity [GW])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63168"/>
        <c:crosses val="autoZero"/>
        <c:auto val="1"/>
        <c:lblAlgn val="ctr"/>
        <c:lblOffset val="100"/>
        <c:noMultiLvlLbl val="0"/>
      </c:catAx>
      <c:valAx>
        <c:axId val="1900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Electricity</a:t>
                </a:r>
                <a:r>
                  <a:rPr lang="en-GB" sz="1600" baseline="0"/>
                  <a:t> Price (GBP/MWh)</a:t>
                </a:r>
              </a:p>
            </c:rich>
          </c:tx>
          <c:layout>
            <c:manualLayout>
              <c:xMode val="edge"/>
              <c:yMode val="edge"/>
              <c:x val="7.280459566928453E-2"/>
              <c:y val="0.347096902700871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6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2057725542779932"/>
          <c:y val="0.13396393166194565"/>
          <c:w val="0.64963244855710489"/>
          <c:h val="3.3240059117168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tx1"/>
      </a:solidFill>
      <a:prstDash val="solid"/>
      <a:miter lim="800000"/>
    </a:ln>
    <a:effectLst/>
  </c:spPr>
  <c:txPr>
    <a:bodyPr/>
    <a:lstStyle/>
    <a:p>
      <a:pPr>
        <a:defRPr sz="1200">
          <a:ln>
            <a:noFill/>
          </a:ln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DAC Capacity</a:t>
            </a:r>
            <a:r>
              <a:rPr lang="en-GB" baseline="0"/>
              <a:t> and Capacity Factor (Net-Zero)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DAC Capacity</c:v>
          </c:tx>
          <c:marker>
            <c:symbol val="diamond"/>
            <c:size val="10"/>
          </c:marker>
          <c:cat>
            <c:strRef>
              <c:f>'Zero 101'!$U$5:$U$46</c:f>
              <c:strCache>
                <c:ptCount val="42"/>
                <c:pt idx="0">
                  <c:v> (230,116,70) </c:v>
                </c:pt>
                <c:pt idx="1">
                  <c:v> (230,113,80) </c:v>
                </c:pt>
                <c:pt idx="2">
                  <c:v> (230,111,90) </c:v>
                </c:pt>
                <c:pt idx="3">
                  <c:v> (230,110,100) </c:v>
                </c:pt>
                <c:pt idx="4">
                  <c:v> (240,99,50) </c:v>
                </c:pt>
                <c:pt idx="5">
                  <c:v> (240,91,60) </c:v>
                </c:pt>
                <c:pt idx="6">
                  <c:v> (240,85,70) </c:v>
                </c:pt>
                <c:pt idx="7">
                  <c:v> (240,81,80) </c:v>
                </c:pt>
                <c:pt idx="8">
                  <c:v> (240,79,90) </c:v>
                </c:pt>
                <c:pt idx="9">
                  <c:v> (240,79,100) </c:v>
                </c:pt>
                <c:pt idx="10">
                  <c:v> (250,84,40) </c:v>
                </c:pt>
                <c:pt idx="11">
                  <c:v> (250,71,50) </c:v>
                </c:pt>
                <c:pt idx="12">
                  <c:v> (250,69,60) </c:v>
                </c:pt>
                <c:pt idx="13">
                  <c:v> (250,68,70) </c:v>
                </c:pt>
                <c:pt idx="14">
                  <c:v> (250,67,80) </c:v>
                </c:pt>
                <c:pt idx="15">
                  <c:v> (250,67,90) </c:v>
                </c:pt>
                <c:pt idx="16">
                  <c:v> (250,67,100) </c:v>
                </c:pt>
                <c:pt idx="17">
                  <c:v> (260,81,30) </c:v>
                </c:pt>
                <c:pt idx="18">
                  <c:v> (260,63,40) </c:v>
                </c:pt>
                <c:pt idx="19">
                  <c:v> (260,60,50) </c:v>
                </c:pt>
                <c:pt idx="20">
                  <c:v> (260,58,60) </c:v>
                </c:pt>
                <c:pt idx="21">
                  <c:v> (260,57,70) </c:v>
                </c:pt>
                <c:pt idx="22">
                  <c:v> (260,56,80) </c:v>
                </c:pt>
                <c:pt idx="23">
                  <c:v> (260,55,90) </c:v>
                </c:pt>
                <c:pt idx="24">
                  <c:v> (260,55,100) </c:v>
                </c:pt>
                <c:pt idx="25">
                  <c:v> (270,61,30) </c:v>
                </c:pt>
                <c:pt idx="26">
                  <c:v> (270,53,40) </c:v>
                </c:pt>
                <c:pt idx="27">
                  <c:v> (270,50,50) </c:v>
                </c:pt>
                <c:pt idx="28">
                  <c:v> (270,47,60) </c:v>
                </c:pt>
                <c:pt idx="29">
                  <c:v> (270,46,70) </c:v>
                </c:pt>
                <c:pt idx="30">
                  <c:v> (270,45,80) </c:v>
                </c:pt>
                <c:pt idx="31">
                  <c:v> (270,44,90) </c:v>
                </c:pt>
                <c:pt idx="32">
                  <c:v> (270,44,100) </c:v>
                </c:pt>
                <c:pt idx="33">
                  <c:v> (280,74,20) </c:v>
                </c:pt>
                <c:pt idx="34">
                  <c:v> (280,52,30) </c:v>
                </c:pt>
                <c:pt idx="35">
                  <c:v> (280,44,40) </c:v>
                </c:pt>
                <c:pt idx="36">
                  <c:v> (280,42,50) </c:v>
                </c:pt>
                <c:pt idx="37">
                  <c:v> (280,42,60) </c:v>
                </c:pt>
                <c:pt idx="38">
                  <c:v> (280,42,70) </c:v>
                </c:pt>
                <c:pt idx="39">
                  <c:v> (280,42,80) </c:v>
                </c:pt>
                <c:pt idx="40">
                  <c:v> (280,42,90) </c:v>
                </c:pt>
                <c:pt idx="41">
                  <c:v> (280,42,100) </c:v>
                </c:pt>
              </c:strCache>
            </c:strRef>
          </c:cat>
          <c:val>
            <c:numRef>
              <c:f>'Zero 101'!$N$5:$N$46</c:f>
              <c:numCache>
                <c:formatCode>0</c:formatCode>
                <c:ptCount val="42"/>
                <c:pt idx="0">
                  <c:v>89</c:v>
                </c:pt>
                <c:pt idx="1">
                  <c:v>66</c:v>
                </c:pt>
                <c:pt idx="2">
                  <c:v>60</c:v>
                </c:pt>
                <c:pt idx="3">
                  <c:v>58</c:v>
                </c:pt>
                <c:pt idx="4">
                  <c:v>52</c:v>
                </c:pt>
                <c:pt idx="5">
                  <c:v>36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28</c:v>
                </c:pt>
                <c:pt idx="10">
                  <c:v>41</c:v>
                </c:pt>
                <c:pt idx="11">
                  <c:v>27</c:v>
                </c:pt>
                <c:pt idx="12">
                  <c:v>23</c:v>
                </c:pt>
                <c:pt idx="13">
                  <c:v>21</c:v>
                </c:pt>
                <c:pt idx="14">
                  <c:v>20</c:v>
                </c:pt>
                <c:pt idx="15">
                  <c:v>19</c:v>
                </c:pt>
                <c:pt idx="16">
                  <c:v>19</c:v>
                </c:pt>
                <c:pt idx="17">
                  <c:v>53</c:v>
                </c:pt>
                <c:pt idx="18">
                  <c:v>24</c:v>
                </c:pt>
                <c:pt idx="19">
                  <c:v>19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27</c:v>
                </c:pt>
                <c:pt idx="26">
                  <c:v>18</c:v>
                </c:pt>
                <c:pt idx="27">
                  <c:v>15</c:v>
                </c:pt>
                <c:pt idx="28">
                  <c:v>14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97</c:v>
                </c:pt>
                <c:pt idx="34">
                  <c:v>19</c:v>
                </c:pt>
                <c:pt idx="35">
                  <c:v>14</c:v>
                </c:pt>
                <c:pt idx="36">
                  <c:v>13</c:v>
                </c:pt>
                <c:pt idx="37">
                  <c:v>12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570944"/>
        <c:axId val="463996032"/>
      </c:lineChart>
      <c:lineChart>
        <c:grouping val="standard"/>
        <c:varyColors val="0"/>
        <c:ser>
          <c:idx val="1"/>
          <c:order val="1"/>
          <c:tx>
            <c:v>Capacity Factor</c:v>
          </c:tx>
          <c:marker>
            <c:symbol val="square"/>
            <c:size val="8"/>
          </c:marker>
          <c:val>
            <c:numRef>
              <c:f>'Zero 101'!$M$5:$M$46</c:f>
              <c:numCache>
                <c:formatCode>0</c:formatCode>
                <c:ptCount val="42"/>
                <c:pt idx="0">
                  <c:v>9.0299999999999994</c:v>
                </c:pt>
                <c:pt idx="1">
                  <c:v>10.09</c:v>
                </c:pt>
                <c:pt idx="2">
                  <c:v>10.54</c:v>
                </c:pt>
                <c:pt idx="3">
                  <c:v>10.8</c:v>
                </c:pt>
                <c:pt idx="4">
                  <c:v>11.44</c:v>
                </c:pt>
                <c:pt idx="5">
                  <c:v>14.98</c:v>
                </c:pt>
                <c:pt idx="6">
                  <c:v>16.829999999999998</c:v>
                </c:pt>
                <c:pt idx="7">
                  <c:v>17.87</c:v>
                </c:pt>
                <c:pt idx="8">
                  <c:v>18.489999999999998</c:v>
                </c:pt>
                <c:pt idx="9">
                  <c:v>18.73</c:v>
                </c:pt>
                <c:pt idx="10">
                  <c:v>13.49</c:v>
                </c:pt>
                <c:pt idx="11">
                  <c:v>19.02</c:v>
                </c:pt>
                <c:pt idx="12">
                  <c:v>22.2</c:v>
                </c:pt>
                <c:pt idx="13">
                  <c:v>24.08</c:v>
                </c:pt>
                <c:pt idx="14">
                  <c:v>25.04</c:v>
                </c:pt>
                <c:pt idx="15">
                  <c:v>25.64</c:v>
                </c:pt>
                <c:pt idx="16">
                  <c:v>26.03</c:v>
                </c:pt>
                <c:pt idx="17">
                  <c:v>11.05</c:v>
                </c:pt>
                <c:pt idx="18">
                  <c:v>20.66</c:v>
                </c:pt>
                <c:pt idx="19">
                  <c:v>25.81</c:v>
                </c:pt>
                <c:pt idx="20">
                  <c:v>28.82</c:v>
                </c:pt>
                <c:pt idx="21">
                  <c:v>30.61</c:v>
                </c:pt>
                <c:pt idx="22">
                  <c:v>31.81</c:v>
                </c:pt>
                <c:pt idx="23">
                  <c:v>32.380000000000003</c:v>
                </c:pt>
                <c:pt idx="24">
                  <c:v>32.659999999999997</c:v>
                </c:pt>
                <c:pt idx="25">
                  <c:v>18.579999999999998</c:v>
                </c:pt>
                <c:pt idx="26">
                  <c:v>27.51</c:v>
                </c:pt>
                <c:pt idx="27">
                  <c:v>32.18</c:v>
                </c:pt>
                <c:pt idx="28">
                  <c:v>34.85</c:v>
                </c:pt>
                <c:pt idx="29">
                  <c:v>36.299999999999997</c:v>
                </c:pt>
                <c:pt idx="30">
                  <c:v>37.200000000000003</c:v>
                </c:pt>
                <c:pt idx="31">
                  <c:v>37.78</c:v>
                </c:pt>
                <c:pt idx="32">
                  <c:v>38.090000000000003</c:v>
                </c:pt>
                <c:pt idx="33">
                  <c:v>7.47</c:v>
                </c:pt>
                <c:pt idx="34">
                  <c:v>25.46</c:v>
                </c:pt>
                <c:pt idx="35">
                  <c:v>33.65</c:v>
                </c:pt>
                <c:pt idx="36">
                  <c:v>37.94</c:v>
                </c:pt>
                <c:pt idx="37">
                  <c:v>40.44</c:v>
                </c:pt>
                <c:pt idx="38">
                  <c:v>41.88</c:v>
                </c:pt>
                <c:pt idx="39">
                  <c:v>42.79</c:v>
                </c:pt>
                <c:pt idx="40">
                  <c:v>43.3</c:v>
                </c:pt>
                <c:pt idx="41">
                  <c:v>43.63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541376"/>
        <c:axId val="463996608"/>
      </c:lineChart>
      <c:catAx>
        <c:axId val="55957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Renewable Capacity [GW], Storage Capacity [TWh], Electrolyser Power [GW]</a:t>
                </a:r>
                <a:endParaRPr lang="en-GB" sz="1000">
                  <a:effectLst/>
                </a:endParaRPr>
              </a:p>
            </c:rich>
          </c:tx>
          <c:overlay val="0"/>
        </c:title>
        <c:majorTickMark val="out"/>
        <c:minorTickMark val="none"/>
        <c:tickLblPos val="nextTo"/>
        <c:txPr>
          <a:bodyPr rot="-4620000"/>
          <a:lstStyle/>
          <a:p>
            <a:pPr>
              <a:defRPr/>
            </a:pPr>
            <a:endParaRPr lang="en-US"/>
          </a:p>
        </c:txPr>
        <c:crossAx val="463996032"/>
        <c:crosses val="autoZero"/>
        <c:auto val="1"/>
        <c:lblAlgn val="ctr"/>
        <c:lblOffset val="100"/>
        <c:noMultiLvlLbl val="0"/>
      </c:catAx>
      <c:valAx>
        <c:axId val="46399603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GB" b="0" i="0"/>
                  <a:t>Capacity</a:t>
                </a:r>
                <a:r>
                  <a:rPr lang="en-GB" b="0" i="0" baseline="0"/>
                  <a:t> (GW)</a:t>
                </a:r>
                <a:endParaRPr lang="en-GB" b="0" i="0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59570944"/>
        <c:crosses val="autoZero"/>
        <c:crossBetween val="between"/>
      </c:valAx>
      <c:valAx>
        <c:axId val="4639966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GB" b="0"/>
                  <a:t>Capacity</a:t>
                </a:r>
                <a:r>
                  <a:rPr lang="en-GB" b="0" baseline="0"/>
                  <a:t>  Factor</a:t>
                </a:r>
                <a:endParaRPr lang="en-GB" b="0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09541376"/>
        <c:crosses val="max"/>
        <c:crossBetween val="between"/>
      </c:valAx>
      <c:catAx>
        <c:axId val="509541376"/>
        <c:scaling>
          <c:orientation val="minMax"/>
        </c:scaling>
        <c:delete val="1"/>
        <c:axPos val="b"/>
        <c:majorTickMark val="out"/>
        <c:minorTickMark val="none"/>
        <c:tickLblPos val="nextTo"/>
        <c:crossAx val="4639966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GB"/>
              <a:t>Minimum Electricity</a:t>
            </a:r>
            <a:r>
              <a:rPr lang="en-GB" baseline="0"/>
              <a:t> Price in components for each Renewable Capacity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Other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('Zero 43'!$S$6,'Zero 43'!$S$12,'Zero 43'!$S$20,'Zero 43'!$S$27,'Zero 43'!$S$35,'Zero 43'!$S$43)</c:f>
              <c:strCache>
                <c:ptCount val="6"/>
                <c:pt idx="0">
                  <c:v> (230,121,60,31,0.07) </c:v>
                </c:pt>
                <c:pt idx="1">
                  <c:v> (240,99,50,18,0.11) </c:v>
                </c:pt>
                <c:pt idx="2">
                  <c:v> (250,71,50,11,0.19) </c:v>
                </c:pt>
                <c:pt idx="3">
                  <c:v> (260,63,40,10,0.21) </c:v>
                </c:pt>
                <c:pt idx="4">
                  <c:v> (270,53,40,7,0.28) </c:v>
                </c:pt>
                <c:pt idx="5">
                  <c:v> (280,52,30,8,0.25) </c:v>
                </c:pt>
              </c:strCache>
            </c:strRef>
          </c:cat>
          <c:val>
            <c:numRef>
              <c:f>('Zero 43'!$L$6,'Zero 43'!$L$12,'Zero 43'!$L$20,'Zero 43'!$L$27,'Zero 43'!$L$35,'Zero 43'!$L$43)</c:f>
              <c:numCache>
                <c:formatCode>0.0_ 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45-6C47-9904-3093BAE08CDF}"/>
            </c:ext>
          </c:extLst>
        </c:ser>
        <c:ser>
          <c:idx val="1"/>
          <c:order val="1"/>
          <c:tx>
            <c:v>Nuclear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('Zero 43'!$S$6,'Zero 43'!$S$12,'Zero 43'!$S$20,'Zero 43'!$S$27,'Zero 43'!$S$35,'Zero 43'!$S$43)</c:f>
              <c:strCache>
                <c:ptCount val="6"/>
                <c:pt idx="0">
                  <c:v> (230,121,60,31,0.07) </c:v>
                </c:pt>
                <c:pt idx="1">
                  <c:v> (240,99,50,18,0.11) </c:v>
                </c:pt>
                <c:pt idx="2">
                  <c:v> (250,71,50,11,0.19) </c:v>
                </c:pt>
                <c:pt idx="3">
                  <c:v> (260,63,40,10,0.21) </c:v>
                </c:pt>
                <c:pt idx="4">
                  <c:v> (270,53,40,7,0.28) </c:v>
                </c:pt>
                <c:pt idx="5">
                  <c:v> (280,52,30,8,0.25) </c:v>
                </c:pt>
              </c:strCache>
            </c:strRef>
          </c:cat>
          <c:val>
            <c:numRef>
              <c:f>('Zero 43'!$G$6,'Zero 43'!$G$12,'Zero 43'!$G$20,'Zero 43'!$G$27,'Zero 43'!$G$35,'Zero 43'!$G$43)</c:f>
              <c:numCache>
                <c:formatCode>_(* #,##0.0_);_(* \(#,##0.0\);_(* "-"??_);_(@_)</c:formatCode>
                <c:ptCount val="6"/>
                <c:pt idx="0">
                  <c:v>12.833780869565217</c:v>
                </c:pt>
                <c:pt idx="1">
                  <c:v>12.833780869565217</c:v>
                </c:pt>
                <c:pt idx="2">
                  <c:v>12.833780869565217</c:v>
                </c:pt>
                <c:pt idx="3">
                  <c:v>12.833780869565217</c:v>
                </c:pt>
                <c:pt idx="4">
                  <c:v>12.833780869565217</c:v>
                </c:pt>
                <c:pt idx="5">
                  <c:v>12.833780869565217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545-6C47-9904-3093BAE08CDF}"/>
            </c:ext>
          </c:extLst>
        </c:ser>
        <c:ser>
          <c:idx val="2"/>
          <c:order val="2"/>
          <c:tx>
            <c:v>Renewable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('Zero 43'!$S$6,'Zero 43'!$S$12,'Zero 43'!$S$20,'Zero 43'!$S$27,'Zero 43'!$S$35,'Zero 43'!$S$43)</c:f>
              <c:strCache>
                <c:ptCount val="6"/>
                <c:pt idx="0">
                  <c:v> (230,121,60,31,0.07) </c:v>
                </c:pt>
                <c:pt idx="1">
                  <c:v> (240,99,50,18,0.11) </c:v>
                </c:pt>
                <c:pt idx="2">
                  <c:v> (250,71,50,11,0.19) </c:v>
                </c:pt>
                <c:pt idx="3">
                  <c:v> (260,63,40,10,0.21) </c:v>
                </c:pt>
                <c:pt idx="4">
                  <c:v> (270,53,40,7,0.28) </c:v>
                </c:pt>
                <c:pt idx="5">
                  <c:v> (280,52,30,8,0.25) </c:v>
                </c:pt>
              </c:strCache>
            </c:strRef>
          </c:cat>
          <c:val>
            <c:numRef>
              <c:f>('Zero 43'!$H$6,'Zero 43'!$H$12,'Zero 43'!$H$20,'Zero 43'!$H$27,'Zero 43'!$H$35,'Zero 43'!$H$43)</c:f>
              <c:numCache>
                <c:formatCode>_(* #,##0.0_);_(* \(#,##0.0\);_(* "-"??_);_(@_)</c:formatCode>
                <c:ptCount val="6"/>
                <c:pt idx="0">
                  <c:v>40.35611654235494</c:v>
                </c:pt>
                <c:pt idx="1">
                  <c:v>42.110730305066035</c:v>
                </c:pt>
                <c:pt idx="2">
                  <c:v>43.86534406777713</c:v>
                </c:pt>
                <c:pt idx="3">
                  <c:v>45.619957830488204</c:v>
                </c:pt>
                <c:pt idx="4">
                  <c:v>47.374571593199285</c:v>
                </c:pt>
                <c:pt idx="5">
                  <c:v>49.129185355910373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545-6C47-9904-3093BAE08CDF}"/>
            </c:ext>
          </c:extLst>
        </c:ser>
        <c:ser>
          <c:idx val="3"/>
          <c:order val="3"/>
          <c:tx>
            <c:v>Hydrogen Storage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('Zero 43'!$S$6,'Zero 43'!$S$12,'Zero 43'!$S$20,'Zero 43'!$S$27,'Zero 43'!$S$35,'Zero 43'!$S$43)</c:f>
              <c:strCache>
                <c:ptCount val="6"/>
                <c:pt idx="0">
                  <c:v> (230,121,60,31,0.07) </c:v>
                </c:pt>
                <c:pt idx="1">
                  <c:v> (240,99,50,18,0.11) </c:v>
                </c:pt>
                <c:pt idx="2">
                  <c:v> (250,71,50,11,0.19) </c:v>
                </c:pt>
                <c:pt idx="3">
                  <c:v> (260,63,40,10,0.21) </c:v>
                </c:pt>
                <c:pt idx="4">
                  <c:v> (270,53,40,7,0.28) </c:v>
                </c:pt>
                <c:pt idx="5">
                  <c:v> (280,52,30,8,0.25) </c:v>
                </c:pt>
              </c:strCache>
            </c:strRef>
          </c:cat>
          <c:val>
            <c:numRef>
              <c:f>('Zero 43'!$J$6,'Zero 43'!$J$12,'Zero 43'!$J$20,'Zero 43'!$J$27,'Zero 43'!$J$35,'Zero 43'!$J$43)</c:f>
              <c:numCache>
                <c:formatCode>_(* #,##0.0_);_(* \(#,##0.0\);_(* "-"??_);_(@_)</c:formatCode>
                <c:ptCount val="6"/>
                <c:pt idx="0">
                  <c:v>6.731338598428815</c:v>
                </c:pt>
                <c:pt idx="1">
                  <c:v>5.5074588532599389</c:v>
                </c:pt>
                <c:pt idx="2">
                  <c:v>3.9497937230450071</c:v>
                </c:pt>
                <c:pt idx="3">
                  <c:v>3.5047465429835976</c:v>
                </c:pt>
                <c:pt idx="4">
                  <c:v>2.9484375679068364</c:v>
                </c:pt>
                <c:pt idx="5">
                  <c:v>2.89280667039916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545-6C47-9904-3093BAE08CDF}"/>
            </c:ext>
          </c:extLst>
        </c:ser>
        <c:ser>
          <c:idx val="4"/>
          <c:order val="4"/>
          <c:tx>
            <c:v>Electrolyser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('Zero 43'!$S$6,'Zero 43'!$S$12,'Zero 43'!$S$20,'Zero 43'!$S$27,'Zero 43'!$S$35,'Zero 43'!$S$43)</c:f>
              <c:strCache>
                <c:ptCount val="6"/>
                <c:pt idx="0">
                  <c:v> (230,121,60,31,0.07) </c:v>
                </c:pt>
                <c:pt idx="1">
                  <c:v> (240,99,50,18,0.11) </c:v>
                </c:pt>
                <c:pt idx="2">
                  <c:v> (250,71,50,11,0.19) </c:v>
                </c:pt>
                <c:pt idx="3">
                  <c:v> (260,63,40,10,0.21) </c:v>
                </c:pt>
                <c:pt idx="4">
                  <c:v> (270,53,40,7,0.28) </c:v>
                </c:pt>
                <c:pt idx="5">
                  <c:v> (280,52,30,8,0.25) </c:v>
                </c:pt>
              </c:strCache>
            </c:strRef>
          </c:cat>
          <c:val>
            <c:numRef>
              <c:f>('Zero 43'!$I$6,'Zero 43'!$I$12,'Zero 43'!$I$20,'Zero 43'!$I$27,'Zero 43'!$I$35,'Zero 43'!$I$43)</c:f>
              <c:numCache>
                <c:formatCode>_(* #,##0.0_);_(* \(#,##0.0\);_(* "-"??_);_(@_)</c:formatCode>
                <c:ptCount val="6"/>
                <c:pt idx="0">
                  <c:v>2.9597928752721221</c:v>
                </c:pt>
                <c:pt idx="1">
                  <c:v>2.4664940627267682</c:v>
                </c:pt>
                <c:pt idx="2">
                  <c:v>2.4664940627267682</c:v>
                </c:pt>
                <c:pt idx="3">
                  <c:v>1.9731952501814143</c:v>
                </c:pt>
                <c:pt idx="4">
                  <c:v>1.9731952501814143</c:v>
                </c:pt>
                <c:pt idx="5">
                  <c:v>1.479896437636061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545-6C47-9904-3093BAE08CDF}"/>
            </c:ext>
          </c:extLst>
        </c:ser>
        <c:ser>
          <c:idx val="5"/>
          <c:order val="5"/>
          <c:tx>
            <c:v>Hydrogen Electricity Generation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('Zero 43'!$S$6,'Zero 43'!$S$12,'Zero 43'!$S$20,'Zero 43'!$S$27,'Zero 43'!$S$35,'Zero 43'!$S$43)</c:f>
              <c:strCache>
                <c:ptCount val="6"/>
                <c:pt idx="0">
                  <c:v> (230,121,60,31,0.07) </c:v>
                </c:pt>
                <c:pt idx="1">
                  <c:v> (240,99,50,18,0.11) </c:v>
                </c:pt>
                <c:pt idx="2">
                  <c:v> (250,71,50,11,0.19) </c:v>
                </c:pt>
                <c:pt idx="3">
                  <c:v> (260,63,40,10,0.21) </c:v>
                </c:pt>
                <c:pt idx="4">
                  <c:v> (270,53,40,7,0.28) </c:v>
                </c:pt>
                <c:pt idx="5">
                  <c:v> (280,52,30,8,0.25) </c:v>
                </c:pt>
              </c:strCache>
            </c:strRef>
          </c:cat>
          <c:val>
            <c:numRef>
              <c:f>('Zero 43'!$K$6,'Zero 43'!$K$12,'Zero 43'!$K$20,'Zero 43'!$K$27,'Zero 43'!$K$35,'Zero 43'!$K$43)</c:f>
              <c:numCache>
                <c:formatCode>_(* #,##0.0_);_(* \(#,##0.0\);_(* "-"??_);_(@_)</c:formatCode>
                <c:ptCount val="6"/>
                <c:pt idx="0">
                  <c:v>4.6589332295950063</c:v>
                </c:pt>
                <c:pt idx="1">
                  <c:v>4.6589332295950063</c:v>
                </c:pt>
                <c:pt idx="2">
                  <c:v>4.6589332295950063</c:v>
                </c:pt>
                <c:pt idx="3">
                  <c:v>4.6589332295950063</c:v>
                </c:pt>
                <c:pt idx="4">
                  <c:v>4.6589332295950063</c:v>
                </c:pt>
                <c:pt idx="5">
                  <c:v>4.6589332295950063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545-6C47-9904-3093BAE08CDF}"/>
            </c:ext>
          </c:extLst>
        </c:ser>
        <c:ser>
          <c:idx val="6"/>
          <c:order val="6"/>
          <c:tx>
            <c:v>Carbon Storage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('Zero 43'!$S$6,'Zero 43'!$S$12,'Zero 43'!$S$20,'Zero 43'!$S$27,'Zero 43'!$S$35,'Zero 43'!$S$43)</c:f>
              <c:strCache>
                <c:ptCount val="6"/>
                <c:pt idx="0">
                  <c:v> (230,121,60,31,0.07) </c:v>
                </c:pt>
                <c:pt idx="1">
                  <c:v> (240,99,50,18,0.11) </c:v>
                </c:pt>
                <c:pt idx="2">
                  <c:v> (250,71,50,11,0.19) </c:v>
                </c:pt>
                <c:pt idx="3">
                  <c:v> (260,63,40,10,0.21) </c:v>
                </c:pt>
                <c:pt idx="4">
                  <c:v> (270,53,40,7,0.28) </c:v>
                </c:pt>
                <c:pt idx="5">
                  <c:v> (280,52,30,8,0.25) </c:v>
                </c:pt>
              </c:strCache>
            </c:strRef>
          </c:cat>
          <c:val>
            <c:numRef>
              <c:f>('Zero 43'!$P$6,'Zero 43'!$P$12,'Zero 43'!$P$20,'Zero 43'!$P$27,'Zero 43'!$P$35,'Zero 43'!$P$43)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545-6C47-9904-3093BAE08CDF}"/>
            </c:ext>
          </c:extLst>
        </c:ser>
        <c:ser>
          <c:idx val="7"/>
          <c:order val="7"/>
          <c:tx>
            <c:v>DAC</c:v>
          </c:tx>
          <c:spPr>
            <a:solidFill>
              <a:schemeClr val="accent2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('Zero 43'!$S$6,'Zero 43'!$S$12,'Zero 43'!$S$20,'Zero 43'!$S$27,'Zero 43'!$S$35,'Zero 43'!$S$43)</c:f>
              <c:strCache>
                <c:ptCount val="6"/>
                <c:pt idx="0">
                  <c:v> (230,121,60,31,0.07) </c:v>
                </c:pt>
                <c:pt idx="1">
                  <c:v> (240,99,50,18,0.11) </c:v>
                </c:pt>
                <c:pt idx="2">
                  <c:v> (250,71,50,11,0.19) </c:v>
                </c:pt>
                <c:pt idx="3">
                  <c:v> (260,63,40,10,0.21) </c:v>
                </c:pt>
                <c:pt idx="4">
                  <c:v> (270,53,40,7,0.28) </c:v>
                </c:pt>
                <c:pt idx="5">
                  <c:v> (280,52,30,8,0.25) </c:v>
                </c:pt>
              </c:strCache>
            </c:strRef>
          </c:cat>
          <c:val>
            <c:numRef>
              <c:f>('Zero 43'!$O$6,'Zero 43'!$O$12,'Zero 43'!$O$20,'Zero 43'!$O$27,'Zero 43'!$O$35,'Zero 43'!$O$43)</c:f>
              <c:numCache>
                <c:formatCode>_(* #,##0.00_);_(* \(#,##0.00\);_(* "-"??_);_(@_)</c:formatCode>
                <c:ptCount val="6"/>
                <c:pt idx="0">
                  <c:v>1.49104651649222</c:v>
                </c:pt>
                <c:pt idx="1">
                  <c:v>1.3989260920178512</c:v>
                </c:pt>
                <c:pt idx="2">
                  <c:v>1.4213447793899321</c:v>
                </c:pt>
                <c:pt idx="3">
                  <c:v>1.4035457003248255</c:v>
                </c:pt>
                <c:pt idx="4">
                  <c:v>1.3082323112853418</c:v>
                </c:pt>
                <c:pt idx="5">
                  <c:v>1.3837085587713478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545-6C47-9904-3093BAE08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574528"/>
        <c:axId val="463998336"/>
      </c:barChart>
      <c:lineChart>
        <c:grouping val="standard"/>
        <c:varyColors val="0"/>
        <c:ser>
          <c:idx val="8"/>
          <c:order val="8"/>
          <c:tx>
            <c:v>Total</c:v>
          </c:tx>
          <c:spPr>
            <a:ln w="19050">
              <a:solidFill>
                <a:schemeClr val="tx1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</c:spPr>
          </c:marker>
          <c:dLbls>
            <c:spPr>
              <a:ln w="9525">
                <a:solidFill>
                  <a:schemeClr val="tx1"/>
                </a:solidFill>
              </a:ln>
            </c:spPr>
            <c:txPr>
              <a:bodyPr rot="-3840000" anchor="t" anchorCtr="0"/>
              <a:lstStyle/>
              <a:p>
                <a:pPr>
                  <a:defRPr lang="ja-JP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('Zero 43'!$Q$6,'Zero 43'!$Q$12,'Zero 43'!$Q$20,'Zero 43'!$Q$27,'Zero 43'!$Q$35,'Zero 43'!$Q$43)</c:f>
              <c:numCache>
                <c:formatCode>_(* #,##0.00_);_(* \(#,##0.00\);_(* "-"??_);_(@_)</c:formatCode>
                <c:ptCount val="6"/>
                <c:pt idx="0">
                  <c:v>73.031008631708318</c:v>
                </c:pt>
                <c:pt idx="1">
                  <c:v>72.976323412230812</c:v>
                </c:pt>
                <c:pt idx="2">
                  <c:v>73.195690732099052</c:v>
                </c:pt>
                <c:pt idx="3">
                  <c:v>73.994159423138257</c:v>
                </c:pt>
                <c:pt idx="4">
                  <c:v>75.097150821733095</c:v>
                </c:pt>
                <c:pt idx="5">
                  <c:v>76.378311121877161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545-6C47-9904-3093BAE08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574528"/>
        <c:axId val="463998336"/>
      </c:lineChart>
      <c:catAx>
        <c:axId val="55957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Renewable Capacity [GW], Storage Capacity [TWh], Electrolyser Power [GW],  DAC Capacity [GW], DAC Capacity Factor)</a:t>
                </a:r>
                <a:endParaRPr lang="en-GB" sz="1200">
                  <a:effectLst/>
                </a:endParaRP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463998336"/>
        <c:crosses val="autoZero"/>
        <c:auto val="1"/>
        <c:lblAlgn val="ctr"/>
        <c:lblOffset val="100"/>
        <c:noMultiLvlLbl val="0"/>
      </c:catAx>
      <c:valAx>
        <c:axId val="463998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Electricity Price (£/MWh)</a:t>
                </a:r>
                <a:endParaRPr lang="en-GB" sz="1200">
                  <a:effectLst/>
                </a:endParaRPr>
              </a:p>
            </c:rich>
          </c:tx>
          <c:layout/>
          <c:overlay val="0"/>
        </c:title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55957452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GB"/>
              <a:t>Electricity</a:t>
            </a:r>
            <a:r>
              <a:rPr lang="en-GB" baseline="0"/>
              <a:t> Price in components: Mid CAPEX</a:t>
            </a:r>
            <a:endParaRPr lang="en-GB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Other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'Zero 162'!$S$5:$S$39</c:f>
              <c:strCache>
                <c:ptCount val="35"/>
                <c:pt idx="0">
                  <c:v> (240,91,60,100,81,0.15) </c:v>
                </c:pt>
                <c:pt idx="1">
                  <c:v> (240,85,70,100,62,0.17) </c:v>
                </c:pt>
                <c:pt idx="2">
                  <c:v> (240,81,80,100,57,0.18) </c:v>
                </c:pt>
                <c:pt idx="3">
                  <c:v> (240,79,90,100,54,0.18) </c:v>
                </c:pt>
                <c:pt idx="4">
                  <c:v> (240,79,100,100,53,0.19) </c:v>
                </c:pt>
                <c:pt idx="5">
                  <c:v> (250,84,40,100,106,0.13) </c:v>
                </c:pt>
                <c:pt idx="6">
                  <c:v> (250,71,50,100,50,0.19) </c:v>
                </c:pt>
                <c:pt idx="7">
                  <c:v> (250,69,60,100,40,0.22) </c:v>
                </c:pt>
                <c:pt idx="8">
                  <c:v> (250,68,70,100,36,0.24) </c:v>
                </c:pt>
                <c:pt idx="9">
                  <c:v> (250,67,80,100,35,0.25) </c:v>
                </c:pt>
                <c:pt idx="10">
                  <c:v> (250,67,90,100,34,0.26) </c:v>
                </c:pt>
                <c:pt idx="11">
                  <c:v> (250,67,100,100,33,0.26) </c:v>
                </c:pt>
                <c:pt idx="12">
                  <c:v> (260,63,40,100,43,0.21) </c:v>
                </c:pt>
                <c:pt idx="13">
                  <c:v> (260,60,50,100,33,0.26) </c:v>
                </c:pt>
                <c:pt idx="14">
                  <c:v> (260,58,60,100,29,0.29) </c:v>
                </c:pt>
                <c:pt idx="15">
                  <c:v> (260,57,70,100,27,0.31) </c:v>
                </c:pt>
                <c:pt idx="16">
                  <c:v> (260,56,80,100,26,0.32) </c:v>
                </c:pt>
                <c:pt idx="17">
                  <c:v> (260,55,90,100,25,0.32) </c:v>
                </c:pt>
                <c:pt idx="18">
                  <c:v> (260,55,100,100,25,0.33) </c:v>
                </c:pt>
                <c:pt idx="19">
                  <c:v> (270,61,30,100,49,0.19) </c:v>
                </c:pt>
                <c:pt idx="20">
                  <c:v> (270,53,40,100,30,0.28) </c:v>
                </c:pt>
                <c:pt idx="21">
                  <c:v> (270,50,50,100,25,0.32) </c:v>
                </c:pt>
                <c:pt idx="22">
                  <c:v> (270,47,60,100,23,0.35) </c:v>
                </c:pt>
                <c:pt idx="23">
                  <c:v> (270,46,70,100,22,0.36) </c:v>
                </c:pt>
                <c:pt idx="24">
                  <c:v> (270,45,80,100,21,0.37) </c:v>
                </c:pt>
                <c:pt idx="25">
                  <c:v> (270,44,90,100,21,0.38) </c:v>
                </c:pt>
                <c:pt idx="26">
                  <c:v> (270,44,100,100,21,0.38) </c:v>
                </c:pt>
                <c:pt idx="27">
                  <c:v> (280,52,30,100,33,0.25) </c:v>
                </c:pt>
                <c:pt idx="28">
                  <c:v> (280,44,40,100,24,0.34) </c:v>
                </c:pt>
                <c:pt idx="29">
                  <c:v> (280,42,50,100,21,0.38) </c:v>
                </c:pt>
                <c:pt idx="30">
                  <c:v> (280,42,60,100,20,0.4) </c:v>
                </c:pt>
                <c:pt idx="31">
                  <c:v> (280,42,70,100,19,0.42) </c:v>
                </c:pt>
                <c:pt idx="32">
                  <c:v> (280,42,80,100,18,0.43) </c:v>
                </c:pt>
                <c:pt idx="33">
                  <c:v> (280,42,90,100,18,0.43) </c:v>
                </c:pt>
                <c:pt idx="34">
                  <c:v> (280,42,100,100,18,0.44) </c:v>
                </c:pt>
              </c:strCache>
            </c:strRef>
          </c:cat>
          <c:val>
            <c:numRef>
              <c:f>'Zero 162'!$L$5:$L$39</c:f>
              <c:numCache>
                <c:formatCode>0.0_ </c:formatCode>
                <c:ptCount val="3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332-0A46-BD0D-82BF5AA43925}"/>
            </c:ext>
          </c:extLst>
        </c:ser>
        <c:ser>
          <c:idx val="1"/>
          <c:order val="1"/>
          <c:tx>
            <c:v>Nuclear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'Zero 162'!$S$5:$S$39</c:f>
              <c:strCache>
                <c:ptCount val="35"/>
                <c:pt idx="0">
                  <c:v> (240,91,60,100,81,0.15) </c:v>
                </c:pt>
                <c:pt idx="1">
                  <c:v> (240,85,70,100,62,0.17) </c:v>
                </c:pt>
                <c:pt idx="2">
                  <c:v> (240,81,80,100,57,0.18) </c:v>
                </c:pt>
                <c:pt idx="3">
                  <c:v> (240,79,90,100,54,0.18) </c:v>
                </c:pt>
                <c:pt idx="4">
                  <c:v> (240,79,100,100,53,0.19) </c:v>
                </c:pt>
                <c:pt idx="5">
                  <c:v> (250,84,40,100,106,0.13) </c:v>
                </c:pt>
                <c:pt idx="6">
                  <c:v> (250,71,50,100,50,0.19) </c:v>
                </c:pt>
                <c:pt idx="7">
                  <c:v> (250,69,60,100,40,0.22) </c:v>
                </c:pt>
                <c:pt idx="8">
                  <c:v> (250,68,70,100,36,0.24) </c:v>
                </c:pt>
                <c:pt idx="9">
                  <c:v> (250,67,80,100,35,0.25) </c:v>
                </c:pt>
                <c:pt idx="10">
                  <c:v> (250,67,90,100,34,0.26) </c:v>
                </c:pt>
                <c:pt idx="11">
                  <c:v> (250,67,100,100,33,0.26) </c:v>
                </c:pt>
                <c:pt idx="12">
                  <c:v> (260,63,40,100,43,0.21) </c:v>
                </c:pt>
                <c:pt idx="13">
                  <c:v> (260,60,50,100,33,0.26) </c:v>
                </c:pt>
                <c:pt idx="14">
                  <c:v> (260,58,60,100,29,0.29) </c:v>
                </c:pt>
                <c:pt idx="15">
                  <c:v> (260,57,70,100,27,0.31) </c:v>
                </c:pt>
                <c:pt idx="16">
                  <c:v> (260,56,80,100,26,0.32) </c:v>
                </c:pt>
                <c:pt idx="17">
                  <c:v> (260,55,90,100,25,0.32) </c:v>
                </c:pt>
                <c:pt idx="18">
                  <c:v> (260,55,100,100,25,0.33) </c:v>
                </c:pt>
                <c:pt idx="19">
                  <c:v> (270,61,30,100,49,0.19) </c:v>
                </c:pt>
                <c:pt idx="20">
                  <c:v> (270,53,40,100,30,0.28) </c:v>
                </c:pt>
                <c:pt idx="21">
                  <c:v> (270,50,50,100,25,0.32) </c:v>
                </c:pt>
                <c:pt idx="22">
                  <c:v> (270,47,60,100,23,0.35) </c:v>
                </c:pt>
                <c:pt idx="23">
                  <c:v> (270,46,70,100,22,0.36) </c:v>
                </c:pt>
                <c:pt idx="24">
                  <c:v> (270,45,80,100,21,0.37) </c:v>
                </c:pt>
                <c:pt idx="25">
                  <c:v> (270,44,90,100,21,0.38) </c:v>
                </c:pt>
                <c:pt idx="26">
                  <c:v> (270,44,100,100,21,0.38) </c:v>
                </c:pt>
                <c:pt idx="27">
                  <c:v> (280,52,30,100,33,0.25) </c:v>
                </c:pt>
                <c:pt idx="28">
                  <c:v> (280,44,40,100,24,0.34) </c:v>
                </c:pt>
                <c:pt idx="29">
                  <c:v> (280,42,50,100,21,0.38) </c:v>
                </c:pt>
                <c:pt idx="30">
                  <c:v> (280,42,60,100,20,0.4) </c:v>
                </c:pt>
                <c:pt idx="31">
                  <c:v> (280,42,70,100,19,0.42) </c:v>
                </c:pt>
                <c:pt idx="32">
                  <c:v> (280,42,80,100,18,0.43) </c:v>
                </c:pt>
                <c:pt idx="33">
                  <c:v> (280,42,90,100,18,0.43) </c:v>
                </c:pt>
                <c:pt idx="34">
                  <c:v> (280,42,100,100,18,0.44) </c:v>
                </c:pt>
              </c:strCache>
            </c:strRef>
          </c:cat>
          <c:val>
            <c:numRef>
              <c:f>'Zero 162'!$G$5:$G$39</c:f>
              <c:numCache>
                <c:formatCode>_(* #,##0.0_);_(* \(#,##0.0\);_(* "-"??_);_(@_)</c:formatCode>
                <c:ptCount val="35"/>
                <c:pt idx="0">
                  <c:v>12.833780869565217</c:v>
                </c:pt>
                <c:pt idx="1">
                  <c:v>12.833780869565217</c:v>
                </c:pt>
                <c:pt idx="2">
                  <c:v>12.833780869565217</c:v>
                </c:pt>
                <c:pt idx="3">
                  <c:v>12.833780869565217</c:v>
                </c:pt>
                <c:pt idx="4">
                  <c:v>12.833780869565217</c:v>
                </c:pt>
                <c:pt idx="5">
                  <c:v>12.833780869565217</c:v>
                </c:pt>
                <c:pt idx="6">
                  <c:v>12.833780869565217</c:v>
                </c:pt>
                <c:pt idx="7">
                  <c:v>12.833780869565217</c:v>
                </c:pt>
                <c:pt idx="8">
                  <c:v>12.833780869565217</c:v>
                </c:pt>
                <c:pt idx="9">
                  <c:v>12.833780869565217</c:v>
                </c:pt>
                <c:pt idx="10">
                  <c:v>12.833780869565217</c:v>
                </c:pt>
                <c:pt idx="11">
                  <c:v>12.833780869565217</c:v>
                </c:pt>
                <c:pt idx="12">
                  <c:v>12.833780869565217</c:v>
                </c:pt>
                <c:pt idx="13">
                  <c:v>12.833780869565217</c:v>
                </c:pt>
                <c:pt idx="14">
                  <c:v>12.833780869565217</c:v>
                </c:pt>
                <c:pt idx="15">
                  <c:v>12.833780869565217</c:v>
                </c:pt>
                <c:pt idx="16">
                  <c:v>12.833780869565217</c:v>
                </c:pt>
                <c:pt idx="17">
                  <c:v>12.833780869565217</c:v>
                </c:pt>
                <c:pt idx="18">
                  <c:v>12.833780869565217</c:v>
                </c:pt>
                <c:pt idx="19">
                  <c:v>12.833780869565217</c:v>
                </c:pt>
                <c:pt idx="20">
                  <c:v>12.833780869565217</c:v>
                </c:pt>
                <c:pt idx="21">
                  <c:v>12.833780869565217</c:v>
                </c:pt>
                <c:pt idx="22">
                  <c:v>12.833780869565217</c:v>
                </c:pt>
                <c:pt idx="23">
                  <c:v>12.833780869565217</c:v>
                </c:pt>
                <c:pt idx="24">
                  <c:v>12.833780869565217</c:v>
                </c:pt>
                <c:pt idx="25">
                  <c:v>12.833780869565217</c:v>
                </c:pt>
                <c:pt idx="26">
                  <c:v>12.833780869565217</c:v>
                </c:pt>
                <c:pt idx="27">
                  <c:v>12.833780869565217</c:v>
                </c:pt>
                <c:pt idx="28">
                  <c:v>12.833780869565217</c:v>
                </c:pt>
                <c:pt idx="29">
                  <c:v>12.833780869565217</c:v>
                </c:pt>
                <c:pt idx="30">
                  <c:v>12.833780869565217</c:v>
                </c:pt>
                <c:pt idx="31">
                  <c:v>12.833780869565217</c:v>
                </c:pt>
                <c:pt idx="32">
                  <c:v>12.833780869565217</c:v>
                </c:pt>
                <c:pt idx="33">
                  <c:v>12.833780869565217</c:v>
                </c:pt>
                <c:pt idx="34">
                  <c:v>12.833780869565217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332-0A46-BD0D-82BF5AA43925}"/>
            </c:ext>
          </c:extLst>
        </c:ser>
        <c:ser>
          <c:idx val="2"/>
          <c:order val="2"/>
          <c:tx>
            <c:v>Renewable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'Zero 162'!$S$5:$S$39</c:f>
              <c:strCache>
                <c:ptCount val="35"/>
                <c:pt idx="0">
                  <c:v> (240,91,60,100,81,0.15) </c:v>
                </c:pt>
                <c:pt idx="1">
                  <c:v> (240,85,70,100,62,0.17) </c:v>
                </c:pt>
                <c:pt idx="2">
                  <c:v> (240,81,80,100,57,0.18) </c:v>
                </c:pt>
                <c:pt idx="3">
                  <c:v> (240,79,90,100,54,0.18) </c:v>
                </c:pt>
                <c:pt idx="4">
                  <c:v> (240,79,100,100,53,0.19) </c:v>
                </c:pt>
                <c:pt idx="5">
                  <c:v> (250,84,40,100,106,0.13) </c:v>
                </c:pt>
                <c:pt idx="6">
                  <c:v> (250,71,50,100,50,0.19) </c:v>
                </c:pt>
                <c:pt idx="7">
                  <c:v> (250,69,60,100,40,0.22) </c:v>
                </c:pt>
                <c:pt idx="8">
                  <c:v> (250,68,70,100,36,0.24) </c:v>
                </c:pt>
                <c:pt idx="9">
                  <c:v> (250,67,80,100,35,0.25) </c:v>
                </c:pt>
                <c:pt idx="10">
                  <c:v> (250,67,90,100,34,0.26) </c:v>
                </c:pt>
                <c:pt idx="11">
                  <c:v> (250,67,100,100,33,0.26) </c:v>
                </c:pt>
                <c:pt idx="12">
                  <c:v> (260,63,40,100,43,0.21) </c:v>
                </c:pt>
                <c:pt idx="13">
                  <c:v> (260,60,50,100,33,0.26) </c:v>
                </c:pt>
                <c:pt idx="14">
                  <c:v> (260,58,60,100,29,0.29) </c:v>
                </c:pt>
                <c:pt idx="15">
                  <c:v> (260,57,70,100,27,0.31) </c:v>
                </c:pt>
                <c:pt idx="16">
                  <c:v> (260,56,80,100,26,0.32) </c:v>
                </c:pt>
                <c:pt idx="17">
                  <c:v> (260,55,90,100,25,0.32) </c:v>
                </c:pt>
                <c:pt idx="18">
                  <c:v> (260,55,100,100,25,0.33) </c:v>
                </c:pt>
                <c:pt idx="19">
                  <c:v> (270,61,30,100,49,0.19) </c:v>
                </c:pt>
                <c:pt idx="20">
                  <c:v> (270,53,40,100,30,0.28) </c:v>
                </c:pt>
                <c:pt idx="21">
                  <c:v> (270,50,50,100,25,0.32) </c:v>
                </c:pt>
                <c:pt idx="22">
                  <c:v> (270,47,60,100,23,0.35) </c:v>
                </c:pt>
                <c:pt idx="23">
                  <c:v> (270,46,70,100,22,0.36) </c:v>
                </c:pt>
                <c:pt idx="24">
                  <c:v> (270,45,80,100,21,0.37) </c:v>
                </c:pt>
                <c:pt idx="25">
                  <c:v> (270,44,90,100,21,0.38) </c:v>
                </c:pt>
                <c:pt idx="26">
                  <c:v> (270,44,100,100,21,0.38) </c:v>
                </c:pt>
                <c:pt idx="27">
                  <c:v> (280,52,30,100,33,0.25) </c:v>
                </c:pt>
                <c:pt idx="28">
                  <c:v> (280,44,40,100,24,0.34) </c:v>
                </c:pt>
                <c:pt idx="29">
                  <c:v> (280,42,50,100,21,0.38) </c:v>
                </c:pt>
                <c:pt idx="30">
                  <c:v> (280,42,60,100,20,0.4) </c:v>
                </c:pt>
                <c:pt idx="31">
                  <c:v> (280,42,70,100,19,0.42) </c:v>
                </c:pt>
                <c:pt idx="32">
                  <c:v> (280,42,80,100,18,0.43) </c:v>
                </c:pt>
                <c:pt idx="33">
                  <c:v> (280,42,90,100,18,0.43) </c:v>
                </c:pt>
                <c:pt idx="34">
                  <c:v> (280,42,100,100,18,0.44) </c:v>
                </c:pt>
              </c:strCache>
            </c:strRef>
          </c:cat>
          <c:val>
            <c:numRef>
              <c:f>'Zero 162'!$H$5:$H$39</c:f>
              <c:numCache>
                <c:formatCode>_(* #,##0.0_);_(* \(#,##0.0\);_(* "-"??_);_(@_)</c:formatCode>
                <c:ptCount val="35"/>
                <c:pt idx="0">
                  <c:v>42.110730305066035</c:v>
                </c:pt>
                <c:pt idx="1">
                  <c:v>42.110730305066035</c:v>
                </c:pt>
                <c:pt idx="2">
                  <c:v>42.110730305066035</c:v>
                </c:pt>
                <c:pt idx="3">
                  <c:v>42.110730305066035</c:v>
                </c:pt>
                <c:pt idx="4">
                  <c:v>42.110730305066035</c:v>
                </c:pt>
                <c:pt idx="5">
                  <c:v>43.86534406777713</c:v>
                </c:pt>
                <c:pt idx="6">
                  <c:v>43.86534406777713</c:v>
                </c:pt>
                <c:pt idx="7">
                  <c:v>43.86534406777713</c:v>
                </c:pt>
                <c:pt idx="8">
                  <c:v>43.86534406777713</c:v>
                </c:pt>
                <c:pt idx="9">
                  <c:v>43.86534406777713</c:v>
                </c:pt>
                <c:pt idx="10">
                  <c:v>43.86534406777713</c:v>
                </c:pt>
                <c:pt idx="11">
                  <c:v>43.86534406777713</c:v>
                </c:pt>
                <c:pt idx="12">
                  <c:v>45.619957830488204</c:v>
                </c:pt>
                <c:pt idx="13">
                  <c:v>45.619957830488204</c:v>
                </c:pt>
                <c:pt idx="14">
                  <c:v>45.619957830488204</c:v>
                </c:pt>
                <c:pt idx="15">
                  <c:v>45.619957830488204</c:v>
                </c:pt>
                <c:pt idx="16">
                  <c:v>45.619957830488204</c:v>
                </c:pt>
                <c:pt idx="17">
                  <c:v>45.619957830488204</c:v>
                </c:pt>
                <c:pt idx="18">
                  <c:v>45.619957830488204</c:v>
                </c:pt>
                <c:pt idx="19">
                  <c:v>47.374571593199285</c:v>
                </c:pt>
                <c:pt idx="20">
                  <c:v>47.374571593199285</c:v>
                </c:pt>
                <c:pt idx="21">
                  <c:v>47.374571593199285</c:v>
                </c:pt>
                <c:pt idx="22">
                  <c:v>47.374571593199285</c:v>
                </c:pt>
                <c:pt idx="23">
                  <c:v>47.374571593199285</c:v>
                </c:pt>
                <c:pt idx="24">
                  <c:v>47.374571593199285</c:v>
                </c:pt>
                <c:pt idx="25">
                  <c:v>47.374571593199285</c:v>
                </c:pt>
                <c:pt idx="26">
                  <c:v>47.374571593199285</c:v>
                </c:pt>
                <c:pt idx="27">
                  <c:v>49.129185355910373</c:v>
                </c:pt>
                <c:pt idx="28">
                  <c:v>49.129185355910373</c:v>
                </c:pt>
                <c:pt idx="29">
                  <c:v>49.129185355910373</c:v>
                </c:pt>
                <c:pt idx="30">
                  <c:v>49.129185355910373</c:v>
                </c:pt>
                <c:pt idx="31">
                  <c:v>49.129185355910373</c:v>
                </c:pt>
                <c:pt idx="32">
                  <c:v>49.129185355910373</c:v>
                </c:pt>
                <c:pt idx="33">
                  <c:v>49.129185355910373</c:v>
                </c:pt>
                <c:pt idx="34">
                  <c:v>49.129185355910373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332-0A46-BD0D-82BF5AA43925}"/>
            </c:ext>
          </c:extLst>
        </c:ser>
        <c:ser>
          <c:idx val="3"/>
          <c:order val="3"/>
          <c:tx>
            <c:v>Hydrogen Storage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'Zero 162'!$S$5:$S$39</c:f>
              <c:strCache>
                <c:ptCount val="35"/>
                <c:pt idx="0">
                  <c:v> (240,91,60,100,81,0.15) </c:v>
                </c:pt>
                <c:pt idx="1">
                  <c:v> (240,85,70,100,62,0.17) </c:v>
                </c:pt>
                <c:pt idx="2">
                  <c:v> (240,81,80,100,57,0.18) </c:v>
                </c:pt>
                <c:pt idx="3">
                  <c:v> (240,79,90,100,54,0.18) </c:v>
                </c:pt>
                <c:pt idx="4">
                  <c:v> (240,79,100,100,53,0.19) </c:v>
                </c:pt>
                <c:pt idx="5">
                  <c:v> (250,84,40,100,106,0.13) </c:v>
                </c:pt>
                <c:pt idx="6">
                  <c:v> (250,71,50,100,50,0.19) </c:v>
                </c:pt>
                <c:pt idx="7">
                  <c:v> (250,69,60,100,40,0.22) </c:v>
                </c:pt>
                <c:pt idx="8">
                  <c:v> (250,68,70,100,36,0.24) </c:v>
                </c:pt>
                <c:pt idx="9">
                  <c:v> (250,67,80,100,35,0.25) </c:v>
                </c:pt>
                <c:pt idx="10">
                  <c:v> (250,67,90,100,34,0.26) </c:v>
                </c:pt>
                <c:pt idx="11">
                  <c:v> (250,67,100,100,33,0.26) </c:v>
                </c:pt>
                <c:pt idx="12">
                  <c:v> (260,63,40,100,43,0.21) </c:v>
                </c:pt>
                <c:pt idx="13">
                  <c:v> (260,60,50,100,33,0.26) </c:v>
                </c:pt>
                <c:pt idx="14">
                  <c:v> (260,58,60,100,29,0.29) </c:v>
                </c:pt>
                <c:pt idx="15">
                  <c:v> (260,57,70,100,27,0.31) </c:v>
                </c:pt>
                <c:pt idx="16">
                  <c:v> (260,56,80,100,26,0.32) </c:v>
                </c:pt>
                <c:pt idx="17">
                  <c:v> (260,55,90,100,25,0.32) </c:v>
                </c:pt>
                <c:pt idx="18">
                  <c:v> (260,55,100,100,25,0.33) </c:v>
                </c:pt>
                <c:pt idx="19">
                  <c:v> (270,61,30,100,49,0.19) </c:v>
                </c:pt>
                <c:pt idx="20">
                  <c:v> (270,53,40,100,30,0.28) </c:v>
                </c:pt>
                <c:pt idx="21">
                  <c:v> (270,50,50,100,25,0.32) </c:v>
                </c:pt>
                <c:pt idx="22">
                  <c:v> (270,47,60,100,23,0.35) </c:v>
                </c:pt>
                <c:pt idx="23">
                  <c:v> (270,46,70,100,22,0.36) </c:v>
                </c:pt>
                <c:pt idx="24">
                  <c:v> (270,45,80,100,21,0.37) </c:v>
                </c:pt>
                <c:pt idx="25">
                  <c:v> (270,44,90,100,21,0.38) </c:v>
                </c:pt>
                <c:pt idx="26">
                  <c:v> (270,44,100,100,21,0.38) </c:v>
                </c:pt>
                <c:pt idx="27">
                  <c:v> (280,52,30,100,33,0.25) </c:v>
                </c:pt>
                <c:pt idx="28">
                  <c:v> (280,44,40,100,24,0.34) </c:v>
                </c:pt>
                <c:pt idx="29">
                  <c:v> (280,42,50,100,21,0.38) </c:v>
                </c:pt>
                <c:pt idx="30">
                  <c:v> (280,42,60,100,20,0.4) </c:v>
                </c:pt>
                <c:pt idx="31">
                  <c:v> (280,42,70,100,19,0.42) </c:v>
                </c:pt>
                <c:pt idx="32">
                  <c:v> (280,42,80,100,18,0.43) </c:v>
                </c:pt>
                <c:pt idx="33">
                  <c:v> (280,42,90,100,18,0.43) </c:v>
                </c:pt>
                <c:pt idx="34">
                  <c:v> (280,42,100,100,18,0.44) </c:v>
                </c:pt>
              </c:strCache>
            </c:strRef>
          </c:cat>
          <c:val>
            <c:numRef>
              <c:f>'Zero 162'!$J$5:$J$39</c:f>
              <c:numCache>
                <c:formatCode>_(* #,##0.0_);_(* \(#,##0.0\);_(* "-"??_);_(@_)</c:formatCode>
                <c:ptCount val="35"/>
                <c:pt idx="0">
                  <c:v>5.0624116731985298</c:v>
                </c:pt>
                <c:pt idx="1">
                  <c:v>4.7286262881524737</c:v>
                </c:pt>
                <c:pt idx="2">
                  <c:v>4.5061026981217687</c:v>
                </c:pt>
                <c:pt idx="3">
                  <c:v>4.3948409031064157</c:v>
                </c:pt>
                <c:pt idx="4">
                  <c:v>4.3948409031064157</c:v>
                </c:pt>
                <c:pt idx="5">
                  <c:v>4.6729953906447976</c:v>
                </c:pt>
                <c:pt idx="6">
                  <c:v>3.9497937230450071</c:v>
                </c:pt>
                <c:pt idx="7">
                  <c:v>3.8385319280296546</c:v>
                </c:pt>
                <c:pt idx="8">
                  <c:v>3.782901030521979</c:v>
                </c:pt>
                <c:pt idx="9">
                  <c:v>3.7272701330143021</c:v>
                </c:pt>
                <c:pt idx="10">
                  <c:v>3.7272701330143021</c:v>
                </c:pt>
                <c:pt idx="11">
                  <c:v>3.7272701330143021</c:v>
                </c:pt>
                <c:pt idx="12">
                  <c:v>3.5047465429835976</c:v>
                </c:pt>
                <c:pt idx="13">
                  <c:v>3.3378538504605695</c:v>
                </c:pt>
                <c:pt idx="14">
                  <c:v>3.226592055445217</c:v>
                </c:pt>
                <c:pt idx="15">
                  <c:v>3.170961157937541</c:v>
                </c:pt>
                <c:pt idx="16">
                  <c:v>3.1153302604298649</c:v>
                </c:pt>
                <c:pt idx="17">
                  <c:v>3.0596993629221889</c:v>
                </c:pt>
                <c:pt idx="18">
                  <c:v>3.0596993629221889</c:v>
                </c:pt>
                <c:pt idx="19">
                  <c:v>3.393484747968246</c:v>
                </c:pt>
                <c:pt idx="20">
                  <c:v>2.9484375679068364</c:v>
                </c:pt>
                <c:pt idx="21">
                  <c:v>2.7815448753838083</c:v>
                </c:pt>
                <c:pt idx="22">
                  <c:v>2.6146521828607794</c:v>
                </c:pt>
                <c:pt idx="23">
                  <c:v>2.5590212853531038</c:v>
                </c:pt>
                <c:pt idx="24">
                  <c:v>2.5033903878454269</c:v>
                </c:pt>
                <c:pt idx="25">
                  <c:v>2.4477594903377509</c:v>
                </c:pt>
                <c:pt idx="26">
                  <c:v>2.4477594903377509</c:v>
                </c:pt>
                <c:pt idx="27">
                  <c:v>2.89280667039916</c:v>
                </c:pt>
                <c:pt idx="28">
                  <c:v>2.4477594903377509</c:v>
                </c:pt>
                <c:pt idx="29">
                  <c:v>2.3364976953223988</c:v>
                </c:pt>
                <c:pt idx="30">
                  <c:v>2.3364976953223988</c:v>
                </c:pt>
                <c:pt idx="31">
                  <c:v>2.3364976953223988</c:v>
                </c:pt>
                <c:pt idx="32">
                  <c:v>2.3364976953223988</c:v>
                </c:pt>
                <c:pt idx="33">
                  <c:v>2.3364976953223988</c:v>
                </c:pt>
                <c:pt idx="34">
                  <c:v>2.3364976953223988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332-0A46-BD0D-82BF5AA43925}"/>
            </c:ext>
          </c:extLst>
        </c:ser>
        <c:ser>
          <c:idx val="4"/>
          <c:order val="4"/>
          <c:tx>
            <c:v>Electrolyser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'Zero 162'!$S$5:$S$39</c:f>
              <c:strCache>
                <c:ptCount val="35"/>
                <c:pt idx="0">
                  <c:v> (240,91,60,100,81,0.15) </c:v>
                </c:pt>
                <c:pt idx="1">
                  <c:v> (240,85,70,100,62,0.17) </c:v>
                </c:pt>
                <c:pt idx="2">
                  <c:v> (240,81,80,100,57,0.18) </c:v>
                </c:pt>
                <c:pt idx="3">
                  <c:v> (240,79,90,100,54,0.18) </c:v>
                </c:pt>
                <c:pt idx="4">
                  <c:v> (240,79,100,100,53,0.19) </c:v>
                </c:pt>
                <c:pt idx="5">
                  <c:v> (250,84,40,100,106,0.13) </c:v>
                </c:pt>
                <c:pt idx="6">
                  <c:v> (250,71,50,100,50,0.19) </c:v>
                </c:pt>
                <c:pt idx="7">
                  <c:v> (250,69,60,100,40,0.22) </c:v>
                </c:pt>
                <c:pt idx="8">
                  <c:v> (250,68,70,100,36,0.24) </c:v>
                </c:pt>
                <c:pt idx="9">
                  <c:v> (250,67,80,100,35,0.25) </c:v>
                </c:pt>
                <c:pt idx="10">
                  <c:v> (250,67,90,100,34,0.26) </c:v>
                </c:pt>
                <c:pt idx="11">
                  <c:v> (250,67,100,100,33,0.26) </c:v>
                </c:pt>
                <c:pt idx="12">
                  <c:v> (260,63,40,100,43,0.21) </c:v>
                </c:pt>
                <c:pt idx="13">
                  <c:v> (260,60,50,100,33,0.26) </c:v>
                </c:pt>
                <c:pt idx="14">
                  <c:v> (260,58,60,100,29,0.29) </c:v>
                </c:pt>
                <c:pt idx="15">
                  <c:v> (260,57,70,100,27,0.31) </c:v>
                </c:pt>
                <c:pt idx="16">
                  <c:v> (260,56,80,100,26,0.32) </c:v>
                </c:pt>
                <c:pt idx="17">
                  <c:v> (260,55,90,100,25,0.32) </c:v>
                </c:pt>
                <c:pt idx="18">
                  <c:v> (260,55,100,100,25,0.33) </c:v>
                </c:pt>
                <c:pt idx="19">
                  <c:v> (270,61,30,100,49,0.19) </c:v>
                </c:pt>
                <c:pt idx="20">
                  <c:v> (270,53,40,100,30,0.28) </c:v>
                </c:pt>
                <c:pt idx="21">
                  <c:v> (270,50,50,100,25,0.32) </c:v>
                </c:pt>
                <c:pt idx="22">
                  <c:v> (270,47,60,100,23,0.35) </c:v>
                </c:pt>
                <c:pt idx="23">
                  <c:v> (270,46,70,100,22,0.36) </c:v>
                </c:pt>
                <c:pt idx="24">
                  <c:v> (270,45,80,100,21,0.37) </c:v>
                </c:pt>
                <c:pt idx="25">
                  <c:v> (270,44,90,100,21,0.38) </c:v>
                </c:pt>
                <c:pt idx="26">
                  <c:v> (270,44,100,100,21,0.38) </c:v>
                </c:pt>
                <c:pt idx="27">
                  <c:v> (280,52,30,100,33,0.25) </c:v>
                </c:pt>
                <c:pt idx="28">
                  <c:v> (280,44,40,100,24,0.34) </c:v>
                </c:pt>
                <c:pt idx="29">
                  <c:v> (280,42,50,100,21,0.38) </c:v>
                </c:pt>
                <c:pt idx="30">
                  <c:v> (280,42,60,100,20,0.4) </c:v>
                </c:pt>
                <c:pt idx="31">
                  <c:v> (280,42,70,100,19,0.42) </c:v>
                </c:pt>
                <c:pt idx="32">
                  <c:v> (280,42,80,100,18,0.43) </c:v>
                </c:pt>
                <c:pt idx="33">
                  <c:v> (280,42,90,100,18,0.43) </c:v>
                </c:pt>
                <c:pt idx="34">
                  <c:v> (280,42,100,100,18,0.44) </c:v>
                </c:pt>
              </c:strCache>
            </c:strRef>
          </c:cat>
          <c:val>
            <c:numRef>
              <c:f>'Zero 162'!$I$5:$I$39</c:f>
              <c:numCache>
                <c:formatCode>_(* #,##0.0_);_(* \(#,##0.0\);_(* "-"??_);_(@_)</c:formatCode>
                <c:ptCount val="35"/>
                <c:pt idx="0">
                  <c:v>2.9597928752721221</c:v>
                </c:pt>
                <c:pt idx="1">
                  <c:v>3.4530916878174751</c:v>
                </c:pt>
                <c:pt idx="2">
                  <c:v>3.9463905003628286</c:v>
                </c:pt>
                <c:pt idx="3">
                  <c:v>4.4396893129081834</c:v>
                </c:pt>
                <c:pt idx="4">
                  <c:v>4.9329881254535364</c:v>
                </c:pt>
                <c:pt idx="5">
                  <c:v>1.9731952501814143</c:v>
                </c:pt>
                <c:pt idx="6">
                  <c:v>2.4664940627267682</c:v>
                </c:pt>
                <c:pt idx="7">
                  <c:v>2.9597928752721221</c:v>
                </c:pt>
                <c:pt idx="8">
                  <c:v>3.4530916878174751</c:v>
                </c:pt>
                <c:pt idx="9">
                  <c:v>3.9463905003628286</c:v>
                </c:pt>
                <c:pt idx="10">
                  <c:v>4.4396893129081834</c:v>
                </c:pt>
                <c:pt idx="11">
                  <c:v>4.9329881254535364</c:v>
                </c:pt>
                <c:pt idx="12">
                  <c:v>1.9731952501814143</c:v>
                </c:pt>
                <c:pt idx="13">
                  <c:v>2.4664940627267682</c:v>
                </c:pt>
                <c:pt idx="14">
                  <c:v>2.9597928752721221</c:v>
                </c:pt>
                <c:pt idx="15">
                  <c:v>3.4530916878174751</c:v>
                </c:pt>
                <c:pt idx="16">
                  <c:v>3.9463905003628286</c:v>
                </c:pt>
                <c:pt idx="17">
                  <c:v>4.4396893129081834</c:v>
                </c:pt>
                <c:pt idx="18">
                  <c:v>4.9329881254535364</c:v>
                </c:pt>
                <c:pt idx="19">
                  <c:v>1.479896437636061</c:v>
                </c:pt>
                <c:pt idx="20">
                  <c:v>1.9731952501814143</c:v>
                </c:pt>
                <c:pt idx="21">
                  <c:v>2.4664940627267682</c:v>
                </c:pt>
                <c:pt idx="22">
                  <c:v>2.9597928752721221</c:v>
                </c:pt>
                <c:pt idx="23">
                  <c:v>3.4530916878174751</c:v>
                </c:pt>
                <c:pt idx="24">
                  <c:v>3.9463905003628286</c:v>
                </c:pt>
                <c:pt idx="25">
                  <c:v>4.4396893129081834</c:v>
                </c:pt>
                <c:pt idx="26">
                  <c:v>4.9329881254535364</c:v>
                </c:pt>
                <c:pt idx="27">
                  <c:v>1.479896437636061</c:v>
                </c:pt>
                <c:pt idx="28">
                  <c:v>1.9731952501814143</c:v>
                </c:pt>
                <c:pt idx="29">
                  <c:v>2.4664940627267682</c:v>
                </c:pt>
                <c:pt idx="30">
                  <c:v>2.9597928752721221</c:v>
                </c:pt>
                <c:pt idx="31">
                  <c:v>3.4530916878174751</c:v>
                </c:pt>
                <c:pt idx="32">
                  <c:v>3.9463905003628286</c:v>
                </c:pt>
                <c:pt idx="33">
                  <c:v>4.4396893129081834</c:v>
                </c:pt>
                <c:pt idx="34">
                  <c:v>4.9329881254535364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332-0A46-BD0D-82BF5AA43925}"/>
            </c:ext>
          </c:extLst>
        </c:ser>
        <c:ser>
          <c:idx val="5"/>
          <c:order val="5"/>
          <c:tx>
            <c:v>Hydrogen Electricity Generation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'Zero 162'!$S$5:$S$39</c:f>
              <c:strCache>
                <c:ptCount val="35"/>
                <c:pt idx="0">
                  <c:v> (240,91,60,100,81,0.15) </c:v>
                </c:pt>
                <c:pt idx="1">
                  <c:v> (240,85,70,100,62,0.17) </c:v>
                </c:pt>
                <c:pt idx="2">
                  <c:v> (240,81,80,100,57,0.18) </c:v>
                </c:pt>
                <c:pt idx="3">
                  <c:v> (240,79,90,100,54,0.18) </c:v>
                </c:pt>
                <c:pt idx="4">
                  <c:v> (240,79,100,100,53,0.19) </c:v>
                </c:pt>
                <c:pt idx="5">
                  <c:v> (250,84,40,100,106,0.13) </c:v>
                </c:pt>
                <c:pt idx="6">
                  <c:v> (250,71,50,100,50,0.19) </c:v>
                </c:pt>
                <c:pt idx="7">
                  <c:v> (250,69,60,100,40,0.22) </c:v>
                </c:pt>
                <c:pt idx="8">
                  <c:v> (250,68,70,100,36,0.24) </c:v>
                </c:pt>
                <c:pt idx="9">
                  <c:v> (250,67,80,100,35,0.25) </c:v>
                </c:pt>
                <c:pt idx="10">
                  <c:v> (250,67,90,100,34,0.26) </c:v>
                </c:pt>
                <c:pt idx="11">
                  <c:v> (250,67,100,100,33,0.26) </c:v>
                </c:pt>
                <c:pt idx="12">
                  <c:v> (260,63,40,100,43,0.21) </c:v>
                </c:pt>
                <c:pt idx="13">
                  <c:v> (260,60,50,100,33,0.26) </c:v>
                </c:pt>
                <c:pt idx="14">
                  <c:v> (260,58,60,100,29,0.29) </c:v>
                </c:pt>
                <c:pt idx="15">
                  <c:v> (260,57,70,100,27,0.31) </c:v>
                </c:pt>
                <c:pt idx="16">
                  <c:v> (260,56,80,100,26,0.32) </c:v>
                </c:pt>
                <c:pt idx="17">
                  <c:v> (260,55,90,100,25,0.32) </c:v>
                </c:pt>
                <c:pt idx="18">
                  <c:v> (260,55,100,100,25,0.33) </c:v>
                </c:pt>
                <c:pt idx="19">
                  <c:v> (270,61,30,100,49,0.19) </c:v>
                </c:pt>
                <c:pt idx="20">
                  <c:v> (270,53,40,100,30,0.28) </c:v>
                </c:pt>
                <c:pt idx="21">
                  <c:v> (270,50,50,100,25,0.32) </c:v>
                </c:pt>
                <c:pt idx="22">
                  <c:v> (270,47,60,100,23,0.35) </c:v>
                </c:pt>
                <c:pt idx="23">
                  <c:v> (270,46,70,100,22,0.36) </c:v>
                </c:pt>
                <c:pt idx="24">
                  <c:v> (270,45,80,100,21,0.37) </c:v>
                </c:pt>
                <c:pt idx="25">
                  <c:v> (270,44,90,100,21,0.38) </c:v>
                </c:pt>
                <c:pt idx="26">
                  <c:v> (270,44,100,100,21,0.38) </c:v>
                </c:pt>
                <c:pt idx="27">
                  <c:v> (280,52,30,100,33,0.25) </c:v>
                </c:pt>
                <c:pt idx="28">
                  <c:v> (280,44,40,100,24,0.34) </c:v>
                </c:pt>
                <c:pt idx="29">
                  <c:v> (280,42,50,100,21,0.38) </c:v>
                </c:pt>
                <c:pt idx="30">
                  <c:v> (280,42,60,100,20,0.4) </c:v>
                </c:pt>
                <c:pt idx="31">
                  <c:v> (280,42,70,100,19,0.42) </c:v>
                </c:pt>
                <c:pt idx="32">
                  <c:v> (280,42,80,100,18,0.43) </c:v>
                </c:pt>
                <c:pt idx="33">
                  <c:v> (280,42,90,100,18,0.43) </c:v>
                </c:pt>
                <c:pt idx="34">
                  <c:v> (280,42,100,100,18,0.44) </c:v>
                </c:pt>
              </c:strCache>
            </c:strRef>
          </c:cat>
          <c:val>
            <c:numRef>
              <c:f>'Zero 162'!$K$5:$K$39</c:f>
              <c:numCache>
                <c:formatCode>_(* #,##0.0_);_(* \(#,##0.0\);_(* "-"??_);_(@_)</c:formatCode>
                <c:ptCount val="35"/>
                <c:pt idx="0">
                  <c:v>4.6589332295950063</c:v>
                </c:pt>
                <c:pt idx="1">
                  <c:v>4.6589332295950063</c:v>
                </c:pt>
                <c:pt idx="2">
                  <c:v>4.6589332295950063</c:v>
                </c:pt>
                <c:pt idx="3">
                  <c:v>4.6589332295950063</c:v>
                </c:pt>
                <c:pt idx="4">
                  <c:v>4.6589332295950063</c:v>
                </c:pt>
                <c:pt idx="5">
                  <c:v>4.6589332295950063</c:v>
                </c:pt>
                <c:pt idx="6">
                  <c:v>4.6589332295950063</c:v>
                </c:pt>
                <c:pt idx="7">
                  <c:v>4.6589332295950063</c:v>
                </c:pt>
                <c:pt idx="8">
                  <c:v>4.6589332295950063</c:v>
                </c:pt>
                <c:pt idx="9">
                  <c:v>4.6589332295950063</c:v>
                </c:pt>
                <c:pt idx="10">
                  <c:v>4.6589332295950063</c:v>
                </c:pt>
                <c:pt idx="11">
                  <c:v>4.6589332295950063</c:v>
                </c:pt>
                <c:pt idx="12">
                  <c:v>4.6589332295950063</c:v>
                </c:pt>
                <c:pt idx="13">
                  <c:v>4.6589332295950063</c:v>
                </c:pt>
                <c:pt idx="14">
                  <c:v>4.6589332295950063</c:v>
                </c:pt>
                <c:pt idx="15">
                  <c:v>4.6589332295950063</c:v>
                </c:pt>
                <c:pt idx="16">
                  <c:v>4.6589332295950063</c:v>
                </c:pt>
                <c:pt idx="17">
                  <c:v>4.6589332295950063</c:v>
                </c:pt>
                <c:pt idx="18">
                  <c:v>4.6589332295950063</c:v>
                </c:pt>
                <c:pt idx="19">
                  <c:v>4.6589332295950063</c:v>
                </c:pt>
                <c:pt idx="20">
                  <c:v>4.6589332295950063</c:v>
                </c:pt>
                <c:pt idx="21">
                  <c:v>4.6589332295950063</c:v>
                </c:pt>
                <c:pt idx="22">
                  <c:v>4.6589332295950063</c:v>
                </c:pt>
                <c:pt idx="23">
                  <c:v>4.6589332295950063</c:v>
                </c:pt>
                <c:pt idx="24">
                  <c:v>4.6589332295950063</c:v>
                </c:pt>
                <c:pt idx="25">
                  <c:v>4.6589332295950063</c:v>
                </c:pt>
                <c:pt idx="26">
                  <c:v>4.6589332295950063</c:v>
                </c:pt>
                <c:pt idx="27">
                  <c:v>4.6589332295950063</c:v>
                </c:pt>
                <c:pt idx="28">
                  <c:v>4.6589332295950063</c:v>
                </c:pt>
                <c:pt idx="29">
                  <c:v>4.6589332295950063</c:v>
                </c:pt>
                <c:pt idx="30">
                  <c:v>4.6589332295950063</c:v>
                </c:pt>
                <c:pt idx="31">
                  <c:v>4.6589332295950063</c:v>
                </c:pt>
                <c:pt idx="32">
                  <c:v>4.6589332295950063</c:v>
                </c:pt>
                <c:pt idx="33">
                  <c:v>4.6589332295950063</c:v>
                </c:pt>
                <c:pt idx="34">
                  <c:v>4.6589332295950063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332-0A46-BD0D-82BF5AA43925}"/>
            </c:ext>
          </c:extLst>
        </c:ser>
        <c:ser>
          <c:idx val="6"/>
          <c:order val="6"/>
          <c:tx>
            <c:v>Carbon Storage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'Zero 162'!$S$5:$S$39</c:f>
              <c:strCache>
                <c:ptCount val="35"/>
                <c:pt idx="0">
                  <c:v> (240,91,60,100,81,0.15) </c:v>
                </c:pt>
                <c:pt idx="1">
                  <c:v> (240,85,70,100,62,0.17) </c:v>
                </c:pt>
                <c:pt idx="2">
                  <c:v> (240,81,80,100,57,0.18) </c:v>
                </c:pt>
                <c:pt idx="3">
                  <c:v> (240,79,90,100,54,0.18) </c:v>
                </c:pt>
                <c:pt idx="4">
                  <c:v> (240,79,100,100,53,0.19) </c:v>
                </c:pt>
                <c:pt idx="5">
                  <c:v> (250,84,40,100,106,0.13) </c:v>
                </c:pt>
                <c:pt idx="6">
                  <c:v> (250,71,50,100,50,0.19) </c:v>
                </c:pt>
                <c:pt idx="7">
                  <c:v> (250,69,60,100,40,0.22) </c:v>
                </c:pt>
                <c:pt idx="8">
                  <c:v> (250,68,70,100,36,0.24) </c:v>
                </c:pt>
                <c:pt idx="9">
                  <c:v> (250,67,80,100,35,0.25) </c:v>
                </c:pt>
                <c:pt idx="10">
                  <c:v> (250,67,90,100,34,0.26) </c:v>
                </c:pt>
                <c:pt idx="11">
                  <c:v> (250,67,100,100,33,0.26) </c:v>
                </c:pt>
                <c:pt idx="12">
                  <c:v> (260,63,40,100,43,0.21) </c:v>
                </c:pt>
                <c:pt idx="13">
                  <c:v> (260,60,50,100,33,0.26) </c:v>
                </c:pt>
                <c:pt idx="14">
                  <c:v> (260,58,60,100,29,0.29) </c:v>
                </c:pt>
                <c:pt idx="15">
                  <c:v> (260,57,70,100,27,0.31) </c:v>
                </c:pt>
                <c:pt idx="16">
                  <c:v> (260,56,80,100,26,0.32) </c:v>
                </c:pt>
                <c:pt idx="17">
                  <c:v> (260,55,90,100,25,0.32) </c:v>
                </c:pt>
                <c:pt idx="18">
                  <c:v> (260,55,100,100,25,0.33) </c:v>
                </c:pt>
                <c:pt idx="19">
                  <c:v> (270,61,30,100,49,0.19) </c:v>
                </c:pt>
                <c:pt idx="20">
                  <c:v> (270,53,40,100,30,0.28) </c:v>
                </c:pt>
                <c:pt idx="21">
                  <c:v> (270,50,50,100,25,0.32) </c:v>
                </c:pt>
                <c:pt idx="22">
                  <c:v> (270,47,60,100,23,0.35) </c:v>
                </c:pt>
                <c:pt idx="23">
                  <c:v> (270,46,70,100,22,0.36) </c:v>
                </c:pt>
                <c:pt idx="24">
                  <c:v> (270,45,80,100,21,0.37) </c:v>
                </c:pt>
                <c:pt idx="25">
                  <c:v> (270,44,90,100,21,0.38) </c:v>
                </c:pt>
                <c:pt idx="26">
                  <c:v> (270,44,100,100,21,0.38) </c:v>
                </c:pt>
                <c:pt idx="27">
                  <c:v> (280,52,30,100,33,0.25) </c:v>
                </c:pt>
                <c:pt idx="28">
                  <c:v> (280,44,40,100,24,0.34) </c:v>
                </c:pt>
                <c:pt idx="29">
                  <c:v> (280,42,50,100,21,0.38) </c:v>
                </c:pt>
                <c:pt idx="30">
                  <c:v> (280,42,60,100,20,0.4) </c:v>
                </c:pt>
                <c:pt idx="31">
                  <c:v> (280,42,70,100,19,0.42) </c:v>
                </c:pt>
                <c:pt idx="32">
                  <c:v> (280,42,80,100,18,0.43) </c:v>
                </c:pt>
                <c:pt idx="33">
                  <c:v> (280,42,90,100,18,0.43) </c:v>
                </c:pt>
                <c:pt idx="34">
                  <c:v> (280,42,100,100,18,0.44) </c:v>
                </c:pt>
              </c:strCache>
            </c:strRef>
          </c:cat>
          <c:val>
            <c:numRef>
              <c:f>'Zero 162'!$P$5:$P$39</c:f>
              <c:numCache>
                <c:formatCode>0.0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332-0A46-BD0D-82BF5AA43925}"/>
            </c:ext>
          </c:extLst>
        </c:ser>
        <c:ser>
          <c:idx val="7"/>
          <c:order val="7"/>
          <c:tx>
            <c:v>DAC</c:v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'Zero 162'!$S$5:$S$39</c:f>
              <c:strCache>
                <c:ptCount val="35"/>
                <c:pt idx="0">
                  <c:v> (240,91,60,100,81,0.15) </c:v>
                </c:pt>
                <c:pt idx="1">
                  <c:v> (240,85,70,100,62,0.17) </c:v>
                </c:pt>
                <c:pt idx="2">
                  <c:v> (240,81,80,100,57,0.18) </c:v>
                </c:pt>
                <c:pt idx="3">
                  <c:v> (240,79,90,100,54,0.18) </c:v>
                </c:pt>
                <c:pt idx="4">
                  <c:v> (240,79,100,100,53,0.19) </c:v>
                </c:pt>
                <c:pt idx="5">
                  <c:v> (250,84,40,100,106,0.13) </c:v>
                </c:pt>
                <c:pt idx="6">
                  <c:v> (250,71,50,100,50,0.19) </c:v>
                </c:pt>
                <c:pt idx="7">
                  <c:v> (250,69,60,100,40,0.22) </c:v>
                </c:pt>
                <c:pt idx="8">
                  <c:v> (250,68,70,100,36,0.24) </c:v>
                </c:pt>
                <c:pt idx="9">
                  <c:v> (250,67,80,100,35,0.25) </c:v>
                </c:pt>
                <c:pt idx="10">
                  <c:v> (250,67,90,100,34,0.26) </c:v>
                </c:pt>
                <c:pt idx="11">
                  <c:v> (250,67,100,100,33,0.26) </c:v>
                </c:pt>
                <c:pt idx="12">
                  <c:v> (260,63,40,100,43,0.21) </c:v>
                </c:pt>
                <c:pt idx="13">
                  <c:v> (260,60,50,100,33,0.26) </c:v>
                </c:pt>
                <c:pt idx="14">
                  <c:v> (260,58,60,100,29,0.29) </c:v>
                </c:pt>
                <c:pt idx="15">
                  <c:v> (260,57,70,100,27,0.31) </c:v>
                </c:pt>
                <c:pt idx="16">
                  <c:v> (260,56,80,100,26,0.32) </c:v>
                </c:pt>
                <c:pt idx="17">
                  <c:v> (260,55,90,100,25,0.32) </c:v>
                </c:pt>
                <c:pt idx="18">
                  <c:v> (260,55,100,100,25,0.33) </c:v>
                </c:pt>
                <c:pt idx="19">
                  <c:v> (270,61,30,100,49,0.19) </c:v>
                </c:pt>
                <c:pt idx="20">
                  <c:v> (270,53,40,100,30,0.28) </c:v>
                </c:pt>
                <c:pt idx="21">
                  <c:v> (270,50,50,100,25,0.32) </c:v>
                </c:pt>
                <c:pt idx="22">
                  <c:v> (270,47,60,100,23,0.35) </c:v>
                </c:pt>
                <c:pt idx="23">
                  <c:v> (270,46,70,100,22,0.36) </c:v>
                </c:pt>
                <c:pt idx="24">
                  <c:v> (270,45,80,100,21,0.37) </c:v>
                </c:pt>
                <c:pt idx="25">
                  <c:v> (270,44,90,100,21,0.38) </c:v>
                </c:pt>
                <c:pt idx="26">
                  <c:v> (270,44,100,100,21,0.38) </c:v>
                </c:pt>
                <c:pt idx="27">
                  <c:v> (280,52,30,100,33,0.25) </c:v>
                </c:pt>
                <c:pt idx="28">
                  <c:v> (280,44,40,100,24,0.34) </c:v>
                </c:pt>
                <c:pt idx="29">
                  <c:v> (280,42,50,100,21,0.38) </c:v>
                </c:pt>
                <c:pt idx="30">
                  <c:v> (280,42,60,100,20,0.4) </c:v>
                </c:pt>
                <c:pt idx="31">
                  <c:v> (280,42,70,100,19,0.42) </c:v>
                </c:pt>
                <c:pt idx="32">
                  <c:v> (280,42,80,100,18,0.43) </c:v>
                </c:pt>
                <c:pt idx="33">
                  <c:v> (280,42,90,100,18,0.43) </c:v>
                </c:pt>
                <c:pt idx="34">
                  <c:v> (280,42,100,100,18,0.44) </c:v>
                </c:pt>
              </c:strCache>
            </c:strRef>
          </c:cat>
          <c:val>
            <c:numRef>
              <c:f>'Zero 162'!$O$5:$O$39</c:f>
              <c:numCache>
                <c:formatCode>_(* #,##0.00_);_(* \(#,##0.00\);_(* "-"??_);_(@_)</c:formatCode>
                <c:ptCount val="35"/>
                <c:pt idx="0">
                  <c:v>8.2431475404653263</c:v>
                </c:pt>
                <c:pt idx="1">
                  <c:v>7.0887889470519951</c:v>
                </c:pt>
                <c:pt idx="2">
                  <c:v>6.9198335667660409</c:v>
                </c:pt>
                <c:pt idx="3">
                  <c:v>6.7830795737963463</c:v>
                </c:pt>
                <c:pt idx="4">
                  <c:v>6.743880838603344</c:v>
                </c:pt>
                <c:pt idx="5">
                  <c:v>9.7143569154040694</c:v>
                </c:pt>
                <c:pt idx="6">
                  <c:v>6.4606580881360545</c:v>
                </c:pt>
                <c:pt idx="7">
                  <c:v>6.0326649655781459</c:v>
                </c:pt>
                <c:pt idx="8">
                  <c:v>5.8891853663968279</c:v>
                </c:pt>
                <c:pt idx="9">
                  <c:v>5.9538598826944664</c:v>
                </c:pt>
                <c:pt idx="10">
                  <c:v>5.9223378495409964</c:v>
                </c:pt>
                <c:pt idx="11">
                  <c:v>5.8355843229526716</c:v>
                </c:pt>
                <c:pt idx="12">
                  <c:v>6.0352465113967488</c:v>
                </c:pt>
                <c:pt idx="13">
                  <c:v>5.7862632107340923</c:v>
                </c:pt>
                <c:pt idx="14">
                  <c:v>5.6779062217690344</c:v>
                </c:pt>
                <c:pt idx="15">
                  <c:v>5.6146583492132551</c:v>
                </c:pt>
                <c:pt idx="16">
                  <c:v>5.6186665387737182</c:v>
                </c:pt>
                <c:pt idx="17">
                  <c:v>5.4993719477877354</c:v>
                </c:pt>
                <c:pt idx="18">
                  <c:v>5.5469267391830579</c:v>
                </c:pt>
                <c:pt idx="19">
                  <c:v>6.1849761688757381</c:v>
                </c:pt>
                <c:pt idx="20">
                  <c:v>5.606709905508608</c:v>
                </c:pt>
                <c:pt idx="21">
                  <c:v>5.465404239648219</c:v>
                </c:pt>
                <c:pt idx="22">
                  <c:v>5.4453632918459052</c:v>
                </c:pt>
                <c:pt idx="23">
                  <c:v>5.4253223440435887</c:v>
                </c:pt>
                <c:pt idx="24">
                  <c:v>5.3071147197180721</c:v>
                </c:pt>
                <c:pt idx="25">
                  <c:v>5.3898600567459347</c:v>
                </c:pt>
                <c:pt idx="26">
                  <c:v>5.4340860127435864</c:v>
                </c:pt>
                <c:pt idx="27">
                  <c:v>5.7077978049318094</c:v>
                </c:pt>
                <c:pt idx="28">
                  <c:v>5.4864642186947181</c:v>
                </c:pt>
                <c:pt idx="29">
                  <c:v>5.4126863566156898</c:v>
                </c:pt>
                <c:pt idx="30">
                  <c:v>5.4946164686482026</c:v>
                </c:pt>
                <c:pt idx="31">
                  <c:v>5.4057569441552289</c:v>
                </c:pt>
                <c:pt idx="32">
                  <c:v>5.2325216326436932</c:v>
                </c:pt>
                <c:pt idx="33">
                  <c:v>5.2948863447878454</c:v>
                </c:pt>
                <c:pt idx="34">
                  <c:v>5.3352399820575922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332-0A46-BD0D-82BF5AA43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3330688"/>
        <c:axId val="509750080"/>
      </c:barChart>
      <c:lineChart>
        <c:grouping val="standard"/>
        <c:varyColors val="0"/>
        <c:ser>
          <c:idx val="8"/>
          <c:order val="8"/>
          <c:tx>
            <c:v>Total</c:v>
          </c:tx>
          <c:spPr>
            <a:ln w="19050">
              <a:solidFill>
                <a:schemeClr val="tx1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</c:spPr>
          </c:marker>
          <c:dLbls>
            <c:spPr>
              <a:ln w="9525">
                <a:solidFill>
                  <a:schemeClr val="tx1"/>
                </a:solidFill>
              </a:ln>
            </c:spPr>
            <c:txPr>
              <a:bodyPr rot="-3840000" anchor="t" anchorCtr="0"/>
              <a:lstStyle/>
              <a:p>
                <a:pPr>
                  <a:defRPr lang="ja-JP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'Zero 162'!$Q$5:$Q$39</c:f>
              <c:numCache>
                <c:formatCode>_(* #,##0.00_);_(* \(#,##0.00\);_(* "-"??_);_(@_)</c:formatCode>
                <c:ptCount val="35"/>
                <c:pt idx="0">
                  <c:v>79.868796493162236</c:v>
                </c:pt>
                <c:pt idx="1">
                  <c:v>78.873951327248207</c:v>
                </c:pt>
                <c:pt idx="2">
                  <c:v>78.9757711694769</c:v>
                </c:pt>
                <c:pt idx="3">
                  <c:v>79.221054194037194</c:v>
                </c:pt>
                <c:pt idx="4">
                  <c:v>79.675154271389559</c:v>
                </c:pt>
                <c:pt idx="5">
                  <c:v>81.718605723167627</c:v>
                </c:pt>
                <c:pt idx="6">
                  <c:v>78.235004040845183</c:v>
                </c:pt>
                <c:pt idx="7">
                  <c:v>78.189047935817271</c:v>
                </c:pt>
                <c:pt idx="8">
                  <c:v>78.483236251673631</c:v>
                </c:pt>
                <c:pt idx="9">
                  <c:v>78.985578683008953</c:v>
                </c:pt>
                <c:pt idx="10">
                  <c:v>79.447355462400836</c:v>
                </c:pt>
                <c:pt idx="11">
                  <c:v>79.853900748357859</c:v>
                </c:pt>
                <c:pt idx="12">
                  <c:v>78.62586023421018</c:v>
                </c:pt>
                <c:pt idx="13">
                  <c:v>78.703283053569862</c:v>
                </c:pt>
                <c:pt idx="14">
                  <c:v>78.976963082134802</c:v>
                </c:pt>
                <c:pt idx="15">
                  <c:v>79.351383124616703</c:v>
                </c:pt>
                <c:pt idx="16">
                  <c:v>79.793059229214848</c:v>
                </c:pt>
                <c:pt idx="17">
                  <c:v>80.111432553266539</c:v>
                </c:pt>
                <c:pt idx="18">
                  <c:v>80.652286157207215</c:v>
                </c:pt>
                <c:pt idx="19">
                  <c:v>79.925643046839554</c:v>
                </c:pt>
                <c:pt idx="20">
                  <c:v>79.395628415956367</c:v>
                </c:pt>
                <c:pt idx="21">
                  <c:v>79.580728870118307</c:v>
                </c:pt>
                <c:pt idx="22">
                  <c:v>79.887094042338319</c:v>
                </c:pt>
                <c:pt idx="23">
                  <c:v>80.304721009573683</c:v>
                </c:pt>
                <c:pt idx="24">
                  <c:v>80.624181300285841</c:v>
                </c:pt>
                <c:pt idx="25">
                  <c:v>81.144594552351364</c:v>
                </c:pt>
                <c:pt idx="26">
                  <c:v>81.682119320894387</c:v>
                </c:pt>
                <c:pt idx="27">
                  <c:v>80.70240036803763</c:v>
                </c:pt>
                <c:pt idx="28">
                  <c:v>80.529318414284475</c:v>
                </c:pt>
                <c:pt idx="29">
                  <c:v>80.837577569735458</c:v>
                </c:pt>
                <c:pt idx="30">
                  <c:v>81.412806494313315</c:v>
                </c:pt>
                <c:pt idx="31">
                  <c:v>81.817245782365688</c:v>
                </c:pt>
                <c:pt idx="32">
                  <c:v>82.137309283399517</c:v>
                </c:pt>
                <c:pt idx="33">
                  <c:v>82.69297280808901</c:v>
                </c:pt>
                <c:pt idx="34">
                  <c:v>83.226625257904118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2332-0A46-BD0D-82BF5AA43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330688"/>
        <c:axId val="509750080"/>
      </c:lineChart>
      <c:catAx>
        <c:axId val="59333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Renewable Capacity [GW], Storage Capacity [TWh], Catalyser Capacity [GW],  DAC Capacity [GW], DAC Capacity Factor)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509750080"/>
        <c:crosses val="autoZero"/>
        <c:auto val="1"/>
        <c:lblAlgn val="ctr"/>
        <c:lblOffset val="100"/>
        <c:noMultiLvlLbl val="0"/>
      </c:catAx>
      <c:valAx>
        <c:axId val="509750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Electricity Price (£/MWh)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59333068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GB"/>
              <a:t>Electricity</a:t>
            </a:r>
            <a:r>
              <a:rPr lang="en-GB" baseline="0"/>
              <a:t> Price Trend: Mid CAPEX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41275">
              <a:solidFill>
                <a:schemeClr val="tx1"/>
              </a:solidFill>
            </a:ln>
          </c:spPr>
          <c:marker>
            <c:symbol val="circle"/>
            <c:size val="12"/>
            <c:spPr>
              <a:solidFill>
                <a:schemeClr val="accent2"/>
              </a:solidFill>
              <a:ln w="53975">
                <a:solidFill>
                  <a:srgbClr val="FF0000"/>
                </a:solidFill>
              </a:ln>
            </c:spPr>
          </c:marker>
          <c:cat>
            <c:strRef>
              <c:f>'Zero 162'!$S$5:$S$39</c:f>
              <c:strCache>
                <c:ptCount val="35"/>
                <c:pt idx="0">
                  <c:v> (240,91,60,100,81,0.15) </c:v>
                </c:pt>
                <c:pt idx="1">
                  <c:v> (240,85,70,100,62,0.17) </c:v>
                </c:pt>
                <c:pt idx="2">
                  <c:v> (240,81,80,100,57,0.18) </c:v>
                </c:pt>
                <c:pt idx="3">
                  <c:v> (240,79,90,100,54,0.18) </c:v>
                </c:pt>
                <c:pt idx="4">
                  <c:v> (240,79,100,100,53,0.19) </c:v>
                </c:pt>
                <c:pt idx="5">
                  <c:v> (250,84,40,100,106,0.13) </c:v>
                </c:pt>
                <c:pt idx="6">
                  <c:v> (250,71,50,100,50,0.19) </c:v>
                </c:pt>
                <c:pt idx="7">
                  <c:v> (250,69,60,100,40,0.22) </c:v>
                </c:pt>
                <c:pt idx="8">
                  <c:v> (250,68,70,100,36,0.24) </c:v>
                </c:pt>
                <c:pt idx="9">
                  <c:v> (250,67,80,100,35,0.25) </c:v>
                </c:pt>
                <c:pt idx="10">
                  <c:v> (250,67,90,100,34,0.26) </c:v>
                </c:pt>
                <c:pt idx="11">
                  <c:v> (250,67,100,100,33,0.26) </c:v>
                </c:pt>
                <c:pt idx="12">
                  <c:v> (260,63,40,100,43,0.21) </c:v>
                </c:pt>
                <c:pt idx="13">
                  <c:v> (260,60,50,100,33,0.26) </c:v>
                </c:pt>
                <c:pt idx="14">
                  <c:v> (260,58,60,100,29,0.29) </c:v>
                </c:pt>
                <c:pt idx="15">
                  <c:v> (260,57,70,100,27,0.31) </c:v>
                </c:pt>
                <c:pt idx="16">
                  <c:v> (260,56,80,100,26,0.32) </c:v>
                </c:pt>
                <c:pt idx="17">
                  <c:v> (260,55,90,100,25,0.32) </c:v>
                </c:pt>
                <c:pt idx="18">
                  <c:v> (260,55,100,100,25,0.33) </c:v>
                </c:pt>
                <c:pt idx="19">
                  <c:v> (270,61,30,100,49,0.19) </c:v>
                </c:pt>
                <c:pt idx="20">
                  <c:v> (270,53,40,100,30,0.28) </c:v>
                </c:pt>
                <c:pt idx="21">
                  <c:v> (270,50,50,100,25,0.32) </c:v>
                </c:pt>
                <c:pt idx="22">
                  <c:v> (270,47,60,100,23,0.35) </c:v>
                </c:pt>
                <c:pt idx="23">
                  <c:v> (270,46,70,100,22,0.36) </c:v>
                </c:pt>
                <c:pt idx="24">
                  <c:v> (270,45,80,100,21,0.37) </c:v>
                </c:pt>
                <c:pt idx="25">
                  <c:v> (270,44,90,100,21,0.38) </c:v>
                </c:pt>
                <c:pt idx="26">
                  <c:v> (270,44,100,100,21,0.38) </c:v>
                </c:pt>
                <c:pt idx="27">
                  <c:v> (280,52,30,100,33,0.25) </c:v>
                </c:pt>
                <c:pt idx="28">
                  <c:v> (280,44,40,100,24,0.34) </c:v>
                </c:pt>
                <c:pt idx="29">
                  <c:v> (280,42,50,100,21,0.38) </c:v>
                </c:pt>
                <c:pt idx="30">
                  <c:v> (280,42,60,100,20,0.4) </c:v>
                </c:pt>
                <c:pt idx="31">
                  <c:v> (280,42,70,100,19,0.42) </c:v>
                </c:pt>
                <c:pt idx="32">
                  <c:v> (280,42,80,100,18,0.43) </c:v>
                </c:pt>
                <c:pt idx="33">
                  <c:v> (280,42,90,100,18,0.43) </c:v>
                </c:pt>
                <c:pt idx="34">
                  <c:v> (280,42,100,100,18,0.44) </c:v>
                </c:pt>
              </c:strCache>
            </c:strRef>
          </c:cat>
          <c:val>
            <c:numRef>
              <c:f>'Zero 162'!$Q$5:$Q$39</c:f>
              <c:numCache>
                <c:formatCode>_(* #,##0.00_);_(* \(#,##0.00\);_(* "-"??_);_(@_)</c:formatCode>
                <c:ptCount val="35"/>
                <c:pt idx="0">
                  <c:v>79.868796493162236</c:v>
                </c:pt>
                <c:pt idx="1">
                  <c:v>78.873951327248207</c:v>
                </c:pt>
                <c:pt idx="2">
                  <c:v>78.9757711694769</c:v>
                </c:pt>
                <c:pt idx="3">
                  <c:v>79.221054194037194</c:v>
                </c:pt>
                <c:pt idx="4">
                  <c:v>79.675154271389559</c:v>
                </c:pt>
                <c:pt idx="5">
                  <c:v>81.718605723167627</c:v>
                </c:pt>
                <c:pt idx="6">
                  <c:v>78.235004040845183</c:v>
                </c:pt>
                <c:pt idx="7">
                  <c:v>78.189047935817271</c:v>
                </c:pt>
                <c:pt idx="8">
                  <c:v>78.483236251673631</c:v>
                </c:pt>
                <c:pt idx="9">
                  <c:v>78.985578683008953</c:v>
                </c:pt>
                <c:pt idx="10">
                  <c:v>79.447355462400836</c:v>
                </c:pt>
                <c:pt idx="11">
                  <c:v>79.853900748357859</c:v>
                </c:pt>
                <c:pt idx="12">
                  <c:v>78.62586023421018</c:v>
                </c:pt>
                <c:pt idx="13">
                  <c:v>78.703283053569862</c:v>
                </c:pt>
                <c:pt idx="14">
                  <c:v>78.976963082134802</c:v>
                </c:pt>
                <c:pt idx="15">
                  <c:v>79.351383124616703</c:v>
                </c:pt>
                <c:pt idx="16">
                  <c:v>79.793059229214848</c:v>
                </c:pt>
                <c:pt idx="17">
                  <c:v>80.111432553266539</c:v>
                </c:pt>
                <c:pt idx="18">
                  <c:v>80.652286157207215</c:v>
                </c:pt>
                <c:pt idx="19">
                  <c:v>79.925643046839554</c:v>
                </c:pt>
                <c:pt idx="20">
                  <c:v>79.395628415956367</c:v>
                </c:pt>
                <c:pt idx="21">
                  <c:v>79.580728870118307</c:v>
                </c:pt>
                <c:pt idx="22">
                  <c:v>79.887094042338319</c:v>
                </c:pt>
                <c:pt idx="23">
                  <c:v>80.304721009573683</c:v>
                </c:pt>
                <c:pt idx="24">
                  <c:v>80.624181300285841</c:v>
                </c:pt>
                <c:pt idx="25">
                  <c:v>81.144594552351364</c:v>
                </c:pt>
                <c:pt idx="26">
                  <c:v>81.682119320894387</c:v>
                </c:pt>
                <c:pt idx="27">
                  <c:v>80.70240036803763</c:v>
                </c:pt>
                <c:pt idx="28">
                  <c:v>80.529318414284475</c:v>
                </c:pt>
                <c:pt idx="29">
                  <c:v>80.837577569735458</c:v>
                </c:pt>
                <c:pt idx="30">
                  <c:v>81.412806494313315</c:v>
                </c:pt>
                <c:pt idx="31">
                  <c:v>81.817245782365688</c:v>
                </c:pt>
                <c:pt idx="32">
                  <c:v>82.137309283399517</c:v>
                </c:pt>
                <c:pt idx="33">
                  <c:v>82.69297280808901</c:v>
                </c:pt>
                <c:pt idx="34">
                  <c:v>83.226625257904118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3B-EE48-8744-FF7EF60AE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47904"/>
        <c:axId val="509749504"/>
      </c:lineChart>
      <c:catAx>
        <c:axId val="18994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Renewable Capacity [GW], Storage Capacity [TWh], Catalyser Capacity [GW],  DAC Capacity [GW], DAC Capacity Factor)</a:t>
                </a:r>
                <a:endParaRPr lang="en-GB" sz="1200" b="1" i="0" baseline="0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lang="ja-JP"/>
            </a:pPr>
            <a:endParaRPr lang="en-US"/>
          </a:p>
        </c:txPr>
        <c:crossAx val="509749504"/>
        <c:crosses val="autoZero"/>
        <c:auto val="1"/>
        <c:lblAlgn val="ctr"/>
        <c:lblOffset val="100"/>
        <c:noMultiLvlLbl val="0"/>
      </c:catAx>
      <c:valAx>
        <c:axId val="509749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 sz="1200"/>
                </a:pPr>
                <a:r>
                  <a:rPr lang="en-GB" sz="1200" b="0" i="0" baseline="0">
                    <a:effectLst/>
                  </a:rPr>
                  <a:t>Electricity Price (£/MWh)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189947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GB"/>
              <a:t>Electricity</a:t>
            </a:r>
            <a:r>
              <a:rPr lang="en-GB" baseline="0"/>
              <a:t> Price Trend: Mid CAPEX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41275">
              <a:solidFill>
                <a:schemeClr val="tx1"/>
              </a:solidFill>
            </a:ln>
          </c:spPr>
          <c:marker>
            <c:symbol val="circle"/>
            <c:size val="12"/>
            <c:spPr>
              <a:solidFill>
                <a:schemeClr val="accent2"/>
              </a:solidFill>
              <a:ln w="53975">
                <a:solidFill>
                  <a:srgbClr val="FF0000"/>
                </a:solidFill>
              </a:ln>
            </c:spPr>
          </c:marker>
          <c:cat>
            <c:strRef>
              <c:f>Neg_43!$S$5:$S$41</c:f>
              <c:strCache>
                <c:ptCount val="37"/>
                <c:pt idx="0">
                  <c:v> (270,47,60,100,109,0.35) </c:v>
                </c:pt>
                <c:pt idx="1">
                  <c:v> (270,46,70,100,92,0.36) </c:v>
                </c:pt>
                <c:pt idx="2">
                  <c:v> (270,45,80,100,87,0.37) </c:v>
                </c:pt>
                <c:pt idx="3">
                  <c:v> (270,44,90,100,84,0.38) </c:v>
                </c:pt>
                <c:pt idx="4">
                  <c:v> (270,44,100,100,82,0.38) </c:v>
                </c:pt>
                <c:pt idx="5">
                  <c:v> (280,44,40,100,108,0.34) </c:v>
                </c:pt>
                <c:pt idx="6">
                  <c:v> (280,42,50,100,79,0.38) </c:v>
                </c:pt>
                <c:pt idx="7">
                  <c:v> (280,42,60,100,70,0.4) </c:v>
                </c:pt>
                <c:pt idx="8">
                  <c:v> (280,42,70,100,66,0.42) </c:v>
                </c:pt>
                <c:pt idx="9">
                  <c:v> (280,42,80,100,64,0.43) </c:v>
                </c:pt>
                <c:pt idx="10">
                  <c:v> (280,42,90,100,62,0.43) </c:v>
                </c:pt>
                <c:pt idx="11">
                  <c:v> (280,42,100,100,62,0.44) </c:v>
                </c:pt>
                <c:pt idx="12">
                  <c:v> (290,46,30,100,117,0.32) </c:v>
                </c:pt>
                <c:pt idx="13">
                  <c:v> (290,41,40,100,71,0.39) </c:v>
                </c:pt>
                <c:pt idx="14">
                  <c:v> (290,41,50,100,61,0.43) </c:v>
                </c:pt>
                <c:pt idx="15">
                  <c:v> (290,41,60,100,56,0.45) </c:v>
                </c:pt>
                <c:pt idx="16">
                  <c:v> (290,41,70,100,54,0.47) </c:v>
                </c:pt>
                <c:pt idx="17">
                  <c:v> (290,41,80,100,53,0.47) </c:v>
                </c:pt>
                <c:pt idx="18">
                  <c:v> (290,41,90,100,52,0.48) </c:v>
                </c:pt>
                <c:pt idx="19">
                  <c:v> (290,41,100,100,51,0.48) </c:v>
                </c:pt>
                <c:pt idx="20">
                  <c:v> (300,41,30,100,74,0.37) </c:v>
                </c:pt>
                <c:pt idx="21">
                  <c:v> (300,40,40,100,57,0.44) </c:v>
                </c:pt>
                <c:pt idx="22">
                  <c:v> (300,40,50,100,51,0.48) </c:v>
                </c:pt>
                <c:pt idx="23">
                  <c:v> (300,40,60,100,48,0.5) </c:v>
                </c:pt>
                <c:pt idx="24">
                  <c:v> (300,40,70,100,47,0.51) </c:v>
                </c:pt>
                <c:pt idx="25">
                  <c:v> (300,40,80,100,46,0.52) </c:v>
                </c:pt>
                <c:pt idx="26">
                  <c:v> (300,40,90,100,46,0.52) </c:v>
                </c:pt>
                <c:pt idx="27">
                  <c:v> (300,40,100,100,45,0.52) </c:v>
                </c:pt>
                <c:pt idx="28">
                  <c:v> (310,44,20,100,126,0.29) </c:v>
                </c:pt>
                <c:pt idx="29">
                  <c:v> (310,39,30,100,59,0.43) </c:v>
                </c:pt>
                <c:pt idx="30">
                  <c:v> (310,39,40,100,49,0.49) </c:v>
                </c:pt>
                <c:pt idx="31">
                  <c:v> (310,39,50,100,46,0.52) </c:v>
                </c:pt>
                <c:pt idx="32">
                  <c:v> (310,39,60,100,43,0.54) </c:v>
                </c:pt>
                <c:pt idx="33">
                  <c:v> (310,39,70,100,43,0.55) </c:v>
                </c:pt>
                <c:pt idx="34">
                  <c:v> (310,39,80,100,41,0.56) </c:v>
                </c:pt>
                <c:pt idx="35">
                  <c:v> (310,39,90,100,41,0.56) </c:v>
                </c:pt>
                <c:pt idx="36">
                  <c:v> (310,39,100,100,41,0.56) </c:v>
                </c:pt>
              </c:strCache>
            </c:strRef>
          </c:cat>
          <c:val>
            <c:numRef>
              <c:f>Neg_43!$Q$5:$Q$41</c:f>
              <c:numCache>
                <c:formatCode>_(* #,##0.00_);_(* \(#,##0.00\);_(* "-"??_);_(@_)</c:formatCode>
                <c:ptCount val="37"/>
                <c:pt idx="0">
                  <c:v>97.317710218650376</c:v>
                </c:pt>
                <c:pt idx="1">
                  <c:v>94.894653414794178</c:v>
                </c:pt>
                <c:pt idx="2">
                  <c:v>94.685733680225027</c:v>
                </c:pt>
                <c:pt idx="3">
                  <c:v>94.727689333132773</c:v>
                </c:pt>
                <c:pt idx="4">
                  <c:v>94.903977859376027</c:v>
                </c:pt>
                <c:pt idx="5">
                  <c:v>96.889473950390865</c:v>
                </c:pt>
                <c:pt idx="6">
                  <c:v>93.304503166011429</c:v>
                </c:pt>
                <c:pt idx="7">
                  <c:v>92.757036110128894</c:v>
                </c:pt>
                <c:pt idx="8">
                  <c:v>92.830162088644784</c:v>
                </c:pt>
                <c:pt idx="9">
                  <c:v>93.159638909522954</c:v>
                </c:pt>
                <c:pt idx="10">
                  <c:v>93.31215898387731</c:v>
                </c:pt>
                <c:pt idx="11">
                  <c:v>93.927728322518107</c:v>
                </c:pt>
                <c:pt idx="12">
                  <c:v>98.567238556053013</c:v>
                </c:pt>
                <c:pt idx="13">
                  <c:v>93.104131828675406</c:v>
                </c:pt>
                <c:pt idx="14">
                  <c:v>92.627099033364246</c:v>
                </c:pt>
                <c:pt idx="15">
                  <c:v>92.578022814210357</c:v>
                </c:pt>
                <c:pt idx="16">
                  <c:v>92.974076188808851</c:v>
                </c:pt>
                <c:pt idx="17">
                  <c:v>93.436146127423484</c:v>
                </c:pt>
                <c:pt idx="18">
                  <c:v>93.775018331116428</c:v>
                </c:pt>
                <c:pt idx="19">
                  <c:v>94.082904437844206</c:v>
                </c:pt>
                <c:pt idx="20">
                  <c:v>94.271315135456661</c:v>
                </c:pt>
                <c:pt idx="21">
                  <c:v>93.167220748201473</c:v>
                </c:pt>
                <c:pt idx="22">
                  <c:v>93.132828703512985</c:v>
                </c:pt>
                <c:pt idx="23">
                  <c:v>93.356218585986397</c:v>
                </c:pt>
                <c:pt idx="24">
                  <c:v>93.842181418646447</c:v>
                </c:pt>
                <c:pt idx="25">
                  <c:v>94.237799245697261</c:v>
                </c:pt>
                <c:pt idx="26">
                  <c:v>94.863448399013464</c:v>
                </c:pt>
                <c:pt idx="27">
                  <c:v>95.123175391180951</c:v>
                </c:pt>
                <c:pt idx="28">
                  <c:v>101.11299125317143</c:v>
                </c:pt>
                <c:pt idx="29">
                  <c:v>94.3732946634765</c:v>
                </c:pt>
                <c:pt idx="30">
                  <c:v>94.035325978039054</c:v>
                </c:pt>
                <c:pt idx="31">
                  <c:v>94.571998989467374</c:v>
                </c:pt>
                <c:pt idx="32">
                  <c:v>94.585330511791483</c:v>
                </c:pt>
                <c:pt idx="33">
                  <c:v>95.367901224437233</c:v>
                </c:pt>
                <c:pt idx="34">
                  <c:v>95.361633107114713</c:v>
                </c:pt>
                <c:pt idx="35">
                  <c:v>95.967247073236578</c:v>
                </c:pt>
                <c:pt idx="36">
                  <c:v>96.532044012030852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00-DA43-BE14-73B1F80FF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25728"/>
        <c:axId val="464001792"/>
      </c:lineChart>
      <c:catAx>
        <c:axId val="19002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Renewable Capacity [GW], Storage Capacity [TWh], Catalyser Capacity [GW],  DAC Capacity [GW], DAC Capacity Factor)</a:t>
                </a:r>
                <a:endParaRPr lang="en-GB" sz="1200" b="1" i="0" baseline="0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lang="ja-JP"/>
            </a:pPr>
            <a:endParaRPr lang="en-US"/>
          </a:p>
        </c:txPr>
        <c:crossAx val="464001792"/>
        <c:crosses val="autoZero"/>
        <c:auto val="1"/>
        <c:lblAlgn val="ctr"/>
        <c:lblOffset val="100"/>
        <c:noMultiLvlLbl val="0"/>
      </c:catAx>
      <c:valAx>
        <c:axId val="464001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 sz="1200"/>
                </a:pPr>
                <a:r>
                  <a:rPr lang="en-GB" sz="1200" b="0" i="0" baseline="0">
                    <a:effectLst/>
                  </a:rPr>
                  <a:t>Electricity Price (£/MWh)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190025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GB"/>
              <a:t>Electricity</a:t>
            </a:r>
            <a:r>
              <a:rPr lang="en-GB" baseline="0"/>
              <a:t> Price in components: Mid CAPEX</a:t>
            </a:r>
            <a:endParaRPr lang="en-GB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Other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Neg_43!$S$5:$S$41</c:f>
              <c:strCache>
                <c:ptCount val="37"/>
                <c:pt idx="0">
                  <c:v> (270,47,60,100,109,0.35) </c:v>
                </c:pt>
                <c:pt idx="1">
                  <c:v> (270,46,70,100,92,0.36) </c:v>
                </c:pt>
                <c:pt idx="2">
                  <c:v> (270,45,80,100,87,0.37) </c:v>
                </c:pt>
                <c:pt idx="3">
                  <c:v> (270,44,90,100,84,0.38) </c:v>
                </c:pt>
                <c:pt idx="4">
                  <c:v> (270,44,100,100,82,0.38) </c:v>
                </c:pt>
                <c:pt idx="5">
                  <c:v> (280,44,40,100,108,0.34) </c:v>
                </c:pt>
                <c:pt idx="6">
                  <c:v> (280,42,50,100,79,0.38) </c:v>
                </c:pt>
                <c:pt idx="7">
                  <c:v> (280,42,60,100,70,0.4) </c:v>
                </c:pt>
                <c:pt idx="8">
                  <c:v> (280,42,70,100,66,0.42) </c:v>
                </c:pt>
                <c:pt idx="9">
                  <c:v> (280,42,80,100,64,0.43) </c:v>
                </c:pt>
                <c:pt idx="10">
                  <c:v> (280,42,90,100,62,0.43) </c:v>
                </c:pt>
                <c:pt idx="11">
                  <c:v> (280,42,100,100,62,0.44) </c:v>
                </c:pt>
                <c:pt idx="12">
                  <c:v> (290,46,30,100,117,0.32) </c:v>
                </c:pt>
                <c:pt idx="13">
                  <c:v> (290,41,40,100,71,0.39) </c:v>
                </c:pt>
                <c:pt idx="14">
                  <c:v> (290,41,50,100,61,0.43) </c:v>
                </c:pt>
                <c:pt idx="15">
                  <c:v> (290,41,60,100,56,0.45) </c:v>
                </c:pt>
                <c:pt idx="16">
                  <c:v> (290,41,70,100,54,0.47) </c:v>
                </c:pt>
                <c:pt idx="17">
                  <c:v> (290,41,80,100,53,0.47) </c:v>
                </c:pt>
                <c:pt idx="18">
                  <c:v> (290,41,90,100,52,0.48) </c:v>
                </c:pt>
                <c:pt idx="19">
                  <c:v> (290,41,100,100,51,0.48) </c:v>
                </c:pt>
                <c:pt idx="20">
                  <c:v> (300,41,30,100,74,0.37) </c:v>
                </c:pt>
                <c:pt idx="21">
                  <c:v> (300,40,40,100,57,0.44) </c:v>
                </c:pt>
                <c:pt idx="22">
                  <c:v> (300,40,50,100,51,0.48) </c:v>
                </c:pt>
                <c:pt idx="23">
                  <c:v> (300,40,60,100,48,0.5) </c:v>
                </c:pt>
                <c:pt idx="24">
                  <c:v> (300,40,70,100,47,0.51) </c:v>
                </c:pt>
                <c:pt idx="25">
                  <c:v> (300,40,80,100,46,0.52) </c:v>
                </c:pt>
                <c:pt idx="26">
                  <c:v> (300,40,90,100,46,0.52) </c:v>
                </c:pt>
                <c:pt idx="27">
                  <c:v> (300,40,100,100,45,0.52) </c:v>
                </c:pt>
                <c:pt idx="28">
                  <c:v> (310,44,20,100,126,0.29) </c:v>
                </c:pt>
                <c:pt idx="29">
                  <c:v> (310,39,30,100,59,0.43) </c:v>
                </c:pt>
                <c:pt idx="30">
                  <c:v> (310,39,40,100,49,0.49) </c:v>
                </c:pt>
                <c:pt idx="31">
                  <c:v> (310,39,50,100,46,0.52) </c:v>
                </c:pt>
                <c:pt idx="32">
                  <c:v> (310,39,60,100,43,0.54) </c:v>
                </c:pt>
                <c:pt idx="33">
                  <c:v> (310,39,70,100,43,0.55) </c:v>
                </c:pt>
                <c:pt idx="34">
                  <c:v> (310,39,80,100,41,0.56) </c:v>
                </c:pt>
                <c:pt idx="35">
                  <c:v> (310,39,90,100,41,0.56) </c:v>
                </c:pt>
                <c:pt idx="36">
                  <c:v> (310,39,100,100,41,0.56) </c:v>
                </c:pt>
              </c:strCache>
            </c:strRef>
          </c:cat>
          <c:val>
            <c:numRef>
              <c:f>Neg_43!$L$5:$L$41</c:f>
              <c:numCache>
                <c:formatCode>0.0_ </c:formatCode>
                <c:ptCount val="37"/>
                <c:pt idx="0">
                  <c:v>3.9591825493004298</c:v>
                </c:pt>
                <c:pt idx="1">
                  <c:v>3.9591825493004298</c:v>
                </c:pt>
                <c:pt idx="2">
                  <c:v>3.9591825493004298</c:v>
                </c:pt>
                <c:pt idx="3">
                  <c:v>3.9591825493004298</c:v>
                </c:pt>
                <c:pt idx="4">
                  <c:v>3.9591825493004298</c:v>
                </c:pt>
                <c:pt idx="5">
                  <c:v>3.9591825493004298</c:v>
                </c:pt>
                <c:pt idx="6">
                  <c:v>3.9591825493004298</c:v>
                </c:pt>
                <c:pt idx="7">
                  <c:v>3.9591825493004298</c:v>
                </c:pt>
                <c:pt idx="8">
                  <c:v>3.9591825493004298</c:v>
                </c:pt>
                <c:pt idx="9">
                  <c:v>3.9591825493004298</c:v>
                </c:pt>
                <c:pt idx="10">
                  <c:v>3.9591825493004298</c:v>
                </c:pt>
                <c:pt idx="11">
                  <c:v>3.9591825493004298</c:v>
                </c:pt>
                <c:pt idx="12">
                  <c:v>3.9591825493004298</c:v>
                </c:pt>
                <c:pt idx="13">
                  <c:v>3.9591825493004298</c:v>
                </c:pt>
                <c:pt idx="14">
                  <c:v>3.9591825493004298</c:v>
                </c:pt>
                <c:pt idx="15">
                  <c:v>3.9591825493004298</c:v>
                </c:pt>
                <c:pt idx="16">
                  <c:v>3.9591825493004298</c:v>
                </c:pt>
                <c:pt idx="17">
                  <c:v>3.9591825493004298</c:v>
                </c:pt>
                <c:pt idx="18">
                  <c:v>3.9591825493004298</c:v>
                </c:pt>
                <c:pt idx="19">
                  <c:v>3.9591825493004298</c:v>
                </c:pt>
                <c:pt idx="20">
                  <c:v>3.9591825493004298</c:v>
                </c:pt>
                <c:pt idx="21">
                  <c:v>3.9591825493004298</c:v>
                </c:pt>
                <c:pt idx="22">
                  <c:v>3.9591825493004298</c:v>
                </c:pt>
                <c:pt idx="23">
                  <c:v>3.9591825493004298</c:v>
                </c:pt>
                <c:pt idx="24">
                  <c:v>3.9591825493004298</c:v>
                </c:pt>
                <c:pt idx="25">
                  <c:v>3.9591825493004298</c:v>
                </c:pt>
                <c:pt idx="26">
                  <c:v>3.9591825493004298</c:v>
                </c:pt>
                <c:pt idx="27">
                  <c:v>3.9591825493004298</c:v>
                </c:pt>
                <c:pt idx="28">
                  <c:v>3.9591825493004298</c:v>
                </c:pt>
                <c:pt idx="29">
                  <c:v>3.9591825493004298</c:v>
                </c:pt>
                <c:pt idx="30">
                  <c:v>3.9591825493004298</c:v>
                </c:pt>
                <c:pt idx="31">
                  <c:v>3.9591825493004298</c:v>
                </c:pt>
                <c:pt idx="32">
                  <c:v>3.9591825493004298</c:v>
                </c:pt>
                <c:pt idx="33">
                  <c:v>3.9591825493004298</c:v>
                </c:pt>
                <c:pt idx="34">
                  <c:v>3.9591825493004298</c:v>
                </c:pt>
                <c:pt idx="35">
                  <c:v>3.9591825493004298</c:v>
                </c:pt>
                <c:pt idx="36">
                  <c:v>3.9591825493004298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C6-0E49-AF70-918524C13A7B}"/>
            </c:ext>
          </c:extLst>
        </c:ser>
        <c:ser>
          <c:idx val="1"/>
          <c:order val="1"/>
          <c:tx>
            <c:v>Nuclear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Neg_43!$S$5:$S$41</c:f>
              <c:strCache>
                <c:ptCount val="37"/>
                <c:pt idx="0">
                  <c:v> (270,47,60,100,109,0.35) </c:v>
                </c:pt>
                <c:pt idx="1">
                  <c:v> (270,46,70,100,92,0.36) </c:v>
                </c:pt>
                <c:pt idx="2">
                  <c:v> (270,45,80,100,87,0.37) </c:v>
                </c:pt>
                <c:pt idx="3">
                  <c:v> (270,44,90,100,84,0.38) </c:v>
                </c:pt>
                <c:pt idx="4">
                  <c:v> (270,44,100,100,82,0.38) </c:v>
                </c:pt>
                <c:pt idx="5">
                  <c:v> (280,44,40,100,108,0.34) </c:v>
                </c:pt>
                <c:pt idx="6">
                  <c:v> (280,42,50,100,79,0.38) </c:v>
                </c:pt>
                <c:pt idx="7">
                  <c:v> (280,42,60,100,70,0.4) </c:v>
                </c:pt>
                <c:pt idx="8">
                  <c:v> (280,42,70,100,66,0.42) </c:v>
                </c:pt>
                <c:pt idx="9">
                  <c:v> (280,42,80,100,64,0.43) </c:v>
                </c:pt>
                <c:pt idx="10">
                  <c:v> (280,42,90,100,62,0.43) </c:v>
                </c:pt>
                <c:pt idx="11">
                  <c:v> (280,42,100,100,62,0.44) </c:v>
                </c:pt>
                <c:pt idx="12">
                  <c:v> (290,46,30,100,117,0.32) </c:v>
                </c:pt>
                <c:pt idx="13">
                  <c:v> (290,41,40,100,71,0.39) </c:v>
                </c:pt>
                <c:pt idx="14">
                  <c:v> (290,41,50,100,61,0.43) </c:v>
                </c:pt>
                <c:pt idx="15">
                  <c:v> (290,41,60,100,56,0.45) </c:v>
                </c:pt>
                <c:pt idx="16">
                  <c:v> (290,41,70,100,54,0.47) </c:v>
                </c:pt>
                <c:pt idx="17">
                  <c:v> (290,41,80,100,53,0.47) </c:v>
                </c:pt>
                <c:pt idx="18">
                  <c:v> (290,41,90,100,52,0.48) </c:v>
                </c:pt>
                <c:pt idx="19">
                  <c:v> (290,41,100,100,51,0.48) </c:v>
                </c:pt>
                <c:pt idx="20">
                  <c:v> (300,41,30,100,74,0.37) </c:v>
                </c:pt>
                <c:pt idx="21">
                  <c:v> (300,40,40,100,57,0.44) </c:v>
                </c:pt>
                <c:pt idx="22">
                  <c:v> (300,40,50,100,51,0.48) </c:v>
                </c:pt>
                <c:pt idx="23">
                  <c:v> (300,40,60,100,48,0.5) </c:v>
                </c:pt>
                <c:pt idx="24">
                  <c:v> (300,40,70,100,47,0.51) </c:v>
                </c:pt>
                <c:pt idx="25">
                  <c:v> (300,40,80,100,46,0.52) </c:v>
                </c:pt>
                <c:pt idx="26">
                  <c:v> (300,40,90,100,46,0.52) </c:v>
                </c:pt>
                <c:pt idx="27">
                  <c:v> (300,40,100,100,45,0.52) </c:v>
                </c:pt>
                <c:pt idx="28">
                  <c:v> (310,44,20,100,126,0.29) </c:v>
                </c:pt>
                <c:pt idx="29">
                  <c:v> (310,39,30,100,59,0.43) </c:v>
                </c:pt>
                <c:pt idx="30">
                  <c:v> (310,39,40,100,49,0.49) </c:v>
                </c:pt>
                <c:pt idx="31">
                  <c:v> (310,39,50,100,46,0.52) </c:v>
                </c:pt>
                <c:pt idx="32">
                  <c:v> (310,39,60,100,43,0.54) </c:v>
                </c:pt>
                <c:pt idx="33">
                  <c:v> (310,39,70,100,43,0.55) </c:v>
                </c:pt>
                <c:pt idx="34">
                  <c:v> (310,39,80,100,41,0.56) </c:v>
                </c:pt>
                <c:pt idx="35">
                  <c:v> (310,39,90,100,41,0.56) </c:v>
                </c:pt>
                <c:pt idx="36">
                  <c:v> (310,39,100,100,41,0.56) </c:v>
                </c:pt>
              </c:strCache>
            </c:strRef>
          </c:cat>
          <c:val>
            <c:numRef>
              <c:f>Neg_43!$G$5:$G$41</c:f>
              <c:numCache>
                <c:formatCode>_(* #,##0.0_);_(* \(#,##0.0\);_(* "-"??_);_(@_)</c:formatCode>
                <c:ptCount val="37"/>
                <c:pt idx="0">
                  <c:v>12.702820315082077</c:v>
                </c:pt>
                <c:pt idx="1">
                  <c:v>12.702820315082077</c:v>
                </c:pt>
                <c:pt idx="2">
                  <c:v>12.702820315082077</c:v>
                </c:pt>
                <c:pt idx="3">
                  <c:v>12.702820315082077</c:v>
                </c:pt>
                <c:pt idx="4">
                  <c:v>12.702820315082077</c:v>
                </c:pt>
                <c:pt idx="5">
                  <c:v>12.702820315082077</c:v>
                </c:pt>
                <c:pt idx="6">
                  <c:v>12.702820315082077</c:v>
                </c:pt>
                <c:pt idx="7">
                  <c:v>12.702820315082077</c:v>
                </c:pt>
                <c:pt idx="8">
                  <c:v>12.702820315082077</c:v>
                </c:pt>
                <c:pt idx="9">
                  <c:v>12.702820315082077</c:v>
                </c:pt>
                <c:pt idx="10">
                  <c:v>12.702820315082077</c:v>
                </c:pt>
                <c:pt idx="11">
                  <c:v>12.702820315082077</c:v>
                </c:pt>
                <c:pt idx="12">
                  <c:v>12.702820315082077</c:v>
                </c:pt>
                <c:pt idx="13">
                  <c:v>12.702820315082077</c:v>
                </c:pt>
                <c:pt idx="14">
                  <c:v>12.702820315082077</c:v>
                </c:pt>
                <c:pt idx="15">
                  <c:v>12.702820315082077</c:v>
                </c:pt>
                <c:pt idx="16">
                  <c:v>12.702820315082077</c:v>
                </c:pt>
                <c:pt idx="17">
                  <c:v>12.702820315082077</c:v>
                </c:pt>
                <c:pt idx="18">
                  <c:v>12.702820315082077</c:v>
                </c:pt>
                <c:pt idx="19">
                  <c:v>12.702820315082077</c:v>
                </c:pt>
                <c:pt idx="20">
                  <c:v>12.702820315082077</c:v>
                </c:pt>
                <c:pt idx="21">
                  <c:v>12.702820315082077</c:v>
                </c:pt>
                <c:pt idx="22">
                  <c:v>12.702820315082077</c:v>
                </c:pt>
                <c:pt idx="23">
                  <c:v>12.702820315082077</c:v>
                </c:pt>
                <c:pt idx="24">
                  <c:v>12.702820315082077</c:v>
                </c:pt>
                <c:pt idx="25">
                  <c:v>12.702820315082077</c:v>
                </c:pt>
                <c:pt idx="26">
                  <c:v>12.702820315082077</c:v>
                </c:pt>
                <c:pt idx="27">
                  <c:v>12.702820315082077</c:v>
                </c:pt>
                <c:pt idx="28">
                  <c:v>12.702820315082077</c:v>
                </c:pt>
                <c:pt idx="29">
                  <c:v>12.702820315082077</c:v>
                </c:pt>
                <c:pt idx="30">
                  <c:v>12.702820315082077</c:v>
                </c:pt>
                <c:pt idx="31">
                  <c:v>12.702820315082077</c:v>
                </c:pt>
                <c:pt idx="32">
                  <c:v>12.702820315082077</c:v>
                </c:pt>
                <c:pt idx="33">
                  <c:v>12.702820315082077</c:v>
                </c:pt>
                <c:pt idx="34">
                  <c:v>12.702820315082077</c:v>
                </c:pt>
                <c:pt idx="35">
                  <c:v>12.702820315082077</c:v>
                </c:pt>
                <c:pt idx="36">
                  <c:v>12.702820315082077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C6-0E49-AF70-918524C13A7B}"/>
            </c:ext>
          </c:extLst>
        </c:ser>
        <c:ser>
          <c:idx val="2"/>
          <c:order val="2"/>
          <c:tx>
            <c:v>Renewable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Neg_43!$S$5:$S$41</c:f>
              <c:strCache>
                <c:ptCount val="37"/>
                <c:pt idx="0">
                  <c:v> (270,47,60,100,109,0.35) </c:v>
                </c:pt>
                <c:pt idx="1">
                  <c:v> (270,46,70,100,92,0.36) </c:v>
                </c:pt>
                <c:pt idx="2">
                  <c:v> (270,45,80,100,87,0.37) </c:v>
                </c:pt>
                <c:pt idx="3">
                  <c:v> (270,44,90,100,84,0.38) </c:v>
                </c:pt>
                <c:pt idx="4">
                  <c:v> (270,44,100,100,82,0.38) </c:v>
                </c:pt>
                <c:pt idx="5">
                  <c:v> (280,44,40,100,108,0.34) </c:v>
                </c:pt>
                <c:pt idx="6">
                  <c:v> (280,42,50,100,79,0.38) </c:v>
                </c:pt>
                <c:pt idx="7">
                  <c:v> (280,42,60,100,70,0.4) </c:v>
                </c:pt>
                <c:pt idx="8">
                  <c:v> (280,42,70,100,66,0.42) </c:v>
                </c:pt>
                <c:pt idx="9">
                  <c:v> (280,42,80,100,64,0.43) </c:v>
                </c:pt>
                <c:pt idx="10">
                  <c:v> (280,42,90,100,62,0.43) </c:v>
                </c:pt>
                <c:pt idx="11">
                  <c:v> (280,42,100,100,62,0.44) </c:v>
                </c:pt>
                <c:pt idx="12">
                  <c:v> (290,46,30,100,117,0.32) </c:v>
                </c:pt>
                <c:pt idx="13">
                  <c:v> (290,41,40,100,71,0.39) </c:v>
                </c:pt>
                <c:pt idx="14">
                  <c:v> (290,41,50,100,61,0.43) </c:v>
                </c:pt>
                <c:pt idx="15">
                  <c:v> (290,41,60,100,56,0.45) </c:v>
                </c:pt>
                <c:pt idx="16">
                  <c:v> (290,41,70,100,54,0.47) </c:v>
                </c:pt>
                <c:pt idx="17">
                  <c:v> (290,41,80,100,53,0.47) </c:v>
                </c:pt>
                <c:pt idx="18">
                  <c:v> (290,41,90,100,52,0.48) </c:v>
                </c:pt>
                <c:pt idx="19">
                  <c:v> (290,41,100,100,51,0.48) </c:v>
                </c:pt>
                <c:pt idx="20">
                  <c:v> (300,41,30,100,74,0.37) </c:v>
                </c:pt>
                <c:pt idx="21">
                  <c:v> (300,40,40,100,57,0.44) </c:v>
                </c:pt>
                <c:pt idx="22">
                  <c:v> (300,40,50,100,51,0.48) </c:v>
                </c:pt>
                <c:pt idx="23">
                  <c:v> (300,40,60,100,48,0.5) </c:v>
                </c:pt>
                <c:pt idx="24">
                  <c:v> (300,40,70,100,47,0.51) </c:v>
                </c:pt>
                <c:pt idx="25">
                  <c:v> (300,40,80,100,46,0.52) </c:v>
                </c:pt>
                <c:pt idx="26">
                  <c:v> (300,40,90,100,46,0.52) </c:v>
                </c:pt>
                <c:pt idx="27">
                  <c:v> (300,40,100,100,45,0.52) </c:v>
                </c:pt>
                <c:pt idx="28">
                  <c:v> (310,44,20,100,126,0.29) </c:v>
                </c:pt>
                <c:pt idx="29">
                  <c:v> (310,39,30,100,59,0.43) </c:v>
                </c:pt>
                <c:pt idx="30">
                  <c:v> (310,39,40,100,49,0.49) </c:v>
                </c:pt>
                <c:pt idx="31">
                  <c:v> (310,39,50,100,46,0.52) </c:v>
                </c:pt>
                <c:pt idx="32">
                  <c:v> (310,39,60,100,43,0.54) </c:v>
                </c:pt>
                <c:pt idx="33">
                  <c:v> (310,39,70,100,43,0.55) </c:v>
                </c:pt>
                <c:pt idx="34">
                  <c:v> (310,39,80,100,41,0.56) </c:v>
                </c:pt>
                <c:pt idx="35">
                  <c:v> (310,39,90,100,41,0.56) </c:v>
                </c:pt>
                <c:pt idx="36">
                  <c:v> (310,39,100,100,41,0.56) </c:v>
                </c:pt>
              </c:strCache>
            </c:strRef>
          </c:cat>
          <c:val>
            <c:numRef>
              <c:f>Neg_43!$H$5:$H$41</c:f>
              <c:numCache>
                <c:formatCode>_(* #,##0.0_);_(* \(#,##0.0\);_(* "-"??_);_(@_)</c:formatCode>
                <c:ptCount val="37"/>
                <c:pt idx="0">
                  <c:v>46.891144283094619</c:v>
                </c:pt>
                <c:pt idx="1">
                  <c:v>46.891144283094619</c:v>
                </c:pt>
                <c:pt idx="2">
                  <c:v>46.891144283094619</c:v>
                </c:pt>
                <c:pt idx="3">
                  <c:v>46.891144283094619</c:v>
                </c:pt>
                <c:pt idx="4">
                  <c:v>46.891144283094619</c:v>
                </c:pt>
                <c:pt idx="5">
                  <c:v>48.627853330616638</c:v>
                </c:pt>
                <c:pt idx="6">
                  <c:v>48.627853330616638</c:v>
                </c:pt>
                <c:pt idx="7">
                  <c:v>48.627853330616638</c:v>
                </c:pt>
                <c:pt idx="8">
                  <c:v>48.627853330616638</c:v>
                </c:pt>
                <c:pt idx="9">
                  <c:v>48.627853330616638</c:v>
                </c:pt>
                <c:pt idx="10">
                  <c:v>48.627853330616638</c:v>
                </c:pt>
                <c:pt idx="11">
                  <c:v>48.627853330616638</c:v>
                </c:pt>
                <c:pt idx="12">
                  <c:v>50.364562378138672</c:v>
                </c:pt>
                <c:pt idx="13">
                  <c:v>50.364562378138672</c:v>
                </c:pt>
                <c:pt idx="14">
                  <c:v>50.364562378138672</c:v>
                </c:pt>
                <c:pt idx="15">
                  <c:v>50.364562378138672</c:v>
                </c:pt>
                <c:pt idx="16">
                  <c:v>50.364562378138672</c:v>
                </c:pt>
                <c:pt idx="17">
                  <c:v>50.364562378138672</c:v>
                </c:pt>
                <c:pt idx="18">
                  <c:v>50.364562378138672</c:v>
                </c:pt>
                <c:pt idx="19">
                  <c:v>50.364562378138672</c:v>
                </c:pt>
                <c:pt idx="20">
                  <c:v>52.101271425660698</c:v>
                </c:pt>
                <c:pt idx="21">
                  <c:v>52.101271425660698</c:v>
                </c:pt>
                <c:pt idx="22">
                  <c:v>52.101271425660698</c:v>
                </c:pt>
                <c:pt idx="23">
                  <c:v>52.101271425660698</c:v>
                </c:pt>
                <c:pt idx="24">
                  <c:v>52.101271425660698</c:v>
                </c:pt>
                <c:pt idx="25">
                  <c:v>52.101271425660698</c:v>
                </c:pt>
                <c:pt idx="26">
                  <c:v>52.101271425660698</c:v>
                </c:pt>
                <c:pt idx="27">
                  <c:v>52.101271425660698</c:v>
                </c:pt>
                <c:pt idx="28">
                  <c:v>53.837980473182718</c:v>
                </c:pt>
                <c:pt idx="29">
                  <c:v>53.837980473182718</c:v>
                </c:pt>
                <c:pt idx="30">
                  <c:v>53.837980473182718</c:v>
                </c:pt>
                <c:pt idx="31">
                  <c:v>53.837980473182718</c:v>
                </c:pt>
                <c:pt idx="32">
                  <c:v>53.837980473182718</c:v>
                </c:pt>
                <c:pt idx="33">
                  <c:v>53.837980473182718</c:v>
                </c:pt>
                <c:pt idx="34">
                  <c:v>53.837980473182718</c:v>
                </c:pt>
                <c:pt idx="35">
                  <c:v>53.837980473182718</c:v>
                </c:pt>
                <c:pt idx="36">
                  <c:v>53.837980473182718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5C6-0E49-AF70-918524C13A7B}"/>
            </c:ext>
          </c:extLst>
        </c:ser>
        <c:ser>
          <c:idx val="3"/>
          <c:order val="3"/>
          <c:tx>
            <c:v>Hydrogen Storage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Neg_43!$S$5:$S$41</c:f>
              <c:strCache>
                <c:ptCount val="37"/>
                <c:pt idx="0">
                  <c:v> (270,47,60,100,109,0.35) </c:v>
                </c:pt>
                <c:pt idx="1">
                  <c:v> (270,46,70,100,92,0.36) </c:v>
                </c:pt>
                <c:pt idx="2">
                  <c:v> (270,45,80,100,87,0.37) </c:v>
                </c:pt>
                <c:pt idx="3">
                  <c:v> (270,44,90,100,84,0.38) </c:v>
                </c:pt>
                <c:pt idx="4">
                  <c:v> (270,44,100,100,82,0.38) </c:v>
                </c:pt>
                <c:pt idx="5">
                  <c:v> (280,44,40,100,108,0.34) </c:v>
                </c:pt>
                <c:pt idx="6">
                  <c:v> (280,42,50,100,79,0.38) </c:v>
                </c:pt>
                <c:pt idx="7">
                  <c:v> (280,42,60,100,70,0.4) </c:v>
                </c:pt>
                <c:pt idx="8">
                  <c:v> (280,42,70,100,66,0.42) </c:v>
                </c:pt>
                <c:pt idx="9">
                  <c:v> (280,42,80,100,64,0.43) </c:v>
                </c:pt>
                <c:pt idx="10">
                  <c:v> (280,42,90,100,62,0.43) </c:v>
                </c:pt>
                <c:pt idx="11">
                  <c:v> (280,42,100,100,62,0.44) </c:v>
                </c:pt>
                <c:pt idx="12">
                  <c:v> (290,46,30,100,117,0.32) </c:v>
                </c:pt>
                <c:pt idx="13">
                  <c:v> (290,41,40,100,71,0.39) </c:v>
                </c:pt>
                <c:pt idx="14">
                  <c:v> (290,41,50,100,61,0.43) </c:v>
                </c:pt>
                <c:pt idx="15">
                  <c:v> (290,41,60,100,56,0.45) </c:v>
                </c:pt>
                <c:pt idx="16">
                  <c:v> (290,41,70,100,54,0.47) </c:v>
                </c:pt>
                <c:pt idx="17">
                  <c:v> (290,41,80,100,53,0.47) </c:v>
                </c:pt>
                <c:pt idx="18">
                  <c:v> (290,41,90,100,52,0.48) </c:v>
                </c:pt>
                <c:pt idx="19">
                  <c:v> (290,41,100,100,51,0.48) </c:v>
                </c:pt>
                <c:pt idx="20">
                  <c:v> (300,41,30,100,74,0.37) </c:v>
                </c:pt>
                <c:pt idx="21">
                  <c:v> (300,40,40,100,57,0.44) </c:v>
                </c:pt>
                <c:pt idx="22">
                  <c:v> (300,40,50,100,51,0.48) </c:v>
                </c:pt>
                <c:pt idx="23">
                  <c:v> (300,40,60,100,48,0.5) </c:v>
                </c:pt>
                <c:pt idx="24">
                  <c:v> (300,40,70,100,47,0.51) </c:v>
                </c:pt>
                <c:pt idx="25">
                  <c:v> (300,40,80,100,46,0.52) </c:v>
                </c:pt>
                <c:pt idx="26">
                  <c:v> (300,40,90,100,46,0.52) </c:v>
                </c:pt>
                <c:pt idx="27">
                  <c:v> (300,40,100,100,45,0.52) </c:v>
                </c:pt>
                <c:pt idx="28">
                  <c:v> (310,44,20,100,126,0.29) </c:v>
                </c:pt>
                <c:pt idx="29">
                  <c:v> (310,39,30,100,59,0.43) </c:v>
                </c:pt>
                <c:pt idx="30">
                  <c:v> (310,39,40,100,49,0.49) </c:v>
                </c:pt>
                <c:pt idx="31">
                  <c:v> (310,39,50,100,46,0.52) </c:v>
                </c:pt>
                <c:pt idx="32">
                  <c:v> (310,39,60,100,43,0.54) </c:v>
                </c:pt>
                <c:pt idx="33">
                  <c:v> (310,39,70,100,43,0.55) </c:v>
                </c:pt>
                <c:pt idx="34">
                  <c:v> (310,39,80,100,41,0.56) </c:v>
                </c:pt>
                <c:pt idx="35">
                  <c:v> (310,39,90,100,41,0.56) </c:v>
                </c:pt>
                <c:pt idx="36">
                  <c:v> (310,39,100,100,41,0.56) </c:v>
                </c:pt>
              </c:strCache>
            </c:strRef>
          </c:cat>
          <c:val>
            <c:numRef>
              <c:f>Neg_43!$J$5:$J$41</c:f>
              <c:numCache>
                <c:formatCode>_(* #,##0.0_);_(* \(#,##0.0\);_(* "-"??_);_(@_)</c:formatCode>
                <c:ptCount val="37"/>
                <c:pt idx="0">
                  <c:v>2.5879713237181687</c:v>
                </c:pt>
                <c:pt idx="1">
                  <c:v>2.5329081040645911</c:v>
                </c:pt>
                <c:pt idx="2">
                  <c:v>2.4778448844110126</c:v>
                </c:pt>
                <c:pt idx="3">
                  <c:v>2.4227816647574345</c:v>
                </c:pt>
                <c:pt idx="4">
                  <c:v>2.4227816647574345</c:v>
                </c:pt>
                <c:pt idx="5">
                  <c:v>2.4227816647574345</c:v>
                </c:pt>
                <c:pt idx="6">
                  <c:v>2.3126552254502784</c:v>
                </c:pt>
                <c:pt idx="7">
                  <c:v>2.3126552254502784</c:v>
                </c:pt>
                <c:pt idx="8">
                  <c:v>2.3126552254502784</c:v>
                </c:pt>
                <c:pt idx="9">
                  <c:v>2.3126552254502784</c:v>
                </c:pt>
                <c:pt idx="10">
                  <c:v>2.3126552254502784</c:v>
                </c:pt>
                <c:pt idx="11">
                  <c:v>2.3126552254502784</c:v>
                </c:pt>
                <c:pt idx="12">
                  <c:v>2.5329081040645911</c:v>
                </c:pt>
                <c:pt idx="13">
                  <c:v>2.2575920057967003</c:v>
                </c:pt>
                <c:pt idx="14">
                  <c:v>2.2575920057967003</c:v>
                </c:pt>
                <c:pt idx="15">
                  <c:v>2.2575920057967003</c:v>
                </c:pt>
                <c:pt idx="16">
                  <c:v>2.2575920057967003</c:v>
                </c:pt>
                <c:pt idx="17">
                  <c:v>2.2575920057967003</c:v>
                </c:pt>
                <c:pt idx="18">
                  <c:v>2.2575920057967003</c:v>
                </c:pt>
                <c:pt idx="19">
                  <c:v>2.2575920057967003</c:v>
                </c:pt>
                <c:pt idx="20">
                  <c:v>2.2575920057967003</c:v>
                </c:pt>
                <c:pt idx="21">
                  <c:v>2.2025287861431222</c:v>
                </c:pt>
                <c:pt idx="22">
                  <c:v>2.2025287861431222</c:v>
                </c:pt>
                <c:pt idx="23">
                  <c:v>2.2025287861431222</c:v>
                </c:pt>
                <c:pt idx="24">
                  <c:v>2.2025287861431222</c:v>
                </c:pt>
                <c:pt idx="25">
                  <c:v>2.2025287861431222</c:v>
                </c:pt>
                <c:pt idx="26">
                  <c:v>2.2025287861431222</c:v>
                </c:pt>
                <c:pt idx="27">
                  <c:v>2.2025287861431222</c:v>
                </c:pt>
                <c:pt idx="28">
                  <c:v>2.4227816647574345</c:v>
                </c:pt>
                <c:pt idx="29">
                  <c:v>2.1474655664895446</c:v>
                </c:pt>
                <c:pt idx="30">
                  <c:v>2.1474655664895446</c:v>
                </c:pt>
                <c:pt idx="31">
                  <c:v>2.1474655664895446</c:v>
                </c:pt>
                <c:pt idx="32">
                  <c:v>2.1474655664895446</c:v>
                </c:pt>
                <c:pt idx="33">
                  <c:v>2.1474655664895446</c:v>
                </c:pt>
                <c:pt idx="34">
                  <c:v>2.1474655664895446</c:v>
                </c:pt>
                <c:pt idx="35">
                  <c:v>2.1474655664895446</c:v>
                </c:pt>
                <c:pt idx="36">
                  <c:v>2.1474655664895446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5C6-0E49-AF70-918524C13A7B}"/>
            </c:ext>
          </c:extLst>
        </c:ser>
        <c:ser>
          <c:idx val="4"/>
          <c:order val="4"/>
          <c:tx>
            <c:v>Electrolyser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Neg_43!$S$5:$S$41</c:f>
              <c:strCache>
                <c:ptCount val="37"/>
                <c:pt idx="0">
                  <c:v> (270,47,60,100,109,0.35) </c:v>
                </c:pt>
                <c:pt idx="1">
                  <c:v> (270,46,70,100,92,0.36) </c:v>
                </c:pt>
                <c:pt idx="2">
                  <c:v> (270,45,80,100,87,0.37) </c:v>
                </c:pt>
                <c:pt idx="3">
                  <c:v> (270,44,90,100,84,0.38) </c:v>
                </c:pt>
                <c:pt idx="4">
                  <c:v> (270,44,100,100,82,0.38) </c:v>
                </c:pt>
                <c:pt idx="5">
                  <c:v> (280,44,40,100,108,0.34) </c:v>
                </c:pt>
                <c:pt idx="6">
                  <c:v> (280,42,50,100,79,0.38) </c:v>
                </c:pt>
                <c:pt idx="7">
                  <c:v> (280,42,60,100,70,0.4) </c:v>
                </c:pt>
                <c:pt idx="8">
                  <c:v> (280,42,70,100,66,0.42) </c:v>
                </c:pt>
                <c:pt idx="9">
                  <c:v> (280,42,80,100,64,0.43) </c:v>
                </c:pt>
                <c:pt idx="10">
                  <c:v> (280,42,90,100,62,0.43) </c:v>
                </c:pt>
                <c:pt idx="11">
                  <c:v> (280,42,100,100,62,0.44) </c:v>
                </c:pt>
                <c:pt idx="12">
                  <c:v> (290,46,30,100,117,0.32) </c:v>
                </c:pt>
                <c:pt idx="13">
                  <c:v> (290,41,40,100,71,0.39) </c:v>
                </c:pt>
                <c:pt idx="14">
                  <c:v> (290,41,50,100,61,0.43) </c:v>
                </c:pt>
                <c:pt idx="15">
                  <c:v> (290,41,60,100,56,0.45) </c:v>
                </c:pt>
                <c:pt idx="16">
                  <c:v> (290,41,70,100,54,0.47) </c:v>
                </c:pt>
                <c:pt idx="17">
                  <c:v> (290,41,80,100,53,0.47) </c:v>
                </c:pt>
                <c:pt idx="18">
                  <c:v> (290,41,90,100,52,0.48) </c:v>
                </c:pt>
                <c:pt idx="19">
                  <c:v> (290,41,100,100,51,0.48) </c:v>
                </c:pt>
                <c:pt idx="20">
                  <c:v> (300,41,30,100,74,0.37) </c:v>
                </c:pt>
                <c:pt idx="21">
                  <c:v> (300,40,40,100,57,0.44) </c:v>
                </c:pt>
                <c:pt idx="22">
                  <c:v> (300,40,50,100,51,0.48) </c:v>
                </c:pt>
                <c:pt idx="23">
                  <c:v> (300,40,60,100,48,0.5) </c:v>
                </c:pt>
                <c:pt idx="24">
                  <c:v> (300,40,70,100,47,0.51) </c:v>
                </c:pt>
                <c:pt idx="25">
                  <c:v> (300,40,80,100,46,0.52) </c:v>
                </c:pt>
                <c:pt idx="26">
                  <c:v> (300,40,90,100,46,0.52) </c:v>
                </c:pt>
                <c:pt idx="27">
                  <c:v> (300,40,100,100,45,0.52) </c:v>
                </c:pt>
                <c:pt idx="28">
                  <c:v> (310,44,20,100,126,0.29) </c:v>
                </c:pt>
                <c:pt idx="29">
                  <c:v> (310,39,30,100,59,0.43) </c:v>
                </c:pt>
                <c:pt idx="30">
                  <c:v> (310,39,40,100,49,0.49) </c:v>
                </c:pt>
                <c:pt idx="31">
                  <c:v> (310,39,50,100,46,0.52) </c:v>
                </c:pt>
                <c:pt idx="32">
                  <c:v> (310,39,60,100,43,0.54) </c:v>
                </c:pt>
                <c:pt idx="33">
                  <c:v> (310,39,70,100,43,0.55) </c:v>
                </c:pt>
                <c:pt idx="34">
                  <c:v> (310,39,80,100,41,0.56) </c:v>
                </c:pt>
                <c:pt idx="35">
                  <c:v> (310,39,90,100,41,0.56) </c:v>
                </c:pt>
                <c:pt idx="36">
                  <c:v> (310,39,100,100,41,0.56) </c:v>
                </c:pt>
              </c:strCache>
            </c:strRef>
          </c:cat>
          <c:val>
            <c:numRef>
              <c:f>Neg_43!$I$5:$I$41</c:f>
              <c:numCache>
                <c:formatCode>_(* #,##0.0_);_(* \(#,##0.0\);_(* "-"??_);_(@_)</c:formatCode>
                <c:ptCount val="37"/>
                <c:pt idx="0">
                  <c:v>2.9295900753302822</c:v>
                </c:pt>
                <c:pt idx="1">
                  <c:v>3.4178550878853291</c:v>
                </c:pt>
                <c:pt idx="2">
                  <c:v>3.9061201004403756</c:v>
                </c:pt>
                <c:pt idx="3">
                  <c:v>4.3943851129954234</c:v>
                </c:pt>
                <c:pt idx="4">
                  <c:v>4.8826501255504704</c:v>
                </c:pt>
                <c:pt idx="5">
                  <c:v>1.9530600502201878</c:v>
                </c:pt>
                <c:pt idx="6">
                  <c:v>2.4413250627752352</c:v>
                </c:pt>
                <c:pt idx="7">
                  <c:v>2.9295900753302822</c:v>
                </c:pt>
                <c:pt idx="8">
                  <c:v>3.4178550878853291</c:v>
                </c:pt>
                <c:pt idx="9">
                  <c:v>3.9061201004403756</c:v>
                </c:pt>
                <c:pt idx="10">
                  <c:v>4.3943851129954234</c:v>
                </c:pt>
                <c:pt idx="11">
                  <c:v>4.8826501255504704</c:v>
                </c:pt>
                <c:pt idx="12">
                  <c:v>1.4647950376651411</c:v>
                </c:pt>
                <c:pt idx="13">
                  <c:v>1.9530600502201878</c:v>
                </c:pt>
                <c:pt idx="14">
                  <c:v>2.4413250627752352</c:v>
                </c:pt>
                <c:pt idx="15">
                  <c:v>2.9295900753302822</c:v>
                </c:pt>
                <c:pt idx="16">
                  <c:v>3.4178550878853291</c:v>
                </c:pt>
                <c:pt idx="17">
                  <c:v>3.9061201004403756</c:v>
                </c:pt>
                <c:pt idx="18">
                  <c:v>4.3943851129954234</c:v>
                </c:pt>
                <c:pt idx="19">
                  <c:v>4.8826501255504704</c:v>
                </c:pt>
                <c:pt idx="20">
                  <c:v>1.4647950376651411</c:v>
                </c:pt>
                <c:pt idx="21">
                  <c:v>1.9530600502201878</c:v>
                </c:pt>
                <c:pt idx="22">
                  <c:v>2.4413250627752352</c:v>
                </c:pt>
                <c:pt idx="23">
                  <c:v>2.9295900753302822</c:v>
                </c:pt>
                <c:pt idx="24">
                  <c:v>3.4178550878853291</c:v>
                </c:pt>
                <c:pt idx="25">
                  <c:v>3.9061201004403756</c:v>
                </c:pt>
                <c:pt idx="26">
                  <c:v>4.3943851129954234</c:v>
                </c:pt>
                <c:pt idx="27">
                  <c:v>4.8826501255504704</c:v>
                </c:pt>
                <c:pt idx="28">
                  <c:v>0.9765300251100939</c:v>
                </c:pt>
                <c:pt idx="29">
                  <c:v>1.4647950376651411</c:v>
                </c:pt>
                <c:pt idx="30">
                  <c:v>1.9530600502201878</c:v>
                </c:pt>
                <c:pt idx="31">
                  <c:v>2.4413250627752352</c:v>
                </c:pt>
                <c:pt idx="32">
                  <c:v>2.9295900753302822</c:v>
                </c:pt>
                <c:pt idx="33">
                  <c:v>3.4178550878853291</c:v>
                </c:pt>
                <c:pt idx="34">
                  <c:v>3.9061201004403756</c:v>
                </c:pt>
                <c:pt idx="35">
                  <c:v>4.3943851129954234</c:v>
                </c:pt>
                <c:pt idx="36">
                  <c:v>4.8826501255504704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5C6-0E49-AF70-918524C13A7B}"/>
            </c:ext>
          </c:extLst>
        </c:ser>
        <c:ser>
          <c:idx val="5"/>
          <c:order val="5"/>
          <c:tx>
            <c:v>Hydrogen Electricity Generation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Neg_43!$S$5:$S$41</c:f>
              <c:strCache>
                <c:ptCount val="37"/>
                <c:pt idx="0">
                  <c:v> (270,47,60,100,109,0.35) </c:v>
                </c:pt>
                <c:pt idx="1">
                  <c:v> (270,46,70,100,92,0.36) </c:v>
                </c:pt>
                <c:pt idx="2">
                  <c:v> (270,45,80,100,87,0.37) </c:v>
                </c:pt>
                <c:pt idx="3">
                  <c:v> (270,44,90,100,84,0.38) </c:v>
                </c:pt>
                <c:pt idx="4">
                  <c:v> (270,44,100,100,82,0.38) </c:v>
                </c:pt>
                <c:pt idx="5">
                  <c:v> (280,44,40,100,108,0.34) </c:v>
                </c:pt>
                <c:pt idx="6">
                  <c:v> (280,42,50,100,79,0.38) </c:v>
                </c:pt>
                <c:pt idx="7">
                  <c:v> (280,42,60,100,70,0.4) </c:v>
                </c:pt>
                <c:pt idx="8">
                  <c:v> (280,42,70,100,66,0.42) </c:v>
                </c:pt>
                <c:pt idx="9">
                  <c:v> (280,42,80,100,64,0.43) </c:v>
                </c:pt>
                <c:pt idx="10">
                  <c:v> (280,42,90,100,62,0.43) </c:v>
                </c:pt>
                <c:pt idx="11">
                  <c:v> (280,42,100,100,62,0.44) </c:v>
                </c:pt>
                <c:pt idx="12">
                  <c:v> (290,46,30,100,117,0.32) </c:v>
                </c:pt>
                <c:pt idx="13">
                  <c:v> (290,41,40,100,71,0.39) </c:v>
                </c:pt>
                <c:pt idx="14">
                  <c:v> (290,41,50,100,61,0.43) </c:v>
                </c:pt>
                <c:pt idx="15">
                  <c:v> (290,41,60,100,56,0.45) </c:v>
                </c:pt>
                <c:pt idx="16">
                  <c:v> (290,41,70,100,54,0.47) </c:v>
                </c:pt>
                <c:pt idx="17">
                  <c:v> (290,41,80,100,53,0.47) </c:v>
                </c:pt>
                <c:pt idx="18">
                  <c:v> (290,41,90,100,52,0.48) </c:v>
                </c:pt>
                <c:pt idx="19">
                  <c:v> (290,41,100,100,51,0.48) </c:v>
                </c:pt>
                <c:pt idx="20">
                  <c:v> (300,41,30,100,74,0.37) </c:v>
                </c:pt>
                <c:pt idx="21">
                  <c:v> (300,40,40,100,57,0.44) </c:v>
                </c:pt>
                <c:pt idx="22">
                  <c:v> (300,40,50,100,51,0.48) </c:v>
                </c:pt>
                <c:pt idx="23">
                  <c:v> (300,40,60,100,48,0.5) </c:v>
                </c:pt>
                <c:pt idx="24">
                  <c:v> (300,40,70,100,47,0.51) </c:v>
                </c:pt>
                <c:pt idx="25">
                  <c:v> (300,40,80,100,46,0.52) </c:v>
                </c:pt>
                <c:pt idx="26">
                  <c:v> (300,40,90,100,46,0.52) </c:v>
                </c:pt>
                <c:pt idx="27">
                  <c:v> (300,40,100,100,45,0.52) </c:v>
                </c:pt>
                <c:pt idx="28">
                  <c:v> (310,44,20,100,126,0.29) </c:v>
                </c:pt>
                <c:pt idx="29">
                  <c:v> (310,39,30,100,59,0.43) </c:v>
                </c:pt>
                <c:pt idx="30">
                  <c:v> (310,39,40,100,49,0.49) </c:v>
                </c:pt>
                <c:pt idx="31">
                  <c:v> (310,39,50,100,46,0.52) </c:v>
                </c:pt>
                <c:pt idx="32">
                  <c:v> (310,39,60,100,43,0.54) </c:v>
                </c:pt>
                <c:pt idx="33">
                  <c:v> (310,39,70,100,43,0.55) </c:v>
                </c:pt>
                <c:pt idx="34">
                  <c:v> (310,39,80,100,41,0.56) </c:v>
                </c:pt>
                <c:pt idx="35">
                  <c:v> (310,39,90,100,41,0.56) </c:v>
                </c:pt>
                <c:pt idx="36">
                  <c:v> (310,39,100,100,41,0.56) </c:v>
                </c:pt>
              </c:strCache>
            </c:strRef>
          </c:cat>
          <c:val>
            <c:numRef>
              <c:f>Neg_43!$K$5:$K$41</c:f>
              <c:numCache>
                <c:formatCode>_(* #,##0.0_);_(* \(#,##0.0\);_(* "-"??_);_(@_)</c:formatCode>
                <c:ptCount val="37"/>
                <c:pt idx="0">
                  <c:v>4.6113917852421116</c:v>
                </c:pt>
                <c:pt idx="1">
                  <c:v>4.6113917852421116</c:v>
                </c:pt>
                <c:pt idx="2">
                  <c:v>4.6113917852421116</c:v>
                </c:pt>
                <c:pt idx="3">
                  <c:v>4.6113917852421116</c:v>
                </c:pt>
                <c:pt idx="4">
                  <c:v>4.6113917852421116</c:v>
                </c:pt>
                <c:pt idx="5">
                  <c:v>4.6113917852421116</c:v>
                </c:pt>
                <c:pt idx="6">
                  <c:v>4.6113917852421116</c:v>
                </c:pt>
                <c:pt idx="7">
                  <c:v>4.6113917852421116</c:v>
                </c:pt>
                <c:pt idx="8">
                  <c:v>4.6113917852421116</c:v>
                </c:pt>
                <c:pt idx="9">
                  <c:v>4.6113917852421116</c:v>
                </c:pt>
                <c:pt idx="10">
                  <c:v>4.6113917852421116</c:v>
                </c:pt>
                <c:pt idx="11">
                  <c:v>4.6113917852421116</c:v>
                </c:pt>
                <c:pt idx="12">
                  <c:v>4.6113917852421116</c:v>
                </c:pt>
                <c:pt idx="13">
                  <c:v>4.6113917852421116</c:v>
                </c:pt>
                <c:pt idx="14">
                  <c:v>4.6113917852421116</c:v>
                </c:pt>
                <c:pt idx="15">
                  <c:v>4.6113917852421116</c:v>
                </c:pt>
                <c:pt idx="16">
                  <c:v>4.6113917852421116</c:v>
                </c:pt>
                <c:pt idx="17">
                  <c:v>4.6113917852421116</c:v>
                </c:pt>
                <c:pt idx="18">
                  <c:v>4.6113917852421116</c:v>
                </c:pt>
                <c:pt idx="19">
                  <c:v>4.6113917852421116</c:v>
                </c:pt>
                <c:pt idx="20">
                  <c:v>4.6113917852421116</c:v>
                </c:pt>
                <c:pt idx="21">
                  <c:v>4.6113917852421116</c:v>
                </c:pt>
                <c:pt idx="22">
                  <c:v>4.6113917852421116</c:v>
                </c:pt>
                <c:pt idx="23">
                  <c:v>4.6113917852421116</c:v>
                </c:pt>
                <c:pt idx="24">
                  <c:v>4.6113917852421116</c:v>
                </c:pt>
                <c:pt idx="25">
                  <c:v>4.6113917852421116</c:v>
                </c:pt>
                <c:pt idx="26">
                  <c:v>4.6113917852421116</c:v>
                </c:pt>
                <c:pt idx="27">
                  <c:v>4.6113917852421116</c:v>
                </c:pt>
                <c:pt idx="28">
                  <c:v>4.6113917852421116</c:v>
                </c:pt>
                <c:pt idx="29">
                  <c:v>4.6113917852421116</c:v>
                </c:pt>
                <c:pt idx="30">
                  <c:v>4.6113917852421116</c:v>
                </c:pt>
                <c:pt idx="31">
                  <c:v>4.6113917852421116</c:v>
                </c:pt>
                <c:pt idx="32">
                  <c:v>4.6113917852421116</c:v>
                </c:pt>
                <c:pt idx="33">
                  <c:v>4.6113917852421116</c:v>
                </c:pt>
                <c:pt idx="34">
                  <c:v>4.6113917852421116</c:v>
                </c:pt>
                <c:pt idx="35">
                  <c:v>4.6113917852421116</c:v>
                </c:pt>
                <c:pt idx="36">
                  <c:v>4.6113917852421116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5C6-0E49-AF70-918524C13A7B}"/>
            </c:ext>
          </c:extLst>
        </c:ser>
        <c:ser>
          <c:idx val="6"/>
          <c:order val="6"/>
          <c:tx>
            <c:v>Carbon Storage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Neg_43!$S$5:$S$41</c:f>
              <c:strCache>
                <c:ptCount val="37"/>
                <c:pt idx="0">
                  <c:v> (270,47,60,100,109,0.35) </c:v>
                </c:pt>
                <c:pt idx="1">
                  <c:v> (270,46,70,100,92,0.36) </c:v>
                </c:pt>
                <c:pt idx="2">
                  <c:v> (270,45,80,100,87,0.37) </c:v>
                </c:pt>
                <c:pt idx="3">
                  <c:v> (270,44,90,100,84,0.38) </c:v>
                </c:pt>
                <c:pt idx="4">
                  <c:v> (270,44,100,100,82,0.38) </c:v>
                </c:pt>
                <c:pt idx="5">
                  <c:v> (280,44,40,100,108,0.34) </c:v>
                </c:pt>
                <c:pt idx="6">
                  <c:v> (280,42,50,100,79,0.38) </c:v>
                </c:pt>
                <c:pt idx="7">
                  <c:v> (280,42,60,100,70,0.4) </c:v>
                </c:pt>
                <c:pt idx="8">
                  <c:v> (280,42,70,100,66,0.42) </c:v>
                </c:pt>
                <c:pt idx="9">
                  <c:v> (280,42,80,100,64,0.43) </c:v>
                </c:pt>
                <c:pt idx="10">
                  <c:v> (280,42,90,100,62,0.43) </c:v>
                </c:pt>
                <c:pt idx="11">
                  <c:v> (280,42,100,100,62,0.44) </c:v>
                </c:pt>
                <c:pt idx="12">
                  <c:v> (290,46,30,100,117,0.32) </c:v>
                </c:pt>
                <c:pt idx="13">
                  <c:v> (290,41,40,100,71,0.39) </c:v>
                </c:pt>
                <c:pt idx="14">
                  <c:v> (290,41,50,100,61,0.43) </c:v>
                </c:pt>
                <c:pt idx="15">
                  <c:v> (290,41,60,100,56,0.45) </c:v>
                </c:pt>
                <c:pt idx="16">
                  <c:v> (290,41,70,100,54,0.47) </c:v>
                </c:pt>
                <c:pt idx="17">
                  <c:v> (290,41,80,100,53,0.47) </c:v>
                </c:pt>
                <c:pt idx="18">
                  <c:v> (290,41,90,100,52,0.48) </c:v>
                </c:pt>
                <c:pt idx="19">
                  <c:v> (290,41,100,100,51,0.48) </c:v>
                </c:pt>
                <c:pt idx="20">
                  <c:v> (300,41,30,100,74,0.37) </c:v>
                </c:pt>
                <c:pt idx="21">
                  <c:v> (300,40,40,100,57,0.44) </c:v>
                </c:pt>
                <c:pt idx="22">
                  <c:v> (300,40,50,100,51,0.48) </c:v>
                </c:pt>
                <c:pt idx="23">
                  <c:v> (300,40,60,100,48,0.5) </c:v>
                </c:pt>
                <c:pt idx="24">
                  <c:v> (300,40,70,100,47,0.51) </c:v>
                </c:pt>
                <c:pt idx="25">
                  <c:v> (300,40,80,100,46,0.52) </c:v>
                </c:pt>
                <c:pt idx="26">
                  <c:v> (300,40,90,100,46,0.52) </c:v>
                </c:pt>
                <c:pt idx="27">
                  <c:v> (300,40,100,100,45,0.52) </c:v>
                </c:pt>
                <c:pt idx="28">
                  <c:v> (310,44,20,100,126,0.29) </c:v>
                </c:pt>
                <c:pt idx="29">
                  <c:v> (310,39,30,100,59,0.43) </c:v>
                </c:pt>
                <c:pt idx="30">
                  <c:v> (310,39,40,100,49,0.49) </c:v>
                </c:pt>
                <c:pt idx="31">
                  <c:v> (310,39,50,100,46,0.52) </c:v>
                </c:pt>
                <c:pt idx="32">
                  <c:v> (310,39,60,100,43,0.54) </c:v>
                </c:pt>
                <c:pt idx="33">
                  <c:v> (310,39,70,100,43,0.55) </c:v>
                </c:pt>
                <c:pt idx="34">
                  <c:v> (310,39,80,100,41,0.56) </c:v>
                </c:pt>
                <c:pt idx="35">
                  <c:v> (310,39,90,100,41,0.56) </c:v>
                </c:pt>
                <c:pt idx="36">
                  <c:v> (310,39,100,100,41,0.56) </c:v>
                </c:pt>
              </c:strCache>
            </c:strRef>
          </c:cat>
          <c:val>
            <c:numRef>
              <c:f>Neg_43!$P$5:$P$41</c:f>
              <c:numCache>
                <c:formatCode>0.0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5C6-0E49-AF70-918524C13A7B}"/>
            </c:ext>
          </c:extLst>
        </c:ser>
        <c:ser>
          <c:idx val="7"/>
          <c:order val="7"/>
          <c:tx>
            <c:v>DAC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Neg_43!$S$5:$S$41</c:f>
              <c:strCache>
                <c:ptCount val="37"/>
                <c:pt idx="0">
                  <c:v> (270,47,60,100,109,0.35) </c:v>
                </c:pt>
                <c:pt idx="1">
                  <c:v> (270,46,70,100,92,0.36) </c:v>
                </c:pt>
                <c:pt idx="2">
                  <c:v> (270,45,80,100,87,0.37) </c:v>
                </c:pt>
                <c:pt idx="3">
                  <c:v> (270,44,90,100,84,0.38) </c:v>
                </c:pt>
                <c:pt idx="4">
                  <c:v> (270,44,100,100,82,0.38) </c:v>
                </c:pt>
                <c:pt idx="5">
                  <c:v> (280,44,40,100,108,0.34) </c:v>
                </c:pt>
                <c:pt idx="6">
                  <c:v> (280,42,50,100,79,0.38) </c:v>
                </c:pt>
                <c:pt idx="7">
                  <c:v> (280,42,60,100,70,0.4) </c:v>
                </c:pt>
                <c:pt idx="8">
                  <c:v> (280,42,70,100,66,0.42) </c:v>
                </c:pt>
                <c:pt idx="9">
                  <c:v> (280,42,80,100,64,0.43) </c:v>
                </c:pt>
                <c:pt idx="10">
                  <c:v> (280,42,90,100,62,0.43) </c:v>
                </c:pt>
                <c:pt idx="11">
                  <c:v> (280,42,100,100,62,0.44) </c:v>
                </c:pt>
                <c:pt idx="12">
                  <c:v> (290,46,30,100,117,0.32) </c:v>
                </c:pt>
                <c:pt idx="13">
                  <c:v> (290,41,40,100,71,0.39) </c:v>
                </c:pt>
                <c:pt idx="14">
                  <c:v> (290,41,50,100,61,0.43) </c:v>
                </c:pt>
                <c:pt idx="15">
                  <c:v> (290,41,60,100,56,0.45) </c:v>
                </c:pt>
                <c:pt idx="16">
                  <c:v> (290,41,70,100,54,0.47) </c:v>
                </c:pt>
                <c:pt idx="17">
                  <c:v> (290,41,80,100,53,0.47) </c:v>
                </c:pt>
                <c:pt idx="18">
                  <c:v> (290,41,90,100,52,0.48) </c:v>
                </c:pt>
                <c:pt idx="19">
                  <c:v> (290,41,100,100,51,0.48) </c:v>
                </c:pt>
                <c:pt idx="20">
                  <c:v> (300,41,30,100,74,0.37) </c:v>
                </c:pt>
                <c:pt idx="21">
                  <c:v> (300,40,40,100,57,0.44) </c:v>
                </c:pt>
                <c:pt idx="22">
                  <c:v> (300,40,50,100,51,0.48) </c:v>
                </c:pt>
                <c:pt idx="23">
                  <c:v> (300,40,60,100,48,0.5) </c:v>
                </c:pt>
                <c:pt idx="24">
                  <c:v> (300,40,70,100,47,0.51) </c:v>
                </c:pt>
                <c:pt idx="25">
                  <c:v> (300,40,80,100,46,0.52) </c:v>
                </c:pt>
                <c:pt idx="26">
                  <c:v> (300,40,90,100,46,0.52) </c:v>
                </c:pt>
                <c:pt idx="27">
                  <c:v> (300,40,100,100,45,0.52) </c:v>
                </c:pt>
                <c:pt idx="28">
                  <c:v> (310,44,20,100,126,0.29) </c:v>
                </c:pt>
                <c:pt idx="29">
                  <c:v> (310,39,30,100,59,0.43) </c:v>
                </c:pt>
                <c:pt idx="30">
                  <c:v> (310,39,40,100,49,0.49) </c:v>
                </c:pt>
                <c:pt idx="31">
                  <c:v> (310,39,50,100,46,0.52) </c:v>
                </c:pt>
                <c:pt idx="32">
                  <c:v> (310,39,60,100,43,0.54) </c:v>
                </c:pt>
                <c:pt idx="33">
                  <c:v> (310,39,70,100,43,0.55) </c:v>
                </c:pt>
                <c:pt idx="34">
                  <c:v> (310,39,80,100,41,0.56) </c:v>
                </c:pt>
                <c:pt idx="35">
                  <c:v> (310,39,90,100,41,0.56) </c:v>
                </c:pt>
                <c:pt idx="36">
                  <c:v> (310,39,100,100,41,0.56) </c:v>
                </c:pt>
              </c:strCache>
            </c:strRef>
          </c:cat>
          <c:val>
            <c:numRef>
              <c:f>Neg_43!$O$5:$O$41</c:f>
              <c:numCache>
                <c:formatCode>_(* #,##0.00_);_(* \(#,##0.00\);_(* "-"??_);_(@_)</c:formatCode>
                <c:ptCount val="37"/>
                <c:pt idx="0">
                  <c:v>23.63560988688269</c:v>
                </c:pt>
                <c:pt idx="1">
                  <c:v>20.779351290125025</c:v>
                </c:pt>
                <c:pt idx="2">
                  <c:v>20.1372297626544</c:v>
                </c:pt>
                <c:pt idx="3">
                  <c:v>19.74598362266067</c:v>
                </c:pt>
                <c:pt idx="4">
                  <c:v>19.434007136348878</c:v>
                </c:pt>
                <c:pt idx="5">
                  <c:v>22.612384255171989</c:v>
                </c:pt>
                <c:pt idx="6">
                  <c:v>18.649274897544654</c:v>
                </c:pt>
                <c:pt idx="7">
                  <c:v>17.613542829107054</c:v>
                </c:pt>
                <c:pt idx="8">
                  <c:v>17.198403795067904</c:v>
                </c:pt>
                <c:pt idx="9">
                  <c:v>17.039615603391063</c:v>
                </c:pt>
                <c:pt idx="10">
                  <c:v>16.703870665190333</c:v>
                </c:pt>
                <c:pt idx="11">
                  <c:v>16.831174991276082</c:v>
                </c:pt>
                <c:pt idx="12">
                  <c:v>22.931578386559998</c:v>
                </c:pt>
                <c:pt idx="13">
                  <c:v>17.255522744895234</c:v>
                </c:pt>
                <c:pt idx="14">
                  <c:v>16.290224937029024</c:v>
                </c:pt>
                <c:pt idx="15">
                  <c:v>15.75288370532008</c:v>
                </c:pt>
                <c:pt idx="16">
                  <c:v>15.660672067363542</c:v>
                </c:pt>
                <c:pt idx="17">
                  <c:v>15.634476993423117</c:v>
                </c:pt>
                <c:pt idx="18">
                  <c:v>15.485084184561012</c:v>
                </c:pt>
                <c:pt idx="19">
                  <c:v>15.304705278733747</c:v>
                </c:pt>
                <c:pt idx="20">
                  <c:v>17.174262016709509</c:v>
                </c:pt>
                <c:pt idx="21">
                  <c:v>15.636965836552852</c:v>
                </c:pt>
                <c:pt idx="22">
                  <c:v>15.114308779309319</c:v>
                </c:pt>
                <c:pt idx="23">
                  <c:v>14.849433649227684</c:v>
                </c:pt>
                <c:pt idx="24">
                  <c:v>14.847131469332687</c:v>
                </c:pt>
                <c:pt idx="25">
                  <c:v>14.754484283828445</c:v>
                </c:pt>
                <c:pt idx="26">
                  <c:v>14.891868424589601</c:v>
                </c:pt>
                <c:pt idx="27">
                  <c:v>14.663330404202043</c:v>
                </c:pt>
                <c:pt idx="28">
                  <c:v>22.602304440496567</c:v>
                </c:pt>
                <c:pt idx="29">
                  <c:v>15.649658936514481</c:v>
                </c:pt>
                <c:pt idx="30">
                  <c:v>14.823425238521995</c:v>
                </c:pt>
                <c:pt idx="31">
                  <c:v>14.871833237395267</c:v>
                </c:pt>
                <c:pt idx="32">
                  <c:v>14.396899747164328</c:v>
                </c:pt>
                <c:pt idx="33">
                  <c:v>14.691205447255031</c:v>
                </c:pt>
                <c:pt idx="34">
                  <c:v>14.196672317377461</c:v>
                </c:pt>
                <c:pt idx="35">
                  <c:v>14.314021270944281</c:v>
                </c:pt>
                <c:pt idx="36">
                  <c:v>14.390553197183513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5C6-0E49-AF70-918524C13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028288"/>
        <c:axId val="509747776"/>
      </c:barChart>
      <c:lineChart>
        <c:grouping val="standard"/>
        <c:varyColors val="0"/>
        <c:ser>
          <c:idx val="8"/>
          <c:order val="8"/>
          <c:tx>
            <c:v>Total</c:v>
          </c:tx>
          <c:spPr>
            <a:ln w="19050">
              <a:solidFill>
                <a:schemeClr val="tx1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</c:spPr>
          </c:marker>
          <c:dLbls>
            <c:spPr>
              <a:ln w="9525">
                <a:solidFill>
                  <a:schemeClr val="tx1"/>
                </a:solidFill>
              </a:ln>
            </c:spPr>
            <c:txPr>
              <a:bodyPr rot="-3840000" anchor="t" anchorCtr="0"/>
              <a:lstStyle/>
              <a:p>
                <a:pPr>
                  <a:defRPr lang="ja-JP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Neg_43!$Q$5:$Q$41</c:f>
              <c:numCache>
                <c:formatCode>_(* #,##0.00_);_(* \(#,##0.00\);_(* "-"??_);_(@_)</c:formatCode>
                <c:ptCount val="37"/>
                <c:pt idx="0">
                  <c:v>97.317710218650376</c:v>
                </c:pt>
                <c:pt idx="1">
                  <c:v>94.894653414794178</c:v>
                </c:pt>
                <c:pt idx="2">
                  <c:v>94.685733680225027</c:v>
                </c:pt>
                <c:pt idx="3">
                  <c:v>94.727689333132773</c:v>
                </c:pt>
                <c:pt idx="4">
                  <c:v>94.903977859376027</c:v>
                </c:pt>
                <c:pt idx="5">
                  <c:v>96.889473950390865</c:v>
                </c:pt>
                <c:pt idx="6">
                  <c:v>93.304503166011429</c:v>
                </c:pt>
                <c:pt idx="7">
                  <c:v>92.757036110128894</c:v>
                </c:pt>
                <c:pt idx="8">
                  <c:v>92.830162088644784</c:v>
                </c:pt>
                <c:pt idx="9">
                  <c:v>93.159638909522954</c:v>
                </c:pt>
                <c:pt idx="10">
                  <c:v>93.31215898387731</c:v>
                </c:pt>
                <c:pt idx="11">
                  <c:v>93.927728322518107</c:v>
                </c:pt>
                <c:pt idx="12">
                  <c:v>98.567238556053013</c:v>
                </c:pt>
                <c:pt idx="13">
                  <c:v>93.104131828675406</c:v>
                </c:pt>
                <c:pt idx="14">
                  <c:v>92.627099033364246</c:v>
                </c:pt>
                <c:pt idx="15">
                  <c:v>92.578022814210357</c:v>
                </c:pt>
                <c:pt idx="16">
                  <c:v>92.974076188808851</c:v>
                </c:pt>
                <c:pt idx="17">
                  <c:v>93.436146127423484</c:v>
                </c:pt>
                <c:pt idx="18">
                  <c:v>93.775018331116428</c:v>
                </c:pt>
                <c:pt idx="19">
                  <c:v>94.082904437844206</c:v>
                </c:pt>
                <c:pt idx="20">
                  <c:v>94.271315135456661</c:v>
                </c:pt>
                <c:pt idx="21">
                  <c:v>93.167220748201473</c:v>
                </c:pt>
                <c:pt idx="22">
                  <c:v>93.132828703512985</c:v>
                </c:pt>
                <c:pt idx="23">
                  <c:v>93.356218585986397</c:v>
                </c:pt>
                <c:pt idx="24">
                  <c:v>93.842181418646447</c:v>
                </c:pt>
                <c:pt idx="25">
                  <c:v>94.237799245697261</c:v>
                </c:pt>
                <c:pt idx="26">
                  <c:v>94.863448399013464</c:v>
                </c:pt>
                <c:pt idx="27">
                  <c:v>95.123175391180951</c:v>
                </c:pt>
                <c:pt idx="28">
                  <c:v>101.11299125317143</c:v>
                </c:pt>
                <c:pt idx="29">
                  <c:v>94.3732946634765</c:v>
                </c:pt>
                <c:pt idx="30">
                  <c:v>94.035325978039054</c:v>
                </c:pt>
                <c:pt idx="31">
                  <c:v>94.571998989467374</c:v>
                </c:pt>
                <c:pt idx="32">
                  <c:v>94.585330511791483</c:v>
                </c:pt>
                <c:pt idx="33">
                  <c:v>95.367901224437233</c:v>
                </c:pt>
                <c:pt idx="34">
                  <c:v>95.361633107114713</c:v>
                </c:pt>
                <c:pt idx="35">
                  <c:v>95.967247073236578</c:v>
                </c:pt>
                <c:pt idx="36">
                  <c:v>96.532044012030852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F5C6-0E49-AF70-918524C13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28288"/>
        <c:axId val="509747776"/>
      </c:lineChart>
      <c:catAx>
        <c:axId val="19002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Renewable Capacity [GW], Storage Capacity [TWh], Catalyser Capacity [GW],  DAC Capacity [GW], DAC Capacity Factor)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509747776"/>
        <c:crosses val="autoZero"/>
        <c:auto val="1"/>
        <c:lblAlgn val="ctr"/>
        <c:lblOffset val="100"/>
        <c:noMultiLvlLbl val="0"/>
      </c:catAx>
      <c:valAx>
        <c:axId val="509747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Electricity Price (£/MWh)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19002828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GB"/>
              <a:t>Electricity</a:t>
            </a:r>
            <a:r>
              <a:rPr lang="en-GB" baseline="0"/>
              <a:t> Price Trend: Mid CAPEX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41275">
              <a:solidFill>
                <a:schemeClr val="tx1"/>
              </a:solidFill>
            </a:ln>
          </c:spPr>
          <c:marker>
            <c:symbol val="circle"/>
            <c:size val="12"/>
            <c:spPr>
              <a:solidFill>
                <a:schemeClr val="accent2"/>
              </a:solidFill>
              <a:ln w="53975">
                <a:solidFill>
                  <a:srgbClr val="FF0000"/>
                </a:solidFill>
              </a:ln>
            </c:spPr>
          </c:marker>
          <c:cat>
            <c:strRef>
              <c:f>Neg_101!$S$5:$S$75</c:f>
              <c:strCache>
                <c:ptCount val="71"/>
                <c:pt idx="0">
                  <c:v> (340,37,60,100,150,0.64) </c:v>
                </c:pt>
                <c:pt idx="1">
                  <c:v> (340,37,70,100,141,0.65) </c:v>
                </c:pt>
                <c:pt idx="2">
                  <c:v> (340,37,80,100,136,0.66) </c:v>
                </c:pt>
                <c:pt idx="3">
                  <c:v> (340,37,90,100,133,0.66) </c:v>
                </c:pt>
                <c:pt idx="4">
                  <c:v> (340,37,100,100,131,0.66) </c:v>
                </c:pt>
                <c:pt idx="5">
                  <c:v> (350,36,50,100,122,0.67) </c:v>
                </c:pt>
                <c:pt idx="6">
                  <c:v> (350,36,60,100,116,0.67) </c:v>
                </c:pt>
                <c:pt idx="7">
                  <c:v> (350,36,70,100,113,0.68) </c:v>
                </c:pt>
                <c:pt idx="8">
                  <c:v> (350,36,80,100,111,0.69) </c:v>
                </c:pt>
                <c:pt idx="9">
                  <c:v> (350,36,90,100,110,0.69) </c:v>
                </c:pt>
                <c:pt idx="10">
                  <c:v> (350,36,100,100,109,0.69) </c:v>
                </c:pt>
                <c:pt idx="11">
                  <c:v> (360,35,40,100,112,0.67) </c:v>
                </c:pt>
                <c:pt idx="12">
                  <c:v> (360,35,50,100,105,0.69) </c:v>
                </c:pt>
                <c:pt idx="13">
                  <c:v> (360,35,60,100,102,0.7) </c:v>
                </c:pt>
                <c:pt idx="14">
                  <c:v> (360,35,70,100,99,0.71) </c:v>
                </c:pt>
                <c:pt idx="15">
                  <c:v> (360,35,80,100,98,0.71) </c:v>
                </c:pt>
                <c:pt idx="16">
                  <c:v> (360,35,90,100,98,0.71) </c:v>
                </c:pt>
                <c:pt idx="17">
                  <c:v> (360,35,100,100,97,0.72) </c:v>
                </c:pt>
                <c:pt idx="18">
                  <c:v> (370,34,30,100,110,0.66) </c:v>
                </c:pt>
                <c:pt idx="19">
                  <c:v> (370,34,40,100,99,0.69) </c:v>
                </c:pt>
                <c:pt idx="20">
                  <c:v> (370,34,50,100,95,0.71) </c:v>
                </c:pt>
                <c:pt idx="21">
                  <c:v> (370,34,60,100,92,0.72) </c:v>
                </c:pt>
                <c:pt idx="22">
                  <c:v> (370,34,70,100,91,0.73) </c:v>
                </c:pt>
                <c:pt idx="23">
                  <c:v> (370,34,80,100,90,0.73) </c:v>
                </c:pt>
                <c:pt idx="24">
                  <c:v> (370,34,90,100,89,0.73) </c:v>
                </c:pt>
                <c:pt idx="25">
                  <c:v> (370,34,100,100,89,0.74) </c:v>
                </c:pt>
                <c:pt idx="26">
                  <c:v> (380,34,20,100,124,0.61) </c:v>
                </c:pt>
                <c:pt idx="27">
                  <c:v> (380,33,30,100,98,0.69) </c:v>
                </c:pt>
                <c:pt idx="28">
                  <c:v> (380,33,40,100,91,0.72) </c:v>
                </c:pt>
                <c:pt idx="29">
                  <c:v> (380,33,50,100,87,0.73) </c:v>
                </c:pt>
                <c:pt idx="30">
                  <c:v> (380,33,60,100,85,0.74) </c:v>
                </c:pt>
                <c:pt idx="31">
                  <c:v> (380,33,70,100,84,0.75) </c:v>
                </c:pt>
                <c:pt idx="32">
                  <c:v> (380,33,80,100,84,0.75) </c:v>
                </c:pt>
                <c:pt idx="33">
                  <c:v> (380,33,90,100,83,0.76) </c:v>
                </c:pt>
                <c:pt idx="34">
                  <c:v> (380,33,100,100,83,0.76) </c:v>
                </c:pt>
                <c:pt idx="35">
                  <c:v> (390,33,20,100,107,0.64) </c:v>
                </c:pt>
                <c:pt idx="36">
                  <c:v> (390,33,30,100,90,0.71) </c:v>
                </c:pt>
                <c:pt idx="37">
                  <c:v> (390,33,40,100,84,0.74) </c:v>
                </c:pt>
                <c:pt idx="38">
                  <c:v> (390,33,50,100,81,0.75) </c:v>
                </c:pt>
                <c:pt idx="39">
                  <c:v> (390,33,60,100,80,0.76) </c:v>
                </c:pt>
                <c:pt idx="40">
                  <c:v> (390,33,70,100,79,0.77) </c:v>
                </c:pt>
                <c:pt idx="41">
                  <c:v> (390,33,80,100,79,0.77) </c:v>
                </c:pt>
                <c:pt idx="42">
                  <c:v> (390,33,90,100,78,0.77) </c:v>
                </c:pt>
                <c:pt idx="43">
                  <c:v> (390,33,100,100,78,0.78) </c:v>
                </c:pt>
                <c:pt idx="44">
                  <c:v> (400,32,20,100,96,0.67) </c:v>
                </c:pt>
                <c:pt idx="45">
                  <c:v> (400,32,30,100,84,0.73) </c:v>
                </c:pt>
                <c:pt idx="46">
                  <c:v> (400,32,40,100,79,0.76) </c:v>
                </c:pt>
                <c:pt idx="47">
                  <c:v> (400,32,50,100,77,0.76) </c:v>
                </c:pt>
                <c:pt idx="48">
                  <c:v> (400,32,60,100,76,0.78) </c:v>
                </c:pt>
                <c:pt idx="49">
                  <c:v> (400,32,70,100,75,0.79) </c:v>
                </c:pt>
                <c:pt idx="50">
                  <c:v> (400,32,80,100,75,0.79) </c:v>
                </c:pt>
                <c:pt idx="51">
                  <c:v> (400,32,90,100,75,0.79) </c:v>
                </c:pt>
                <c:pt idx="52">
                  <c:v> (400,32,100,100,74,0.79) </c:v>
                </c:pt>
                <c:pt idx="53">
                  <c:v> (410,31,20,100,88,0.7) </c:v>
                </c:pt>
                <c:pt idx="54">
                  <c:v> (410,31,30,100,79,0.75) </c:v>
                </c:pt>
                <c:pt idx="55">
                  <c:v> (410,31,40,100,75,0.78) </c:v>
                </c:pt>
                <c:pt idx="56">
                  <c:v> (410,31,50,100,73,0.79) </c:v>
                </c:pt>
                <c:pt idx="57">
                  <c:v> (410,31,60,100,72,0.8) </c:v>
                </c:pt>
                <c:pt idx="58">
                  <c:v> (410,31,70,100,72,0.8) </c:v>
                </c:pt>
                <c:pt idx="59">
                  <c:v> (410,31,80,100,72,0.81) </c:v>
                </c:pt>
                <c:pt idx="60">
                  <c:v> (410,31,90,100,71,0.81) </c:v>
                </c:pt>
                <c:pt idx="61">
                  <c:v> (410,31,100,100,71,0.81) </c:v>
                </c:pt>
                <c:pt idx="62">
                  <c:v> (420,31,20,100,82,0.72) </c:v>
                </c:pt>
                <c:pt idx="63">
                  <c:v> (420,31,30,100,75,0.77) </c:v>
                </c:pt>
                <c:pt idx="64">
                  <c:v> (420,31,40,100,72,0.8) </c:v>
                </c:pt>
                <c:pt idx="65">
                  <c:v> (420,31,50,100,70,0.81) </c:v>
                </c:pt>
                <c:pt idx="66">
                  <c:v> (420,31,60,100,69,0.81) </c:v>
                </c:pt>
                <c:pt idx="67">
                  <c:v> (420,31,70,100,69,0.82) </c:v>
                </c:pt>
                <c:pt idx="68">
                  <c:v> (420,31,80,100,69,0.82) </c:v>
                </c:pt>
                <c:pt idx="69">
                  <c:v> (420,31,90,100,69,0.82) </c:v>
                </c:pt>
                <c:pt idx="70">
                  <c:v> (420,31,100,100,69,0.82) </c:v>
                </c:pt>
              </c:strCache>
            </c:strRef>
          </c:cat>
          <c:val>
            <c:numRef>
              <c:f>Neg_101!$Q$5:$Q$75</c:f>
              <c:numCache>
                <c:formatCode>_(* #,##0.00_);_(* \(#,##0.00\);_(* "-"??_);_(@_)</c:formatCode>
                <c:ptCount val="71"/>
                <c:pt idx="0">
                  <c:v>145.20732981616251</c:v>
                </c:pt>
                <c:pt idx="1">
                  <c:v>142.79354151837282</c:v>
                </c:pt>
                <c:pt idx="2">
                  <c:v>141.74227039195446</c:v>
                </c:pt>
                <c:pt idx="3">
                  <c:v>141.27985955003047</c:v>
                </c:pt>
                <c:pt idx="4">
                  <c:v>141.06228865099376</c:v>
                </c:pt>
                <c:pt idx="5">
                  <c:v>137.48555009862258</c:v>
                </c:pt>
                <c:pt idx="6">
                  <c:v>135.46543456287816</c:v>
                </c:pt>
                <c:pt idx="7">
                  <c:v>135.30417373965162</c:v>
                </c:pt>
                <c:pt idx="8">
                  <c:v>135.29093686156585</c:v>
                </c:pt>
                <c:pt idx="9">
                  <c:v>135.56485025957278</c:v>
                </c:pt>
                <c:pt idx="10">
                  <c:v>135.74673868285794</c:v>
                </c:pt>
                <c:pt idx="11">
                  <c:v>134.15682738937102</c:v>
                </c:pt>
                <c:pt idx="12">
                  <c:v>133.07276575471846</c:v>
                </c:pt>
                <c:pt idx="13">
                  <c:v>133.00776093953428</c:v>
                </c:pt>
                <c:pt idx="14">
                  <c:v>132.64110833702671</c:v>
                </c:pt>
                <c:pt idx="15">
                  <c:v>132.96436305008055</c:v>
                </c:pt>
                <c:pt idx="16">
                  <c:v>133.61726503566732</c:v>
                </c:pt>
                <c:pt idx="17">
                  <c:v>133.77631832323721</c:v>
                </c:pt>
                <c:pt idx="18">
                  <c:v>133.84943579745658</c:v>
                </c:pt>
                <c:pt idx="19">
                  <c:v>131.98941509603208</c:v>
                </c:pt>
                <c:pt idx="20">
                  <c:v>131.88415324322452</c:v>
                </c:pt>
                <c:pt idx="21">
                  <c:v>131.61157891102076</c:v>
                </c:pt>
                <c:pt idx="22">
                  <c:v>132.05317811489334</c:v>
                </c:pt>
                <c:pt idx="23">
                  <c:v>132.2675459410215</c:v>
                </c:pt>
                <c:pt idx="24">
                  <c:v>132.42809253446919</c:v>
                </c:pt>
                <c:pt idx="25">
                  <c:v>133.02157339033363</c:v>
                </c:pt>
                <c:pt idx="26">
                  <c:v>137.28905732383885</c:v>
                </c:pt>
                <c:pt idx="27">
                  <c:v>132.36801089174978</c:v>
                </c:pt>
                <c:pt idx="28">
                  <c:v>131.72080344744325</c:v>
                </c:pt>
                <c:pt idx="29">
                  <c:v>131.29236531424007</c:v>
                </c:pt>
                <c:pt idx="30">
                  <c:v>131.40593499361412</c:v>
                </c:pt>
                <c:pt idx="31">
                  <c:v>131.71823879689717</c:v>
                </c:pt>
                <c:pt idx="32">
                  <c:v>132.38420720891503</c:v>
                </c:pt>
                <c:pt idx="33">
                  <c:v>132.5171276436227</c:v>
                </c:pt>
                <c:pt idx="34">
                  <c:v>133.07769354909644</c:v>
                </c:pt>
                <c:pt idx="35">
                  <c:v>134.60073016344717</c:v>
                </c:pt>
                <c:pt idx="36">
                  <c:v>132.00699850737794</c:v>
                </c:pt>
                <c:pt idx="37">
                  <c:v>131.38909719092396</c:v>
                </c:pt>
                <c:pt idx="38">
                  <c:v>131.29963949199021</c:v>
                </c:pt>
                <c:pt idx="39">
                  <c:v>131.75138073161645</c:v>
                </c:pt>
                <c:pt idx="40">
                  <c:v>132.03500061782933</c:v>
                </c:pt>
                <c:pt idx="41">
                  <c:v>132.64123679473363</c:v>
                </c:pt>
                <c:pt idx="42">
                  <c:v>132.77577497747566</c:v>
                </c:pt>
                <c:pt idx="43">
                  <c:v>133.33198540747236</c:v>
                </c:pt>
                <c:pt idx="44">
                  <c:v>133.54271969518584</c:v>
                </c:pt>
                <c:pt idx="45">
                  <c:v>132.19571178387719</c:v>
                </c:pt>
                <c:pt idx="46">
                  <c:v>131.76030488991077</c:v>
                </c:pt>
                <c:pt idx="47">
                  <c:v>131.30417837688935</c:v>
                </c:pt>
                <c:pt idx="48">
                  <c:v>132.37477046072323</c:v>
                </c:pt>
                <c:pt idx="49">
                  <c:v>132.58696054911283</c:v>
                </c:pt>
                <c:pt idx="50">
                  <c:v>133.19189008337403</c:v>
                </c:pt>
                <c:pt idx="51">
                  <c:v>133.81081936023998</c:v>
                </c:pt>
                <c:pt idx="52">
                  <c:v>133.84375052221071</c:v>
                </c:pt>
                <c:pt idx="53">
                  <c:v>133.35325325812244</c:v>
                </c:pt>
                <c:pt idx="54">
                  <c:v>132.68333512025711</c:v>
                </c:pt>
                <c:pt idx="55">
                  <c:v>132.48648384027541</c:v>
                </c:pt>
                <c:pt idx="56">
                  <c:v>132.5959469284854</c:v>
                </c:pt>
                <c:pt idx="57">
                  <c:v>132.90059753914451</c:v>
                </c:pt>
                <c:pt idx="58">
                  <c:v>133.55461950413968</c:v>
                </c:pt>
                <c:pt idx="59">
                  <c:v>134.19072179860075</c:v>
                </c:pt>
                <c:pt idx="60">
                  <c:v>134.23503941788999</c:v>
                </c:pt>
                <c:pt idx="61">
                  <c:v>134.77189909255304</c:v>
                </c:pt>
                <c:pt idx="62">
                  <c:v>133.6799082304953</c:v>
                </c:pt>
                <c:pt idx="63">
                  <c:v>133.43160011880644</c:v>
                </c:pt>
                <c:pt idx="64">
                  <c:v>133.53533886781804</c:v>
                </c:pt>
                <c:pt idx="65">
                  <c:v>133.52956851912145</c:v>
                </c:pt>
                <c:pt idx="66">
                  <c:v>133.79881533626016</c:v>
                </c:pt>
                <c:pt idx="67">
                  <c:v>134.46310377916546</c:v>
                </c:pt>
                <c:pt idx="68">
                  <c:v>135.04582038849378</c:v>
                </c:pt>
                <c:pt idx="69">
                  <c:v>135.58989770823305</c:v>
                </c:pt>
                <c:pt idx="70">
                  <c:v>136.13397502797233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1A-4A4A-9FCD-4ECB5B7D3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29312"/>
        <c:axId val="195297856"/>
      </c:lineChart>
      <c:catAx>
        <c:axId val="19002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Renewable Capacity [GW], Storage Capacity [TWh], Catalyser Capacity [GW],  DAC Capacity [GW], DAC Capacity Factor)</a:t>
                </a:r>
                <a:endParaRPr lang="en-GB" sz="1200" b="1" i="0" baseline="0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lang="ja-JP"/>
            </a:pPr>
            <a:endParaRPr lang="en-US"/>
          </a:p>
        </c:txPr>
        <c:crossAx val="195297856"/>
        <c:crosses val="autoZero"/>
        <c:auto val="1"/>
        <c:lblAlgn val="ctr"/>
        <c:lblOffset val="100"/>
        <c:noMultiLvlLbl val="0"/>
      </c:catAx>
      <c:valAx>
        <c:axId val="195297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 sz="1200"/>
                </a:pPr>
                <a:r>
                  <a:rPr lang="en-GB" sz="1200" b="0" i="0" baseline="0">
                    <a:effectLst/>
                  </a:rPr>
                  <a:t>Electricity Price (£/MWh)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190029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GB"/>
              <a:t>Electricity</a:t>
            </a:r>
            <a:r>
              <a:rPr lang="en-GB" baseline="0"/>
              <a:t> Price in components: Mid CAPEX</a:t>
            </a:r>
            <a:endParaRPr lang="en-GB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Other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Neg_101!$S$5:$S$75</c:f>
              <c:strCache>
                <c:ptCount val="71"/>
                <c:pt idx="0">
                  <c:v> (340,37,60,100,150,0.64) </c:v>
                </c:pt>
                <c:pt idx="1">
                  <c:v> (340,37,70,100,141,0.65) </c:v>
                </c:pt>
                <c:pt idx="2">
                  <c:v> (340,37,80,100,136,0.66) </c:v>
                </c:pt>
                <c:pt idx="3">
                  <c:v> (340,37,90,100,133,0.66) </c:v>
                </c:pt>
                <c:pt idx="4">
                  <c:v> (340,37,100,100,131,0.66) </c:v>
                </c:pt>
                <c:pt idx="5">
                  <c:v> (350,36,50,100,122,0.67) </c:v>
                </c:pt>
                <c:pt idx="6">
                  <c:v> (350,36,60,100,116,0.67) </c:v>
                </c:pt>
                <c:pt idx="7">
                  <c:v> (350,36,70,100,113,0.68) </c:v>
                </c:pt>
                <c:pt idx="8">
                  <c:v> (350,36,80,100,111,0.69) </c:v>
                </c:pt>
                <c:pt idx="9">
                  <c:v> (350,36,90,100,110,0.69) </c:v>
                </c:pt>
                <c:pt idx="10">
                  <c:v> (350,36,100,100,109,0.69) </c:v>
                </c:pt>
                <c:pt idx="11">
                  <c:v> (360,35,40,100,112,0.67) </c:v>
                </c:pt>
                <c:pt idx="12">
                  <c:v> (360,35,50,100,105,0.69) </c:v>
                </c:pt>
                <c:pt idx="13">
                  <c:v> (360,35,60,100,102,0.7) </c:v>
                </c:pt>
                <c:pt idx="14">
                  <c:v> (360,35,70,100,99,0.71) </c:v>
                </c:pt>
                <c:pt idx="15">
                  <c:v> (360,35,80,100,98,0.71) </c:v>
                </c:pt>
                <c:pt idx="16">
                  <c:v> (360,35,90,100,98,0.71) </c:v>
                </c:pt>
                <c:pt idx="17">
                  <c:v> (360,35,100,100,97,0.72) </c:v>
                </c:pt>
                <c:pt idx="18">
                  <c:v> (370,34,30,100,110,0.66) </c:v>
                </c:pt>
                <c:pt idx="19">
                  <c:v> (370,34,40,100,99,0.69) </c:v>
                </c:pt>
                <c:pt idx="20">
                  <c:v> (370,34,50,100,95,0.71) </c:v>
                </c:pt>
                <c:pt idx="21">
                  <c:v> (370,34,60,100,92,0.72) </c:v>
                </c:pt>
                <c:pt idx="22">
                  <c:v> (370,34,70,100,91,0.73) </c:v>
                </c:pt>
                <c:pt idx="23">
                  <c:v> (370,34,80,100,90,0.73) </c:v>
                </c:pt>
                <c:pt idx="24">
                  <c:v> (370,34,90,100,89,0.73) </c:v>
                </c:pt>
                <c:pt idx="25">
                  <c:v> (370,34,100,100,89,0.74) </c:v>
                </c:pt>
                <c:pt idx="26">
                  <c:v> (380,34,20,100,124,0.61) </c:v>
                </c:pt>
                <c:pt idx="27">
                  <c:v> (380,33,30,100,98,0.69) </c:v>
                </c:pt>
                <c:pt idx="28">
                  <c:v> (380,33,40,100,91,0.72) </c:v>
                </c:pt>
                <c:pt idx="29">
                  <c:v> (380,33,50,100,87,0.73) </c:v>
                </c:pt>
                <c:pt idx="30">
                  <c:v> (380,33,60,100,85,0.74) </c:v>
                </c:pt>
                <c:pt idx="31">
                  <c:v> (380,33,70,100,84,0.75) </c:v>
                </c:pt>
                <c:pt idx="32">
                  <c:v> (380,33,80,100,84,0.75) </c:v>
                </c:pt>
                <c:pt idx="33">
                  <c:v> (380,33,90,100,83,0.76) </c:v>
                </c:pt>
                <c:pt idx="34">
                  <c:v> (380,33,100,100,83,0.76) </c:v>
                </c:pt>
                <c:pt idx="35">
                  <c:v> (390,33,20,100,107,0.64) </c:v>
                </c:pt>
                <c:pt idx="36">
                  <c:v> (390,33,30,100,90,0.71) </c:v>
                </c:pt>
                <c:pt idx="37">
                  <c:v> (390,33,40,100,84,0.74) </c:v>
                </c:pt>
                <c:pt idx="38">
                  <c:v> (390,33,50,100,81,0.75) </c:v>
                </c:pt>
                <c:pt idx="39">
                  <c:v> (390,33,60,100,80,0.76) </c:v>
                </c:pt>
                <c:pt idx="40">
                  <c:v> (390,33,70,100,79,0.77) </c:v>
                </c:pt>
                <c:pt idx="41">
                  <c:v> (390,33,80,100,79,0.77) </c:v>
                </c:pt>
                <c:pt idx="42">
                  <c:v> (390,33,90,100,78,0.77) </c:v>
                </c:pt>
                <c:pt idx="43">
                  <c:v> (390,33,100,100,78,0.78) </c:v>
                </c:pt>
                <c:pt idx="44">
                  <c:v> (400,32,20,100,96,0.67) </c:v>
                </c:pt>
                <c:pt idx="45">
                  <c:v> (400,32,30,100,84,0.73) </c:v>
                </c:pt>
                <c:pt idx="46">
                  <c:v> (400,32,40,100,79,0.76) </c:v>
                </c:pt>
                <c:pt idx="47">
                  <c:v> (400,32,50,100,77,0.76) </c:v>
                </c:pt>
                <c:pt idx="48">
                  <c:v> (400,32,60,100,76,0.78) </c:v>
                </c:pt>
                <c:pt idx="49">
                  <c:v> (400,32,70,100,75,0.79) </c:v>
                </c:pt>
                <c:pt idx="50">
                  <c:v> (400,32,80,100,75,0.79) </c:v>
                </c:pt>
                <c:pt idx="51">
                  <c:v> (400,32,90,100,75,0.79) </c:v>
                </c:pt>
                <c:pt idx="52">
                  <c:v> (400,32,100,100,74,0.79) </c:v>
                </c:pt>
                <c:pt idx="53">
                  <c:v> (410,31,20,100,88,0.7) </c:v>
                </c:pt>
                <c:pt idx="54">
                  <c:v> (410,31,30,100,79,0.75) </c:v>
                </c:pt>
                <c:pt idx="55">
                  <c:v> (410,31,40,100,75,0.78) </c:v>
                </c:pt>
                <c:pt idx="56">
                  <c:v> (410,31,50,100,73,0.79) </c:v>
                </c:pt>
                <c:pt idx="57">
                  <c:v> (410,31,60,100,72,0.8) </c:v>
                </c:pt>
                <c:pt idx="58">
                  <c:v> (410,31,70,100,72,0.8) </c:v>
                </c:pt>
                <c:pt idx="59">
                  <c:v> (410,31,80,100,72,0.81) </c:v>
                </c:pt>
                <c:pt idx="60">
                  <c:v> (410,31,90,100,71,0.81) </c:v>
                </c:pt>
                <c:pt idx="61">
                  <c:v> (410,31,100,100,71,0.81) </c:v>
                </c:pt>
                <c:pt idx="62">
                  <c:v> (420,31,20,100,82,0.72) </c:v>
                </c:pt>
                <c:pt idx="63">
                  <c:v> (420,31,30,100,75,0.77) </c:v>
                </c:pt>
                <c:pt idx="64">
                  <c:v> (420,31,40,100,72,0.8) </c:v>
                </c:pt>
                <c:pt idx="65">
                  <c:v> (420,31,50,100,70,0.81) </c:v>
                </c:pt>
                <c:pt idx="66">
                  <c:v> (420,31,60,100,69,0.81) </c:v>
                </c:pt>
                <c:pt idx="67">
                  <c:v> (420,31,70,100,69,0.82) </c:v>
                </c:pt>
                <c:pt idx="68">
                  <c:v> (420,31,80,100,69,0.82) </c:v>
                </c:pt>
                <c:pt idx="69">
                  <c:v> (420,31,90,100,69,0.82) </c:v>
                </c:pt>
                <c:pt idx="70">
                  <c:v> (420,31,100,100,69,0.82) </c:v>
                </c:pt>
              </c:strCache>
            </c:strRef>
          </c:cat>
          <c:val>
            <c:numRef>
              <c:f>Neg_101!$L$5:$L$75</c:f>
              <c:numCache>
                <c:formatCode>0.0_ </c:formatCode>
                <c:ptCount val="71"/>
                <c:pt idx="0">
                  <c:v>3.9591825493004298</c:v>
                </c:pt>
                <c:pt idx="1">
                  <c:v>3.9591825493004298</c:v>
                </c:pt>
                <c:pt idx="2">
                  <c:v>3.9591825493004298</c:v>
                </c:pt>
                <c:pt idx="3">
                  <c:v>3.9591825493004298</c:v>
                </c:pt>
                <c:pt idx="4">
                  <c:v>3.9591825493004298</c:v>
                </c:pt>
                <c:pt idx="5">
                  <c:v>3.9591825493004298</c:v>
                </c:pt>
                <c:pt idx="6">
                  <c:v>3.9591825493004298</c:v>
                </c:pt>
                <c:pt idx="7">
                  <c:v>3.9591825493004298</c:v>
                </c:pt>
                <c:pt idx="8">
                  <c:v>3.9591825493004298</c:v>
                </c:pt>
                <c:pt idx="9">
                  <c:v>3.9591825493004298</c:v>
                </c:pt>
                <c:pt idx="10">
                  <c:v>3.9591825493004298</c:v>
                </c:pt>
                <c:pt idx="11">
                  <c:v>3.9591825493004298</c:v>
                </c:pt>
                <c:pt idx="12">
                  <c:v>3.9591825493004298</c:v>
                </c:pt>
                <c:pt idx="13">
                  <c:v>3.9591825493004298</c:v>
                </c:pt>
                <c:pt idx="14">
                  <c:v>3.9591825493004298</c:v>
                </c:pt>
                <c:pt idx="15">
                  <c:v>3.9591825493004298</c:v>
                </c:pt>
                <c:pt idx="16">
                  <c:v>3.9591825493004298</c:v>
                </c:pt>
                <c:pt idx="17">
                  <c:v>3.9591825493004298</c:v>
                </c:pt>
                <c:pt idx="18">
                  <c:v>3.9591825493004298</c:v>
                </c:pt>
                <c:pt idx="19">
                  <c:v>3.9591825493004298</c:v>
                </c:pt>
                <c:pt idx="20">
                  <c:v>3.9591825493004298</c:v>
                </c:pt>
                <c:pt idx="21">
                  <c:v>3.9591825493004298</c:v>
                </c:pt>
                <c:pt idx="22">
                  <c:v>3.9591825493004298</c:v>
                </c:pt>
                <c:pt idx="23">
                  <c:v>3.9591825493004298</c:v>
                </c:pt>
                <c:pt idx="24">
                  <c:v>3.9591825493004298</c:v>
                </c:pt>
                <c:pt idx="25">
                  <c:v>3.9591825493004298</c:v>
                </c:pt>
                <c:pt idx="26">
                  <c:v>3.9591825493004298</c:v>
                </c:pt>
                <c:pt idx="27">
                  <c:v>3.9591825493004298</c:v>
                </c:pt>
                <c:pt idx="28">
                  <c:v>3.9591825493004298</c:v>
                </c:pt>
                <c:pt idx="29">
                  <c:v>3.9591825493004298</c:v>
                </c:pt>
                <c:pt idx="30">
                  <c:v>3.9591825493004298</c:v>
                </c:pt>
                <c:pt idx="31">
                  <c:v>3.9591825493004298</c:v>
                </c:pt>
                <c:pt idx="32">
                  <c:v>3.9591825493004298</c:v>
                </c:pt>
                <c:pt idx="33">
                  <c:v>3.9591825493004298</c:v>
                </c:pt>
                <c:pt idx="34">
                  <c:v>3.9591825493004298</c:v>
                </c:pt>
                <c:pt idx="35">
                  <c:v>3.9591825493004298</c:v>
                </c:pt>
                <c:pt idx="36">
                  <c:v>3.9591825493004298</c:v>
                </c:pt>
                <c:pt idx="37">
                  <c:v>3.9591825493004298</c:v>
                </c:pt>
                <c:pt idx="38">
                  <c:v>3.9591825493004298</c:v>
                </c:pt>
                <c:pt idx="39">
                  <c:v>3.9591825493004298</c:v>
                </c:pt>
                <c:pt idx="40">
                  <c:v>3.9591825493004298</c:v>
                </c:pt>
                <c:pt idx="41">
                  <c:v>3.9591825493004298</c:v>
                </c:pt>
                <c:pt idx="42">
                  <c:v>3.9591825493004298</c:v>
                </c:pt>
                <c:pt idx="43">
                  <c:v>3.9591825493004298</c:v>
                </c:pt>
                <c:pt idx="44">
                  <c:v>3.9591825493004298</c:v>
                </c:pt>
                <c:pt idx="45">
                  <c:v>3.9591825493004298</c:v>
                </c:pt>
                <c:pt idx="46">
                  <c:v>3.9591825493004298</c:v>
                </c:pt>
                <c:pt idx="47">
                  <c:v>3.9591825493004298</c:v>
                </c:pt>
                <c:pt idx="48">
                  <c:v>3.9591825493004298</c:v>
                </c:pt>
                <c:pt idx="49">
                  <c:v>3.9591825493004298</c:v>
                </c:pt>
                <c:pt idx="50">
                  <c:v>3.9591825493004298</c:v>
                </c:pt>
                <c:pt idx="51">
                  <c:v>3.9591825493004298</c:v>
                </c:pt>
                <c:pt idx="52">
                  <c:v>3.9591825493004298</c:v>
                </c:pt>
                <c:pt idx="53">
                  <c:v>3.9591825493004298</c:v>
                </c:pt>
                <c:pt idx="54">
                  <c:v>3.9591825493004298</c:v>
                </c:pt>
                <c:pt idx="55">
                  <c:v>3.9591825493004298</c:v>
                </c:pt>
                <c:pt idx="56">
                  <c:v>3.9591825493004298</c:v>
                </c:pt>
                <c:pt idx="57">
                  <c:v>3.9591825493004298</c:v>
                </c:pt>
                <c:pt idx="58">
                  <c:v>3.9591825493004298</c:v>
                </c:pt>
                <c:pt idx="59">
                  <c:v>3.9591825493004298</c:v>
                </c:pt>
                <c:pt idx="60">
                  <c:v>3.9591825493004298</c:v>
                </c:pt>
                <c:pt idx="61">
                  <c:v>3.9591825493004298</c:v>
                </c:pt>
                <c:pt idx="62">
                  <c:v>3.9591825493004298</c:v>
                </c:pt>
                <c:pt idx="63">
                  <c:v>3.9591825493004298</c:v>
                </c:pt>
                <c:pt idx="64">
                  <c:v>3.9591825493004298</c:v>
                </c:pt>
                <c:pt idx="65">
                  <c:v>3.9591825493004298</c:v>
                </c:pt>
                <c:pt idx="66">
                  <c:v>3.9591825493004298</c:v>
                </c:pt>
                <c:pt idx="67">
                  <c:v>3.9591825493004298</c:v>
                </c:pt>
                <c:pt idx="68">
                  <c:v>3.9591825493004298</c:v>
                </c:pt>
                <c:pt idx="69">
                  <c:v>3.9591825493004298</c:v>
                </c:pt>
                <c:pt idx="70">
                  <c:v>3.9591825493004298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C24-7E4A-B6CE-54573B21AA0F}"/>
            </c:ext>
          </c:extLst>
        </c:ser>
        <c:ser>
          <c:idx val="1"/>
          <c:order val="1"/>
          <c:tx>
            <c:v>Nuclear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Neg_101!$S$5:$S$75</c:f>
              <c:strCache>
                <c:ptCount val="71"/>
                <c:pt idx="0">
                  <c:v> (340,37,60,100,150,0.64) </c:v>
                </c:pt>
                <c:pt idx="1">
                  <c:v> (340,37,70,100,141,0.65) </c:v>
                </c:pt>
                <c:pt idx="2">
                  <c:v> (340,37,80,100,136,0.66) </c:v>
                </c:pt>
                <c:pt idx="3">
                  <c:v> (340,37,90,100,133,0.66) </c:v>
                </c:pt>
                <c:pt idx="4">
                  <c:v> (340,37,100,100,131,0.66) </c:v>
                </c:pt>
                <c:pt idx="5">
                  <c:v> (350,36,50,100,122,0.67) </c:v>
                </c:pt>
                <c:pt idx="6">
                  <c:v> (350,36,60,100,116,0.67) </c:v>
                </c:pt>
                <c:pt idx="7">
                  <c:v> (350,36,70,100,113,0.68) </c:v>
                </c:pt>
                <c:pt idx="8">
                  <c:v> (350,36,80,100,111,0.69) </c:v>
                </c:pt>
                <c:pt idx="9">
                  <c:v> (350,36,90,100,110,0.69) </c:v>
                </c:pt>
                <c:pt idx="10">
                  <c:v> (350,36,100,100,109,0.69) </c:v>
                </c:pt>
                <c:pt idx="11">
                  <c:v> (360,35,40,100,112,0.67) </c:v>
                </c:pt>
                <c:pt idx="12">
                  <c:v> (360,35,50,100,105,0.69) </c:v>
                </c:pt>
                <c:pt idx="13">
                  <c:v> (360,35,60,100,102,0.7) </c:v>
                </c:pt>
                <c:pt idx="14">
                  <c:v> (360,35,70,100,99,0.71) </c:v>
                </c:pt>
                <c:pt idx="15">
                  <c:v> (360,35,80,100,98,0.71) </c:v>
                </c:pt>
                <c:pt idx="16">
                  <c:v> (360,35,90,100,98,0.71) </c:v>
                </c:pt>
                <c:pt idx="17">
                  <c:v> (360,35,100,100,97,0.72) </c:v>
                </c:pt>
                <c:pt idx="18">
                  <c:v> (370,34,30,100,110,0.66) </c:v>
                </c:pt>
                <c:pt idx="19">
                  <c:v> (370,34,40,100,99,0.69) </c:v>
                </c:pt>
                <c:pt idx="20">
                  <c:v> (370,34,50,100,95,0.71) </c:v>
                </c:pt>
                <c:pt idx="21">
                  <c:v> (370,34,60,100,92,0.72) </c:v>
                </c:pt>
                <c:pt idx="22">
                  <c:v> (370,34,70,100,91,0.73) </c:v>
                </c:pt>
                <c:pt idx="23">
                  <c:v> (370,34,80,100,90,0.73) </c:v>
                </c:pt>
                <c:pt idx="24">
                  <c:v> (370,34,90,100,89,0.73) </c:v>
                </c:pt>
                <c:pt idx="25">
                  <c:v> (370,34,100,100,89,0.74) </c:v>
                </c:pt>
                <c:pt idx="26">
                  <c:v> (380,34,20,100,124,0.61) </c:v>
                </c:pt>
                <c:pt idx="27">
                  <c:v> (380,33,30,100,98,0.69) </c:v>
                </c:pt>
                <c:pt idx="28">
                  <c:v> (380,33,40,100,91,0.72) </c:v>
                </c:pt>
                <c:pt idx="29">
                  <c:v> (380,33,50,100,87,0.73) </c:v>
                </c:pt>
                <c:pt idx="30">
                  <c:v> (380,33,60,100,85,0.74) </c:v>
                </c:pt>
                <c:pt idx="31">
                  <c:v> (380,33,70,100,84,0.75) </c:v>
                </c:pt>
                <c:pt idx="32">
                  <c:v> (380,33,80,100,84,0.75) </c:v>
                </c:pt>
                <c:pt idx="33">
                  <c:v> (380,33,90,100,83,0.76) </c:v>
                </c:pt>
                <c:pt idx="34">
                  <c:v> (380,33,100,100,83,0.76) </c:v>
                </c:pt>
                <c:pt idx="35">
                  <c:v> (390,33,20,100,107,0.64) </c:v>
                </c:pt>
                <c:pt idx="36">
                  <c:v> (390,33,30,100,90,0.71) </c:v>
                </c:pt>
                <c:pt idx="37">
                  <c:v> (390,33,40,100,84,0.74) </c:v>
                </c:pt>
                <c:pt idx="38">
                  <c:v> (390,33,50,100,81,0.75) </c:v>
                </c:pt>
                <c:pt idx="39">
                  <c:v> (390,33,60,100,80,0.76) </c:v>
                </c:pt>
                <c:pt idx="40">
                  <c:v> (390,33,70,100,79,0.77) </c:v>
                </c:pt>
                <c:pt idx="41">
                  <c:v> (390,33,80,100,79,0.77) </c:v>
                </c:pt>
                <c:pt idx="42">
                  <c:v> (390,33,90,100,78,0.77) </c:v>
                </c:pt>
                <c:pt idx="43">
                  <c:v> (390,33,100,100,78,0.78) </c:v>
                </c:pt>
                <c:pt idx="44">
                  <c:v> (400,32,20,100,96,0.67) </c:v>
                </c:pt>
                <c:pt idx="45">
                  <c:v> (400,32,30,100,84,0.73) </c:v>
                </c:pt>
                <c:pt idx="46">
                  <c:v> (400,32,40,100,79,0.76) </c:v>
                </c:pt>
                <c:pt idx="47">
                  <c:v> (400,32,50,100,77,0.76) </c:v>
                </c:pt>
                <c:pt idx="48">
                  <c:v> (400,32,60,100,76,0.78) </c:v>
                </c:pt>
                <c:pt idx="49">
                  <c:v> (400,32,70,100,75,0.79) </c:v>
                </c:pt>
                <c:pt idx="50">
                  <c:v> (400,32,80,100,75,0.79) </c:v>
                </c:pt>
                <c:pt idx="51">
                  <c:v> (400,32,90,100,75,0.79) </c:v>
                </c:pt>
                <c:pt idx="52">
                  <c:v> (400,32,100,100,74,0.79) </c:v>
                </c:pt>
                <c:pt idx="53">
                  <c:v> (410,31,20,100,88,0.7) </c:v>
                </c:pt>
                <c:pt idx="54">
                  <c:v> (410,31,30,100,79,0.75) </c:v>
                </c:pt>
                <c:pt idx="55">
                  <c:v> (410,31,40,100,75,0.78) </c:v>
                </c:pt>
                <c:pt idx="56">
                  <c:v> (410,31,50,100,73,0.79) </c:v>
                </c:pt>
                <c:pt idx="57">
                  <c:v> (410,31,60,100,72,0.8) </c:v>
                </c:pt>
                <c:pt idx="58">
                  <c:v> (410,31,70,100,72,0.8) </c:v>
                </c:pt>
                <c:pt idx="59">
                  <c:v> (410,31,80,100,72,0.81) </c:v>
                </c:pt>
                <c:pt idx="60">
                  <c:v> (410,31,90,100,71,0.81) </c:v>
                </c:pt>
                <c:pt idx="61">
                  <c:v> (410,31,100,100,71,0.81) </c:v>
                </c:pt>
                <c:pt idx="62">
                  <c:v> (420,31,20,100,82,0.72) </c:v>
                </c:pt>
                <c:pt idx="63">
                  <c:v> (420,31,30,100,75,0.77) </c:v>
                </c:pt>
                <c:pt idx="64">
                  <c:v> (420,31,40,100,72,0.8) </c:v>
                </c:pt>
                <c:pt idx="65">
                  <c:v> (420,31,50,100,70,0.81) </c:v>
                </c:pt>
                <c:pt idx="66">
                  <c:v> (420,31,60,100,69,0.81) </c:v>
                </c:pt>
                <c:pt idx="67">
                  <c:v> (420,31,70,100,69,0.82) </c:v>
                </c:pt>
                <c:pt idx="68">
                  <c:v> (420,31,80,100,69,0.82) </c:v>
                </c:pt>
                <c:pt idx="69">
                  <c:v> (420,31,90,100,69,0.82) </c:v>
                </c:pt>
                <c:pt idx="70">
                  <c:v> (420,31,100,100,69,0.82) </c:v>
                </c:pt>
              </c:strCache>
            </c:strRef>
          </c:cat>
          <c:val>
            <c:numRef>
              <c:f>Neg_101!$G$5:$G$75</c:f>
              <c:numCache>
                <c:formatCode>_(* #,##0.0_);_(* \(#,##0.0\);_(* "-"??_);_(@_)</c:formatCode>
                <c:ptCount val="71"/>
                <c:pt idx="0">
                  <c:v>12.702820315082077</c:v>
                </c:pt>
                <c:pt idx="1">
                  <c:v>12.702820315082077</c:v>
                </c:pt>
                <c:pt idx="2">
                  <c:v>12.702820315082077</c:v>
                </c:pt>
                <c:pt idx="3">
                  <c:v>12.702820315082077</c:v>
                </c:pt>
                <c:pt idx="4">
                  <c:v>12.702820315082077</c:v>
                </c:pt>
                <c:pt idx="5">
                  <c:v>12.702820315082077</c:v>
                </c:pt>
                <c:pt idx="6">
                  <c:v>12.702820315082077</c:v>
                </c:pt>
                <c:pt idx="7">
                  <c:v>12.702820315082077</c:v>
                </c:pt>
                <c:pt idx="8">
                  <c:v>12.702820315082077</c:v>
                </c:pt>
                <c:pt idx="9">
                  <c:v>12.702820315082077</c:v>
                </c:pt>
                <c:pt idx="10">
                  <c:v>12.702820315082077</c:v>
                </c:pt>
                <c:pt idx="11">
                  <c:v>12.702820315082077</c:v>
                </c:pt>
                <c:pt idx="12">
                  <c:v>12.702820315082077</c:v>
                </c:pt>
                <c:pt idx="13">
                  <c:v>12.702820315082077</c:v>
                </c:pt>
                <c:pt idx="14">
                  <c:v>12.702820315082077</c:v>
                </c:pt>
                <c:pt idx="15">
                  <c:v>12.702820315082077</c:v>
                </c:pt>
                <c:pt idx="16">
                  <c:v>12.702820315082077</c:v>
                </c:pt>
                <c:pt idx="17">
                  <c:v>12.702820315082077</c:v>
                </c:pt>
                <c:pt idx="18">
                  <c:v>12.702820315082077</c:v>
                </c:pt>
                <c:pt idx="19">
                  <c:v>12.702820315082077</c:v>
                </c:pt>
                <c:pt idx="20">
                  <c:v>12.702820315082077</c:v>
                </c:pt>
                <c:pt idx="21">
                  <c:v>12.702820315082077</c:v>
                </c:pt>
                <c:pt idx="22">
                  <c:v>12.702820315082077</c:v>
                </c:pt>
                <c:pt idx="23">
                  <c:v>12.702820315082077</c:v>
                </c:pt>
                <c:pt idx="24">
                  <c:v>12.702820315082077</c:v>
                </c:pt>
                <c:pt idx="25">
                  <c:v>12.702820315082077</c:v>
                </c:pt>
                <c:pt idx="26">
                  <c:v>12.702820315082077</c:v>
                </c:pt>
                <c:pt idx="27">
                  <c:v>12.702820315082077</c:v>
                </c:pt>
                <c:pt idx="28">
                  <c:v>12.702820315082077</c:v>
                </c:pt>
                <c:pt idx="29">
                  <c:v>12.702820315082077</c:v>
                </c:pt>
                <c:pt idx="30">
                  <c:v>12.702820315082077</c:v>
                </c:pt>
                <c:pt idx="31">
                  <c:v>12.702820315082077</c:v>
                </c:pt>
                <c:pt idx="32">
                  <c:v>12.702820315082077</c:v>
                </c:pt>
                <c:pt idx="33">
                  <c:v>12.702820315082077</c:v>
                </c:pt>
                <c:pt idx="34">
                  <c:v>12.702820315082077</c:v>
                </c:pt>
                <c:pt idx="35">
                  <c:v>12.702820315082077</c:v>
                </c:pt>
                <c:pt idx="36">
                  <c:v>12.702820315082077</c:v>
                </c:pt>
                <c:pt idx="37">
                  <c:v>12.702820315082077</c:v>
                </c:pt>
                <c:pt idx="38">
                  <c:v>12.702820315082077</c:v>
                </c:pt>
                <c:pt idx="39">
                  <c:v>12.702820315082077</c:v>
                </c:pt>
                <c:pt idx="40">
                  <c:v>12.702820315082077</c:v>
                </c:pt>
                <c:pt idx="41">
                  <c:v>12.702820315082077</c:v>
                </c:pt>
                <c:pt idx="42">
                  <c:v>12.702820315082077</c:v>
                </c:pt>
                <c:pt idx="43">
                  <c:v>12.702820315082077</c:v>
                </c:pt>
                <c:pt idx="44">
                  <c:v>12.702820315082077</c:v>
                </c:pt>
                <c:pt idx="45">
                  <c:v>12.702820315082077</c:v>
                </c:pt>
                <c:pt idx="46">
                  <c:v>12.702820315082077</c:v>
                </c:pt>
                <c:pt idx="47">
                  <c:v>12.702820315082077</c:v>
                </c:pt>
                <c:pt idx="48">
                  <c:v>12.702820315082077</c:v>
                </c:pt>
                <c:pt idx="49">
                  <c:v>12.702820315082077</c:v>
                </c:pt>
                <c:pt idx="50">
                  <c:v>12.702820315082077</c:v>
                </c:pt>
                <c:pt idx="51">
                  <c:v>12.702820315082077</c:v>
                </c:pt>
                <c:pt idx="52">
                  <c:v>12.702820315082077</c:v>
                </c:pt>
                <c:pt idx="53">
                  <c:v>12.702820315082077</c:v>
                </c:pt>
                <c:pt idx="54">
                  <c:v>12.702820315082077</c:v>
                </c:pt>
                <c:pt idx="55">
                  <c:v>12.702820315082077</c:v>
                </c:pt>
                <c:pt idx="56">
                  <c:v>12.702820315082077</c:v>
                </c:pt>
                <c:pt idx="57">
                  <c:v>12.702820315082077</c:v>
                </c:pt>
                <c:pt idx="58">
                  <c:v>12.702820315082077</c:v>
                </c:pt>
                <c:pt idx="59">
                  <c:v>12.702820315082077</c:v>
                </c:pt>
                <c:pt idx="60">
                  <c:v>12.702820315082077</c:v>
                </c:pt>
                <c:pt idx="61">
                  <c:v>12.702820315082077</c:v>
                </c:pt>
                <c:pt idx="62">
                  <c:v>12.702820315082077</c:v>
                </c:pt>
                <c:pt idx="63">
                  <c:v>12.702820315082077</c:v>
                </c:pt>
                <c:pt idx="64">
                  <c:v>12.702820315082077</c:v>
                </c:pt>
                <c:pt idx="65">
                  <c:v>12.702820315082077</c:v>
                </c:pt>
                <c:pt idx="66">
                  <c:v>12.702820315082077</c:v>
                </c:pt>
                <c:pt idx="67">
                  <c:v>12.702820315082077</c:v>
                </c:pt>
                <c:pt idx="68">
                  <c:v>12.702820315082077</c:v>
                </c:pt>
                <c:pt idx="69">
                  <c:v>12.702820315082077</c:v>
                </c:pt>
                <c:pt idx="70">
                  <c:v>12.702820315082077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C24-7E4A-B6CE-54573B21AA0F}"/>
            </c:ext>
          </c:extLst>
        </c:ser>
        <c:ser>
          <c:idx val="2"/>
          <c:order val="2"/>
          <c:tx>
            <c:v>Renewable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Neg_101!$S$5:$S$75</c:f>
              <c:strCache>
                <c:ptCount val="71"/>
                <c:pt idx="0">
                  <c:v> (340,37,60,100,150,0.64) </c:v>
                </c:pt>
                <c:pt idx="1">
                  <c:v> (340,37,70,100,141,0.65) </c:v>
                </c:pt>
                <c:pt idx="2">
                  <c:v> (340,37,80,100,136,0.66) </c:v>
                </c:pt>
                <c:pt idx="3">
                  <c:v> (340,37,90,100,133,0.66) </c:v>
                </c:pt>
                <c:pt idx="4">
                  <c:v> (340,37,100,100,131,0.66) </c:v>
                </c:pt>
                <c:pt idx="5">
                  <c:v> (350,36,50,100,122,0.67) </c:v>
                </c:pt>
                <c:pt idx="6">
                  <c:v> (350,36,60,100,116,0.67) </c:v>
                </c:pt>
                <c:pt idx="7">
                  <c:v> (350,36,70,100,113,0.68) </c:v>
                </c:pt>
                <c:pt idx="8">
                  <c:v> (350,36,80,100,111,0.69) </c:v>
                </c:pt>
                <c:pt idx="9">
                  <c:v> (350,36,90,100,110,0.69) </c:v>
                </c:pt>
                <c:pt idx="10">
                  <c:v> (350,36,100,100,109,0.69) </c:v>
                </c:pt>
                <c:pt idx="11">
                  <c:v> (360,35,40,100,112,0.67) </c:v>
                </c:pt>
                <c:pt idx="12">
                  <c:v> (360,35,50,100,105,0.69) </c:v>
                </c:pt>
                <c:pt idx="13">
                  <c:v> (360,35,60,100,102,0.7) </c:v>
                </c:pt>
                <c:pt idx="14">
                  <c:v> (360,35,70,100,99,0.71) </c:v>
                </c:pt>
                <c:pt idx="15">
                  <c:v> (360,35,80,100,98,0.71) </c:v>
                </c:pt>
                <c:pt idx="16">
                  <c:v> (360,35,90,100,98,0.71) </c:v>
                </c:pt>
                <c:pt idx="17">
                  <c:v> (360,35,100,100,97,0.72) </c:v>
                </c:pt>
                <c:pt idx="18">
                  <c:v> (370,34,30,100,110,0.66) </c:v>
                </c:pt>
                <c:pt idx="19">
                  <c:v> (370,34,40,100,99,0.69) </c:v>
                </c:pt>
                <c:pt idx="20">
                  <c:v> (370,34,50,100,95,0.71) </c:v>
                </c:pt>
                <c:pt idx="21">
                  <c:v> (370,34,60,100,92,0.72) </c:v>
                </c:pt>
                <c:pt idx="22">
                  <c:v> (370,34,70,100,91,0.73) </c:v>
                </c:pt>
                <c:pt idx="23">
                  <c:v> (370,34,80,100,90,0.73) </c:v>
                </c:pt>
                <c:pt idx="24">
                  <c:v> (370,34,90,100,89,0.73) </c:v>
                </c:pt>
                <c:pt idx="25">
                  <c:v> (370,34,100,100,89,0.74) </c:v>
                </c:pt>
                <c:pt idx="26">
                  <c:v> (380,34,20,100,124,0.61) </c:v>
                </c:pt>
                <c:pt idx="27">
                  <c:v> (380,33,30,100,98,0.69) </c:v>
                </c:pt>
                <c:pt idx="28">
                  <c:v> (380,33,40,100,91,0.72) </c:v>
                </c:pt>
                <c:pt idx="29">
                  <c:v> (380,33,50,100,87,0.73) </c:v>
                </c:pt>
                <c:pt idx="30">
                  <c:v> (380,33,60,100,85,0.74) </c:v>
                </c:pt>
                <c:pt idx="31">
                  <c:v> (380,33,70,100,84,0.75) </c:v>
                </c:pt>
                <c:pt idx="32">
                  <c:v> (380,33,80,100,84,0.75) </c:v>
                </c:pt>
                <c:pt idx="33">
                  <c:v> (380,33,90,100,83,0.76) </c:v>
                </c:pt>
                <c:pt idx="34">
                  <c:v> (380,33,100,100,83,0.76) </c:v>
                </c:pt>
                <c:pt idx="35">
                  <c:v> (390,33,20,100,107,0.64) </c:v>
                </c:pt>
                <c:pt idx="36">
                  <c:v> (390,33,30,100,90,0.71) </c:v>
                </c:pt>
                <c:pt idx="37">
                  <c:v> (390,33,40,100,84,0.74) </c:v>
                </c:pt>
                <c:pt idx="38">
                  <c:v> (390,33,50,100,81,0.75) </c:v>
                </c:pt>
                <c:pt idx="39">
                  <c:v> (390,33,60,100,80,0.76) </c:v>
                </c:pt>
                <c:pt idx="40">
                  <c:v> (390,33,70,100,79,0.77) </c:v>
                </c:pt>
                <c:pt idx="41">
                  <c:v> (390,33,80,100,79,0.77) </c:v>
                </c:pt>
                <c:pt idx="42">
                  <c:v> (390,33,90,100,78,0.77) </c:v>
                </c:pt>
                <c:pt idx="43">
                  <c:v> (390,33,100,100,78,0.78) </c:v>
                </c:pt>
                <c:pt idx="44">
                  <c:v> (400,32,20,100,96,0.67) </c:v>
                </c:pt>
                <c:pt idx="45">
                  <c:v> (400,32,30,100,84,0.73) </c:v>
                </c:pt>
                <c:pt idx="46">
                  <c:v> (400,32,40,100,79,0.76) </c:v>
                </c:pt>
                <c:pt idx="47">
                  <c:v> (400,32,50,100,77,0.76) </c:v>
                </c:pt>
                <c:pt idx="48">
                  <c:v> (400,32,60,100,76,0.78) </c:v>
                </c:pt>
                <c:pt idx="49">
                  <c:v> (400,32,70,100,75,0.79) </c:v>
                </c:pt>
                <c:pt idx="50">
                  <c:v> (400,32,80,100,75,0.79) </c:v>
                </c:pt>
                <c:pt idx="51">
                  <c:v> (400,32,90,100,75,0.79) </c:v>
                </c:pt>
                <c:pt idx="52">
                  <c:v> (400,32,100,100,74,0.79) </c:v>
                </c:pt>
                <c:pt idx="53">
                  <c:v> (410,31,20,100,88,0.7) </c:v>
                </c:pt>
                <c:pt idx="54">
                  <c:v> (410,31,30,100,79,0.75) </c:v>
                </c:pt>
                <c:pt idx="55">
                  <c:v> (410,31,40,100,75,0.78) </c:v>
                </c:pt>
                <c:pt idx="56">
                  <c:v> (410,31,50,100,73,0.79) </c:v>
                </c:pt>
                <c:pt idx="57">
                  <c:v> (410,31,60,100,72,0.8) </c:v>
                </c:pt>
                <c:pt idx="58">
                  <c:v> (410,31,70,100,72,0.8) </c:v>
                </c:pt>
                <c:pt idx="59">
                  <c:v> (410,31,80,100,72,0.81) </c:v>
                </c:pt>
                <c:pt idx="60">
                  <c:v> (410,31,90,100,71,0.81) </c:v>
                </c:pt>
                <c:pt idx="61">
                  <c:v> (410,31,100,100,71,0.81) </c:v>
                </c:pt>
                <c:pt idx="62">
                  <c:v> (420,31,20,100,82,0.72) </c:v>
                </c:pt>
                <c:pt idx="63">
                  <c:v> (420,31,30,100,75,0.77) </c:v>
                </c:pt>
                <c:pt idx="64">
                  <c:v> (420,31,40,100,72,0.8) </c:v>
                </c:pt>
                <c:pt idx="65">
                  <c:v> (420,31,50,100,70,0.81) </c:v>
                </c:pt>
                <c:pt idx="66">
                  <c:v> (420,31,60,100,69,0.81) </c:v>
                </c:pt>
                <c:pt idx="67">
                  <c:v> (420,31,70,100,69,0.82) </c:v>
                </c:pt>
                <c:pt idx="68">
                  <c:v> (420,31,80,100,69,0.82) </c:v>
                </c:pt>
                <c:pt idx="69">
                  <c:v> (420,31,90,100,69,0.82) </c:v>
                </c:pt>
                <c:pt idx="70">
                  <c:v> (420,31,100,100,69,0.82) </c:v>
                </c:pt>
              </c:strCache>
            </c:strRef>
          </c:cat>
          <c:val>
            <c:numRef>
              <c:f>Neg_101!$H$5:$H$75</c:f>
              <c:numCache>
                <c:formatCode>_(* #,##0.0_);_(* \(#,##0.0\);_(* "-"??_);_(@_)</c:formatCode>
                <c:ptCount val="71"/>
                <c:pt idx="0">
                  <c:v>59.048107615748776</c:v>
                </c:pt>
                <c:pt idx="1">
                  <c:v>59.048107615748776</c:v>
                </c:pt>
                <c:pt idx="2">
                  <c:v>59.048107615748776</c:v>
                </c:pt>
                <c:pt idx="3">
                  <c:v>59.048107615748776</c:v>
                </c:pt>
                <c:pt idx="4">
                  <c:v>59.048107615748776</c:v>
                </c:pt>
                <c:pt idx="5">
                  <c:v>60.78481666327081</c:v>
                </c:pt>
                <c:pt idx="6">
                  <c:v>60.78481666327081</c:v>
                </c:pt>
                <c:pt idx="7">
                  <c:v>60.78481666327081</c:v>
                </c:pt>
                <c:pt idx="8">
                  <c:v>60.78481666327081</c:v>
                </c:pt>
                <c:pt idx="9">
                  <c:v>60.78481666327081</c:v>
                </c:pt>
                <c:pt idx="10">
                  <c:v>60.78481666327081</c:v>
                </c:pt>
                <c:pt idx="11">
                  <c:v>62.521525710792822</c:v>
                </c:pt>
                <c:pt idx="12">
                  <c:v>62.521525710792822</c:v>
                </c:pt>
                <c:pt idx="13">
                  <c:v>62.521525710792822</c:v>
                </c:pt>
                <c:pt idx="14">
                  <c:v>62.521525710792822</c:v>
                </c:pt>
                <c:pt idx="15">
                  <c:v>62.521525710792822</c:v>
                </c:pt>
                <c:pt idx="16">
                  <c:v>62.521525710792822</c:v>
                </c:pt>
                <c:pt idx="17">
                  <c:v>62.521525710792822</c:v>
                </c:pt>
                <c:pt idx="18">
                  <c:v>64.258234758314856</c:v>
                </c:pt>
                <c:pt idx="19">
                  <c:v>64.258234758314856</c:v>
                </c:pt>
                <c:pt idx="20">
                  <c:v>64.258234758314856</c:v>
                </c:pt>
                <c:pt idx="21">
                  <c:v>64.258234758314856</c:v>
                </c:pt>
                <c:pt idx="22">
                  <c:v>64.258234758314856</c:v>
                </c:pt>
                <c:pt idx="23">
                  <c:v>64.258234758314856</c:v>
                </c:pt>
                <c:pt idx="24">
                  <c:v>64.258234758314856</c:v>
                </c:pt>
                <c:pt idx="25">
                  <c:v>64.258234758314856</c:v>
                </c:pt>
                <c:pt idx="26">
                  <c:v>65.994943805836883</c:v>
                </c:pt>
                <c:pt idx="27">
                  <c:v>65.994943805836883</c:v>
                </c:pt>
                <c:pt idx="28">
                  <c:v>65.994943805836883</c:v>
                </c:pt>
                <c:pt idx="29">
                  <c:v>65.994943805836883</c:v>
                </c:pt>
                <c:pt idx="30">
                  <c:v>65.994943805836883</c:v>
                </c:pt>
                <c:pt idx="31">
                  <c:v>65.994943805836883</c:v>
                </c:pt>
                <c:pt idx="32">
                  <c:v>65.994943805836883</c:v>
                </c:pt>
                <c:pt idx="33">
                  <c:v>65.994943805836883</c:v>
                </c:pt>
                <c:pt idx="34">
                  <c:v>65.994943805836883</c:v>
                </c:pt>
                <c:pt idx="35">
                  <c:v>67.731652853358895</c:v>
                </c:pt>
                <c:pt idx="36">
                  <c:v>67.731652853358895</c:v>
                </c:pt>
                <c:pt idx="37">
                  <c:v>67.731652853358895</c:v>
                </c:pt>
                <c:pt idx="38">
                  <c:v>67.731652853358895</c:v>
                </c:pt>
                <c:pt idx="39">
                  <c:v>67.731652853358895</c:v>
                </c:pt>
                <c:pt idx="40">
                  <c:v>67.731652853358895</c:v>
                </c:pt>
                <c:pt idx="41">
                  <c:v>67.731652853358895</c:v>
                </c:pt>
                <c:pt idx="42">
                  <c:v>67.731652853358895</c:v>
                </c:pt>
                <c:pt idx="43">
                  <c:v>67.731652853358895</c:v>
                </c:pt>
                <c:pt idx="44">
                  <c:v>69.468361900880922</c:v>
                </c:pt>
                <c:pt idx="45">
                  <c:v>69.468361900880922</c:v>
                </c:pt>
                <c:pt idx="46">
                  <c:v>69.468361900880922</c:v>
                </c:pt>
                <c:pt idx="47">
                  <c:v>69.468361900880922</c:v>
                </c:pt>
                <c:pt idx="48">
                  <c:v>69.468361900880922</c:v>
                </c:pt>
                <c:pt idx="49">
                  <c:v>69.468361900880922</c:v>
                </c:pt>
                <c:pt idx="50">
                  <c:v>69.468361900880922</c:v>
                </c:pt>
                <c:pt idx="51">
                  <c:v>69.468361900880922</c:v>
                </c:pt>
                <c:pt idx="52">
                  <c:v>69.468361900880922</c:v>
                </c:pt>
                <c:pt idx="53">
                  <c:v>71.205070948402934</c:v>
                </c:pt>
                <c:pt idx="54">
                  <c:v>71.205070948402934</c:v>
                </c:pt>
                <c:pt idx="55">
                  <c:v>71.205070948402934</c:v>
                </c:pt>
                <c:pt idx="56">
                  <c:v>71.205070948402934</c:v>
                </c:pt>
                <c:pt idx="57">
                  <c:v>71.205070948402934</c:v>
                </c:pt>
                <c:pt idx="58">
                  <c:v>71.205070948402934</c:v>
                </c:pt>
                <c:pt idx="59">
                  <c:v>71.205070948402934</c:v>
                </c:pt>
                <c:pt idx="60">
                  <c:v>71.205070948402934</c:v>
                </c:pt>
                <c:pt idx="61">
                  <c:v>71.205070948402934</c:v>
                </c:pt>
                <c:pt idx="62">
                  <c:v>72.941779995924975</c:v>
                </c:pt>
                <c:pt idx="63">
                  <c:v>72.941779995924975</c:v>
                </c:pt>
                <c:pt idx="64">
                  <c:v>72.941779995924975</c:v>
                </c:pt>
                <c:pt idx="65">
                  <c:v>72.941779995924975</c:v>
                </c:pt>
                <c:pt idx="66">
                  <c:v>72.941779995924975</c:v>
                </c:pt>
                <c:pt idx="67">
                  <c:v>72.941779995924975</c:v>
                </c:pt>
                <c:pt idx="68">
                  <c:v>72.941779995924975</c:v>
                </c:pt>
                <c:pt idx="69">
                  <c:v>72.941779995924975</c:v>
                </c:pt>
                <c:pt idx="70">
                  <c:v>72.941779995924975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C24-7E4A-B6CE-54573B21AA0F}"/>
            </c:ext>
          </c:extLst>
        </c:ser>
        <c:ser>
          <c:idx val="3"/>
          <c:order val="3"/>
          <c:tx>
            <c:v>Hydrogen Storage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Neg_101!$S$5:$S$75</c:f>
              <c:strCache>
                <c:ptCount val="71"/>
                <c:pt idx="0">
                  <c:v> (340,37,60,100,150,0.64) </c:v>
                </c:pt>
                <c:pt idx="1">
                  <c:v> (340,37,70,100,141,0.65) </c:v>
                </c:pt>
                <c:pt idx="2">
                  <c:v> (340,37,80,100,136,0.66) </c:v>
                </c:pt>
                <c:pt idx="3">
                  <c:v> (340,37,90,100,133,0.66) </c:v>
                </c:pt>
                <c:pt idx="4">
                  <c:v> (340,37,100,100,131,0.66) </c:v>
                </c:pt>
                <c:pt idx="5">
                  <c:v> (350,36,50,100,122,0.67) </c:v>
                </c:pt>
                <c:pt idx="6">
                  <c:v> (350,36,60,100,116,0.67) </c:v>
                </c:pt>
                <c:pt idx="7">
                  <c:v> (350,36,70,100,113,0.68) </c:v>
                </c:pt>
                <c:pt idx="8">
                  <c:v> (350,36,80,100,111,0.69) </c:v>
                </c:pt>
                <c:pt idx="9">
                  <c:v> (350,36,90,100,110,0.69) </c:v>
                </c:pt>
                <c:pt idx="10">
                  <c:v> (350,36,100,100,109,0.69) </c:v>
                </c:pt>
                <c:pt idx="11">
                  <c:v> (360,35,40,100,112,0.67) </c:v>
                </c:pt>
                <c:pt idx="12">
                  <c:v> (360,35,50,100,105,0.69) </c:v>
                </c:pt>
                <c:pt idx="13">
                  <c:v> (360,35,60,100,102,0.7) </c:v>
                </c:pt>
                <c:pt idx="14">
                  <c:v> (360,35,70,100,99,0.71) </c:v>
                </c:pt>
                <c:pt idx="15">
                  <c:v> (360,35,80,100,98,0.71) </c:v>
                </c:pt>
                <c:pt idx="16">
                  <c:v> (360,35,90,100,98,0.71) </c:v>
                </c:pt>
                <c:pt idx="17">
                  <c:v> (360,35,100,100,97,0.72) </c:v>
                </c:pt>
                <c:pt idx="18">
                  <c:v> (370,34,30,100,110,0.66) </c:v>
                </c:pt>
                <c:pt idx="19">
                  <c:v> (370,34,40,100,99,0.69) </c:v>
                </c:pt>
                <c:pt idx="20">
                  <c:v> (370,34,50,100,95,0.71) </c:v>
                </c:pt>
                <c:pt idx="21">
                  <c:v> (370,34,60,100,92,0.72) </c:v>
                </c:pt>
                <c:pt idx="22">
                  <c:v> (370,34,70,100,91,0.73) </c:v>
                </c:pt>
                <c:pt idx="23">
                  <c:v> (370,34,80,100,90,0.73) </c:v>
                </c:pt>
                <c:pt idx="24">
                  <c:v> (370,34,90,100,89,0.73) </c:v>
                </c:pt>
                <c:pt idx="25">
                  <c:v> (370,34,100,100,89,0.74) </c:v>
                </c:pt>
                <c:pt idx="26">
                  <c:v> (380,34,20,100,124,0.61) </c:v>
                </c:pt>
                <c:pt idx="27">
                  <c:v> (380,33,30,100,98,0.69) </c:v>
                </c:pt>
                <c:pt idx="28">
                  <c:v> (380,33,40,100,91,0.72) </c:v>
                </c:pt>
                <c:pt idx="29">
                  <c:v> (380,33,50,100,87,0.73) </c:v>
                </c:pt>
                <c:pt idx="30">
                  <c:v> (380,33,60,100,85,0.74) </c:v>
                </c:pt>
                <c:pt idx="31">
                  <c:v> (380,33,70,100,84,0.75) </c:v>
                </c:pt>
                <c:pt idx="32">
                  <c:v> (380,33,80,100,84,0.75) </c:v>
                </c:pt>
                <c:pt idx="33">
                  <c:v> (380,33,90,100,83,0.76) </c:v>
                </c:pt>
                <c:pt idx="34">
                  <c:v> (380,33,100,100,83,0.76) </c:v>
                </c:pt>
                <c:pt idx="35">
                  <c:v> (390,33,20,100,107,0.64) </c:v>
                </c:pt>
                <c:pt idx="36">
                  <c:v> (390,33,30,100,90,0.71) </c:v>
                </c:pt>
                <c:pt idx="37">
                  <c:v> (390,33,40,100,84,0.74) </c:v>
                </c:pt>
                <c:pt idx="38">
                  <c:v> (390,33,50,100,81,0.75) </c:v>
                </c:pt>
                <c:pt idx="39">
                  <c:v> (390,33,60,100,80,0.76) </c:v>
                </c:pt>
                <c:pt idx="40">
                  <c:v> (390,33,70,100,79,0.77) </c:v>
                </c:pt>
                <c:pt idx="41">
                  <c:v> (390,33,80,100,79,0.77) </c:v>
                </c:pt>
                <c:pt idx="42">
                  <c:v> (390,33,90,100,78,0.77) </c:v>
                </c:pt>
                <c:pt idx="43">
                  <c:v> (390,33,100,100,78,0.78) </c:v>
                </c:pt>
                <c:pt idx="44">
                  <c:v> (400,32,20,100,96,0.67) </c:v>
                </c:pt>
                <c:pt idx="45">
                  <c:v> (400,32,30,100,84,0.73) </c:v>
                </c:pt>
                <c:pt idx="46">
                  <c:v> (400,32,40,100,79,0.76) </c:v>
                </c:pt>
                <c:pt idx="47">
                  <c:v> (400,32,50,100,77,0.76) </c:v>
                </c:pt>
                <c:pt idx="48">
                  <c:v> (400,32,60,100,76,0.78) </c:v>
                </c:pt>
                <c:pt idx="49">
                  <c:v> (400,32,70,100,75,0.79) </c:v>
                </c:pt>
                <c:pt idx="50">
                  <c:v> (400,32,80,100,75,0.79) </c:v>
                </c:pt>
                <c:pt idx="51">
                  <c:v> (400,32,90,100,75,0.79) </c:v>
                </c:pt>
                <c:pt idx="52">
                  <c:v> (400,32,100,100,74,0.79) </c:v>
                </c:pt>
                <c:pt idx="53">
                  <c:v> (410,31,20,100,88,0.7) </c:v>
                </c:pt>
                <c:pt idx="54">
                  <c:v> (410,31,30,100,79,0.75) </c:v>
                </c:pt>
                <c:pt idx="55">
                  <c:v> (410,31,40,100,75,0.78) </c:v>
                </c:pt>
                <c:pt idx="56">
                  <c:v> (410,31,50,100,73,0.79) </c:v>
                </c:pt>
                <c:pt idx="57">
                  <c:v> (410,31,60,100,72,0.8) </c:v>
                </c:pt>
                <c:pt idx="58">
                  <c:v> (410,31,70,100,72,0.8) </c:v>
                </c:pt>
                <c:pt idx="59">
                  <c:v> (410,31,80,100,72,0.81) </c:v>
                </c:pt>
                <c:pt idx="60">
                  <c:v> (410,31,90,100,71,0.81) </c:v>
                </c:pt>
                <c:pt idx="61">
                  <c:v> (410,31,100,100,71,0.81) </c:v>
                </c:pt>
                <c:pt idx="62">
                  <c:v> (420,31,20,100,82,0.72) </c:v>
                </c:pt>
                <c:pt idx="63">
                  <c:v> (420,31,30,100,75,0.77) </c:v>
                </c:pt>
                <c:pt idx="64">
                  <c:v> (420,31,40,100,72,0.8) </c:v>
                </c:pt>
                <c:pt idx="65">
                  <c:v> (420,31,50,100,70,0.81) </c:v>
                </c:pt>
                <c:pt idx="66">
                  <c:v> (420,31,60,100,69,0.81) </c:v>
                </c:pt>
                <c:pt idx="67">
                  <c:v> (420,31,70,100,69,0.82) </c:v>
                </c:pt>
                <c:pt idx="68">
                  <c:v> (420,31,80,100,69,0.82) </c:v>
                </c:pt>
                <c:pt idx="69">
                  <c:v> (420,31,90,100,69,0.82) </c:v>
                </c:pt>
                <c:pt idx="70">
                  <c:v> (420,31,100,100,69,0.82) </c:v>
                </c:pt>
              </c:strCache>
            </c:strRef>
          </c:cat>
          <c:val>
            <c:numRef>
              <c:f>Neg_101!$J$5:$J$75</c:f>
              <c:numCache>
                <c:formatCode>_(* #,##0.0_);_(* \(#,##0.0\);_(* "-"??_);_(@_)</c:formatCode>
                <c:ptCount val="71"/>
                <c:pt idx="0">
                  <c:v>2.037339127182388</c:v>
                </c:pt>
                <c:pt idx="1">
                  <c:v>2.037339127182388</c:v>
                </c:pt>
                <c:pt idx="2">
                  <c:v>2.037339127182388</c:v>
                </c:pt>
                <c:pt idx="3">
                  <c:v>2.037339127182388</c:v>
                </c:pt>
                <c:pt idx="4">
                  <c:v>2.037339127182388</c:v>
                </c:pt>
                <c:pt idx="5">
                  <c:v>1.9822759075288103</c:v>
                </c:pt>
                <c:pt idx="6">
                  <c:v>1.9822759075288103</c:v>
                </c:pt>
                <c:pt idx="7">
                  <c:v>1.9822759075288103</c:v>
                </c:pt>
                <c:pt idx="8">
                  <c:v>1.9822759075288103</c:v>
                </c:pt>
                <c:pt idx="9">
                  <c:v>1.9822759075288103</c:v>
                </c:pt>
                <c:pt idx="10">
                  <c:v>1.9822759075288103</c:v>
                </c:pt>
                <c:pt idx="11">
                  <c:v>1.9272126878752323</c:v>
                </c:pt>
                <c:pt idx="12">
                  <c:v>1.9272126878752323</c:v>
                </c:pt>
                <c:pt idx="13">
                  <c:v>1.9272126878752323</c:v>
                </c:pt>
                <c:pt idx="14">
                  <c:v>1.9272126878752323</c:v>
                </c:pt>
                <c:pt idx="15">
                  <c:v>1.9272126878752323</c:v>
                </c:pt>
                <c:pt idx="16">
                  <c:v>1.9272126878752323</c:v>
                </c:pt>
                <c:pt idx="17">
                  <c:v>1.9272126878752323</c:v>
                </c:pt>
                <c:pt idx="18">
                  <c:v>1.872149468221654</c:v>
                </c:pt>
                <c:pt idx="19">
                  <c:v>1.872149468221654</c:v>
                </c:pt>
                <c:pt idx="20">
                  <c:v>1.872149468221654</c:v>
                </c:pt>
                <c:pt idx="21">
                  <c:v>1.872149468221654</c:v>
                </c:pt>
                <c:pt idx="22">
                  <c:v>1.872149468221654</c:v>
                </c:pt>
                <c:pt idx="23">
                  <c:v>1.872149468221654</c:v>
                </c:pt>
                <c:pt idx="24">
                  <c:v>1.872149468221654</c:v>
                </c:pt>
                <c:pt idx="25">
                  <c:v>1.872149468221654</c:v>
                </c:pt>
                <c:pt idx="26">
                  <c:v>1.872149468221654</c:v>
                </c:pt>
                <c:pt idx="27">
                  <c:v>1.8170862485680761</c:v>
                </c:pt>
                <c:pt idx="28">
                  <c:v>1.8170862485680761</c:v>
                </c:pt>
                <c:pt idx="29">
                  <c:v>1.8170862485680761</c:v>
                </c:pt>
                <c:pt idx="30">
                  <c:v>1.8170862485680761</c:v>
                </c:pt>
                <c:pt idx="31">
                  <c:v>1.8170862485680761</c:v>
                </c:pt>
                <c:pt idx="32">
                  <c:v>1.8170862485680761</c:v>
                </c:pt>
                <c:pt idx="33">
                  <c:v>1.8170862485680761</c:v>
                </c:pt>
                <c:pt idx="34">
                  <c:v>1.8170862485680761</c:v>
                </c:pt>
                <c:pt idx="35">
                  <c:v>1.8170862485680761</c:v>
                </c:pt>
                <c:pt idx="36">
                  <c:v>1.8170862485680761</c:v>
                </c:pt>
                <c:pt idx="37">
                  <c:v>1.8170862485680761</c:v>
                </c:pt>
                <c:pt idx="38">
                  <c:v>1.8170862485680761</c:v>
                </c:pt>
                <c:pt idx="39">
                  <c:v>1.8170862485680761</c:v>
                </c:pt>
                <c:pt idx="40">
                  <c:v>1.8170862485680761</c:v>
                </c:pt>
                <c:pt idx="41">
                  <c:v>1.8170862485680761</c:v>
                </c:pt>
                <c:pt idx="42">
                  <c:v>1.8170862485680761</c:v>
                </c:pt>
                <c:pt idx="43">
                  <c:v>1.8170862485680761</c:v>
                </c:pt>
                <c:pt idx="44">
                  <c:v>1.7620230289144978</c:v>
                </c:pt>
                <c:pt idx="45">
                  <c:v>1.7620230289144978</c:v>
                </c:pt>
                <c:pt idx="46">
                  <c:v>1.7620230289144978</c:v>
                </c:pt>
                <c:pt idx="47">
                  <c:v>1.7620230289144978</c:v>
                </c:pt>
                <c:pt idx="48">
                  <c:v>1.7620230289144978</c:v>
                </c:pt>
                <c:pt idx="49">
                  <c:v>1.7620230289144978</c:v>
                </c:pt>
                <c:pt idx="50">
                  <c:v>1.7620230289144978</c:v>
                </c:pt>
                <c:pt idx="51">
                  <c:v>1.7620230289144978</c:v>
                </c:pt>
                <c:pt idx="52">
                  <c:v>1.7620230289144978</c:v>
                </c:pt>
                <c:pt idx="53">
                  <c:v>1.7069598092609197</c:v>
                </c:pt>
                <c:pt idx="54">
                  <c:v>1.7069598092609197</c:v>
                </c:pt>
                <c:pt idx="55">
                  <c:v>1.7069598092609197</c:v>
                </c:pt>
                <c:pt idx="56">
                  <c:v>1.7069598092609197</c:v>
                </c:pt>
                <c:pt idx="57">
                  <c:v>1.7069598092609197</c:v>
                </c:pt>
                <c:pt idx="58">
                  <c:v>1.7069598092609197</c:v>
                </c:pt>
                <c:pt idx="59">
                  <c:v>1.7069598092609197</c:v>
                </c:pt>
                <c:pt idx="60">
                  <c:v>1.7069598092609197</c:v>
                </c:pt>
                <c:pt idx="61">
                  <c:v>1.7069598092609197</c:v>
                </c:pt>
                <c:pt idx="62">
                  <c:v>1.7069598092609197</c:v>
                </c:pt>
                <c:pt idx="63">
                  <c:v>1.7069598092609197</c:v>
                </c:pt>
                <c:pt idx="64">
                  <c:v>1.7069598092609197</c:v>
                </c:pt>
                <c:pt idx="65">
                  <c:v>1.7069598092609197</c:v>
                </c:pt>
                <c:pt idx="66">
                  <c:v>1.7069598092609197</c:v>
                </c:pt>
                <c:pt idx="67">
                  <c:v>1.7069598092609197</c:v>
                </c:pt>
                <c:pt idx="68">
                  <c:v>1.7069598092609197</c:v>
                </c:pt>
                <c:pt idx="69">
                  <c:v>1.7069598092609197</c:v>
                </c:pt>
                <c:pt idx="70">
                  <c:v>1.7069598092609197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C24-7E4A-B6CE-54573B21AA0F}"/>
            </c:ext>
          </c:extLst>
        </c:ser>
        <c:ser>
          <c:idx val="4"/>
          <c:order val="4"/>
          <c:tx>
            <c:v>Electrolyser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Neg_101!$S$5:$S$75</c:f>
              <c:strCache>
                <c:ptCount val="71"/>
                <c:pt idx="0">
                  <c:v> (340,37,60,100,150,0.64) </c:v>
                </c:pt>
                <c:pt idx="1">
                  <c:v> (340,37,70,100,141,0.65) </c:v>
                </c:pt>
                <c:pt idx="2">
                  <c:v> (340,37,80,100,136,0.66) </c:v>
                </c:pt>
                <c:pt idx="3">
                  <c:v> (340,37,90,100,133,0.66) </c:v>
                </c:pt>
                <c:pt idx="4">
                  <c:v> (340,37,100,100,131,0.66) </c:v>
                </c:pt>
                <c:pt idx="5">
                  <c:v> (350,36,50,100,122,0.67) </c:v>
                </c:pt>
                <c:pt idx="6">
                  <c:v> (350,36,60,100,116,0.67) </c:v>
                </c:pt>
                <c:pt idx="7">
                  <c:v> (350,36,70,100,113,0.68) </c:v>
                </c:pt>
                <c:pt idx="8">
                  <c:v> (350,36,80,100,111,0.69) </c:v>
                </c:pt>
                <c:pt idx="9">
                  <c:v> (350,36,90,100,110,0.69) </c:v>
                </c:pt>
                <c:pt idx="10">
                  <c:v> (350,36,100,100,109,0.69) </c:v>
                </c:pt>
                <c:pt idx="11">
                  <c:v> (360,35,40,100,112,0.67) </c:v>
                </c:pt>
                <c:pt idx="12">
                  <c:v> (360,35,50,100,105,0.69) </c:v>
                </c:pt>
                <c:pt idx="13">
                  <c:v> (360,35,60,100,102,0.7) </c:v>
                </c:pt>
                <c:pt idx="14">
                  <c:v> (360,35,70,100,99,0.71) </c:v>
                </c:pt>
                <c:pt idx="15">
                  <c:v> (360,35,80,100,98,0.71) </c:v>
                </c:pt>
                <c:pt idx="16">
                  <c:v> (360,35,90,100,98,0.71) </c:v>
                </c:pt>
                <c:pt idx="17">
                  <c:v> (360,35,100,100,97,0.72) </c:v>
                </c:pt>
                <c:pt idx="18">
                  <c:v> (370,34,30,100,110,0.66) </c:v>
                </c:pt>
                <c:pt idx="19">
                  <c:v> (370,34,40,100,99,0.69) </c:v>
                </c:pt>
                <c:pt idx="20">
                  <c:v> (370,34,50,100,95,0.71) </c:v>
                </c:pt>
                <c:pt idx="21">
                  <c:v> (370,34,60,100,92,0.72) </c:v>
                </c:pt>
                <c:pt idx="22">
                  <c:v> (370,34,70,100,91,0.73) </c:v>
                </c:pt>
                <c:pt idx="23">
                  <c:v> (370,34,80,100,90,0.73) </c:v>
                </c:pt>
                <c:pt idx="24">
                  <c:v> (370,34,90,100,89,0.73) </c:v>
                </c:pt>
                <c:pt idx="25">
                  <c:v> (370,34,100,100,89,0.74) </c:v>
                </c:pt>
                <c:pt idx="26">
                  <c:v> (380,34,20,100,124,0.61) </c:v>
                </c:pt>
                <c:pt idx="27">
                  <c:v> (380,33,30,100,98,0.69) </c:v>
                </c:pt>
                <c:pt idx="28">
                  <c:v> (380,33,40,100,91,0.72) </c:v>
                </c:pt>
                <c:pt idx="29">
                  <c:v> (380,33,50,100,87,0.73) </c:v>
                </c:pt>
                <c:pt idx="30">
                  <c:v> (380,33,60,100,85,0.74) </c:v>
                </c:pt>
                <c:pt idx="31">
                  <c:v> (380,33,70,100,84,0.75) </c:v>
                </c:pt>
                <c:pt idx="32">
                  <c:v> (380,33,80,100,84,0.75) </c:v>
                </c:pt>
                <c:pt idx="33">
                  <c:v> (380,33,90,100,83,0.76) </c:v>
                </c:pt>
                <c:pt idx="34">
                  <c:v> (380,33,100,100,83,0.76) </c:v>
                </c:pt>
                <c:pt idx="35">
                  <c:v> (390,33,20,100,107,0.64) </c:v>
                </c:pt>
                <c:pt idx="36">
                  <c:v> (390,33,30,100,90,0.71) </c:v>
                </c:pt>
                <c:pt idx="37">
                  <c:v> (390,33,40,100,84,0.74) </c:v>
                </c:pt>
                <c:pt idx="38">
                  <c:v> (390,33,50,100,81,0.75) </c:v>
                </c:pt>
                <c:pt idx="39">
                  <c:v> (390,33,60,100,80,0.76) </c:v>
                </c:pt>
                <c:pt idx="40">
                  <c:v> (390,33,70,100,79,0.77) </c:v>
                </c:pt>
                <c:pt idx="41">
                  <c:v> (390,33,80,100,79,0.77) </c:v>
                </c:pt>
                <c:pt idx="42">
                  <c:v> (390,33,90,100,78,0.77) </c:v>
                </c:pt>
                <c:pt idx="43">
                  <c:v> (390,33,100,100,78,0.78) </c:v>
                </c:pt>
                <c:pt idx="44">
                  <c:v> (400,32,20,100,96,0.67) </c:v>
                </c:pt>
                <c:pt idx="45">
                  <c:v> (400,32,30,100,84,0.73) </c:v>
                </c:pt>
                <c:pt idx="46">
                  <c:v> (400,32,40,100,79,0.76) </c:v>
                </c:pt>
                <c:pt idx="47">
                  <c:v> (400,32,50,100,77,0.76) </c:v>
                </c:pt>
                <c:pt idx="48">
                  <c:v> (400,32,60,100,76,0.78) </c:v>
                </c:pt>
                <c:pt idx="49">
                  <c:v> (400,32,70,100,75,0.79) </c:v>
                </c:pt>
                <c:pt idx="50">
                  <c:v> (400,32,80,100,75,0.79) </c:v>
                </c:pt>
                <c:pt idx="51">
                  <c:v> (400,32,90,100,75,0.79) </c:v>
                </c:pt>
                <c:pt idx="52">
                  <c:v> (400,32,100,100,74,0.79) </c:v>
                </c:pt>
                <c:pt idx="53">
                  <c:v> (410,31,20,100,88,0.7) </c:v>
                </c:pt>
                <c:pt idx="54">
                  <c:v> (410,31,30,100,79,0.75) </c:v>
                </c:pt>
                <c:pt idx="55">
                  <c:v> (410,31,40,100,75,0.78) </c:v>
                </c:pt>
                <c:pt idx="56">
                  <c:v> (410,31,50,100,73,0.79) </c:v>
                </c:pt>
                <c:pt idx="57">
                  <c:v> (410,31,60,100,72,0.8) </c:v>
                </c:pt>
                <c:pt idx="58">
                  <c:v> (410,31,70,100,72,0.8) </c:v>
                </c:pt>
                <c:pt idx="59">
                  <c:v> (410,31,80,100,72,0.81) </c:v>
                </c:pt>
                <c:pt idx="60">
                  <c:v> (410,31,90,100,71,0.81) </c:v>
                </c:pt>
                <c:pt idx="61">
                  <c:v> (410,31,100,100,71,0.81) </c:v>
                </c:pt>
                <c:pt idx="62">
                  <c:v> (420,31,20,100,82,0.72) </c:v>
                </c:pt>
                <c:pt idx="63">
                  <c:v> (420,31,30,100,75,0.77) </c:v>
                </c:pt>
                <c:pt idx="64">
                  <c:v> (420,31,40,100,72,0.8) </c:v>
                </c:pt>
                <c:pt idx="65">
                  <c:v> (420,31,50,100,70,0.81) </c:v>
                </c:pt>
                <c:pt idx="66">
                  <c:v> (420,31,60,100,69,0.81) </c:v>
                </c:pt>
                <c:pt idx="67">
                  <c:v> (420,31,70,100,69,0.82) </c:v>
                </c:pt>
                <c:pt idx="68">
                  <c:v> (420,31,80,100,69,0.82) </c:v>
                </c:pt>
                <c:pt idx="69">
                  <c:v> (420,31,90,100,69,0.82) </c:v>
                </c:pt>
                <c:pt idx="70">
                  <c:v> (420,31,100,100,69,0.82) </c:v>
                </c:pt>
              </c:strCache>
            </c:strRef>
          </c:cat>
          <c:val>
            <c:numRef>
              <c:f>Neg_101!$I$5:$I$75</c:f>
              <c:numCache>
                <c:formatCode>_(* #,##0.0_);_(* \(#,##0.0\);_(* "-"??_);_(@_)</c:formatCode>
                <c:ptCount val="71"/>
                <c:pt idx="0">
                  <c:v>2.9295900753302822</c:v>
                </c:pt>
                <c:pt idx="1">
                  <c:v>3.4178550878853291</c:v>
                </c:pt>
                <c:pt idx="2">
                  <c:v>3.9061201004403756</c:v>
                </c:pt>
                <c:pt idx="3">
                  <c:v>4.3943851129954234</c:v>
                </c:pt>
                <c:pt idx="4">
                  <c:v>4.8826501255504704</c:v>
                </c:pt>
                <c:pt idx="5">
                  <c:v>2.4413250627752352</c:v>
                </c:pt>
                <c:pt idx="6">
                  <c:v>2.9295900753302822</c:v>
                </c:pt>
                <c:pt idx="7">
                  <c:v>3.4178550878853291</c:v>
                </c:pt>
                <c:pt idx="8">
                  <c:v>3.9061201004403756</c:v>
                </c:pt>
                <c:pt idx="9">
                  <c:v>4.3943851129954234</c:v>
                </c:pt>
                <c:pt idx="10">
                  <c:v>4.8826501255504704</c:v>
                </c:pt>
                <c:pt idx="11">
                  <c:v>1.9530600502201878</c:v>
                </c:pt>
                <c:pt idx="12">
                  <c:v>2.4413250627752352</c:v>
                </c:pt>
                <c:pt idx="13">
                  <c:v>2.9295900753302822</c:v>
                </c:pt>
                <c:pt idx="14">
                  <c:v>3.4178550878853291</c:v>
                </c:pt>
                <c:pt idx="15">
                  <c:v>3.9061201004403756</c:v>
                </c:pt>
                <c:pt idx="16">
                  <c:v>4.3943851129954234</c:v>
                </c:pt>
                <c:pt idx="17">
                  <c:v>4.8826501255504704</c:v>
                </c:pt>
                <c:pt idx="18">
                  <c:v>1.4647950376651411</c:v>
                </c:pt>
                <c:pt idx="19">
                  <c:v>1.9530600502201878</c:v>
                </c:pt>
                <c:pt idx="20">
                  <c:v>2.4413250627752352</c:v>
                </c:pt>
                <c:pt idx="21">
                  <c:v>2.9295900753302822</c:v>
                </c:pt>
                <c:pt idx="22">
                  <c:v>3.4178550878853291</c:v>
                </c:pt>
                <c:pt idx="23">
                  <c:v>3.9061201004403756</c:v>
                </c:pt>
                <c:pt idx="24">
                  <c:v>4.3943851129954234</c:v>
                </c:pt>
                <c:pt idx="25">
                  <c:v>4.8826501255504704</c:v>
                </c:pt>
                <c:pt idx="26">
                  <c:v>0.9765300251100939</c:v>
                </c:pt>
                <c:pt idx="27">
                  <c:v>1.4647950376651411</c:v>
                </c:pt>
                <c:pt idx="28">
                  <c:v>1.9530600502201878</c:v>
                </c:pt>
                <c:pt idx="29">
                  <c:v>2.4413250627752352</c:v>
                </c:pt>
                <c:pt idx="30">
                  <c:v>2.9295900753302822</c:v>
                </c:pt>
                <c:pt idx="31">
                  <c:v>3.4178550878853291</c:v>
                </c:pt>
                <c:pt idx="32">
                  <c:v>3.9061201004403756</c:v>
                </c:pt>
                <c:pt idx="33">
                  <c:v>4.3943851129954234</c:v>
                </c:pt>
                <c:pt idx="34">
                  <c:v>4.8826501255504704</c:v>
                </c:pt>
                <c:pt idx="35">
                  <c:v>0.9765300251100939</c:v>
                </c:pt>
                <c:pt idx="36">
                  <c:v>1.4647950376651411</c:v>
                </c:pt>
                <c:pt idx="37">
                  <c:v>1.9530600502201878</c:v>
                </c:pt>
                <c:pt idx="38">
                  <c:v>2.4413250627752352</c:v>
                </c:pt>
                <c:pt idx="39">
                  <c:v>2.9295900753302822</c:v>
                </c:pt>
                <c:pt idx="40">
                  <c:v>3.4178550878853291</c:v>
                </c:pt>
                <c:pt idx="41">
                  <c:v>3.9061201004403756</c:v>
                </c:pt>
                <c:pt idx="42">
                  <c:v>4.3943851129954234</c:v>
                </c:pt>
                <c:pt idx="43">
                  <c:v>4.8826501255504704</c:v>
                </c:pt>
                <c:pt idx="44">
                  <c:v>0.9765300251100939</c:v>
                </c:pt>
                <c:pt idx="45">
                  <c:v>1.4647950376651411</c:v>
                </c:pt>
                <c:pt idx="46">
                  <c:v>1.9530600502201878</c:v>
                </c:pt>
                <c:pt idx="47">
                  <c:v>2.4413250627752352</c:v>
                </c:pt>
                <c:pt idx="48">
                  <c:v>2.9295900753302822</c:v>
                </c:pt>
                <c:pt idx="49">
                  <c:v>3.4178550878853291</c:v>
                </c:pt>
                <c:pt idx="50">
                  <c:v>3.9061201004403756</c:v>
                </c:pt>
                <c:pt idx="51">
                  <c:v>4.3943851129954234</c:v>
                </c:pt>
                <c:pt idx="52">
                  <c:v>4.8826501255504704</c:v>
                </c:pt>
                <c:pt idx="53">
                  <c:v>0.9765300251100939</c:v>
                </c:pt>
                <c:pt idx="54">
                  <c:v>1.4647950376651411</c:v>
                </c:pt>
                <c:pt idx="55">
                  <c:v>1.9530600502201878</c:v>
                </c:pt>
                <c:pt idx="56">
                  <c:v>2.4413250627752352</c:v>
                </c:pt>
                <c:pt idx="57">
                  <c:v>2.9295900753302822</c:v>
                </c:pt>
                <c:pt idx="58">
                  <c:v>3.4178550878853291</c:v>
                </c:pt>
                <c:pt idx="59">
                  <c:v>3.9061201004403756</c:v>
                </c:pt>
                <c:pt idx="60">
                  <c:v>4.3943851129954234</c:v>
                </c:pt>
                <c:pt idx="61">
                  <c:v>4.8826501255504704</c:v>
                </c:pt>
                <c:pt idx="62">
                  <c:v>0.9765300251100939</c:v>
                </c:pt>
                <c:pt idx="63">
                  <c:v>1.4647950376651411</c:v>
                </c:pt>
                <c:pt idx="64">
                  <c:v>1.9530600502201878</c:v>
                </c:pt>
                <c:pt idx="65">
                  <c:v>2.4413250627752352</c:v>
                </c:pt>
                <c:pt idx="66">
                  <c:v>2.9295900753302822</c:v>
                </c:pt>
                <c:pt idx="67">
                  <c:v>3.4178550878853291</c:v>
                </c:pt>
                <c:pt idx="68">
                  <c:v>3.9061201004403756</c:v>
                </c:pt>
                <c:pt idx="69">
                  <c:v>4.3943851129954234</c:v>
                </c:pt>
                <c:pt idx="70">
                  <c:v>4.8826501255504704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C24-7E4A-B6CE-54573B21AA0F}"/>
            </c:ext>
          </c:extLst>
        </c:ser>
        <c:ser>
          <c:idx val="5"/>
          <c:order val="5"/>
          <c:tx>
            <c:v>Hydrogen Electricity Generation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Neg_101!$S$5:$S$75</c:f>
              <c:strCache>
                <c:ptCount val="71"/>
                <c:pt idx="0">
                  <c:v> (340,37,60,100,150,0.64) </c:v>
                </c:pt>
                <c:pt idx="1">
                  <c:v> (340,37,70,100,141,0.65) </c:v>
                </c:pt>
                <c:pt idx="2">
                  <c:v> (340,37,80,100,136,0.66) </c:v>
                </c:pt>
                <c:pt idx="3">
                  <c:v> (340,37,90,100,133,0.66) </c:v>
                </c:pt>
                <c:pt idx="4">
                  <c:v> (340,37,100,100,131,0.66) </c:v>
                </c:pt>
                <c:pt idx="5">
                  <c:v> (350,36,50,100,122,0.67) </c:v>
                </c:pt>
                <c:pt idx="6">
                  <c:v> (350,36,60,100,116,0.67) </c:v>
                </c:pt>
                <c:pt idx="7">
                  <c:v> (350,36,70,100,113,0.68) </c:v>
                </c:pt>
                <c:pt idx="8">
                  <c:v> (350,36,80,100,111,0.69) </c:v>
                </c:pt>
                <c:pt idx="9">
                  <c:v> (350,36,90,100,110,0.69) </c:v>
                </c:pt>
                <c:pt idx="10">
                  <c:v> (350,36,100,100,109,0.69) </c:v>
                </c:pt>
                <c:pt idx="11">
                  <c:v> (360,35,40,100,112,0.67) </c:v>
                </c:pt>
                <c:pt idx="12">
                  <c:v> (360,35,50,100,105,0.69) </c:v>
                </c:pt>
                <c:pt idx="13">
                  <c:v> (360,35,60,100,102,0.7) </c:v>
                </c:pt>
                <c:pt idx="14">
                  <c:v> (360,35,70,100,99,0.71) </c:v>
                </c:pt>
                <c:pt idx="15">
                  <c:v> (360,35,80,100,98,0.71) </c:v>
                </c:pt>
                <c:pt idx="16">
                  <c:v> (360,35,90,100,98,0.71) </c:v>
                </c:pt>
                <c:pt idx="17">
                  <c:v> (360,35,100,100,97,0.72) </c:v>
                </c:pt>
                <c:pt idx="18">
                  <c:v> (370,34,30,100,110,0.66) </c:v>
                </c:pt>
                <c:pt idx="19">
                  <c:v> (370,34,40,100,99,0.69) </c:v>
                </c:pt>
                <c:pt idx="20">
                  <c:v> (370,34,50,100,95,0.71) </c:v>
                </c:pt>
                <c:pt idx="21">
                  <c:v> (370,34,60,100,92,0.72) </c:v>
                </c:pt>
                <c:pt idx="22">
                  <c:v> (370,34,70,100,91,0.73) </c:v>
                </c:pt>
                <c:pt idx="23">
                  <c:v> (370,34,80,100,90,0.73) </c:v>
                </c:pt>
                <c:pt idx="24">
                  <c:v> (370,34,90,100,89,0.73) </c:v>
                </c:pt>
                <c:pt idx="25">
                  <c:v> (370,34,100,100,89,0.74) </c:v>
                </c:pt>
                <c:pt idx="26">
                  <c:v> (380,34,20,100,124,0.61) </c:v>
                </c:pt>
                <c:pt idx="27">
                  <c:v> (380,33,30,100,98,0.69) </c:v>
                </c:pt>
                <c:pt idx="28">
                  <c:v> (380,33,40,100,91,0.72) </c:v>
                </c:pt>
                <c:pt idx="29">
                  <c:v> (380,33,50,100,87,0.73) </c:v>
                </c:pt>
                <c:pt idx="30">
                  <c:v> (380,33,60,100,85,0.74) </c:v>
                </c:pt>
                <c:pt idx="31">
                  <c:v> (380,33,70,100,84,0.75) </c:v>
                </c:pt>
                <c:pt idx="32">
                  <c:v> (380,33,80,100,84,0.75) </c:v>
                </c:pt>
                <c:pt idx="33">
                  <c:v> (380,33,90,100,83,0.76) </c:v>
                </c:pt>
                <c:pt idx="34">
                  <c:v> (380,33,100,100,83,0.76) </c:v>
                </c:pt>
                <c:pt idx="35">
                  <c:v> (390,33,20,100,107,0.64) </c:v>
                </c:pt>
                <c:pt idx="36">
                  <c:v> (390,33,30,100,90,0.71) </c:v>
                </c:pt>
                <c:pt idx="37">
                  <c:v> (390,33,40,100,84,0.74) </c:v>
                </c:pt>
                <c:pt idx="38">
                  <c:v> (390,33,50,100,81,0.75) </c:v>
                </c:pt>
                <c:pt idx="39">
                  <c:v> (390,33,60,100,80,0.76) </c:v>
                </c:pt>
                <c:pt idx="40">
                  <c:v> (390,33,70,100,79,0.77) </c:v>
                </c:pt>
                <c:pt idx="41">
                  <c:v> (390,33,80,100,79,0.77) </c:v>
                </c:pt>
                <c:pt idx="42">
                  <c:v> (390,33,90,100,78,0.77) </c:v>
                </c:pt>
                <c:pt idx="43">
                  <c:v> (390,33,100,100,78,0.78) </c:v>
                </c:pt>
                <c:pt idx="44">
                  <c:v> (400,32,20,100,96,0.67) </c:v>
                </c:pt>
                <c:pt idx="45">
                  <c:v> (400,32,30,100,84,0.73) </c:v>
                </c:pt>
                <c:pt idx="46">
                  <c:v> (400,32,40,100,79,0.76) </c:v>
                </c:pt>
                <c:pt idx="47">
                  <c:v> (400,32,50,100,77,0.76) </c:v>
                </c:pt>
                <c:pt idx="48">
                  <c:v> (400,32,60,100,76,0.78) </c:v>
                </c:pt>
                <c:pt idx="49">
                  <c:v> (400,32,70,100,75,0.79) </c:v>
                </c:pt>
                <c:pt idx="50">
                  <c:v> (400,32,80,100,75,0.79) </c:v>
                </c:pt>
                <c:pt idx="51">
                  <c:v> (400,32,90,100,75,0.79) </c:v>
                </c:pt>
                <c:pt idx="52">
                  <c:v> (400,32,100,100,74,0.79) </c:v>
                </c:pt>
                <c:pt idx="53">
                  <c:v> (410,31,20,100,88,0.7) </c:v>
                </c:pt>
                <c:pt idx="54">
                  <c:v> (410,31,30,100,79,0.75) </c:v>
                </c:pt>
                <c:pt idx="55">
                  <c:v> (410,31,40,100,75,0.78) </c:v>
                </c:pt>
                <c:pt idx="56">
                  <c:v> (410,31,50,100,73,0.79) </c:v>
                </c:pt>
                <c:pt idx="57">
                  <c:v> (410,31,60,100,72,0.8) </c:v>
                </c:pt>
                <c:pt idx="58">
                  <c:v> (410,31,70,100,72,0.8) </c:v>
                </c:pt>
                <c:pt idx="59">
                  <c:v> (410,31,80,100,72,0.81) </c:v>
                </c:pt>
                <c:pt idx="60">
                  <c:v> (410,31,90,100,71,0.81) </c:v>
                </c:pt>
                <c:pt idx="61">
                  <c:v> (410,31,100,100,71,0.81) </c:v>
                </c:pt>
                <c:pt idx="62">
                  <c:v> (420,31,20,100,82,0.72) </c:v>
                </c:pt>
                <c:pt idx="63">
                  <c:v> (420,31,30,100,75,0.77) </c:v>
                </c:pt>
                <c:pt idx="64">
                  <c:v> (420,31,40,100,72,0.8) </c:v>
                </c:pt>
                <c:pt idx="65">
                  <c:v> (420,31,50,100,70,0.81) </c:v>
                </c:pt>
                <c:pt idx="66">
                  <c:v> (420,31,60,100,69,0.81) </c:v>
                </c:pt>
                <c:pt idx="67">
                  <c:v> (420,31,70,100,69,0.82) </c:v>
                </c:pt>
                <c:pt idx="68">
                  <c:v> (420,31,80,100,69,0.82) </c:v>
                </c:pt>
                <c:pt idx="69">
                  <c:v> (420,31,90,100,69,0.82) </c:v>
                </c:pt>
                <c:pt idx="70">
                  <c:v> (420,31,100,100,69,0.82) </c:v>
                </c:pt>
              </c:strCache>
            </c:strRef>
          </c:cat>
          <c:val>
            <c:numRef>
              <c:f>Neg_101!$K$5:$K$75</c:f>
              <c:numCache>
                <c:formatCode>_(* #,##0.0_);_(* \(#,##0.0\);_(* "-"??_);_(@_)</c:formatCode>
                <c:ptCount val="71"/>
                <c:pt idx="0">
                  <c:v>4.6113917852421116</c:v>
                </c:pt>
                <c:pt idx="1">
                  <c:v>4.6113917852421116</c:v>
                </c:pt>
                <c:pt idx="2">
                  <c:v>4.6113917852421116</c:v>
                </c:pt>
                <c:pt idx="3">
                  <c:v>4.6113917852421116</c:v>
                </c:pt>
                <c:pt idx="4">
                  <c:v>4.6113917852421116</c:v>
                </c:pt>
                <c:pt idx="5">
                  <c:v>4.6113917852421116</c:v>
                </c:pt>
                <c:pt idx="6">
                  <c:v>4.6113917852421116</c:v>
                </c:pt>
                <c:pt idx="7">
                  <c:v>4.6113917852421116</c:v>
                </c:pt>
                <c:pt idx="8">
                  <c:v>4.6113917852421116</c:v>
                </c:pt>
                <c:pt idx="9">
                  <c:v>4.6113917852421116</c:v>
                </c:pt>
                <c:pt idx="10">
                  <c:v>4.6113917852421116</c:v>
                </c:pt>
                <c:pt idx="11">
                  <c:v>4.6113917852421116</c:v>
                </c:pt>
                <c:pt idx="12">
                  <c:v>4.6113917852421116</c:v>
                </c:pt>
                <c:pt idx="13">
                  <c:v>4.6113917852421116</c:v>
                </c:pt>
                <c:pt idx="14">
                  <c:v>4.6113917852421116</c:v>
                </c:pt>
                <c:pt idx="15">
                  <c:v>4.6113917852421116</c:v>
                </c:pt>
                <c:pt idx="16">
                  <c:v>4.6113917852421116</c:v>
                </c:pt>
                <c:pt idx="17">
                  <c:v>4.6113917852421116</c:v>
                </c:pt>
                <c:pt idx="18">
                  <c:v>4.6113917852421116</c:v>
                </c:pt>
                <c:pt idx="19">
                  <c:v>4.6113917852421116</c:v>
                </c:pt>
                <c:pt idx="20">
                  <c:v>4.6113917852421116</c:v>
                </c:pt>
                <c:pt idx="21">
                  <c:v>4.6113917852421116</c:v>
                </c:pt>
                <c:pt idx="22">
                  <c:v>4.6113917852421116</c:v>
                </c:pt>
                <c:pt idx="23">
                  <c:v>4.6113917852421116</c:v>
                </c:pt>
                <c:pt idx="24">
                  <c:v>4.6113917852421116</c:v>
                </c:pt>
                <c:pt idx="25">
                  <c:v>4.6113917852421116</c:v>
                </c:pt>
                <c:pt idx="26">
                  <c:v>4.6113917852421116</c:v>
                </c:pt>
                <c:pt idx="27">
                  <c:v>4.6113917852421116</c:v>
                </c:pt>
                <c:pt idx="28">
                  <c:v>4.6113917852421116</c:v>
                </c:pt>
                <c:pt idx="29">
                  <c:v>4.6113917852421116</c:v>
                </c:pt>
                <c:pt idx="30">
                  <c:v>4.6113917852421116</c:v>
                </c:pt>
                <c:pt idx="31">
                  <c:v>4.6113917852421116</c:v>
                </c:pt>
                <c:pt idx="32">
                  <c:v>4.6113917852421116</c:v>
                </c:pt>
                <c:pt idx="33">
                  <c:v>4.6113917852421116</c:v>
                </c:pt>
                <c:pt idx="34">
                  <c:v>4.6113917852421116</c:v>
                </c:pt>
                <c:pt idx="35">
                  <c:v>4.6113917852421116</c:v>
                </c:pt>
                <c:pt idx="36">
                  <c:v>4.6113917852421116</c:v>
                </c:pt>
                <c:pt idx="37">
                  <c:v>4.6113917852421116</c:v>
                </c:pt>
                <c:pt idx="38">
                  <c:v>4.6113917852421116</c:v>
                </c:pt>
                <c:pt idx="39">
                  <c:v>4.6113917852421116</c:v>
                </c:pt>
                <c:pt idx="40">
                  <c:v>4.6113917852421116</c:v>
                </c:pt>
                <c:pt idx="41">
                  <c:v>4.6113917852421116</c:v>
                </c:pt>
                <c:pt idx="42">
                  <c:v>4.6113917852421116</c:v>
                </c:pt>
                <c:pt idx="43">
                  <c:v>4.6113917852421116</c:v>
                </c:pt>
                <c:pt idx="44">
                  <c:v>4.6113917852421116</c:v>
                </c:pt>
                <c:pt idx="45">
                  <c:v>4.6113917852421116</c:v>
                </c:pt>
                <c:pt idx="46">
                  <c:v>4.6113917852421116</c:v>
                </c:pt>
                <c:pt idx="47">
                  <c:v>4.6113917852421116</c:v>
                </c:pt>
                <c:pt idx="48">
                  <c:v>4.6113917852421116</c:v>
                </c:pt>
                <c:pt idx="49">
                  <c:v>4.6113917852421116</c:v>
                </c:pt>
                <c:pt idx="50">
                  <c:v>4.6113917852421116</c:v>
                </c:pt>
                <c:pt idx="51">
                  <c:v>4.6113917852421116</c:v>
                </c:pt>
                <c:pt idx="52">
                  <c:v>4.6113917852421116</c:v>
                </c:pt>
                <c:pt idx="53">
                  <c:v>4.6113917852421116</c:v>
                </c:pt>
                <c:pt idx="54">
                  <c:v>4.6113917852421116</c:v>
                </c:pt>
                <c:pt idx="55">
                  <c:v>4.6113917852421116</c:v>
                </c:pt>
                <c:pt idx="56">
                  <c:v>4.6113917852421116</c:v>
                </c:pt>
                <c:pt idx="57">
                  <c:v>4.6113917852421116</c:v>
                </c:pt>
                <c:pt idx="58">
                  <c:v>4.6113917852421116</c:v>
                </c:pt>
                <c:pt idx="59">
                  <c:v>4.6113917852421116</c:v>
                </c:pt>
                <c:pt idx="60">
                  <c:v>4.6113917852421116</c:v>
                </c:pt>
                <c:pt idx="61">
                  <c:v>4.6113917852421116</c:v>
                </c:pt>
                <c:pt idx="62">
                  <c:v>4.6113917852421116</c:v>
                </c:pt>
                <c:pt idx="63">
                  <c:v>4.6113917852421116</c:v>
                </c:pt>
                <c:pt idx="64">
                  <c:v>4.6113917852421116</c:v>
                </c:pt>
                <c:pt idx="65">
                  <c:v>4.6113917852421116</c:v>
                </c:pt>
                <c:pt idx="66">
                  <c:v>4.6113917852421116</c:v>
                </c:pt>
                <c:pt idx="67">
                  <c:v>4.6113917852421116</c:v>
                </c:pt>
                <c:pt idx="68">
                  <c:v>4.6113917852421116</c:v>
                </c:pt>
                <c:pt idx="69">
                  <c:v>4.6113917852421116</c:v>
                </c:pt>
                <c:pt idx="70">
                  <c:v>4.6113917852421116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C24-7E4A-B6CE-54573B21AA0F}"/>
            </c:ext>
          </c:extLst>
        </c:ser>
        <c:ser>
          <c:idx val="6"/>
          <c:order val="6"/>
          <c:tx>
            <c:v>Carbon Storage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Neg_101!$S$5:$S$75</c:f>
              <c:strCache>
                <c:ptCount val="71"/>
                <c:pt idx="0">
                  <c:v> (340,37,60,100,150,0.64) </c:v>
                </c:pt>
                <c:pt idx="1">
                  <c:v> (340,37,70,100,141,0.65) </c:v>
                </c:pt>
                <c:pt idx="2">
                  <c:v> (340,37,80,100,136,0.66) </c:v>
                </c:pt>
                <c:pt idx="3">
                  <c:v> (340,37,90,100,133,0.66) </c:v>
                </c:pt>
                <c:pt idx="4">
                  <c:v> (340,37,100,100,131,0.66) </c:v>
                </c:pt>
                <c:pt idx="5">
                  <c:v> (350,36,50,100,122,0.67) </c:v>
                </c:pt>
                <c:pt idx="6">
                  <c:v> (350,36,60,100,116,0.67) </c:v>
                </c:pt>
                <c:pt idx="7">
                  <c:v> (350,36,70,100,113,0.68) </c:v>
                </c:pt>
                <c:pt idx="8">
                  <c:v> (350,36,80,100,111,0.69) </c:v>
                </c:pt>
                <c:pt idx="9">
                  <c:v> (350,36,90,100,110,0.69) </c:v>
                </c:pt>
                <c:pt idx="10">
                  <c:v> (350,36,100,100,109,0.69) </c:v>
                </c:pt>
                <c:pt idx="11">
                  <c:v> (360,35,40,100,112,0.67) </c:v>
                </c:pt>
                <c:pt idx="12">
                  <c:v> (360,35,50,100,105,0.69) </c:v>
                </c:pt>
                <c:pt idx="13">
                  <c:v> (360,35,60,100,102,0.7) </c:v>
                </c:pt>
                <c:pt idx="14">
                  <c:v> (360,35,70,100,99,0.71) </c:v>
                </c:pt>
                <c:pt idx="15">
                  <c:v> (360,35,80,100,98,0.71) </c:v>
                </c:pt>
                <c:pt idx="16">
                  <c:v> (360,35,90,100,98,0.71) </c:v>
                </c:pt>
                <c:pt idx="17">
                  <c:v> (360,35,100,100,97,0.72) </c:v>
                </c:pt>
                <c:pt idx="18">
                  <c:v> (370,34,30,100,110,0.66) </c:v>
                </c:pt>
                <c:pt idx="19">
                  <c:v> (370,34,40,100,99,0.69) </c:v>
                </c:pt>
                <c:pt idx="20">
                  <c:v> (370,34,50,100,95,0.71) </c:v>
                </c:pt>
                <c:pt idx="21">
                  <c:v> (370,34,60,100,92,0.72) </c:v>
                </c:pt>
                <c:pt idx="22">
                  <c:v> (370,34,70,100,91,0.73) </c:v>
                </c:pt>
                <c:pt idx="23">
                  <c:v> (370,34,80,100,90,0.73) </c:v>
                </c:pt>
                <c:pt idx="24">
                  <c:v> (370,34,90,100,89,0.73) </c:v>
                </c:pt>
                <c:pt idx="25">
                  <c:v> (370,34,100,100,89,0.74) </c:v>
                </c:pt>
                <c:pt idx="26">
                  <c:v> (380,34,20,100,124,0.61) </c:v>
                </c:pt>
                <c:pt idx="27">
                  <c:v> (380,33,30,100,98,0.69) </c:v>
                </c:pt>
                <c:pt idx="28">
                  <c:v> (380,33,40,100,91,0.72) </c:v>
                </c:pt>
                <c:pt idx="29">
                  <c:v> (380,33,50,100,87,0.73) </c:v>
                </c:pt>
                <c:pt idx="30">
                  <c:v> (380,33,60,100,85,0.74) </c:v>
                </c:pt>
                <c:pt idx="31">
                  <c:v> (380,33,70,100,84,0.75) </c:v>
                </c:pt>
                <c:pt idx="32">
                  <c:v> (380,33,80,100,84,0.75) </c:v>
                </c:pt>
                <c:pt idx="33">
                  <c:v> (380,33,90,100,83,0.76) </c:v>
                </c:pt>
                <c:pt idx="34">
                  <c:v> (380,33,100,100,83,0.76) </c:v>
                </c:pt>
                <c:pt idx="35">
                  <c:v> (390,33,20,100,107,0.64) </c:v>
                </c:pt>
                <c:pt idx="36">
                  <c:v> (390,33,30,100,90,0.71) </c:v>
                </c:pt>
                <c:pt idx="37">
                  <c:v> (390,33,40,100,84,0.74) </c:v>
                </c:pt>
                <c:pt idx="38">
                  <c:v> (390,33,50,100,81,0.75) </c:v>
                </c:pt>
                <c:pt idx="39">
                  <c:v> (390,33,60,100,80,0.76) </c:v>
                </c:pt>
                <c:pt idx="40">
                  <c:v> (390,33,70,100,79,0.77) </c:v>
                </c:pt>
                <c:pt idx="41">
                  <c:v> (390,33,80,100,79,0.77) </c:v>
                </c:pt>
                <c:pt idx="42">
                  <c:v> (390,33,90,100,78,0.77) </c:v>
                </c:pt>
                <c:pt idx="43">
                  <c:v> (390,33,100,100,78,0.78) </c:v>
                </c:pt>
                <c:pt idx="44">
                  <c:v> (400,32,20,100,96,0.67) </c:v>
                </c:pt>
                <c:pt idx="45">
                  <c:v> (400,32,30,100,84,0.73) </c:v>
                </c:pt>
                <c:pt idx="46">
                  <c:v> (400,32,40,100,79,0.76) </c:v>
                </c:pt>
                <c:pt idx="47">
                  <c:v> (400,32,50,100,77,0.76) </c:v>
                </c:pt>
                <c:pt idx="48">
                  <c:v> (400,32,60,100,76,0.78) </c:v>
                </c:pt>
                <c:pt idx="49">
                  <c:v> (400,32,70,100,75,0.79) </c:v>
                </c:pt>
                <c:pt idx="50">
                  <c:v> (400,32,80,100,75,0.79) </c:v>
                </c:pt>
                <c:pt idx="51">
                  <c:v> (400,32,90,100,75,0.79) </c:v>
                </c:pt>
                <c:pt idx="52">
                  <c:v> (400,32,100,100,74,0.79) </c:v>
                </c:pt>
                <c:pt idx="53">
                  <c:v> (410,31,20,100,88,0.7) </c:v>
                </c:pt>
                <c:pt idx="54">
                  <c:v> (410,31,30,100,79,0.75) </c:v>
                </c:pt>
                <c:pt idx="55">
                  <c:v> (410,31,40,100,75,0.78) </c:v>
                </c:pt>
                <c:pt idx="56">
                  <c:v> (410,31,50,100,73,0.79) </c:v>
                </c:pt>
                <c:pt idx="57">
                  <c:v> (410,31,60,100,72,0.8) </c:v>
                </c:pt>
                <c:pt idx="58">
                  <c:v> (410,31,70,100,72,0.8) </c:v>
                </c:pt>
                <c:pt idx="59">
                  <c:v> (410,31,80,100,72,0.81) </c:v>
                </c:pt>
                <c:pt idx="60">
                  <c:v> (410,31,90,100,71,0.81) </c:v>
                </c:pt>
                <c:pt idx="61">
                  <c:v> (410,31,100,100,71,0.81) </c:v>
                </c:pt>
                <c:pt idx="62">
                  <c:v> (420,31,20,100,82,0.72) </c:v>
                </c:pt>
                <c:pt idx="63">
                  <c:v> (420,31,30,100,75,0.77) </c:v>
                </c:pt>
                <c:pt idx="64">
                  <c:v> (420,31,40,100,72,0.8) </c:v>
                </c:pt>
                <c:pt idx="65">
                  <c:v> (420,31,50,100,70,0.81) </c:v>
                </c:pt>
                <c:pt idx="66">
                  <c:v> (420,31,60,100,69,0.81) </c:v>
                </c:pt>
                <c:pt idx="67">
                  <c:v> (420,31,70,100,69,0.82) </c:v>
                </c:pt>
                <c:pt idx="68">
                  <c:v> (420,31,80,100,69,0.82) </c:v>
                </c:pt>
                <c:pt idx="69">
                  <c:v> (420,31,90,100,69,0.82) </c:v>
                </c:pt>
                <c:pt idx="70">
                  <c:v> (420,31,100,100,69,0.82) </c:v>
                </c:pt>
              </c:strCache>
            </c:strRef>
          </c:cat>
          <c:val>
            <c:numRef>
              <c:f>Neg_101!$P$5:$P$75</c:f>
              <c:numCache>
                <c:formatCode>0.0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C24-7E4A-B6CE-54573B21AA0F}"/>
            </c:ext>
          </c:extLst>
        </c:ser>
        <c:ser>
          <c:idx val="7"/>
          <c:order val="7"/>
          <c:tx>
            <c:v>DAC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Neg_101!$S$5:$S$75</c:f>
              <c:strCache>
                <c:ptCount val="71"/>
                <c:pt idx="0">
                  <c:v> (340,37,60,100,150,0.64) </c:v>
                </c:pt>
                <c:pt idx="1">
                  <c:v> (340,37,70,100,141,0.65) </c:v>
                </c:pt>
                <c:pt idx="2">
                  <c:v> (340,37,80,100,136,0.66) </c:v>
                </c:pt>
                <c:pt idx="3">
                  <c:v> (340,37,90,100,133,0.66) </c:v>
                </c:pt>
                <c:pt idx="4">
                  <c:v> (340,37,100,100,131,0.66) </c:v>
                </c:pt>
                <c:pt idx="5">
                  <c:v> (350,36,50,100,122,0.67) </c:v>
                </c:pt>
                <c:pt idx="6">
                  <c:v> (350,36,60,100,116,0.67) </c:v>
                </c:pt>
                <c:pt idx="7">
                  <c:v> (350,36,70,100,113,0.68) </c:v>
                </c:pt>
                <c:pt idx="8">
                  <c:v> (350,36,80,100,111,0.69) </c:v>
                </c:pt>
                <c:pt idx="9">
                  <c:v> (350,36,90,100,110,0.69) </c:v>
                </c:pt>
                <c:pt idx="10">
                  <c:v> (350,36,100,100,109,0.69) </c:v>
                </c:pt>
                <c:pt idx="11">
                  <c:v> (360,35,40,100,112,0.67) </c:v>
                </c:pt>
                <c:pt idx="12">
                  <c:v> (360,35,50,100,105,0.69) </c:v>
                </c:pt>
                <c:pt idx="13">
                  <c:v> (360,35,60,100,102,0.7) </c:v>
                </c:pt>
                <c:pt idx="14">
                  <c:v> (360,35,70,100,99,0.71) </c:v>
                </c:pt>
                <c:pt idx="15">
                  <c:v> (360,35,80,100,98,0.71) </c:v>
                </c:pt>
                <c:pt idx="16">
                  <c:v> (360,35,90,100,98,0.71) </c:v>
                </c:pt>
                <c:pt idx="17">
                  <c:v> (360,35,100,100,97,0.72) </c:v>
                </c:pt>
                <c:pt idx="18">
                  <c:v> (370,34,30,100,110,0.66) </c:v>
                </c:pt>
                <c:pt idx="19">
                  <c:v> (370,34,40,100,99,0.69) </c:v>
                </c:pt>
                <c:pt idx="20">
                  <c:v> (370,34,50,100,95,0.71) </c:v>
                </c:pt>
                <c:pt idx="21">
                  <c:v> (370,34,60,100,92,0.72) </c:v>
                </c:pt>
                <c:pt idx="22">
                  <c:v> (370,34,70,100,91,0.73) </c:v>
                </c:pt>
                <c:pt idx="23">
                  <c:v> (370,34,80,100,90,0.73) </c:v>
                </c:pt>
                <c:pt idx="24">
                  <c:v> (370,34,90,100,89,0.73) </c:v>
                </c:pt>
                <c:pt idx="25">
                  <c:v> (370,34,100,100,89,0.74) </c:v>
                </c:pt>
                <c:pt idx="26">
                  <c:v> (380,34,20,100,124,0.61) </c:v>
                </c:pt>
                <c:pt idx="27">
                  <c:v> (380,33,30,100,98,0.69) </c:v>
                </c:pt>
                <c:pt idx="28">
                  <c:v> (380,33,40,100,91,0.72) </c:v>
                </c:pt>
                <c:pt idx="29">
                  <c:v> (380,33,50,100,87,0.73) </c:v>
                </c:pt>
                <c:pt idx="30">
                  <c:v> (380,33,60,100,85,0.74) </c:v>
                </c:pt>
                <c:pt idx="31">
                  <c:v> (380,33,70,100,84,0.75) </c:v>
                </c:pt>
                <c:pt idx="32">
                  <c:v> (380,33,80,100,84,0.75) </c:v>
                </c:pt>
                <c:pt idx="33">
                  <c:v> (380,33,90,100,83,0.76) </c:v>
                </c:pt>
                <c:pt idx="34">
                  <c:v> (380,33,100,100,83,0.76) </c:v>
                </c:pt>
                <c:pt idx="35">
                  <c:v> (390,33,20,100,107,0.64) </c:v>
                </c:pt>
                <c:pt idx="36">
                  <c:v> (390,33,30,100,90,0.71) </c:v>
                </c:pt>
                <c:pt idx="37">
                  <c:v> (390,33,40,100,84,0.74) </c:v>
                </c:pt>
                <c:pt idx="38">
                  <c:v> (390,33,50,100,81,0.75) </c:v>
                </c:pt>
                <c:pt idx="39">
                  <c:v> (390,33,60,100,80,0.76) </c:v>
                </c:pt>
                <c:pt idx="40">
                  <c:v> (390,33,70,100,79,0.77) </c:v>
                </c:pt>
                <c:pt idx="41">
                  <c:v> (390,33,80,100,79,0.77) </c:v>
                </c:pt>
                <c:pt idx="42">
                  <c:v> (390,33,90,100,78,0.77) </c:v>
                </c:pt>
                <c:pt idx="43">
                  <c:v> (390,33,100,100,78,0.78) </c:v>
                </c:pt>
                <c:pt idx="44">
                  <c:v> (400,32,20,100,96,0.67) </c:v>
                </c:pt>
                <c:pt idx="45">
                  <c:v> (400,32,30,100,84,0.73) </c:v>
                </c:pt>
                <c:pt idx="46">
                  <c:v> (400,32,40,100,79,0.76) </c:v>
                </c:pt>
                <c:pt idx="47">
                  <c:v> (400,32,50,100,77,0.76) </c:v>
                </c:pt>
                <c:pt idx="48">
                  <c:v> (400,32,60,100,76,0.78) </c:v>
                </c:pt>
                <c:pt idx="49">
                  <c:v> (400,32,70,100,75,0.79) </c:v>
                </c:pt>
                <c:pt idx="50">
                  <c:v> (400,32,80,100,75,0.79) </c:v>
                </c:pt>
                <c:pt idx="51">
                  <c:v> (400,32,90,100,75,0.79) </c:v>
                </c:pt>
                <c:pt idx="52">
                  <c:v> (400,32,100,100,74,0.79) </c:v>
                </c:pt>
                <c:pt idx="53">
                  <c:v> (410,31,20,100,88,0.7) </c:v>
                </c:pt>
                <c:pt idx="54">
                  <c:v> (410,31,30,100,79,0.75) </c:v>
                </c:pt>
                <c:pt idx="55">
                  <c:v> (410,31,40,100,75,0.78) </c:v>
                </c:pt>
                <c:pt idx="56">
                  <c:v> (410,31,50,100,73,0.79) </c:v>
                </c:pt>
                <c:pt idx="57">
                  <c:v> (410,31,60,100,72,0.8) </c:v>
                </c:pt>
                <c:pt idx="58">
                  <c:v> (410,31,70,100,72,0.8) </c:v>
                </c:pt>
                <c:pt idx="59">
                  <c:v> (410,31,80,100,72,0.81) </c:v>
                </c:pt>
                <c:pt idx="60">
                  <c:v> (410,31,90,100,71,0.81) </c:v>
                </c:pt>
                <c:pt idx="61">
                  <c:v> (410,31,100,100,71,0.81) </c:v>
                </c:pt>
                <c:pt idx="62">
                  <c:v> (420,31,20,100,82,0.72) </c:v>
                </c:pt>
                <c:pt idx="63">
                  <c:v> (420,31,30,100,75,0.77) </c:v>
                </c:pt>
                <c:pt idx="64">
                  <c:v> (420,31,40,100,72,0.8) </c:v>
                </c:pt>
                <c:pt idx="65">
                  <c:v> (420,31,50,100,70,0.81) </c:v>
                </c:pt>
                <c:pt idx="66">
                  <c:v> (420,31,60,100,69,0.81) </c:v>
                </c:pt>
                <c:pt idx="67">
                  <c:v> (420,31,70,100,69,0.82) </c:v>
                </c:pt>
                <c:pt idx="68">
                  <c:v> (420,31,80,100,69,0.82) </c:v>
                </c:pt>
                <c:pt idx="69">
                  <c:v> (420,31,90,100,69,0.82) </c:v>
                </c:pt>
                <c:pt idx="70">
                  <c:v> (420,31,100,100,69,0.82) </c:v>
                </c:pt>
              </c:strCache>
            </c:strRef>
          </c:cat>
          <c:val>
            <c:numRef>
              <c:f>Neg_101!$O$5:$O$75</c:f>
              <c:numCache>
                <c:formatCode>_(* #,##0.00_);_(* \(#,##0.00\);_(* "-"??_);_(@_)</c:formatCode>
                <c:ptCount val="71"/>
                <c:pt idx="0">
                  <c:v>59.918898348276443</c:v>
                </c:pt>
                <c:pt idx="1">
                  <c:v>57.016845037931716</c:v>
                </c:pt>
                <c:pt idx="2">
                  <c:v>55.477308898958306</c:v>
                </c:pt>
                <c:pt idx="3">
                  <c:v>54.526633044479262</c:v>
                </c:pt>
                <c:pt idx="4">
                  <c:v>53.82079713288752</c:v>
                </c:pt>
                <c:pt idx="5">
                  <c:v>51.003737815423122</c:v>
                </c:pt>
                <c:pt idx="6">
                  <c:v>48.49535726712363</c:v>
                </c:pt>
                <c:pt idx="7">
                  <c:v>47.845831431342042</c:v>
                </c:pt>
                <c:pt idx="8">
                  <c:v>47.344329540701231</c:v>
                </c:pt>
                <c:pt idx="9">
                  <c:v>47.129977926153131</c:v>
                </c:pt>
                <c:pt idx="10">
                  <c:v>46.823601336883236</c:v>
                </c:pt>
                <c:pt idx="11">
                  <c:v>46.481634290858182</c:v>
                </c:pt>
                <c:pt idx="12">
                  <c:v>44.909307643650557</c:v>
                </c:pt>
                <c:pt idx="13">
                  <c:v>44.356037815911328</c:v>
                </c:pt>
                <c:pt idx="14">
                  <c:v>43.501120200848703</c:v>
                </c:pt>
                <c:pt idx="15">
                  <c:v>43.33610990134752</c:v>
                </c:pt>
                <c:pt idx="16">
                  <c:v>43.500746874379239</c:v>
                </c:pt>
                <c:pt idx="17">
                  <c:v>43.17153514939406</c:v>
                </c:pt>
                <c:pt idx="18">
                  <c:v>44.980861883630325</c:v>
                </c:pt>
                <c:pt idx="19">
                  <c:v>42.632576169650775</c:v>
                </c:pt>
                <c:pt idx="20">
                  <c:v>42.039049304288156</c:v>
                </c:pt>
                <c:pt idx="21">
                  <c:v>41.278209959529356</c:v>
                </c:pt>
                <c:pt idx="22">
                  <c:v>41.231544150846887</c:v>
                </c:pt>
                <c:pt idx="23">
                  <c:v>40.957646964419993</c:v>
                </c:pt>
                <c:pt idx="24">
                  <c:v>40.629928545312644</c:v>
                </c:pt>
                <c:pt idx="25">
                  <c:v>40.735144388622025</c:v>
                </c:pt>
                <c:pt idx="26">
                  <c:v>47.1720393750456</c:v>
                </c:pt>
                <c:pt idx="27">
                  <c:v>41.817791150055058</c:v>
                </c:pt>
                <c:pt idx="28">
                  <c:v>40.682318693193473</c:v>
                </c:pt>
                <c:pt idx="29">
                  <c:v>39.765615547435267</c:v>
                </c:pt>
                <c:pt idx="30">
                  <c:v>39.390920214254258</c:v>
                </c:pt>
                <c:pt idx="31">
                  <c:v>39.214959004982269</c:v>
                </c:pt>
                <c:pt idx="32">
                  <c:v>39.392662404445076</c:v>
                </c:pt>
                <c:pt idx="33">
                  <c:v>39.037317826597707</c:v>
                </c:pt>
                <c:pt idx="34">
                  <c:v>39.109618719516398</c:v>
                </c:pt>
                <c:pt idx="35">
                  <c:v>42.802066386785469</c:v>
                </c:pt>
                <c:pt idx="36">
                  <c:v>39.720069718161199</c:v>
                </c:pt>
                <c:pt idx="37">
                  <c:v>38.613903389152199</c:v>
                </c:pt>
                <c:pt idx="38">
                  <c:v>38.036180677663367</c:v>
                </c:pt>
                <c:pt idx="39">
                  <c:v>37.999656904734564</c:v>
                </c:pt>
                <c:pt idx="40">
                  <c:v>37.795011778392421</c:v>
                </c:pt>
                <c:pt idx="41">
                  <c:v>37.912982942741678</c:v>
                </c:pt>
                <c:pt idx="42">
                  <c:v>37.559256112928644</c:v>
                </c:pt>
                <c:pt idx="43">
                  <c:v>37.6272015303703</c:v>
                </c:pt>
                <c:pt idx="44">
                  <c:v>40.062410090655703</c:v>
                </c:pt>
                <c:pt idx="45">
                  <c:v>38.227137166791991</c:v>
                </c:pt>
                <c:pt idx="46">
                  <c:v>37.303465260270535</c:v>
                </c:pt>
                <c:pt idx="47">
                  <c:v>36.359073734694064</c:v>
                </c:pt>
                <c:pt idx="48">
                  <c:v>36.941400805972897</c:v>
                </c:pt>
                <c:pt idx="49">
                  <c:v>36.665325881807469</c:v>
                </c:pt>
                <c:pt idx="50">
                  <c:v>36.781990403513618</c:v>
                </c:pt>
                <c:pt idx="51">
                  <c:v>36.912654667824498</c:v>
                </c:pt>
                <c:pt idx="52">
                  <c:v>36.457320817240195</c:v>
                </c:pt>
                <c:pt idx="53">
                  <c:v>38.191297825723858</c:v>
                </c:pt>
                <c:pt idx="54">
                  <c:v>37.033114675303494</c:v>
                </c:pt>
                <c:pt idx="55">
                  <c:v>36.347998382766761</c:v>
                </c:pt>
                <c:pt idx="56">
                  <c:v>35.969196458421692</c:v>
                </c:pt>
                <c:pt idx="57">
                  <c:v>35.785582056525762</c:v>
                </c:pt>
                <c:pt idx="58">
                  <c:v>35.95133900896586</c:v>
                </c:pt>
                <c:pt idx="59">
                  <c:v>36.099176290871888</c:v>
                </c:pt>
                <c:pt idx="60">
                  <c:v>35.655228897606101</c:v>
                </c:pt>
                <c:pt idx="61">
                  <c:v>35.703823559714102</c:v>
                </c:pt>
                <c:pt idx="62">
                  <c:v>36.781243750574703</c:v>
                </c:pt>
                <c:pt idx="63">
                  <c:v>36.044670626330777</c:v>
                </c:pt>
                <c:pt idx="64">
                  <c:v>35.660144362787321</c:v>
                </c:pt>
                <c:pt idx="65">
                  <c:v>35.166109001535695</c:v>
                </c:pt>
                <c:pt idx="66">
                  <c:v>34.94709080611937</c:v>
                </c:pt>
                <c:pt idx="67">
                  <c:v>35.123114236469604</c:v>
                </c:pt>
                <c:pt idx="68">
                  <c:v>35.217565833242894</c:v>
                </c:pt>
                <c:pt idx="69">
                  <c:v>35.273378140427113</c:v>
                </c:pt>
                <c:pt idx="70">
                  <c:v>35.329190447611339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C24-7E4A-B6CE-54573B21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952832"/>
        <c:axId val="239939520"/>
      </c:barChart>
      <c:lineChart>
        <c:grouping val="standard"/>
        <c:varyColors val="0"/>
        <c:ser>
          <c:idx val="8"/>
          <c:order val="8"/>
          <c:tx>
            <c:v>Total</c:v>
          </c:tx>
          <c:spPr>
            <a:ln w="19050">
              <a:solidFill>
                <a:schemeClr val="tx1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</c:spPr>
          </c:marker>
          <c:dLbls>
            <c:spPr>
              <a:ln w="9525">
                <a:solidFill>
                  <a:schemeClr val="tx1"/>
                </a:solidFill>
              </a:ln>
            </c:spPr>
            <c:txPr>
              <a:bodyPr rot="-3840000" anchor="t" anchorCtr="0"/>
              <a:lstStyle/>
              <a:p>
                <a:pPr>
                  <a:defRPr lang="ja-JP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Neg_101!$Q$5:$Q$75</c:f>
              <c:numCache>
                <c:formatCode>_(* #,##0.00_);_(* \(#,##0.00\);_(* "-"??_);_(@_)</c:formatCode>
                <c:ptCount val="71"/>
                <c:pt idx="0">
                  <c:v>145.20732981616251</c:v>
                </c:pt>
                <c:pt idx="1">
                  <c:v>142.79354151837282</c:v>
                </c:pt>
                <c:pt idx="2">
                  <c:v>141.74227039195446</c:v>
                </c:pt>
                <c:pt idx="3">
                  <c:v>141.27985955003047</c:v>
                </c:pt>
                <c:pt idx="4">
                  <c:v>141.06228865099376</c:v>
                </c:pt>
                <c:pt idx="5">
                  <c:v>137.48555009862258</c:v>
                </c:pt>
                <c:pt idx="6">
                  <c:v>135.46543456287816</c:v>
                </c:pt>
                <c:pt idx="7">
                  <c:v>135.30417373965162</c:v>
                </c:pt>
                <c:pt idx="8">
                  <c:v>135.29093686156585</c:v>
                </c:pt>
                <c:pt idx="9">
                  <c:v>135.56485025957278</c:v>
                </c:pt>
                <c:pt idx="10">
                  <c:v>135.74673868285794</c:v>
                </c:pt>
                <c:pt idx="11">
                  <c:v>134.15682738937102</c:v>
                </c:pt>
                <c:pt idx="12">
                  <c:v>133.07276575471846</c:v>
                </c:pt>
                <c:pt idx="13">
                  <c:v>133.00776093953428</c:v>
                </c:pt>
                <c:pt idx="14">
                  <c:v>132.64110833702671</c:v>
                </c:pt>
                <c:pt idx="15">
                  <c:v>132.96436305008055</c:v>
                </c:pt>
                <c:pt idx="16">
                  <c:v>133.61726503566732</c:v>
                </c:pt>
                <c:pt idx="17">
                  <c:v>133.77631832323721</c:v>
                </c:pt>
                <c:pt idx="18">
                  <c:v>133.84943579745658</c:v>
                </c:pt>
                <c:pt idx="19">
                  <c:v>131.98941509603208</c:v>
                </c:pt>
                <c:pt idx="20">
                  <c:v>131.88415324322452</c:v>
                </c:pt>
                <c:pt idx="21">
                  <c:v>131.61157891102076</c:v>
                </c:pt>
                <c:pt idx="22">
                  <c:v>132.05317811489334</c:v>
                </c:pt>
                <c:pt idx="23">
                  <c:v>132.2675459410215</c:v>
                </c:pt>
                <c:pt idx="24">
                  <c:v>132.42809253446919</c:v>
                </c:pt>
                <c:pt idx="25">
                  <c:v>133.02157339033363</c:v>
                </c:pt>
                <c:pt idx="26">
                  <c:v>137.28905732383885</c:v>
                </c:pt>
                <c:pt idx="27">
                  <c:v>132.36801089174978</c:v>
                </c:pt>
                <c:pt idx="28">
                  <c:v>131.72080344744325</c:v>
                </c:pt>
                <c:pt idx="29">
                  <c:v>131.29236531424007</c:v>
                </c:pt>
                <c:pt idx="30">
                  <c:v>131.40593499361412</c:v>
                </c:pt>
                <c:pt idx="31">
                  <c:v>131.71823879689717</c:v>
                </c:pt>
                <c:pt idx="32">
                  <c:v>132.38420720891503</c:v>
                </c:pt>
                <c:pt idx="33">
                  <c:v>132.5171276436227</c:v>
                </c:pt>
                <c:pt idx="34">
                  <c:v>133.07769354909644</c:v>
                </c:pt>
                <c:pt idx="35">
                  <c:v>134.60073016344717</c:v>
                </c:pt>
                <c:pt idx="36">
                  <c:v>132.00699850737794</c:v>
                </c:pt>
                <c:pt idx="37">
                  <c:v>131.38909719092396</c:v>
                </c:pt>
                <c:pt idx="38">
                  <c:v>131.29963949199021</c:v>
                </c:pt>
                <c:pt idx="39">
                  <c:v>131.75138073161645</c:v>
                </c:pt>
                <c:pt idx="40">
                  <c:v>132.03500061782933</c:v>
                </c:pt>
                <c:pt idx="41">
                  <c:v>132.64123679473363</c:v>
                </c:pt>
                <c:pt idx="42">
                  <c:v>132.77577497747566</c:v>
                </c:pt>
                <c:pt idx="43">
                  <c:v>133.33198540747236</c:v>
                </c:pt>
                <c:pt idx="44">
                  <c:v>133.54271969518584</c:v>
                </c:pt>
                <c:pt idx="45">
                  <c:v>132.19571178387719</c:v>
                </c:pt>
                <c:pt idx="46">
                  <c:v>131.76030488991077</c:v>
                </c:pt>
                <c:pt idx="47">
                  <c:v>131.30417837688935</c:v>
                </c:pt>
                <c:pt idx="48">
                  <c:v>132.37477046072323</c:v>
                </c:pt>
                <c:pt idx="49">
                  <c:v>132.58696054911283</c:v>
                </c:pt>
                <c:pt idx="50">
                  <c:v>133.19189008337403</c:v>
                </c:pt>
                <c:pt idx="51">
                  <c:v>133.81081936023998</c:v>
                </c:pt>
                <c:pt idx="52">
                  <c:v>133.84375052221071</c:v>
                </c:pt>
                <c:pt idx="53">
                  <c:v>133.35325325812244</c:v>
                </c:pt>
                <c:pt idx="54">
                  <c:v>132.68333512025711</c:v>
                </c:pt>
                <c:pt idx="55">
                  <c:v>132.48648384027541</c:v>
                </c:pt>
                <c:pt idx="56">
                  <c:v>132.5959469284854</c:v>
                </c:pt>
                <c:pt idx="57">
                  <c:v>132.90059753914451</c:v>
                </c:pt>
                <c:pt idx="58">
                  <c:v>133.55461950413968</c:v>
                </c:pt>
                <c:pt idx="59">
                  <c:v>134.19072179860075</c:v>
                </c:pt>
                <c:pt idx="60">
                  <c:v>134.23503941788999</c:v>
                </c:pt>
                <c:pt idx="61">
                  <c:v>134.77189909255304</c:v>
                </c:pt>
                <c:pt idx="62">
                  <c:v>133.6799082304953</c:v>
                </c:pt>
                <c:pt idx="63">
                  <c:v>133.43160011880644</c:v>
                </c:pt>
                <c:pt idx="64">
                  <c:v>133.53533886781804</c:v>
                </c:pt>
                <c:pt idx="65">
                  <c:v>133.52956851912145</c:v>
                </c:pt>
                <c:pt idx="66">
                  <c:v>133.79881533626016</c:v>
                </c:pt>
                <c:pt idx="67">
                  <c:v>134.46310377916546</c:v>
                </c:pt>
                <c:pt idx="68">
                  <c:v>135.04582038849378</c:v>
                </c:pt>
                <c:pt idx="69">
                  <c:v>135.58989770823305</c:v>
                </c:pt>
                <c:pt idx="70">
                  <c:v>136.13397502797233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C24-7E4A-B6CE-54573B21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52832"/>
        <c:axId val="239939520"/>
      </c:lineChart>
      <c:catAx>
        <c:axId val="19295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Renewable Capacity [GW], Storage Capacity [TWh], Catalyser Capacity [GW],  DAC Capacity [GW], DAC Capacity Factor)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239939520"/>
        <c:crosses val="autoZero"/>
        <c:auto val="1"/>
        <c:lblAlgn val="ctr"/>
        <c:lblOffset val="100"/>
        <c:noMultiLvlLbl val="0"/>
      </c:catAx>
      <c:valAx>
        <c:axId val="239939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Electricity Price (£/MWh)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19295283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DAC Capacity</a:t>
            </a:r>
            <a:r>
              <a:rPr lang="en-GB" baseline="0"/>
              <a:t> and Capacity Factor (Net-Negative)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DAC Capacity</c:v>
          </c:tx>
          <c:marker>
            <c:symbol val="diamond"/>
            <c:size val="10"/>
          </c:marker>
          <c:cat>
            <c:strRef>
              <c:f>Neg_101!$U$5:$U$75</c:f>
              <c:strCache>
                <c:ptCount val="71"/>
                <c:pt idx="0">
                  <c:v> (340,37,60) </c:v>
                </c:pt>
                <c:pt idx="1">
                  <c:v> (340,37,70) </c:v>
                </c:pt>
                <c:pt idx="2">
                  <c:v> (340,37,80) </c:v>
                </c:pt>
                <c:pt idx="3">
                  <c:v> (340,37,90) </c:v>
                </c:pt>
                <c:pt idx="4">
                  <c:v> (340,37,100) </c:v>
                </c:pt>
                <c:pt idx="5">
                  <c:v> (350,36,50) </c:v>
                </c:pt>
                <c:pt idx="6">
                  <c:v> (350,36,60) </c:v>
                </c:pt>
                <c:pt idx="7">
                  <c:v> (350,36,70) </c:v>
                </c:pt>
                <c:pt idx="8">
                  <c:v> (350,36,80) </c:v>
                </c:pt>
                <c:pt idx="9">
                  <c:v> (350,36,90) </c:v>
                </c:pt>
                <c:pt idx="10">
                  <c:v> (350,36,100) </c:v>
                </c:pt>
                <c:pt idx="11">
                  <c:v> (360,35,40) </c:v>
                </c:pt>
                <c:pt idx="12">
                  <c:v> (360,35,50) </c:v>
                </c:pt>
                <c:pt idx="13">
                  <c:v> (360,35,60) </c:v>
                </c:pt>
                <c:pt idx="14">
                  <c:v> (360,35,70) </c:v>
                </c:pt>
                <c:pt idx="15">
                  <c:v> (360,35,80) </c:v>
                </c:pt>
                <c:pt idx="16">
                  <c:v> (360,35,90) </c:v>
                </c:pt>
                <c:pt idx="17">
                  <c:v> (360,35,100) </c:v>
                </c:pt>
                <c:pt idx="18">
                  <c:v> (370,34,30) </c:v>
                </c:pt>
                <c:pt idx="19">
                  <c:v> (370,34,40) </c:v>
                </c:pt>
                <c:pt idx="20">
                  <c:v> (370,34,50) </c:v>
                </c:pt>
                <c:pt idx="21">
                  <c:v> (370,34,60) </c:v>
                </c:pt>
                <c:pt idx="22">
                  <c:v> (370,34,70) </c:v>
                </c:pt>
                <c:pt idx="23">
                  <c:v> (370,34,80) </c:v>
                </c:pt>
                <c:pt idx="24">
                  <c:v> (370,34,90) </c:v>
                </c:pt>
                <c:pt idx="25">
                  <c:v> (370,34,100) </c:v>
                </c:pt>
                <c:pt idx="26">
                  <c:v> (380,34,20) </c:v>
                </c:pt>
                <c:pt idx="27">
                  <c:v> (380,33,30) </c:v>
                </c:pt>
                <c:pt idx="28">
                  <c:v> (380,33,40) </c:v>
                </c:pt>
                <c:pt idx="29">
                  <c:v> (380,33,50) </c:v>
                </c:pt>
                <c:pt idx="30">
                  <c:v> (380,33,60) </c:v>
                </c:pt>
                <c:pt idx="31">
                  <c:v> (380,33,70) </c:v>
                </c:pt>
                <c:pt idx="32">
                  <c:v> (380,33,80) </c:v>
                </c:pt>
                <c:pt idx="33">
                  <c:v> (380,33,90) </c:v>
                </c:pt>
                <c:pt idx="34">
                  <c:v> (380,33,100) </c:v>
                </c:pt>
                <c:pt idx="35">
                  <c:v> (390,33,20) </c:v>
                </c:pt>
                <c:pt idx="36">
                  <c:v> (390,33,30) </c:v>
                </c:pt>
                <c:pt idx="37">
                  <c:v> (390,33,40) </c:v>
                </c:pt>
                <c:pt idx="38">
                  <c:v> (390,33,50) </c:v>
                </c:pt>
                <c:pt idx="39">
                  <c:v> (390,33,60) </c:v>
                </c:pt>
                <c:pt idx="40">
                  <c:v> (390,33,70) </c:v>
                </c:pt>
                <c:pt idx="41">
                  <c:v> (390,33,80) </c:v>
                </c:pt>
                <c:pt idx="42">
                  <c:v> (390,33,90) </c:v>
                </c:pt>
                <c:pt idx="43">
                  <c:v> (390,33,100) </c:v>
                </c:pt>
                <c:pt idx="44">
                  <c:v> (400,32,20) </c:v>
                </c:pt>
                <c:pt idx="45">
                  <c:v> (400,32,30) </c:v>
                </c:pt>
                <c:pt idx="46">
                  <c:v> (400,32,40) </c:v>
                </c:pt>
                <c:pt idx="47">
                  <c:v> (400,32,50) </c:v>
                </c:pt>
                <c:pt idx="48">
                  <c:v> (400,32,60) </c:v>
                </c:pt>
                <c:pt idx="49">
                  <c:v> (400,32,70) </c:v>
                </c:pt>
                <c:pt idx="50">
                  <c:v> (400,32,80) </c:v>
                </c:pt>
                <c:pt idx="51">
                  <c:v> (400,32,90) </c:v>
                </c:pt>
                <c:pt idx="52">
                  <c:v> (400,32,100) </c:v>
                </c:pt>
                <c:pt idx="53">
                  <c:v> (410,31,20) </c:v>
                </c:pt>
                <c:pt idx="54">
                  <c:v> (410,31,30) </c:v>
                </c:pt>
                <c:pt idx="55">
                  <c:v> (410,31,40) </c:v>
                </c:pt>
                <c:pt idx="56">
                  <c:v> (410,31,50) </c:v>
                </c:pt>
                <c:pt idx="57">
                  <c:v> (410,31,60) </c:v>
                </c:pt>
                <c:pt idx="58">
                  <c:v> (410,31,70) </c:v>
                </c:pt>
                <c:pt idx="59">
                  <c:v> (410,31,80) </c:v>
                </c:pt>
                <c:pt idx="60">
                  <c:v> (410,31,90) </c:v>
                </c:pt>
                <c:pt idx="61">
                  <c:v> (410,31,100) </c:v>
                </c:pt>
                <c:pt idx="62">
                  <c:v> (420,31,20) </c:v>
                </c:pt>
                <c:pt idx="63">
                  <c:v> (420,31,30) </c:v>
                </c:pt>
                <c:pt idx="64">
                  <c:v> (420,31,40) </c:v>
                </c:pt>
                <c:pt idx="65">
                  <c:v> (420,31,50) </c:v>
                </c:pt>
                <c:pt idx="66">
                  <c:v> (420,31,60) </c:v>
                </c:pt>
                <c:pt idx="67">
                  <c:v> (420,31,70) </c:v>
                </c:pt>
                <c:pt idx="68">
                  <c:v> (420,31,80) </c:v>
                </c:pt>
                <c:pt idx="69">
                  <c:v> (420,31,90) </c:v>
                </c:pt>
                <c:pt idx="70">
                  <c:v> (420,31,100) </c:v>
                </c:pt>
              </c:strCache>
            </c:strRef>
          </c:cat>
          <c:val>
            <c:numRef>
              <c:f>Neg_101!$N$5:$N$75</c:f>
              <c:numCache>
                <c:formatCode>0</c:formatCode>
                <c:ptCount val="71"/>
                <c:pt idx="0">
                  <c:v>150</c:v>
                </c:pt>
                <c:pt idx="1">
                  <c:v>141</c:v>
                </c:pt>
                <c:pt idx="2">
                  <c:v>136</c:v>
                </c:pt>
                <c:pt idx="3">
                  <c:v>133</c:v>
                </c:pt>
                <c:pt idx="4">
                  <c:v>131</c:v>
                </c:pt>
                <c:pt idx="5">
                  <c:v>122</c:v>
                </c:pt>
                <c:pt idx="6">
                  <c:v>116</c:v>
                </c:pt>
                <c:pt idx="7">
                  <c:v>113</c:v>
                </c:pt>
                <c:pt idx="8">
                  <c:v>111</c:v>
                </c:pt>
                <c:pt idx="9">
                  <c:v>110</c:v>
                </c:pt>
                <c:pt idx="10">
                  <c:v>109</c:v>
                </c:pt>
                <c:pt idx="11">
                  <c:v>112</c:v>
                </c:pt>
                <c:pt idx="12">
                  <c:v>105</c:v>
                </c:pt>
                <c:pt idx="13">
                  <c:v>102</c:v>
                </c:pt>
                <c:pt idx="14">
                  <c:v>99</c:v>
                </c:pt>
                <c:pt idx="15">
                  <c:v>98</c:v>
                </c:pt>
                <c:pt idx="16">
                  <c:v>98</c:v>
                </c:pt>
                <c:pt idx="17">
                  <c:v>97</c:v>
                </c:pt>
                <c:pt idx="18">
                  <c:v>110</c:v>
                </c:pt>
                <c:pt idx="19">
                  <c:v>99</c:v>
                </c:pt>
                <c:pt idx="20">
                  <c:v>95</c:v>
                </c:pt>
                <c:pt idx="21">
                  <c:v>92</c:v>
                </c:pt>
                <c:pt idx="22">
                  <c:v>91</c:v>
                </c:pt>
                <c:pt idx="23">
                  <c:v>90</c:v>
                </c:pt>
                <c:pt idx="24">
                  <c:v>89</c:v>
                </c:pt>
                <c:pt idx="25">
                  <c:v>89</c:v>
                </c:pt>
                <c:pt idx="26">
                  <c:v>124</c:v>
                </c:pt>
                <c:pt idx="27">
                  <c:v>98</c:v>
                </c:pt>
                <c:pt idx="28">
                  <c:v>91</c:v>
                </c:pt>
                <c:pt idx="29">
                  <c:v>87</c:v>
                </c:pt>
                <c:pt idx="30">
                  <c:v>85</c:v>
                </c:pt>
                <c:pt idx="31">
                  <c:v>84</c:v>
                </c:pt>
                <c:pt idx="32">
                  <c:v>84</c:v>
                </c:pt>
                <c:pt idx="33">
                  <c:v>83</c:v>
                </c:pt>
                <c:pt idx="34">
                  <c:v>83</c:v>
                </c:pt>
                <c:pt idx="35">
                  <c:v>107</c:v>
                </c:pt>
                <c:pt idx="36">
                  <c:v>90</c:v>
                </c:pt>
                <c:pt idx="37">
                  <c:v>84</c:v>
                </c:pt>
                <c:pt idx="38">
                  <c:v>81</c:v>
                </c:pt>
                <c:pt idx="39">
                  <c:v>80</c:v>
                </c:pt>
                <c:pt idx="40">
                  <c:v>79</c:v>
                </c:pt>
                <c:pt idx="41">
                  <c:v>79</c:v>
                </c:pt>
                <c:pt idx="42">
                  <c:v>78</c:v>
                </c:pt>
                <c:pt idx="43">
                  <c:v>78</c:v>
                </c:pt>
                <c:pt idx="44">
                  <c:v>96</c:v>
                </c:pt>
                <c:pt idx="45">
                  <c:v>84</c:v>
                </c:pt>
                <c:pt idx="46">
                  <c:v>79</c:v>
                </c:pt>
                <c:pt idx="47">
                  <c:v>77</c:v>
                </c:pt>
                <c:pt idx="48">
                  <c:v>76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74</c:v>
                </c:pt>
                <c:pt idx="53">
                  <c:v>88</c:v>
                </c:pt>
                <c:pt idx="54">
                  <c:v>79</c:v>
                </c:pt>
                <c:pt idx="55">
                  <c:v>75</c:v>
                </c:pt>
                <c:pt idx="56">
                  <c:v>73</c:v>
                </c:pt>
                <c:pt idx="57">
                  <c:v>72</c:v>
                </c:pt>
                <c:pt idx="58">
                  <c:v>72</c:v>
                </c:pt>
                <c:pt idx="59">
                  <c:v>72</c:v>
                </c:pt>
                <c:pt idx="60">
                  <c:v>71</c:v>
                </c:pt>
                <c:pt idx="61" formatCode="General">
                  <c:v>71</c:v>
                </c:pt>
                <c:pt idx="62">
                  <c:v>82</c:v>
                </c:pt>
                <c:pt idx="63">
                  <c:v>75</c:v>
                </c:pt>
                <c:pt idx="64">
                  <c:v>72</c:v>
                </c:pt>
                <c:pt idx="65">
                  <c:v>70</c:v>
                </c:pt>
                <c:pt idx="66">
                  <c:v>69</c:v>
                </c:pt>
                <c:pt idx="67">
                  <c:v>69</c:v>
                </c:pt>
                <c:pt idx="68">
                  <c:v>69</c:v>
                </c:pt>
                <c:pt idx="69">
                  <c:v>69</c:v>
                </c:pt>
                <c:pt idx="70">
                  <c:v>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51808"/>
        <c:axId val="195321856"/>
      </c:lineChart>
      <c:lineChart>
        <c:grouping val="standard"/>
        <c:varyColors val="0"/>
        <c:ser>
          <c:idx val="1"/>
          <c:order val="1"/>
          <c:tx>
            <c:v>Capacity Factor</c:v>
          </c:tx>
          <c:marker>
            <c:symbol val="square"/>
            <c:size val="8"/>
          </c:marker>
          <c:val>
            <c:numRef>
              <c:f>Neg_101!$M$5:$M$75</c:f>
              <c:numCache>
                <c:formatCode>0</c:formatCode>
                <c:ptCount val="71"/>
                <c:pt idx="0">
                  <c:v>64.2</c:v>
                </c:pt>
                <c:pt idx="1">
                  <c:v>64.989999999999995</c:v>
                </c:pt>
                <c:pt idx="2">
                  <c:v>65.56</c:v>
                </c:pt>
                <c:pt idx="3">
                  <c:v>65.89</c:v>
                </c:pt>
                <c:pt idx="4">
                  <c:v>66.03</c:v>
                </c:pt>
                <c:pt idx="5">
                  <c:v>67.19</c:v>
                </c:pt>
                <c:pt idx="6">
                  <c:v>67.19</c:v>
                </c:pt>
                <c:pt idx="7">
                  <c:v>68.05</c:v>
                </c:pt>
                <c:pt idx="8">
                  <c:v>68.55</c:v>
                </c:pt>
                <c:pt idx="9">
                  <c:v>68.86</c:v>
                </c:pt>
                <c:pt idx="10">
                  <c:v>69.040000000000006</c:v>
                </c:pt>
                <c:pt idx="11">
                  <c:v>66.7</c:v>
                </c:pt>
                <c:pt idx="12">
                  <c:v>68.739999999999995</c:v>
                </c:pt>
                <c:pt idx="13">
                  <c:v>69.89</c:v>
                </c:pt>
                <c:pt idx="14">
                  <c:v>70.62</c:v>
                </c:pt>
                <c:pt idx="15">
                  <c:v>71.069999999999993</c:v>
                </c:pt>
                <c:pt idx="16">
                  <c:v>71.34</c:v>
                </c:pt>
                <c:pt idx="17">
                  <c:v>71.53</c:v>
                </c:pt>
                <c:pt idx="18">
                  <c:v>65.72</c:v>
                </c:pt>
                <c:pt idx="19">
                  <c:v>69.209999999999994</c:v>
                </c:pt>
                <c:pt idx="20">
                  <c:v>71.12</c:v>
                </c:pt>
                <c:pt idx="21">
                  <c:v>72.11</c:v>
                </c:pt>
                <c:pt idx="22">
                  <c:v>72.819999999999993</c:v>
                </c:pt>
                <c:pt idx="23">
                  <c:v>73.14</c:v>
                </c:pt>
                <c:pt idx="24">
                  <c:v>73.37</c:v>
                </c:pt>
                <c:pt idx="25">
                  <c:v>73.56</c:v>
                </c:pt>
                <c:pt idx="26">
                  <c:v>61.14</c:v>
                </c:pt>
                <c:pt idx="27">
                  <c:v>68.58</c:v>
                </c:pt>
                <c:pt idx="28">
                  <c:v>71.849999999999994</c:v>
                </c:pt>
                <c:pt idx="29">
                  <c:v>73.459999999999994</c:v>
                </c:pt>
                <c:pt idx="30">
                  <c:v>74.48</c:v>
                </c:pt>
                <c:pt idx="31">
                  <c:v>75.03</c:v>
                </c:pt>
                <c:pt idx="32">
                  <c:v>75.37</c:v>
                </c:pt>
                <c:pt idx="33">
                  <c:v>75.59</c:v>
                </c:pt>
                <c:pt idx="34">
                  <c:v>75.73</c:v>
                </c:pt>
                <c:pt idx="35">
                  <c:v>64.290000000000006</c:v>
                </c:pt>
                <c:pt idx="36">
                  <c:v>70.930000000000007</c:v>
                </c:pt>
                <c:pt idx="37">
                  <c:v>73.88</c:v>
                </c:pt>
                <c:pt idx="38">
                  <c:v>75.47</c:v>
                </c:pt>
                <c:pt idx="39">
                  <c:v>76.34</c:v>
                </c:pt>
                <c:pt idx="40">
                  <c:v>76.89</c:v>
                </c:pt>
                <c:pt idx="41">
                  <c:v>77.13</c:v>
                </c:pt>
                <c:pt idx="42">
                  <c:v>77.39</c:v>
                </c:pt>
                <c:pt idx="43">
                  <c:v>77.53</c:v>
                </c:pt>
                <c:pt idx="44">
                  <c:v>67.069999999999993</c:v>
                </c:pt>
                <c:pt idx="45">
                  <c:v>73.14</c:v>
                </c:pt>
                <c:pt idx="46">
                  <c:v>75.89</c:v>
                </c:pt>
                <c:pt idx="47">
                  <c:v>75.89</c:v>
                </c:pt>
                <c:pt idx="48">
                  <c:v>78.12</c:v>
                </c:pt>
                <c:pt idx="49">
                  <c:v>78.569999999999993</c:v>
                </c:pt>
                <c:pt idx="50">
                  <c:v>78.819999999999993</c:v>
                </c:pt>
                <c:pt idx="51">
                  <c:v>79.099999999999994</c:v>
                </c:pt>
                <c:pt idx="52">
                  <c:v>79.180000000000007</c:v>
                </c:pt>
                <c:pt idx="53">
                  <c:v>69.75</c:v>
                </c:pt>
                <c:pt idx="54">
                  <c:v>75.34</c:v>
                </c:pt>
                <c:pt idx="55">
                  <c:v>77.89</c:v>
                </c:pt>
                <c:pt idx="56">
                  <c:v>79.19</c:v>
                </c:pt>
                <c:pt idx="57">
                  <c:v>79.88</c:v>
                </c:pt>
                <c:pt idx="58">
                  <c:v>80.25</c:v>
                </c:pt>
                <c:pt idx="59">
                  <c:v>80.58</c:v>
                </c:pt>
                <c:pt idx="60">
                  <c:v>80.709999999999994</c:v>
                </c:pt>
                <c:pt idx="61">
                  <c:v>80.819999999999993</c:v>
                </c:pt>
                <c:pt idx="62">
                  <c:v>72.09</c:v>
                </c:pt>
                <c:pt idx="63">
                  <c:v>77.239999999999995</c:v>
                </c:pt>
                <c:pt idx="64">
                  <c:v>79.599999999999994</c:v>
                </c:pt>
                <c:pt idx="65">
                  <c:v>80.739999999999995</c:v>
                </c:pt>
                <c:pt idx="66">
                  <c:v>81.400000000000006</c:v>
                </c:pt>
                <c:pt idx="67">
                  <c:v>81.81</c:v>
                </c:pt>
                <c:pt idx="68">
                  <c:v>82.03</c:v>
                </c:pt>
                <c:pt idx="69">
                  <c:v>82.16</c:v>
                </c:pt>
                <c:pt idx="70">
                  <c:v>82.29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51296"/>
        <c:axId val="195322432"/>
      </c:lineChart>
      <c:catAx>
        <c:axId val="19295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Renewable Capacity [GW], Storage Capacity [TWh], Electrolyser Power [GW]</a:t>
                </a:r>
                <a:endParaRPr lang="en-GB" sz="1000">
                  <a:effectLst/>
                </a:endParaRPr>
              </a:p>
            </c:rich>
          </c:tx>
          <c:overlay val="0"/>
        </c:title>
        <c:majorTickMark val="out"/>
        <c:minorTickMark val="none"/>
        <c:tickLblPos val="nextTo"/>
        <c:txPr>
          <a:bodyPr rot="-5400000" anchor="ctr" anchorCtr="1"/>
          <a:lstStyle/>
          <a:p>
            <a:pPr>
              <a:defRPr sz="800"/>
            </a:pPr>
            <a:endParaRPr lang="en-US"/>
          </a:p>
        </c:txPr>
        <c:crossAx val="195321856"/>
        <c:crosses val="autoZero"/>
        <c:auto val="1"/>
        <c:lblAlgn val="ctr"/>
        <c:lblOffset val="100"/>
        <c:noMultiLvlLbl val="0"/>
      </c:catAx>
      <c:valAx>
        <c:axId val="195321856"/>
        <c:scaling>
          <c:orientation val="minMax"/>
          <c:max val="150"/>
          <c:min val="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GB" b="0" i="0"/>
                  <a:t>Capacity</a:t>
                </a:r>
                <a:r>
                  <a:rPr lang="en-GB" b="0" i="0" baseline="0"/>
                  <a:t> (GW)</a:t>
                </a:r>
                <a:endParaRPr lang="en-GB" b="0" i="0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2951808"/>
        <c:crosses val="autoZero"/>
        <c:crossBetween val="between"/>
      </c:valAx>
      <c:valAx>
        <c:axId val="195322432"/>
        <c:scaling>
          <c:orientation val="minMax"/>
          <c:max val="90"/>
          <c:min val="6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GB" b="0"/>
                  <a:t>Capacity</a:t>
                </a:r>
                <a:r>
                  <a:rPr lang="en-GB" b="0" baseline="0"/>
                  <a:t>  Factor</a:t>
                </a:r>
                <a:endParaRPr lang="en-GB" b="0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2951296"/>
        <c:crosses val="max"/>
        <c:crossBetween val="between"/>
      </c:valAx>
      <c:catAx>
        <c:axId val="192951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9532243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GB"/>
              <a:t>Electricity</a:t>
            </a:r>
            <a:r>
              <a:rPr lang="en-GB" baseline="0"/>
              <a:t> Price Trend: Mid CAPEX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41275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accent2"/>
              </a:solidFill>
              <a:ln w="41275">
                <a:solidFill>
                  <a:srgbClr val="FF0000"/>
                </a:solidFill>
              </a:ln>
            </c:spPr>
          </c:marker>
          <c:cat>
            <c:strRef>
              <c:f>Neg_162!$S$5:$S$111</c:f>
              <c:strCache>
                <c:ptCount val="107"/>
                <c:pt idx="0">
                  <c:v> (420,31,60,100,188,0.81) </c:v>
                </c:pt>
                <c:pt idx="1">
                  <c:v> (420,31,70,100,183,0.82) </c:v>
                </c:pt>
                <c:pt idx="2">
                  <c:v> (420,31,80,100,181,0.82) </c:v>
                </c:pt>
                <c:pt idx="3">
                  <c:v> (420,31,90,100,179,0.82) </c:v>
                </c:pt>
                <c:pt idx="4">
                  <c:v> (420,31,100,100,178,0.82) </c:v>
                </c:pt>
                <c:pt idx="5">
                  <c:v> (430,31,50,100,164,0.82) </c:v>
                </c:pt>
                <c:pt idx="6">
                  <c:v> (430,31,60,100,160,0.83) </c:v>
                </c:pt>
                <c:pt idx="7">
                  <c:v> (430,31,70,100,158,0.83) </c:v>
                </c:pt>
                <c:pt idx="8">
                  <c:v> (430,31,80,100,156,0.83) </c:v>
                </c:pt>
                <c:pt idx="9">
                  <c:v> (430,31,90,100,156,0.83) </c:v>
                </c:pt>
                <c:pt idx="10">
                  <c:v> (430,31,100,100,155,0.84) </c:v>
                </c:pt>
                <c:pt idx="11">
                  <c:v> (440,30,40,100,152,0.83) </c:v>
                </c:pt>
                <c:pt idx="12">
                  <c:v> (440,30,50,100,147,0.84) </c:v>
                </c:pt>
                <c:pt idx="13">
                  <c:v> (440,30,60,100,145,0.84) </c:v>
                </c:pt>
                <c:pt idx="14">
                  <c:v> (440,30,70,100,144,0.84) </c:v>
                </c:pt>
                <c:pt idx="15">
                  <c:v> (440,30,80,100,143,0.85) </c:v>
                </c:pt>
                <c:pt idx="16">
                  <c:v> (440,30,90,100,142,0.85) </c:v>
                </c:pt>
                <c:pt idx="17">
                  <c:v> (440,30,100,100,142,0.85) </c:v>
                </c:pt>
                <c:pt idx="18">
                  <c:v> (450,30,30,100,147,0.82) </c:v>
                </c:pt>
                <c:pt idx="19">
                  <c:v> (450,30,40,100,140,0.84) </c:v>
                </c:pt>
                <c:pt idx="20">
                  <c:v> (450,30,50,100,136,0.85) </c:v>
                </c:pt>
                <c:pt idx="21">
                  <c:v> (450,30,60,100,135,0.85) </c:v>
                </c:pt>
                <c:pt idx="22">
                  <c:v> (450,30,70,100,134,0.85) </c:v>
                </c:pt>
                <c:pt idx="23">
                  <c:v> (450,30,80,100,133,0.86) </c:v>
                </c:pt>
                <c:pt idx="24">
                  <c:v> (450,30,90,100,133,0.86) </c:v>
                </c:pt>
                <c:pt idx="25">
                  <c:v> (450,30,100,100,133,0.86) </c:v>
                </c:pt>
                <c:pt idx="26">
                  <c:v> (460,30,20,100,150,0.8) </c:v>
                </c:pt>
                <c:pt idx="27">
                  <c:v> (460,30,30,100,136,0.83) </c:v>
                </c:pt>
                <c:pt idx="28">
                  <c:v> (460,30,40,100,131,0.85) </c:v>
                </c:pt>
                <c:pt idx="29">
                  <c:v> (460,30,50,100,128,0.86) </c:v>
                </c:pt>
                <c:pt idx="30">
                  <c:v> (460,30,60,100,127,0.86) </c:v>
                </c:pt>
                <c:pt idx="31">
                  <c:v> (460,30,70,100,127,0.87) </c:v>
                </c:pt>
                <c:pt idx="32">
                  <c:v> (460,30,80,100,126,0.87) </c:v>
                </c:pt>
                <c:pt idx="33">
                  <c:v> (460,30,90,100,126,0.87) </c:v>
                </c:pt>
                <c:pt idx="34">
                  <c:v> (460,30,100,100,126,0.87) </c:v>
                </c:pt>
                <c:pt idx="35">
                  <c:v> (470,29,20,100,139,0.82) </c:v>
                </c:pt>
                <c:pt idx="36">
                  <c:v> (470,29,30,100,129,0.85) </c:v>
                </c:pt>
                <c:pt idx="37">
                  <c:v> (470,29,40,100,124,0.86) </c:v>
                </c:pt>
                <c:pt idx="38">
                  <c:v> (470,29,50,100,122,0.87) </c:v>
                </c:pt>
                <c:pt idx="39">
                  <c:v> (470,29,60,100,121,0.87) </c:v>
                </c:pt>
                <c:pt idx="40">
                  <c:v> (470,29,70,100,121,0.88) </c:v>
                </c:pt>
                <c:pt idx="41">
                  <c:v> (470,29,80,100,120,0.88) </c:v>
                </c:pt>
                <c:pt idx="42">
                  <c:v> (470,29,90,100,120,0.88) </c:v>
                </c:pt>
                <c:pt idx="43">
                  <c:v> (470,29,100,100,120,0.88) </c:v>
                </c:pt>
                <c:pt idx="44">
                  <c:v> (480,29,20,100,130,0.83) </c:v>
                </c:pt>
                <c:pt idx="45">
                  <c:v> (480,29,30,100,122,0.86) </c:v>
                </c:pt>
                <c:pt idx="46">
                  <c:v> (480,29,40,100,118,0.87) </c:v>
                </c:pt>
                <c:pt idx="47">
                  <c:v> (480,29,50,100,117,0.88) </c:v>
                </c:pt>
                <c:pt idx="48">
                  <c:v> (480,29,60,100,116,0.88) </c:v>
                </c:pt>
                <c:pt idx="49">
                  <c:v> (480,29,70,100,116,0.89) </c:v>
                </c:pt>
                <c:pt idx="50">
                  <c:v> (480,29,80,100,116,0.89) </c:v>
                </c:pt>
                <c:pt idx="51">
                  <c:v> (480,29,90,100,115,0.89) </c:v>
                </c:pt>
                <c:pt idx="52">
                  <c:v> (480,29,100,100,115,0.89) </c:v>
                </c:pt>
                <c:pt idx="53">
                  <c:v> (490,29,20,100,123,0.84) </c:v>
                </c:pt>
                <c:pt idx="54">
                  <c:v> (490,29,30,100,117,0.87) </c:v>
                </c:pt>
                <c:pt idx="55">
                  <c:v> (490,29,40,100,114,0.88) </c:v>
                </c:pt>
                <c:pt idx="56">
                  <c:v> (490,29,50,100,113,0.89) </c:v>
                </c:pt>
                <c:pt idx="57">
                  <c:v> (490,29,60,100,112,0.89) </c:v>
                </c:pt>
                <c:pt idx="58">
                  <c:v> (490,29,70,100,112,0.89) </c:v>
                </c:pt>
                <c:pt idx="59">
                  <c:v> (490,29,80,100,112,0.89) </c:v>
                </c:pt>
                <c:pt idx="60">
                  <c:v> (490,29,90,100,111,0.9) </c:v>
                </c:pt>
                <c:pt idx="61">
                  <c:v> (490,29,100,100,111,0.9) </c:v>
                </c:pt>
                <c:pt idx="62">
                  <c:v> (500,28,20,100,118,0.85) </c:v>
                </c:pt>
                <c:pt idx="63">
                  <c:v> (500,28,30,100,112,0.88) </c:v>
                </c:pt>
                <c:pt idx="64">
                  <c:v> (500,28,40,100,110,0.89) </c:v>
                </c:pt>
                <c:pt idx="65">
                  <c:v> (500,28,50,100,109,0.9) </c:v>
                </c:pt>
                <c:pt idx="66">
                  <c:v> (500,28,60,100,109,0.9) </c:v>
                </c:pt>
                <c:pt idx="67">
                  <c:v> (500,28,70,100,108,0.9) </c:v>
                </c:pt>
                <c:pt idx="68">
                  <c:v> (500,28,80,100,108,0.9) </c:v>
                </c:pt>
                <c:pt idx="69">
                  <c:v> (500,28,90,100,108,0.9) </c:v>
                </c:pt>
                <c:pt idx="70">
                  <c:v> (500,28,100,100,108,0.9) </c:v>
                </c:pt>
                <c:pt idx="71">
                  <c:v> (510,28,20,100,113,0.87) </c:v>
                </c:pt>
                <c:pt idx="72">
                  <c:v> (510,28,30,100,109,0.89) </c:v>
                </c:pt>
                <c:pt idx="73">
                  <c:v> (510,28,40,100,107,0.9) </c:v>
                </c:pt>
                <c:pt idx="74">
                  <c:v> (510,28,50,100,106,0.9) </c:v>
                </c:pt>
                <c:pt idx="75">
                  <c:v> (510,28,60,100,106,0.91) </c:v>
                </c:pt>
                <c:pt idx="76">
                  <c:v> (510,28,70,100,105,0.91) </c:v>
                </c:pt>
                <c:pt idx="77">
                  <c:v> (510,28,80,100,105,0.91) </c:v>
                </c:pt>
                <c:pt idx="78">
                  <c:v> (510,28,90,100,105,0.91) </c:v>
                </c:pt>
                <c:pt idx="79">
                  <c:v> (510,28,100,100,105,0.91) </c:v>
                </c:pt>
                <c:pt idx="80">
                  <c:v> (520,28,20,100,109,0.88) </c:v>
                </c:pt>
                <c:pt idx="81">
                  <c:v> (520,28,30,100,105,0.9) </c:v>
                </c:pt>
                <c:pt idx="82">
                  <c:v> (520,28,40,100,104,0.91) </c:v>
                </c:pt>
                <c:pt idx="83">
                  <c:v> (520,28,50,100,103,0.91) </c:v>
                </c:pt>
                <c:pt idx="84">
                  <c:v> (520,28,60,100,103,0.91) </c:v>
                </c:pt>
                <c:pt idx="85">
                  <c:v> (520,28,70,100,103,0.92) </c:v>
                </c:pt>
                <c:pt idx="86">
                  <c:v> (520,28,80,100,102,0.92) </c:v>
                </c:pt>
                <c:pt idx="87">
                  <c:v> (520,28,90,100,102,0.92) </c:v>
                </c:pt>
                <c:pt idx="88">
                  <c:v> (520,28,100,100,102,0.92) </c:v>
                </c:pt>
                <c:pt idx="89">
                  <c:v> (530,28,20,100,106,0.89) </c:v>
                </c:pt>
                <c:pt idx="90">
                  <c:v> (530,28,30,100,103,0.91) </c:v>
                </c:pt>
                <c:pt idx="91">
                  <c:v> (530,28,40,100,102,0.91) </c:v>
                </c:pt>
                <c:pt idx="92">
                  <c:v> (530,28,50,100,101,0.92) </c:v>
                </c:pt>
                <c:pt idx="93">
                  <c:v> (530,28,60,100,101,0.92) </c:v>
                </c:pt>
                <c:pt idx="94">
                  <c:v> (530,28,70,100,100,0.92) </c:v>
                </c:pt>
                <c:pt idx="95">
                  <c:v> (530,28,80,100,100,0.92) </c:v>
                </c:pt>
                <c:pt idx="96">
                  <c:v> (530,28,90,100,100,0.92) </c:v>
                </c:pt>
                <c:pt idx="97">
                  <c:v> (530,28,100,100,100,0.92) </c:v>
                </c:pt>
                <c:pt idx="98">
                  <c:v> (540,27,20,100,103,0.89) </c:v>
                </c:pt>
                <c:pt idx="99">
                  <c:v> (540,27,30,100,100,0.91) </c:v>
                </c:pt>
                <c:pt idx="100">
                  <c:v> (540,27,40,100,99,0.92) </c:v>
                </c:pt>
                <c:pt idx="101">
                  <c:v> (540,27,50,100,99,0.92) </c:v>
                </c:pt>
                <c:pt idx="102">
                  <c:v> (540,27,60,100,98,0.93) </c:v>
                </c:pt>
                <c:pt idx="103">
                  <c:v> (540,27,70,100,98,0.93) </c:v>
                </c:pt>
                <c:pt idx="104">
                  <c:v> (540,27,80,100,98,0.93) </c:v>
                </c:pt>
                <c:pt idx="105">
                  <c:v> (540,27,90,100,98,0.93) </c:v>
                </c:pt>
                <c:pt idx="106">
                  <c:v> (540,27,100,100,98,0.93) </c:v>
                </c:pt>
              </c:strCache>
            </c:strRef>
          </c:cat>
          <c:val>
            <c:numRef>
              <c:f>Neg_162!$Q$5:$Q$111</c:f>
              <c:numCache>
                <c:formatCode>_(* #,##0.00_);_(* \(#,##0.00\);_(* "-"??_);_(@_)</c:formatCode>
                <c:ptCount val="107"/>
                <c:pt idx="0">
                  <c:v>194.06988498739355</c:v>
                </c:pt>
                <c:pt idx="1">
                  <c:v>192.4925968655065</c:v>
                </c:pt>
                <c:pt idx="2">
                  <c:v>192.21056492940977</c:v>
                </c:pt>
                <c:pt idx="3">
                  <c:v>191.82281938137771</c:v>
                </c:pt>
                <c:pt idx="4">
                  <c:v>191.94385559014097</c:v>
                </c:pt>
                <c:pt idx="5">
                  <c:v>183.96895546647369</c:v>
                </c:pt>
                <c:pt idx="6">
                  <c:v>183.04878415191391</c:v>
                </c:pt>
                <c:pt idx="7">
                  <c:v>182.79139176280154</c:v>
                </c:pt>
                <c:pt idx="8">
                  <c:v>182.46854279937719</c:v>
                </c:pt>
                <c:pt idx="9">
                  <c:v>183.09269864681556</c:v>
                </c:pt>
                <c:pt idx="10">
                  <c:v>183.11934547988375</c:v>
                </c:pt>
                <c:pt idx="11">
                  <c:v>179.38498472474225</c:v>
                </c:pt>
                <c:pt idx="12">
                  <c:v>178.18251637819276</c:v>
                </c:pt>
                <c:pt idx="13">
                  <c:v>178.15459532564154</c:v>
                </c:pt>
                <c:pt idx="14">
                  <c:v>178.41519341290444</c:v>
                </c:pt>
                <c:pt idx="15">
                  <c:v>178.53822069617146</c:v>
                </c:pt>
                <c:pt idx="16">
                  <c:v>178.60599566195845</c:v>
                </c:pt>
                <c:pt idx="17">
                  <c:v>179.19144999872947</c:v>
                </c:pt>
                <c:pt idx="18">
                  <c:v>177.67133210885976</c:v>
                </c:pt>
                <c:pt idx="19">
                  <c:v>175.96705076627819</c:v>
                </c:pt>
                <c:pt idx="20">
                  <c:v>175.26838649026448</c:v>
                </c:pt>
                <c:pt idx="21">
                  <c:v>175.59027233959699</c:v>
                </c:pt>
                <c:pt idx="22">
                  <c:v>175.77340518444697</c:v>
                </c:pt>
                <c:pt idx="23">
                  <c:v>175.88697486382102</c:v>
                </c:pt>
                <c:pt idx="24">
                  <c:v>176.49937092747143</c:v>
                </c:pt>
                <c:pt idx="25">
                  <c:v>177.08694078090275</c:v>
                </c:pt>
                <c:pt idx="26">
                  <c:v>178.32506707797748</c:v>
                </c:pt>
                <c:pt idx="27">
                  <c:v>174.92849684933526</c:v>
                </c:pt>
                <c:pt idx="28">
                  <c:v>174.0338361768552</c:v>
                </c:pt>
                <c:pt idx="29">
                  <c:v>173.57298086188729</c:v>
                </c:pt>
                <c:pt idx="30">
                  <c:v>173.91471523517941</c:v>
                </c:pt>
                <c:pt idx="31">
                  <c:v>174.61633632503066</c:v>
                </c:pt>
                <c:pt idx="32">
                  <c:v>174.69941767606548</c:v>
                </c:pt>
                <c:pt idx="33">
                  <c:v>175.31312038235899</c:v>
                </c:pt>
                <c:pt idx="34">
                  <c:v>175.85626438592459</c:v>
                </c:pt>
                <c:pt idx="35">
                  <c:v>175.96788049599655</c:v>
                </c:pt>
                <c:pt idx="36">
                  <c:v>173.93693849263775</c:v>
                </c:pt>
                <c:pt idx="37">
                  <c:v>172.91690234749751</c:v>
                </c:pt>
                <c:pt idx="38">
                  <c:v>172.86446619011846</c:v>
                </c:pt>
                <c:pt idx="39">
                  <c:v>173.13607740823045</c:v>
                </c:pt>
                <c:pt idx="40">
                  <c:v>173.82008993293883</c:v>
                </c:pt>
                <c:pt idx="41">
                  <c:v>173.91300221433607</c:v>
                </c:pt>
                <c:pt idx="42">
                  <c:v>174.46099946200468</c:v>
                </c:pt>
                <c:pt idx="43">
                  <c:v>174.99406365089487</c:v>
                </c:pt>
                <c:pt idx="44">
                  <c:v>174.39386819127202</c:v>
                </c:pt>
                <c:pt idx="45">
                  <c:v>172.94145777341922</c:v>
                </c:pt>
                <c:pt idx="46">
                  <c:v>172.23034928175684</c:v>
                </c:pt>
                <c:pt idx="47">
                  <c:v>172.69273032576268</c:v>
                </c:pt>
                <c:pt idx="48">
                  <c:v>172.87200546376161</c:v>
                </c:pt>
                <c:pt idx="49">
                  <c:v>173.56958218352705</c:v>
                </c:pt>
                <c:pt idx="50">
                  <c:v>174.15889422714918</c:v>
                </c:pt>
                <c:pt idx="51">
                  <c:v>174.14534624367218</c:v>
                </c:pt>
                <c:pt idx="52">
                  <c:v>174.66938837621711</c:v>
                </c:pt>
                <c:pt idx="53">
                  <c:v>173.40068965194843</c:v>
                </c:pt>
                <c:pt idx="54">
                  <c:v>172.67396366964701</c:v>
                </c:pt>
                <c:pt idx="55">
                  <c:v>172.4911743533483</c:v>
                </c:pt>
                <c:pt idx="56">
                  <c:v>172.84541516336731</c:v>
                </c:pt>
                <c:pt idx="57">
                  <c:v>173.00415734554596</c:v>
                </c:pt>
                <c:pt idx="58">
                  <c:v>173.65967261641896</c:v>
                </c:pt>
                <c:pt idx="59">
                  <c:v>174.2385315188962</c:v>
                </c:pt>
                <c:pt idx="60">
                  <c:v>174.21141934036217</c:v>
                </c:pt>
                <c:pt idx="61">
                  <c:v>174.76184321008228</c:v>
                </c:pt>
                <c:pt idx="62">
                  <c:v>173.3579405173827</c:v>
                </c:pt>
                <c:pt idx="63">
                  <c:v>172.42656940873917</c:v>
                </c:pt>
                <c:pt idx="64">
                  <c:v>172.55917873805561</c:v>
                </c:pt>
                <c:pt idx="65">
                  <c:v>172.89344658195856</c:v>
                </c:pt>
                <c:pt idx="66">
                  <c:v>173.59873871542615</c:v>
                </c:pt>
                <c:pt idx="67">
                  <c:v>173.64143858668109</c:v>
                </c:pt>
                <c:pt idx="68">
                  <c:v>174.22378186953998</c:v>
                </c:pt>
                <c:pt idx="69">
                  <c:v>174.75908601724694</c:v>
                </c:pt>
                <c:pt idx="70">
                  <c:v>175.30111004140417</c:v>
                </c:pt>
                <c:pt idx="71">
                  <c:v>173.31543783253818</c:v>
                </c:pt>
                <c:pt idx="72">
                  <c:v>173.17887877737425</c:v>
                </c:pt>
                <c:pt idx="73">
                  <c:v>173.23265400055647</c:v>
                </c:pt>
                <c:pt idx="74">
                  <c:v>173.49754534221816</c:v>
                </c:pt>
                <c:pt idx="75">
                  <c:v>174.18367338358684</c:v>
                </c:pt>
                <c:pt idx="76">
                  <c:v>174.21822229359191</c:v>
                </c:pt>
                <c:pt idx="77">
                  <c:v>174.7848858647335</c:v>
                </c:pt>
                <c:pt idx="78">
                  <c:v>175.3254165830129</c:v>
                </c:pt>
                <c:pt idx="79">
                  <c:v>175.82674802199901</c:v>
                </c:pt>
                <c:pt idx="80">
                  <c:v>173.49139335340584</c:v>
                </c:pt>
                <c:pt idx="81">
                  <c:v>173.23095213145953</c:v>
                </c:pt>
                <c:pt idx="82">
                  <c:v>173.75605202233459</c:v>
                </c:pt>
                <c:pt idx="83">
                  <c:v>173.95567345291909</c:v>
                </c:pt>
                <c:pt idx="84">
                  <c:v>174.65542791042301</c:v>
                </c:pt>
                <c:pt idx="85">
                  <c:v>175.23341571780486</c:v>
                </c:pt>
                <c:pt idx="86">
                  <c:v>175.22167214559693</c:v>
                </c:pt>
                <c:pt idx="87">
                  <c:v>175.74801645803686</c:v>
                </c:pt>
                <c:pt idx="88">
                  <c:v>176.27436077047679</c:v>
                </c:pt>
                <c:pt idx="89">
                  <c:v>174.24644044948366</c:v>
                </c:pt>
                <c:pt idx="90">
                  <c:v>174.36337006708283</c:v>
                </c:pt>
                <c:pt idx="91">
                  <c:v>174.81492464347434</c:v>
                </c:pt>
                <c:pt idx="92">
                  <c:v>175.01734602257977</c:v>
                </c:pt>
                <c:pt idx="93">
                  <c:v>175.66900358660166</c:v>
                </c:pt>
                <c:pt idx="94">
                  <c:v>175.67754408590105</c:v>
                </c:pt>
                <c:pt idx="95">
                  <c:v>176.22180806887505</c:v>
                </c:pt>
                <c:pt idx="96">
                  <c:v>176.74118362055174</c:v>
                </c:pt>
                <c:pt idx="97">
                  <c:v>177.26678128005275</c:v>
                </c:pt>
                <c:pt idx="98">
                  <c:v>174.85819483695894</c:v>
                </c:pt>
                <c:pt idx="99">
                  <c:v>174.82125172806249</c:v>
                </c:pt>
                <c:pt idx="100">
                  <c:v>175.23416701486491</c:v>
                </c:pt>
                <c:pt idx="101">
                  <c:v>175.944187950279</c:v>
                </c:pt>
                <c:pt idx="102">
                  <c:v>175.9668526343396</c:v>
                </c:pt>
                <c:pt idx="103">
                  <c:v>176.56487562891579</c:v>
                </c:pt>
                <c:pt idx="104">
                  <c:v>177.11411729814927</c:v>
                </c:pt>
                <c:pt idx="105">
                  <c:v>177.64506597037919</c:v>
                </c:pt>
                <c:pt idx="106">
                  <c:v>178.13942864860209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3E-5C42-824C-5DCEF88BC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27840"/>
        <c:axId val="195324736"/>
      </c:lineChart>
      <c:catAx>
        <c:axId val="24022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Renewable Capacity [GW], Storage Capacity [TWh], Catalyser Capacity [GW],  DAC Capacity [GW], DAC Capacity Factor)</a:t>
                </a:r>
                <a:endParaRPr lang="en-GB" sz="1200" b="1" i="0" baseline="0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lang="ja-JP"/>
            </a:pPr>
            <a:endParaRPr lang="en-US"/>
          </a:p>
        </c:txPr>
        <c:crossAx val="195324736"/>
        <c:crosses val="autoZero"/>
        <c:auto val="1"/>
        <c:lblAlgn val="ctr"/>
        <c:lblOffset val="100"/>
        <c:noMultiLvlLbl val="0"/>
      </c:catAx>
      <c:valAx>
        <c:axId val="195324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 sz="1200"/>
                </a:pPr>
                <a:r>
                  <a:rPr lang="en-GB" sz="1200" b="0" i="0" baseline="0">
                    <a:effectLst/>
                  </a:rPr>
                  <a:t>Electricity Price (£/MWh)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240227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GB" sz="1800" b="1" i="0" baseline="0">
                <a:effectLst/>
              </a:rPr>
              <a:t>Electricity Costs Under Nuclear Capacity of 12GW</a:t>
            </a:r>
            <a:endParaRPr lang="en-GB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Other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 DAC'!$N$5:$N$68</c:f>
              <c:strCache>
                <c:ptCount val="64"/>
                <c:pt idx="0">
                  <c:v> (220,165,80) </c:v>
                </c:pt>
                <c:pt idx="1">
                  <c:v> (220,160,90) </c:v>
                </c:pt>
                <c:pt idx="2">
                  <c:v> (220,159,100) </c:v>
                </c:pt>
                <c:pt idx="3">
                  <c:v> (230,136,50) </c:v>
                </c:pt>
                <c:pt idx="4">
                  <c:v> (230,121,60) </c:v>
                </c:pt>
                <c:pt idx="5">
                  <c:v> (230,116,70) </c:v>
                </c:pt>
                <c:pt idx="6">
                  <c:v> (230,114,80) </c:v>
                </c:pt>
                <c:pt idx="7">
                  <c:v> (230,111,90) </c:v>
                </c:pt>
                <c:pt idx="8">
                  <c:v> (230,110,100) </c:v>
                </c:pt>
                <c:pt idx="9">
                  <c:v> (240,114,40) </c:v>
                </c:pt>
                <c:pt idx="10">
                  <c:v> (240,99,50) </c:v>
                </c:pt>
                <c:pt idx="11">
                  <c:v> (240,91,60) </c:v>
                </c:pt>
                <c:pt idx="12">
                  <c:v> (240,85,70) </c:v>
                </c:pt>
                <c:pt idx="13">
                  <c:v> (240,81,80) </c:v>
                </c:pt>
                <c:pt idx="14">
                  <c:v> (240,79,90) </c:v>
                </c:pt>
                <c:pt idx="15">
                  <c:v> (240,79,100) </c:v>
                </c:pt>
                <c:pt idx="16">
                  <c:v> (250,111,30) </c:v>
                </c:pt>
                <c:pt idx="17">
                  <c:v> (250,84,40) </c:v>
                </c:pt>
                <c:pt idx="18">
                  <c:v> (250,71,50) </c:v>
                </c:pt>
                <c:pt idx="19">
                  <c:v> (250,69,60) </c:v>
                </c:pt>
                <c:pt idx="20">
                  <c:v> (250,68,70) </c:v>
                </c:pt>
                <c:pt idx="21">
                  <c:v> (250,67,80) </c:v>
                </c:pt>
                <c:pt idx="22">
                  <c:v> (250,67,90) </c:v>
                </c:pt>
                <c:pt idx="23">
                  <c:v> (250,67,100) </c:v>
                </c:pt>
                <c:pt idx="24">
                  <c:v> (260,81,30) </c:v>
                </c:pt>
                <c:pt idx="25">
                  <c:v> (260,63,40) </c:v>
                </c:pt>
                <c:pt idx="26">
                  <c:v> (260,60,50) </c:v>
                </c:pt>
                <c:pt idx="27">
                  <c:v> (260,58,60) </c:v>
                </c:pt>
                <c:pt idx="28">
                  <c:v> (260,57,70) </c:v>
                </c:pt>
                <c:pt idx="29">
                  <c:v> (260,56,80) </c:v>
                </c:pt>
                <c:pt idx="30">
                  <c:v> (260,55,90) </c:v>
                </c:pt>
                <c:pt idx="31">
                  <c:v> (260,55,100) </c:v>
                </c:pt>
                <c:pt idx="32">
                  <c:v> (270,61,30) </c:v>
                </c:pt>
                <c:pt idx="33">
                  <c:v> (270,53,40) </c:v>
                </c:pt>
                <c:pt idx="34">
                  <c:v> (270,50,50) </c:v>
                </c:pt>
                <c:pt idx="35">
                  <c:v> (270,47,60) </c:v>
                </c:pt>
                <c:pt idx="36">
                  <c:v> (270,46,70) </c:v>
                </c:pt>
                <c:pt idx="37">
                  <c:v> (270,45,80) </c:v>
                </c:pt>
                <c:pt idx="38">
                  <c:v> (270,44,90) </c:v>
                </c:pt>
                <c:pt idx="39">
                  <c:v> (270,44,100) </c:v>
                </c:pt>
                <c:pt idx="40">
                  <c:v> (280,52,30) </c:v>
                </c:pt>
                <c:pt idx="41">
                  <c:v> (280,44,40) </c:v>
                </c:pt>
                <c:pt idx="42">
                  <c:v> (280,42,50) </c:v>
                </c:pt>
                <c:pt idx="43">
                  <c:v> (280,42,60) </c:v>
                </c:pt>
                <c:pt idx="44">
                  <c:v> (280,42,70) </c:v>
                </c:pt>
                <c:pt idx="45">
                  <c:v> (280,42,80) </c:v>
                </c:pt>
                <c:pt idx="46">
                  <c:v> (280,42,90) </c:v>
                </c:pt>
                <c:pt idx="47">
                  <c:v> (280,42,100) </c:v>
                </c:pt>
                <c:pt idx="48">
                  <c:v> (290,46,30) </c:v>
                </c:pt>
                <c:pt idx="49">
                  <c:v> (290,41,40) </c:v>
                </c:pt>
                <c:pt idx="50">
                  <c:v> (290,41,50) </c:v>
                </c:pt>
                <c:pt idx="51">
                  <c:v> (290,41,60) </c:v>
                </c:pt>
                <c:pt idx="52">
                  <c:v> (290,41,70) </c:v>
                </c:pt>
                <c:pt idx="53">
                  <c:v> (290,41,80) </c:v>
                </c:pt>
                <c:pt idx="54">
                  <c:v> (290,41,90) </c:v>
                </c:pt>
                <c:pt idx="55">
                  <c:v> (290,41,100) </c:v>
                </c:pt>
                <c:pt idx="56">
                  <c:v> (300,41,30) </c:v>
                </c:pt>
                <c:pt idx="57">
                  <c:v> (300,40,40) </c:v>
                </c:pt>
                <c:pt idx="58">
                  <c:v> (300,40,50) </c:v>
                </c:pt>
                <c:pt idx="59">
                  <c:v> (300,40,60) </c:v>
                </c:pt>
                <c:pt idx="60">
                  <c:v> (300,40,70) </c:v>
                </c:pt>
                <c:pt idx="61">
                  <c:v> (300,40,80) </c:v>
                </c:pt>
                <c:pt idx="62">
                  <c:v> (300,40,90) </c:v>
                </c:pt>
                <c:pt idx="63">
                  <c:v> (300,40,100) </c:v>
                </c:pt>
              </c:strCache>
            </c:strRef>
          </c:cat>
          <c:val>
            <c:numRef>
              <c:f>'No DAC'!$L$5:$L$68</c:f>
              <c:numCache>
                <c:formatCode>General</c:formatCode>
                <c:ptCount val="6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26E-5E48-B946-2D14E6AB9CFA}"/>
            </c:ext>
          </c:extLst>
        </c:ser>
        <c:ser>
          <c:idx val="1"/>
          <c:order val="1"/>
          <c:tx>
            <c:v>Generation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 DAC'!$N$5:$N$68</c:f>
              <c:strCache>
                <c:ptCount val="64"/>
                <c:pt idx="0">
                  <c:v> (220,165,80) </c:v>
                </c:pt>
                <c:pt idx="1">
                  <c:v> (220,160,90) </c:v>
                </c:pt>
                <c:pt idx="2">
                  <c:v> (220,159,100) </c:v>
                </c:pt>
                <c:pt idx="3">
                  <c:v> (230,136,50) </c:v>
                </c:pt>
                <c:pt idx="4">
                  <c:v> (230,121,60) </c:v>
                </c:pt>
                <c:pt idx="5">
                  <c:v> (230,116,70) </c:v>
                </c:pt>
                <c:pt idx="6">
                  <c:v> (230,114,80) </c:v>
                </c:pt>
                <c:pt idx="7">
                  <c:v> (230,111,90) </c:v>
                </c:pt>
                <c:pt idx="8">
                  <c:v> (230,110,100) </c:v>
                </c:pt>
                <c:pt idx="9">
                  <c:v> (240,114,40) </c:v>
                </c:pt>
                <c:pt idx="10">
                  <c:v> (240,99,50) </c:v>
                </c:pt>
                <c:pt idx="11">
                  <c:v> (240,91,60) </c:v>
                </c:pt>
                <c:pt idx="12">
                  <c:v> (240,85,70) </c:v>
                </c:pt>
                <c:pt idx="13">
                  <c:v> (240,81,80) </c:v>
                </c:pt>
                <c:pt idx="14">
                  <c:v> (240,79,90) </c:v>
                </c:pt>
                <c:pt idx="15">
                  <c:v> (240,79,100) </c:v>
                </c:pt>
                <c:pt idx="16">
                  <c:v> (250,111,30) </c:v>
                </c:pt>
                <c:pt idx="17">
                  <c:v> (250,84,40) </c:v>
                </c:pt>
                <c:pt idx="18">
                  <c:v> (250,71,50) </c:v>
                </c:pt>
                <c:pt idx="19">
                  <c:v> (250,69,60) </c:v>
                </c:pt>
                <c:pt idx="20">
                  <c:v> (250,68,70) </c:v>
                </c:pt>
                <c:pt idx="21">
                  <c:v> (250,67,80) </c:v>
                </c:pt>
                <c:pt idx="22">
                  <c:v> (250,67,90) </c:v>
                </c:pt>
                <c:pt idx="23">
                  <c:v> (250,67,100) </c:v>
                </c:pt>
                <c:pt idx="24">
                  <c:v> (260,81,30) </c:v>
                </c:pt>
                <c:pt idx="25">
                  <c:v> (260,63,40) </c:v>
                </c:pt>
                <c:pt idx="26">
                  <c:v> (260,60,50) </c:v>
                </c:pt>
                <c:pt idx="27">
                  <c:v> (260,58,60) </c:v>
                </c:pt>
                <c:pt idx="28">
                  <c:v> (260,57,70) </c:v>
                </c:pt>
                <c:pt idx="29">
                  <c:v> (260,56,80) </c:v>
                </c:pt>
                <c:pt idx="30">
                  <c:v> (260,55,90) </c:v>
                </c:pt>
                <c:pt idx="31">
                  <c:v> (260,55,100) </c:v>
                </c:pt>
                <c:pt idx="32">
                  <c:v> (270,61,30) </c:v>
                </c:pt>
                <c:pt idx="33">
                  <c:v> (270,53,40) </c:v>
                </c:pt>
                <c:pt idx="34">
                  <c:v> (270,50,50) </c:v>
                </c:pt>
                <c:pt idx="35">
                  <c:v> (270,47,60) </c:v>
                </c:pt>
                <c:pt idx="36">
                  <c:v> (270,46,70) </c:v>
                </c:pt>
                <c:pt idx="37">
                  <c:v> (270,45,80) </c:v>
                </c:pt>
                <c:pt idx="38">
                  <c:v> (270,44,90) </c:v>
                </c:pt>
                <c:pt idx="39">
                  <c:v> (270,44,100) </c:v>
                </c:pt>
                <c:pt idx="40">
                  <c:v> (280,52,30) </c:v>
                </c:pt>
                <c:pt idx="41">
                  <c:v> (280,44,40) </c:v>
                </c:pt>
                <c:pt idx="42">
                  <c:v> (280,42,50) </c:v>
                </c:pt>
                <c:pt idx="43">
                  <c:v> (280,42,60) </c:v>
                </c:pt>
                <c:pt idx="44">
                  <c:v> (280,42,70) </c:v>
                </c:pt>
                <c:pt idx="45">
                  <c:v> (280,42,80) </c:v>
                </c:pt>
                <c:pt idx="46">
                  <c:v> (280,42,90) </c:v>
                </c:pt>
                <c:pt idx="47">
                  <c:v> (280,42,100) </c:v>
                </c:pt>
                <c:pt idx="48">
                  <c:v> (290,46,30) </c:v>
                </c:pt>
                <c:pt idx="49">
                  <c:v> (290,41,40) </c:v>
                </c:pt>
                <c:pt idx="50">
                  <c:v> (290,41,50) </c:v>
                </c:pt>
                <c:pt idx="51">
                  <c:v> (290,41,60) </c:v>
                </c:pt>
                <c:pt idx="52">
                  <c:v> (290,41,70) </c:v>
                </c:pt>
                <c:pt idx="53">
                  <c:v> (290,41,80) </c:v>
                </c:pt>
                <c:pt idx="54">
                  <c:v> (290,41,90) </c:v>
                </c:pt>
                <c:pt idx="55">
                  <c:v> (290,41,100) </c:v>
                </c:pt>
                <c:pt idx="56">
                  <c:v> (300,41,30) </c:v>
                </c:pt>
                <c:pt idx="57">
                  <c:v> (300,40,40) </c:v>
                </c:pt>
                <c:pt idx="58">
                  <c:v> (300,40,50) </c:v>
                </c:pt>
                <c:pt idx="59">
                  <c:v> (300,40,60) </c:v>
                </c:pt>
                <c:pt idx="60">
                  <c:v> (300,40,70) </c:v>
                </c:pt>
                <c:pt idx="61">
                  <c:v> (300,40,80) </c:v>
                </c:pt>
                <c:pt idx="62">
                  <c:v> (300,40,90) </c:v>
                </c:pt>
                <c:pt idx="63">
                  <c:v> (300,40,100) </c:v>
                </c:pt>
              </c:strCache>
            </c:strRef>
          </c:cat>
          <c:val>
            <c:numRef>
              <c:f>'No DAC'!$K$5:$K$68</c:f>
              <c:numCache>
                <c:formatCode>_(* #,##0.0_);_(* \(#,##0.0\);_(* "-"??_);_(@_)</c:formatCode>
                <c:ptCount val="64"/>
                <c:pt idx="0">
                  <c:v>4.6589332295950063</c:v>
                </c:pt>
                <c:pt idx="1">
                  <c:v>4.6589332295950063</c:v>
                </c:pt>
                <c:pt idx="2">
                  <c:v>4.6589332295950063</c:v>
                </c:pt>
                <c:pt idx="3">
                  <c:v>4.6589332295950063</c:v>
                </c:pt>
                <c:pt idx="4">
                  <c:v>4.6589332295950063</c:v>
                </c:pt>
                <c:pt idx="5">
                  <c:v>4.6589332295950063</c:v>
                </c:pt>
                <c:pt idx="6">
                  <c:v>4.6589332295950063</c:v>
                </c:pt>
                <c:pt idx="7">
                  <c:v>4.6589332295950063</c:v>
                </c:pt>
                <c:pt idx="8">
                  <c:v>4.6589332295950063</c:v>
                </c:pt>
                <c:pt idx="9">
                  <c:v>4.6589332295950063</c:v>
                </c:pt>
                <c:pt idx="10">
                  <c:v>4.6589332295950063</c:v>
                </c:pt>
                <c:pt idx="11">
                  <c:v>4.6589332295950063</c:v>
                </c:pt>
                <c:pt idx="12">
                  <c:v>4.6589332295950063</c:v>
                </c:pt>
                <c:pt idx="13">
                  <c:v>4.6589332295950063</c:v>
                </c:pt>
                <c:pt idx="14">
                  <c:v>4.6589332295950063</c:v>
                </c:pt>
                <c:pt idx="15">
                  <c:v>4.6589332295950063</c:v>
                </c:pt>
                <c:pt idx="16">
                  <c:v>4.6589332295950063</c:v>
                </c:pt>
                <c:pt idx="17">
                  <c:v>4.6589332295950063</c:v>
                </c:pt>
                <c:pt idx="18">
                  <c:v>4.6589332295950063</c:v>
                </c:pt>
                <c:pt idx="19">
                  <c:v>4.6589332295950063</c:v>
                </c:pt>
                <c:pt idx="20">
                  <c:v>4.6589332295950063</c:v>
                </c:pt>
                <c:pt idx="21">
                  <c:v>4.6589332295950063</c:v>
                </c:pt>
                <c:pt idx="22">
                  <c:v>4.6589332295950063</c:v>
                </c:pt>
                <c:pt idx="23">
                  <c:v>4.6589332295950063</c:v>
                </c:pt>
                <c:pt idx="24">
                  <c:v>4.6589332295950063</c:v>
                </c:pt>
                <c:pt idx="25">
                  <c:v>4.6589332295950063</c:v>
                </c:pt>
                <c:pt idx="26">
                  <c:v>4.6589332295950063</c:v>
                </c:pt>
                <c:pt idx="27">
                  <c:v>4.6589332295950063</c:v>
                </c:pt>
                <c:pt idx="28">
                  <c:v>4.6589332295950063</c:v>
                </c:pt>
                <c:pt idx="29">
                  <c:v>4.6589332295950063</c:v>
                </c:pt>
                <c:pt idx="30">
                  <c:v>4.6589332295950063</c:v>
                </c:pt>
                <c:pt idx="31">
                  <c:v>4.6589332295950063</c:v>
                </c:pt>
                <c:pt idx="32">
                  <c:v>4.6589332295950063</c:v>
                </c:pt>
                <c:pt idx="33">
                  <c:v>4.6589332295950063</c:v>
                </c:pt>
                <c:pt idx="34">
                  <c:v>4.6589332295950063</c:v>
                </c:pt>
                <c:pt idx="35">
                  <c:v>4.6589332295950063</c:v>
                </c:pt>
                <c:pt idx="36">
                  <c:v>4.6589332295950063</c:v>
                </c:pt>
                <c:pt idx="37">
                  <c:v>4.6589332295950063</c:v>
                </c:pt>
                <c:pt idx="38">
                  <c:v>4.6589332295950063</c:v>
                </c:pt>
                <c:pt idx="39">
                  <c:v>4.6589332295950063</c:v>
                </c:pt>
                <c:pt idx="40">
                  <c:v>4.6589332295950063</c:v>
                </c:pt>
                <c:pt idx="41">
                  <c:v>4.6589332295950063</c:v>
                </c:pt>
                <c:pt idx="42">
                  <c:v>4.6589332295950063</c:v>
                </c:pt>
                <c:pt idx="43">
                  <c:v>4.6589332295950063</c:v>
                </c:pt>
                <c:pt idx="44">
                  <c:v>4.6589332295950063</c:v>
                </c:pt>
                <c:pt idx="45">
                  <c:v>4.6589332295950063</c:v>
                </c:pt>
                <c:pt idx="46">
                  <c:v>4.6589332295950063</c:v>
                </c:pt>
                <c:pt idx="47">
                  <c:v>4.6589332295950063</c:v>
                </c:pt>
                <c:pt idx="48">
                  <c:v>4.6589332295950063</c:v>
                </c:pt>
                <c:pt idx="49">
                  <c:v>4.6589332295950063</c:v>
                </c:pt>
                <c:pt idx="50">
                  <c:v>4.6589332295950063</c:v>
                </c:pt>
                <c:pt idx="51">
                  <c:v>4.6589332295950063</c:v>
                </c:pt>
                <c:pt idx="52">
                  <c:v>4.6589332295950063</c:v>
                </c:pt>
                <c:pt idx="53">
                  <c:v>4.6589332295950063</c:v>
                </c:pt>
                <c:pt idx="54">
                  <c:v>4.6589332295950063</c:v>
                </c:pt>
                <c:pt idx="55">
                  <c:v>4.6589332295950063</c:v>
                </c:pt>
                <c:pt idx="56">
                  <c:v>4.6589332295950063</c:v>
                </c:pt>
                <c:pt idx="57">
                  <c:v>4.6589332295950063</c:v>
                </c:pt>
                <c:pt idx="58">
                  <c:v>4.6589332295950063</c:v>
                </c:pt>
                <c:pt idx="59">
                  <c:v>4.6589332295950063</c:v>
                </c:pt>
                <c:pt idx="60">
                  <c:v>4.6589332295950063</c:v>
                </c:pt>
                <c:pt idx="61">
                  <c:v>4.6589332295950063</c:v>
                </c:pt>
                <c:pt idx="62">
                  <c:v>4.6589332295950063</c:v>
                </c:pt>
                <c:pt idx="63">
                  <c:v>4.6589332295950063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26E-5E48-B946-2D14E6AB9CFA}"/>
            </c:ext>
          </c:extLst>
        </c:ser>
        <c:ser>
          <c:idx val="2"/>
          <c:order val="2"/>
          <c:tx>
            <c:v>Nuclear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 DAC'!$N$5:$N$68</c:f>
              <c:strCache>
                <c:ptCount val="64"/>
                <c:pt idx="0">
                  <c:v> (220,165,80) </c:v>
                </c:pt>
                <c:pt idx="1">
                  <c:v> (220,160,90) </c:v>
                </c:pt>
                <c:pt idx="2">
                  <c:v> (220,159,100) </c:v>
                </c:pt>
                <c:pt idx="3">
                  <c:v> (230,136,50) </c:v>
                </c:pt>
                <c:pt idx="4">
                  <c:v> (230,121,60) </c:v>
                </c:pt>
                <c:pt idx="5">
                  <c:v> (230,116,70) </c:v>
                </c:pt>
                <c:pt idx="6">
                  <c:v> (230,114,80) </c:v>
                </c:pt>
                <c:pt idx="7">
                  <c:v> (230,111,90) </c:v>
                </c:pt>
                <c:pt idx="8">
                  <c:v> (230,110,100) </c:v>
                </c:pt>
                <c:pt idx="9">
                  <c:v> (240,114,40) </c:v>
                </c:pt>
                <c:pt idx="10">
                  <c:v> (240,99,50) </c:v>
                </c:pt>
                <c:pt idx="11">
                  <c:v> (240,91,60) </c:v>
                </c:pt>
                <c:pt idx="12">
                  <c:v> (240,85,70) </c:v>
                </c:pt>
                <c:pt idx="13">
                  <c:v> (240,81,80) </c:v>
                </c:pt>
                <c:pt idx="14">
                  <c:v> (240,79,90) </c:v>
                </c:pt>
                <c:pt idx="15">
                  <c:v> (240,79,100) </c:v>
                </c:pt>
                <c:pt idx="16">
                  <c:v> (250,111,30) </c:v>
                </c:pt>
                <c:pt idx="17">
                  <c:v> (250,84,40) </c:v>
                </c:pt>
                <c:pt idx="18">
                  <c:v> (250,71,50) </c:v>
                </c:pt>
                <c:pt idx="19">
                  <c:v> (250,69,60) </c:v>
                </c:pt>
                <c:pt idx="20">
                  <c:v> (250,68,70) </c:v>
                </c:pt>
                <c:pt idx="21">
                  <c:v> (250,67,80) </c:v>
                </c:pt>
                <c:pt idx="22">
                  <c:v> (250,67,90) </c:v>
                </c:pt>
                <c:pt idx="23">
                  <c:v> (250,67,100) </c:v>
                </c:pt>
                <c:pt idx="24">
                  <c:v> (260,81,30) </c:v>
                </c:pt>
                <c:pt idx="25">
                  <c:v> (260,63,40) </c:v>
                </c:pt>
                <c:pt idx="26">
                  <c:v> (260,60,50) </c:v>
                </c:pt>
                <c:pt idx="27">
                  <c:v> (260,58,60) </c:v>
                </c:pt>
                <c:pt idx="28">
                  <c:v> (260,57,70) </c:v>
                </c:pt>
                <c:pt idx="29">
                  <c:v> (260,56,80) </c:v>
                </c:pt>
                <c:pt idx="30">
                  <c:v> (260,55,90) </c:v>
                </c:pt>
                <c:pt idx="31">
                  <c:v> (260,55,100) </c:v>
                </c:pt>
                <c:pt idx="32">
                  <c:v> (270,61,30) </c:v>
                </c:pt>
                <c:pt idx="33">
                  <c:v> (270,53,40) </c:v>
                </c:pt>
                <c:pt idx="34">
                  <c:v> (270,50,50) </c:v>
                </c:pt>
                <c:pt idx="35">
                  <c:v> (270,47,60) </c:v>
                </c:pt>
                <c:pt idx="36">
                  <c:v> (270,46,70) </c:v>
                </c:pt>
                <c:pt idx="37">
                  <c:v> (270,45,80) </c:v>
                </c:pt>
                <c:pt idx="38">
                  <c:v> (270,44,90) </c:v>
                </c:pt>
                <c:pt idx="39">
                  <c:v> (270,44,100) </c:v>
                </c:pt>
                <c:pt idx="40">
                  <c:v> (280,52,30) </c:v>
                </c:pt>
                <c:pt idx="41">
                  <c:v> (280,44,40) </c:v>
                </c:pt>
                <c:pt idx="42">
                  <c:v> (280,42,50) </c:v>
                </c:pt>
                <c:pt idx="43">
                  <c:v> (280,42,60) </c:v>
                </c:pt>
                <c:pt idx="44">
                  <c:v> (280,42,70) </c:v>
                </c:pt>
                <c:pt idx="45">
                  <c:v> (280,42,80) </c:v>
                </c:pt>
                <c:pt idx="46">
                  <c:v> (280,42,90) </c:v>
                </c:pt>
                <c:pt idx="47">
                  <c:v> (280,42,100) </c:v>
                </c:pt>
                <c:pt idx="48">
                  <c:v> (290,46,30) </c:v>
                </c:pt>
                <c:pt idx="49">
                  <c:v> (290,41,40) </c:v>
                </c:pt>
                <c:pt idx="50">
                  <c:v> (290,41,50) </c:v>
                </c:pt>
                <c:pt idx="51">
                  <c:v> (290,41,60) </c:v>
                </c:pt>
                <c:pt idx="52">
                  <c:v> (290,41,70) </c:v>
                </c:pt>
                <c:pt idx="53">
                  <c:v> (290,41,80) </c:v>
                </c:pt>
                <c:pt idx="54">
                  <c:v> (290,41,90) </c:v>
                </c:pt>
                <c:pt idx="55">
                  <c:v> (290,41,100) </c:v>
                </c:pt>
                <c:pt idx="56">
                  <c:v> (300,41,30) </c:v>
                </c:pt>
                <c:pt idx="57">
                  <c:v> (300,40,40) </c:v>
                </c:pt>
                <c:pt idx="58">
                  <c:v> (300,40,50) </c:v>
                </c:pt>
                <c:pt idx="59">
                  <c:v> (300,40,60) </c:v>
                </c:pt>
                <c:pt idx="60">
                  <c:v> (300,40,70) </c:v>
                </c:pt>
                <c:pt idx="61">
                  <c:v> (300,40,80) </c:v>
                </c:pt>
                <c:pt idx="62">
                  <c:v> (300,40,90) </c:v>
                </c:pt>
                <c:pt idx="63">
                  <c:v> (300,40,100) </c:v>
                </c:pt>
              </c:strCache>
            </c:strRef>
          </c:cat>
          <c:val>
            <c:numRef>
              <c:f>'No DAC'!$G$5:$G$68</c:f>
              <c:numCache>
                <c:formatCode>_(* #,##0.0_);_(* \(#,##0.0\);_(* "-"??_);_(@_)</c:formatCode>
                <c:ptCount val="64"/>
                <c:pt idx="0">
                  <c:v>12.833780869565217</c:v>
                </c:pt>
                <c:pt idx="1">
                  <c:v>12.833780869565217</c:v>
                </c:pt>
                <c:pt idx="2">
                  <c:v>12.833780869565217</c:v>
                </c:pt>
                <c:pt idx="3">
                  <c:v>12.833780869565217</c:v>
                </c:pt>
                <c:pt idx="4">
                  <c:v>12.833780869565217</c:v>
                </c:pt>
                <c:pt idx="5">
                  <c:v>12.833780869565217</c:v>
                </c:pt>
                <c:pt idx="6">
                  <c:v>12.833780869565217</c:v>
                </c:pt>
                <c:pt idx="7">
                  <c:v>12.833780869565217</c:v>
                </c:pt>
                <c:pt idx="8">
                  <c:v>12.833780869565217</c:v>
                </c:pt>
                <c:pt idx="9">
                  <c:v>12.833780869565217</c:v>
                </c:pt>
                <c:pt idx="10">
                  <c:v>12.833780869565217</c:v>
                </c:pt>
                <c:pt idx="11">
                  <c:v>12.833780869565217</c:v>
                </c:pt>
                <c:pt idx="12">
                  <c:v>12.833780869565217</c:v>
                </c:pt>
                <c:pt idx="13">
                  <c:v>12.833780869565217</c:v>
                </c:pt>
                <c:pt idx="14">
                  <c:v>12.833780869565217</c:v>
                </c:pt>
                <c:pt idx="15">
                  <c:v>12.833780869565217</c:v>
                </c:pt>
                <c:pt idx="16">
                  <c:v>12.833780869565217</c:v>
                </c:pt>
                <c:pt idx="17">
                  <c:v>12.833780869565217</c:v>
                </c:pt>
                <c:pt idx="18">
                  <c:v>12.833780869565217</c:v>
                </c:pt>
                <c:pt idx="19">
                  <c:v>12.833780869565217</c:v>
                </c:pt>
                <c:pt idx="20">
                  <c:v>12.833780869565217</c:v>
                </c:pt>
                <c:pt idx="21">
                  <c:v>12.833780869565217</c:v>
                </c:pt>
                <c:pt idx="22">
                  <c:v>12.833780869565217</c:v>
                </c:pt>
                <c:pt idx="23">
                  <c:v>12.833780869565217</c:v>
                </c:pt>
                <c:pt idx="24">
                  <c:v>12.833780869565217</c:v>
                </c:pt>
                <c:pt idx="25">
                  <c:v>12.833780869565217</c:v>
                </c:pt>
                <c:pt idx="26">
                  <c:v>12.833780869565217</c:v>
                </c:pt>
                <c:pt idx="27">
                  <c:v>12.833780869565217</c:v>
                </c:pt>
                <c:pt idx="28">
                  <c:v>12.833780869565217</c:v>
                </c:pt>
                <c:pt idx="29">
                  <c:v>12.833780869565217</c:v>
                </c:pt>
                <c:pt idx="30">
                  <c:v>12.833780869565217</c:v>
                </c:pt>
                <c:pt idx="31">
                  <c:v>12.833780869565217</c:v>
                </c:pt>
                <c:pt idx="32">
                  <c:v>12.833780869565217</c:v>
                </c:pt>
                <c:pt idx="33">
                  <c:v>12.833780869565217</c:v>
                </c:pt>
                <c:pt idx="34">
                  <c:v>12.833780869565217</c:v>
                </c:pt>
                <c:pt idx="35">
                  <c:v>12.833780869565217</c:v>
                </c:pt>
                <c:pt idx="36">
                  <c:v>12.833780869565217</c:v>
                </c:pt>
                <c:pt idx="37">
                  <c:v>12.833780869565217</c:v>
                </c:pt>
                <c:pt idx="38">
                  <c:v>12.833780869565217</c:v>
                </c:pt>
                <c:pt idx="39">
                  <c:v>12.833780869565217</c:v>
                </c:pt>
                <c:pt idx="40">
                  <c:v>12.833780869565217</c:v>
                </c:pt>
                <c:pt idx="41">
                  <c:v>12.833780869565217</c:v>
                </c:pt>
                <c:pt idx="42">
                  <c:v>12.833780869565217</c:v>
                </c:pt>
                <c:pt idx="43">
                  <c:v>12.833780869565217</c:v>
                </c:pt>
                <c:pt idx="44">
                  <c:v>12.833780869565217</c:v>
                </c:pt>
                <c:pt idx="45">
                  <c:v>12.833780869565217</c:v>
                </c:pt>
                <c:pt idx="46">
                  <c:v>12.833780869565217</c:v>
                </c:pt>
                <c:pt idx="47">
                  <c:v>12.833780869565217</c:v>
                </c:pt>
                <c:pt idx="48">
                  <c:v>12.833780869565217</c:v>
                </c:pt>
                <c:pt idx="49">
                  <c:v>12.833780869565217</c:v>
                </c:pt>
                <c:pt idx="50">
                  <c:v>12.833780869565217</c:v>
                </c:pt>
                <c:pt idx="51">
                  <c:v>12.833780869565217</c:v>
                </c:pt>
                <c:pt idx="52">
                  <c:v>12.833780869565217</c:v>
                </c:pt>
                <c:pt idx="53">
                  <c:v>12.833780869565217</c:v>
                </c:pt>
                <c:pt idx="54">
                  <c:v>12.833780869565217</c:v>
                </c:pt>
                <c:pt idx="55">
                  <c:v>12.833780869565217</c:v>
                </c:pt>
                <c:pt idx="56">
                  <c:v>12.833780869565217</c:v>
                </c:pt>
                <c:pt idx="57">
                  <c:v>12.833780869565217</c:v>
                </c:pt>
                <c:pt idx="58">
                  <c:v>12.833780869565217</c:v>
                </c:pt>
                <c:pt idx="59">
                  <c:v>12.833780869565217</c:v>
                </c:pt>
                <c:pt idx="60">
                  <c:v>12.833780869565217</c:v>
                </c:pt>
                <c:pt idx="61">
                  <c:v>12.833780869565217</c:v>
                </c:pt>
                <c:pt idx="62">
                  <c:v>12.833780869565217</c:v>
                </c:pt>
                <c:pt idx="63">
                  <c:v>12.833780869565217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26E-5E48-B946-2D14E6AB9CFA}"/>
            </c:ext>
          </c:extLst>
        </c:ser>
        <c:ser>
          <c:idx val="3"/>
          <c:order val="3"/>
          <c:tx>
            <c:v>Renewable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 DAC'!$N$5:$N$68</c:f>
              <c:strCache>
                <c:ptCount val="64"/>
                <c:pt idx="0">
                  <c:v> (220,165,80) </c:v>
                </c:pt>
                <c:pt idx="1">
                  <c:v> (220,160,90) </c:v>
                </c:pt>
                <c:pt idx="2">
                  <c:v> (220,159,100) </c:v>
                </c:pt>
                <c:pt idx="3">
                  <c:v> (230,136,50) </c:v>
                </c:pt>
                <c:pt idx="4">
                  <c:v> (230,121,60) </c:v>
                </c:pt>
                <c:pt idx="5">
                  <c:v> (230,116,70) </c:v>
                </c:pt>
                <c:pt idx="6">
                  <c:v> (230,114,80) </c:v>
                </c:pt>
                <c:pt idx="7">
                  <c:v> (230,111,90) </c:v>
                </c:pt>
                <c:pt idx="8">
                  <c:v> (230,110,100) </c:v>
                </c:pt>
                <c:pt idx="9">
                  <c:v> (240,114,40) </c:v>
                </c:pt>
                <c:pt idx="10">
                  <c:v> (240,99,50) </c:v>
                </c:pt>
                <c:pt idx="11">
                  <c:v> (240,91,60) </c:v>
                </c:pt>
                <c:pt idx="12">
                  <c:v> (240,85,70) </c:v>
                </c:pt>
                <c:pt idx="13">
                  <c:v> (240,81,80) </c:v>
                </c:pt>
                <c:pt idx="14">
                  <c:v> (240,79,90) </c:v>
                </c:pt>
                <c:pt idx="15">
                  <c:v> (240,79,100) </c:v>
                </c:pt>
                <c:pt idx="16">
                  <c:v> (250,111,30) </c:v>
                </c:pt>
                <c:pt idx="17">
                  <c:v> (250,84,40) </c:v>
                </c:pt>
                <c:pt idx="18">
                  <c:v> (250,71,50) </c:v>
                </c:pt>
                <c:pt idx="19">
                  <c:v> (250,69,60) </c:v>
                </c:pt>
                <c:pt idx="20">
                  <c:v> (250,68,70) </c:v>
                </c:pt>
                <c:pt idx="21">
                  <c:v> (250,67,80) </c:v>
                </c:pt>
                <c:pt idx="22">
                  <c:v> (250,67,90) </c:v>
                </c:pt>
                <c:pt idx="23">
                  <c:v> (250,67,100) </c:v>
                </c:pt>
                <c:pt idx="24">
                  <c:v> (260,81,30) </c:v>
                </c:pt>
                <c:pt idx="25">
                  <c:v> (260,63,40) </c:v>
                </c:pt>
                <c:pt idx="26">
                  <c:v> (260,60,50) </c:v>
                </c:pt>
                <c:pt idx="27">
                  <c:v> (260,58,60) </c:v>
                </c:pt>
                <c:pt idx="28">
                  <c:v> (260,57,70) </c:v>
                </c:pt>
                <c:pt idx="29">
                  <c:v> (260,56,80) </c:v>
                </c:pt>
                <c:pt idx="30">
                  <c:v> (260,55,90) </c:v>
                </c:pt>
                <c:pt idx="31">
                  <c:v> (260,55,100) </c:v>
                </c:pt>
                <c:pt idx="32">
                  <c:v> (270,61,30) </c:v>
                </c:pt>
                <c:pt idx="33">
                  <c:v> (270,53,40) </c:v>
                </c:pt>
                <c:pt idx="34">
                  <c:v> (270,50,50) </c:v>
                </c:pt>
                <c:pt idx="35">
                  <c:v> (270,47,60) </c:v>
                </c:pt>
                <c:pt idx="36">
                  <c:v> (270,46,70) </c:v>
                </c:pt>
                <c:pt idx="37">
                  <c:v> (270,45,80) </c:v>
                </c:pt>
                <c:pt idx="38">
                  <c:v> (270,44,90) </c:v>
                </c:pt>
                <c:pt idx="39">
                  <c:v> (270,44,100) </c:v>
                </c:pt>
                <c:pt idx="40">
                  <c:v> (280,52,30) </c:v>
                </c:pt>
                <c:pt idx="41">
                  <c:v> (280,44,40) </c:v>
                </c:pt>
                <c:pt idx="42">
                  <c:v> (280,42,50) </c:v>
                </c:pt>
                <c:pt idx="43">
                  <c:v> (280,42,60) </c:v>
                </c:pt>
                <c:pt idx="44">
                  <c:v> (280,42,70) </c:v>
                </c:pt>
                <c:pt idx="45">
                  <c:v> (280,42,80) </c:v>
                </c:pt>
                <c:pt idx="46">
                  <c:v> (280,42,90) </c:v>
                </c:pt>
                <c:pt idx="47">
                  <c:v> (280,42,100) </c:v>
                </c:pt>
                <c:pt idx="48">
                  <c:v> (290,46,30) </c:v>
                </c:pt>
                <c:pt idx="49">
                  <c:v> (290,41,40) </c:v>
                </c:pt>
                <c:pt idx="50">
                  <c:v> (290,41,50) </c:v>
                </c:pt>
                <c:pt idx="51">
                  <c:v> (290,41,60) </c:v>
                </c:pt>
                <c:pt idx="52">
                  <c:v> (290,41,70) </c:v>
                </c:pt>
                <c:pt idx="53">
                  <c:v> (290,41,80) </c:v>
                </c:pt>
                <c:pt idx="54">
                  <c:v> (290,41,90) </c:v>
                </c:pt>
                <c:pt idx="55">
                  <c:v> (290,41,100) </c:v>
                </c:pt>
                <c:pt idx="56">
                  <c:v> (300,41,30) </c:v>
                </c:pt>
                <c:pt idx="57">
                  <c:v> (300,40,40) </c:v>
                </c:pt>
                <c:pt idx="58">
                  <c:v> (300,40,50) </c:v>
                </c:pt>
                <c:pt idx="59">
                  <c:v> (300,40,60) </c:v>
                </c:pt>
                <c:pt idx="60">
                  <c:v> (300,40,70) </c:v>
                </c:pt>
                <c:pt idx="61">
                  <c:v> (300,40,80) </c:v>
                </c:pt>
                <c:pt idx="62">
                  <c:v> (300,40,90) </c:v>
                </c:pt>
                <c:pt idx="63">
                  <c:v> (300,40,100) </c:v>
                </c:pt>
              </c:strCache>
            </c:strRef>
          </c:cat>
          <c:val>
            <c:numRef>
              <c:f>'No DAC'!$H$5:$H$68</c:f>
              <c:numCache>
                <c:formatCode>_(* #,##0.0_);_(* \(#,##0.0\);_(* "-"??_);_(@_)</c:formatCode>
                <c:ptCount val="64"/>
                <c:pt idx="0">
                  <c:v>38.601502779643866</c:v>
                </c:pt>
                <c:pt idx="1">
                  <c:v>38.601502779643866</c:v>
                </c:pt>
                <c:pt idx="2">
                  <c:v>38.601502779643866</c:v>
                </c:pt>
                <c:pt idx="3">
                  <c:v>40.35611654235494</c:v>
                </c:pt>
                <c:pt idx="4">
                  <c:v>40.35611654235494</c:v>
                </c:pt>
                <c:pt idx="5">
                  <c:v>40.35611654235494</c:v>
                </c:pt>
                <c:pt idx="6">
                  <c:v>40.35611654235494</c:v>
                </c:pt>
                <c:pt idx="7">
                  <c:v>40.35611654235494</c:v>
                </c:pt>
                <c:pt idx="8">
                  <c:v>40.35611654235494</c:v>
                </c:pt>
                <c:pt idx="9">
                  <c:v>42.110730305066035</c:v>
                </c:pt>
                <c:pt idx="10">
                  <c:v>42.110730305066035</c:v>
                </c:pt>
                <c:pt idx="11">
                  <c:v>42.110730305066035</c:v>
                </c:pt>
                <c:pt idx="12">
                  <c:v>42.110730305066035</c:v>
                </c:pt>
                <c:pt idx="13">
                  <c:v>42.110730305066035</c:v>
                </c:pt>
                <c:pt idx="14">
                  <c:v>42.110730305066035</c:v>
                </c:pt>
                <c:pt idx="15">
                  <c:v>42.110730305066035</c:v>
                </c:pt>
                <c:pt idx="16">
                  <c:v>43.86534406777713</c:v>
                </c:pt>
                <c:pt idx="17">
                  <c:v>43.86534406777713</c:v>
                </c:pt>
                <c:pt idx="18">
                  <c:v>43.86534406777713</c:v>
                </c:pt>
                <c:pt idx="19">
                  <c:v>43.86534406777713</c:v>
                </c:pt>
                <c:pt idx="20">
                  <c:v>43.86534406777713</c:v>
                </c:pt>
                <c:pt idx="21">
                  <c:v>43.86534406777713</c:v>
                </c:pt>
                <c:pt idx="22">
                  <c:v>43.86534406777713</c:v>
                </c:pt>
                <c:pt idx="23">
                  <c:v>43.86534406777713</c:v>
                </c:pt>
                <c:pt idx="24">
                  <c:v>45.619957830488204</c:v>
                </c:pt>
                <c:pt idx="25">
                  <c:v>45.619957830488204</c:v>
                </c:pt>
                <c:pt idx="26">
                  <c:v>45.619957830488204</c:v>
                </c:pt>
                <c:pt idx="27">
                  <c:v>45.619957830488204</c:v>
                </c:pt>
                <c:pt idx="28">
                  <c:v>45.619957830488204</c:v>
                </c:pt>
                <c:pt idx="29">
                  <c:v>45.619957830488204</c:v>
                </c:pt>
                <c:pt idx="30">
                  <c:v>45.619957830488204</c:v>
                </c:pt>
                <c:pt idx="31">
                  <c:v>45.619957830488204</c:v>
                </c:pt>
                <c:pt idx="32">
                  <c:v>47.374571593199285</c:v>
                </c:pt>
                <c:pt idx="33">
                  <c:v>47.374571593199285</c:v>
                </c:pt>
                <c:pt idx="34">
                  <c:v>47.374571593199285</c:v>
                </c:pt>
                <c:pt idx="35">
                  <c:v>47.374571593199285</c:v>
                </c:pt>
                <c:pt idx="36">
                  <c:v>47.374571593199285</c:v>
                </c:pt>
                <c:pt idx="37">
                  <c:v>47.374571593199285</c:v>
                </c:pt>
                <c:pt idx="38">
                  <c:v>47.374571593199285</c:v>
                </c:pt>
                <c:pt idx="39">
                  <c:v>47.374571593199285</c:v>
                </c:pt>
                <c:pt idx="40">
                  <c:v>49.129185355910373</c:v>
                </c:pt>
                <c:pt idx="41">
                  <c:v>49.129185355910373</c:v>
                </c:pt>
                <c:pt idx="42">
                  <c:v>49.129185355910373</c:v>
                </c:pt>
                <c:pt idx="43">
                  <c:v>49.129185355910373</c:v>
                </c:pt>
                <c:pt idx="44">
                  <c:v>49.129185355910373</c:v>
                </c:pt>
                <c:pt idx="45">
                  <c:v>49.129185355910373</c:v>
                </c:pt>
                <c:pt idx="46">
                  <c:v>49.129185355910373</c:v>
                </c:pt>
                <c:pt idx="47">
                  <c:v>49.129185355910373</c:v>
                </c:pt>
                <c:pt idx="48">
                  <c:v>50.883799118621454</c:v>
                </c:pt>
                <c:pt idx="49">
                  <c:v>50.883799118621454</c:v>
                </c:pt>
                <c:pt idx="50">
                  <c:v>50.883799118621454</c:v>
                </c:pt>
                <c:pt idx="51">
                  <c:v>50.883799118621454</c:v>
                </c:pt>
                <c:pt idx="52">
                  <c:v>50.883799118621454</c:v>
                </c:pt>
                <c:pt idx="53">
                  <c:v>50.883799118621454</c:v>
                </c:pt>
                <c:pt idx="54">
                  <c:v>50.883799118621454</c:v>
                </c:pt>
                <c:pt idx="55">
                  <c:v>50.883799118621454</c:v>
                </c:pt>
                <c:pt idx="56">
                  <c:v>52.638412881332542</c:v>
                </c:pt>
                <c:pt idx="57">
                  <c:v>52.638412881332542</c:v>
                </c:pt>
                <c:pt idx="58">
                  <c:v>52.638412881332542</c:v>
                </c:pt>
                <c:pt idx="59">
                  <c:v>52.638412881332542</c:v>
                </c:pt>
                <c:pt idx="60">
                  <c:v>52.638412881332542</c:v>
                </c:pt>
                <c:pt idx="61">
                  <c:v>52.638412881332542</c:v>
                </c:pt>
                <c:pt idx="62">
                  <c:v>52.638412881332542</c:v>
                </c:pt>
                <c:pt idx="63">
                  <c:v>52.638412881332542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26E-5E48-B946-2D14E6AB9CFA}"/>
            </c:ext>
          </c:extLst>
        </c:ser>
        <c:ser>
          <c:idx val="4"/>
          <c:order val="4"/>
          <c:tx>
            <c:v>Electrolysis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 DAC'!$N$5:$N$68</c:f>
              <c:strCache>
                <c:ptCount val="64"/>
                <c:pt idx="0">
                  <c:v> (220,165,80) </c:v>
                </c:pt>
                <c:pt idx="1">
                  <c:v> (220,160,90) </c:v>
                </c:pt>
                <c:pt idx="2">
                  <c:v> (220,159,100) </c:v>
                </c:pt>
                <c:pt idx="3">
                  <c:v> (230,136,50) </c:v>
                </c:pt>
                <c:pt idx="4">
                  <c:v> (230,121,60) </c:v>
                </c:pt>
                <c:pt idx="5">
                  <c:v> (230,116,70) </c:v>
                </c:pt>
                <c:pt idx="6">
                  <c:v> (230,114,80) </c:v>
                </c:pt>
                <c:pt idx="7">
                  <c:v> (230,111,90) </c:v>
                </c:pt>
                <c:pt idx="8">
                  <c:v> (230,110,100) </c:v>
                </c:pt>
                <c:pt idx="9">
                  <c:v> (240,114,40) </c:v>
                </c:pt>
                <c:pt idx="10">
                  <c:v> (240,99,50) </c:v>
                </c:pt>
                <c:pt idx="11">
                  <c:v> (240,91,60) </c:v>
                </c:pt>
                <c:pt idx="12">
                  <c:v> (240,85,70) </c:v>
                </c:pt>
                <c:pt idx="13">
                  <c:v> (240,81,80) </c:v>
                </c:pt>
                <c:pt idx="14">
                  <c:v> (240,79,90) </c:v>
                </c:pt>
                <c:pt idx="15">
                  <c:v> (240,79,100) </c:v>
                </c:pt>
                <c:pt idx="16">
                  <c:v> (250,111,30) </c:v>
                </c:pt>
                <c:pt idx="17">
                  <c:v> (250,84,40) </c:v>
                </c:pt>
                <c:pt idx="18">
                  <c:v> (250,71,50) </c:v>
                </c:pt>
                <c:pt idx="19">
                  <c:v> (250,69,60) </c:v>
                </c:pt>
                <c:pt idx="20">
                  <c:v> (250,68,70) </c:v>
                </c:pt>
                <c:pt idx="21">
                  <c:v> (250,67,80) </c:v>
                </c:pt>
                <c:pt idx="22">
                  <c:v> (250,67,90) </c:v>
                </c:pt>
                <c:pt idx="23">
                  <c:v> (250,67,100) </c:v>
                </c:pt>
                <c:pt idx="24">
                  <c:v> (260,81,30) </c:v>
                </c:pt>
                <c:pt idx="25">
                  <c:v> (260,63,40) </c:v>
                </c:pt>
                <c:pt idx="26">
                  <c:v> (260,60,50) </c:v>
                </c:pt>
                <c:pt idx="27">
                  <c:v> (260,58,60) </c:v>
                </c:pt>
                <c:pt idx="28">
                  <c:v> (260,57,70) </c:v>
                </c:pt>
                <c:pt idx="29">
                  <c:v> (260,56,80) </c:v>
                </c:pt>
                <c:pt idx="30">
                  <c:v> (260,55,90) </c:v>
                </c:pt>
                <c:pt idx="31">
                  <c:v> (260,55,100) </c:v>
                </c:pt>
                <c:pt idx="32">
                  <c:v> (270,61,30) </c:v>
                </c:pt>
                <c:pt idx="33">
                  <c:v> (270,53,40) </c:v>
                </c:pt>
                <c:pt idx="34">
                  <c:v> (270,50,50) </c:v>
                </c:pt>
                <c:pt idx="35">
                  <c:v> (270,47,60) </c:v>
                </c:pt>
                <c:pt idx="36">
                  <c:v> (270,46,70) </c:v>
                </c:pt>
                <c:pt idx="37">
                  <c:v> (270,45,80) </c:v>
                </c:pt>
                <c:pt idx="38">
                  <c:v> (270,44,90) </c:v>
                </c:pt>
                <c:pt idx="39">
                  <c:v> (270,44,100) </c:v>
                </c:pt>
                <c:pt idx="40">
                  <c:v> (280,52,30) </c:v>
                </c:pt>
                <c:pt idx="41">
                  <c:v> (280,44,40) </c:v>
                </c:pt>
                <c:pt idx="42">
                  <c:v> (280,42,50) </c:v>
                </c:pt>
                <c:pt idx="43">
                  <c:v> (280,42,60) </c:v>
                </c:pt>
                <c:pt idx="44">
                  <c:v> (280,42,70) </c:v>
                </c:pt>
                <c:pt idx="45">
                  <c:v> (280,42,80) </c:v>
                </c:pt>
                <c:pt idx="46">
                  <c:v> (280,42,90) </c:v>
                </c:pt>
                <c:pt idx="47">
                  <c:v> (280,42,100) </c:v>
                </c:pt>
                <c:pt idx="48">
                  <c:v> (290,46,30) </c:v>
                </c:pt>
                <c:pt idx="49">
                  <c:v> (290,41,40) </c:v>
                </c:pt>
                <c:pt idx="50">
                  <c:v> (290,41,50) </c:v>
                </c:pt>
                <c:pt idx="51">
                  <c:v> (290,41,60) </c:v>
                </c:pt>
                <c:pt idx="52">
                  <c:v> (290,41,70) </c:v>
                </c:pt>
                <c:pt idx="53">
                  <c:v> (290,41,80) </c:v>
                </c:pt>
                <c:pt idx="54">
                  <c:v> (290,41,90) </c:v>
                </c:pt>
                <c:pt idx="55">
                  <c:v> (290,41,100) </c:v>
                </c:pt>
                <c:pt idx="56">
                  <c:v> (300,41,30) </c:v>
                </c:pt>
                <c:pt idx="57">
                  <c:v> (300,40,40) </c:v>
                </c:pt>
                <c:pt idx="58">
                  <c:v> (300,40,50) </c:v>
                </c:pt>
                <c:pt idx="59">
                  <c:v> (300,40,60) </c:v>
                </c:pt>
                <c:pt idx="60">
                  <c:v> (300,40,70) </c:v>
                </c:pt>
                <c:pt idx="61">
                  <c:v> (300,40,80) </c:v>
                </c:pt>
                <c:pt idx="62">
                  <c:v> (300,40,90) </c:v>
                </c:pt>
                <c:pt idx="63">
                  <c:v> (300,40,100) </c:v>
                </c:pt>
              </c:strCache>
            </c:strRef>
          </c:cat>
          <c:val>
            <c:numRef>
              <c:f>'No DAC'!$I$5:$I$68</c:f>
              <c:numCache>
                <c:formatCode>_(* #,##0.0_);_(* \(#,##0.0\);_(* "-"??_);_(@_)</c:formatCode>
                <c:ptCount val="64"/>
                <c:pt idx="0">
                  <c:v>3.9463905003628286</c:v>
                </c:pt>
                <c:pt idx="1">
                  <c:v>4.4396893129081834</c:v>
                </c:pt>
                <c:pt idx="2">
                  <c:v>4.9329881254535364</c:v>
                </c:pt>
                <c:pt idx="3">
                  <c:v>2.4664940627267682</c:v>
                </c:pt>
                <c:pt idx="4">
                  <c:v>2.9597928752721221</c:v>
                </c:pt>
                <c:pt idx="5">
                  <c:v>3.4530916878174751</c:v>
                </c:pt>
                <c:pt idx="6">
                  <c:v>3.9463905003628286</c:v>
                </c:pt>
                <c:pt idx="7">
                  <c:v>4.4396893129081834</c:v>
                </c:pt>
                <c:pt idx="8">
                  <c:v>4.9329881254535364</c:v>
                </c:pt>
                <c:pt idx="9">
                  <c:v>1.9731952501814143</c:v>
                </c:pt>
                <c:pt idx="10">
                  <c:v>2.4664940627267682</c:v>
                </c:pt>
                <c:pt idx="11">
                  <c:v>2.9597928752721221</c:v>
                </c:pt>
                <c:pt idx="12">
                  <c:v>3.4530916878174751</c:v>
                </c:pt>
                <c:pt idx="13">
                  <c:v>3.9463905003628286</c:v>
                </c:pt>
                <c:pt idx="14">
                  <c:v>4.4396893129081834</c:v>
                </c:pt>
                <c:pt idx="15">
                  <c:v>4.9329881254535364</c:v>
                </c:pt>
                <c:pt idx="16">
                  <c:v>1.479896437636061</c:v>
                </c:pt>
                <c:pt idx="17">
                  <c:v>1.9731952501814143</c:v>
                </c:pt>
                <c:pt idx="18">
                  <c:v>2.4664940627267682</c:v>
                </c:pt>
                <c:pt idx="19">
                  <c:v>2.9597928752721221</c:v>
                </c:pt>
                <c:pt idx="20">
                  <c:v>3.4530916878174751</c:v>
                </c:pt>
                <c:pt idx="21">
                  <c:v>3.9463905003628286</c:v>
                </c:pt>
                <c:pt idx="22">
                  <c:v>4.4396893129081834</c:v>
                </c:pt>
                <c:pt idx="23">
                  <c:v>4.9329881254535364</c:v>
                </c:pt>
                <c:pt idx="24">
                  <c:v>1.479896437636061</c:v>
                </c:pt>
                <c:pt idx="25">
                  <c:v>1.9731952501814143</c:v>
                </c:pt>
                <c:pt idx="26">
                  <c:v>2.4664940627267682</c:v>
                </c:pt>
                <c:pt idx="27">
                  <c:v>2.9597928752721221</c:v>
                </c:pt>
                <c:pt idx="28">
                  <c:v>3.4530916878174751</c:v>
                </c:pt>
                <c:pt idx="29">
                  <c:v>3.9463905003628286</c:v>
                </c:pt>
                <c:pt idx="30">
                  <c:v>4.4396893129081834</c:v>
                </c:pt>
                <c:pt idx="31">
                  <c:v>4.9329881254535364</c:v>
                </c:pt>
                <c:pt idx="32">
                  <c:v>1.479896437636061</c:v>
                </c:pt>
                <c:pt idx="33">
                  <c:v>1.9731952501814143</c:v>
                </c:pt>
                <c:pt idx="34">
                  <c:v>2.4664940627267682</c:v>
                </c:pt>
                <c:pt idx="35">
                  <c:v>2.9597928752721221</c:v>
                </c:pt>
                <c:pt idx="36">
                  <c:v>3.4530916878174751</c:v>
                </c:pt>
                <c:pt idx="37">
                  <c:v>3.9463905003628286</c:v>
                </c:pt>
                <c:pt idx="38">
                  <c:v>4.4396893129081834</c:v>
                </c:pt>
                <c:pt idx="39">
                  <c:v>4.9329881254535364</c:v>
                </c:pt>
                <c:pt idx="40">
                  <c:v>1.479896437636061</c:v>
                </c:pt>
                <c:pt idx="41">
                  <c:v>1.9731952501814143</c:v>
                </c:pt>
                <c:pt idx="42">
                  <c:v>2.4664940627267682</c:v>
                </c:pt>
                <c:pt idx="43">
                  <c:v>2.9597928752721221</c:v>
                </c:pt>
                <c:pt idx="44">
                  <c:v>3.4530916878174751</c:v>
                </c:pt>
                <c:pt idx="45">
                  <c:v>3.9463905003628286</c:v>
                </c:pt>
                <c:pt idx="46">
                  <c:v>4.4396893129081834</c:v>
                </c:pt>
                <c:pt idx="47">
                  <c:v>4.9329881254535364</c:v>
                </c:pt>
                <c:pt idx="48">
                  <c:v>1.479896437636061</c:v>
                </c:pt>
                <c:pt idx="49">
                  <c:v>1.9731952501814143</c:v>
                </c:pt>
                <c:pt idx="50">
                  <c:v>2.4664940627267682</c:v>
                </c:pt>
                <c:pt idx="51">
                  <c:v>2.9597928752721221</c:v>
                </c:pt>
                <c:pt idx="52">
                  <c:v>3.4530916878174751</c:v>
                </c:pt>
                <c:pt idx="53">
                  <c:v>3.9463905003628286</c:v>
                </c:pt>
                <c:pt idx="54">
                  <c:v>4.4396893129081834</c:v>
                </c:pt>
                <c:pt idx="55">
                  <c:v>4.9329881254535364</c:v>
                </c:pt>
                <c:pt idx="56">
                  <c:v>1.479896437636061</c:v>
                </c:pt>
                <c:pt idx="57">
                  <c:v>1.9731952501814143</c:v>
                </c:pt>
                <c:pt idx="58">
                  <c:v>2.4664940627267682</c:v>
                </c:pt>
                <c:pt idx="59">
                  <c:v>2.9597928752721221</c:v>
                </c:pt>
                <c:pt idx="60">
                  <c:v>3.4530916878174751</c:v>
                </c:pt>
                <c:pt idx="61">
                  <c:v>3.9463905003628286</c:v>
                </c:pt>
                <c:pt idx="62">
                  <c:v>4.4396893129081834</c:v>
                </c:pt>
                <c:pt idx="63">
                  <c:v>4.9329881254535364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26E-5E48-B946-2D14E6AB9CFA}"/>
            </c:ext>
          </c:extLst>
        </c:ser>
        <c:ser>
          <c:idx val="5"/>
          <c:order val="5"/>
          <c:tx>
            <c:v>Storage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 DAC'!$N$5:$N$68</c:f>
              <c:strCache>
                <c:ptCount val="64"/>
                <c:pt idx="0">
                  <c:v> (220,165,80) </c:v>
                </c:pt>
                <c:pt idx="1">
                  <c:v> (220,160,90) </c:v>
                </c:pt>
                <c:pt idx="2">
                  <c:v> (220,159,100) </c:v>
                </c:pt>
                <c:pt idx="3">
                  <c:v> (230,136,50) </c:v>
                </c:pt>
                <c:pt idx="4">
                  <c:v> (230,121,60) </c:v>
                </c:pt>
                <c:pt idx="5">
                  <c:v> (230,116,70) </c:v>
                </c:pt>
                <c:pt idx="6">
                  <c:v> (230,114,80) </c:v>
                </c:pt>
                <c:pt idx="7">
                  <c:v> (230,111,90) </c:v>
                </c:pt>
                <c:pt idx="8">
                  <c:v> (230,110,100) </c:v>
                </c:pt>
                <c:pt idx="9">
                  <c:v> (240,114,40) </c:v>
                </c:pt>
                <c:pt idx="10">
                  <c:v> (240,99,50) </c:v>
                </c:pt>
                <c:pt idx="11">
                  <c:v> (240,91,60) </c:v>
                </c:pt>
                <c:pt idx="12">
                  <c:v> (240,85,70) </c:v>
                </c:pt>
                <c:pt idx="13">
                  <c:v> (240,81,80) </c:v>
                </c:pt>
                <c:pt idx="14">
                  <c:v> (240,79,90) </c:v>
                </c:pt>
                <c:pt idx="15">
                  <c:v> (240,79,100) </c:v>
                </c:pt>
                <c:pt idx="16">
                  <c:v> (250,111,30) </c:v>
                </c:pt>
                <c:pt idx="17">
                  <c:v> (250,84,40) </c:v>
                </c:pt>
                <c:pt idx="18">
                  <c:v> (250,71,50) </c:v>
                </c:pt>
                <c:pt idx="19">
                  <c:v> (250,69,60) </c:v>
                </c:pt>
                <c:pt idx="20">
                  <c:v> (250,68,70) </c:v>
                </c:pt>
                <c:pt idx="21">
                  <c:v> (250,67,80) </c:v>
                </c:pt>
                <c:pt idx="22">
                  <c:v> (250,67,90) </c:v>
                </c:pt>
                <c:pt idx="23">
                  <c:v> (250,67,100) </c:v>
                </c:pt>
                <c:pt idx="24">
                  <c:v> (260,81,30) </c:v>
                </c:pt>
                <c:pt idx="25">
                  <c:v> (260,63,40) </c:v>
                </c:pt>
                <c:pt idx="26">
                  <c:v> (260,60,50) </c:v>
                </c:pt>
                <c:pt idx="27">
                  <c:v> (260,58,60) </c:v>
                </c:pt>
                <c:pt idx="28">
                  <c:v> (260,57,70) </c:v>
                </c:pt>
                <c:pt idx="29">
                  <c:v> (260,56,80) </c:v>
                </c:pt>
                <c:pt idx="30">
                  <c:v> (260,55,90) </c:v>
                </c:pt>
                <c:pt idx="31">
                  <c:v> (260,55,100) </c:v>
                </c:pt>
                <c:pt idx="32">
                  <c:v> (270,61,30) </c:v>
                </c:pt>
                <c:pt idx="33">
                  <c:v> (270,53,40) </c:v>
                </c:pt>
                <c:pt idx="34">
                  <c:v> (270,50,50) </c:v>
                </c:pt>
                <c:pt idx="35">
                  <c:v> (270,47,60) </c:v>
                </c:pt>
                <c:pt idx="36">
                  <c:v> (270,46,70) </c:v>
                </c:pt>
                <c:pt idx="37">
                  <c:v> (270,45,80) </c:v>
                </c:pt>
                <c:pt idx="38">
                  <c:v> (270,44,90) </c:v>
                </c:pt>
                <c:pt idx="39">
                  <c:v> (270,44,100) </c:v>
                </c:pt>
                <c:pt idx="40">
                  <c:v> (280,52,30) </c:v>
                </c:pt>
                <c:pt idx="41">
                  <c:v> (280,44,40) </c:v>
                </c:pt>
                <c:pt idx="42">
                  <c:v> (280,42,50) </c:v>
                </c:pt>
                <c:pt idx="43">
                  <c:v> (280,42,60) </c:v>
                </c:pt>
                <c:pt idx="44">
                  <c:v> (280,42,70) </c:v>
                </c:pt>
                <c:pt idx="45">
                  <c:v> (280,42,80) </c:v>
                </c:pt>
                <c:pt idx="46">
                  <c:v> (280,42,90) </c:v>
                </c:pt>
                <c:pt idx="47">
                  <c:v> (280,42,100) </c:v>
                </c:pt>
                <c:pt idx="48">
                  <c:v> (290,46,30) </c:v>
                </c:pt>
                <c:pt idx="49">
                  <c:v> (290,41,40) </c:v>
                </c:pt>
                <c:pt idx="50">
                  <c:v> (290,41,50) </c:v>
                </c:pt>
                <c:pt idx="51">
                  <c:v> (290,41,60) </c:v>
                </c:pt>
                <c:pt idx="52">
                  <c:v> (290,41,70) </c:v>
                </c:pt>
                <c:pt idx="53">
                  <c:v> (290,41,80) </c:v>
                </c:pt>
                <c:pt idx="54">
                  <c:v> (290,41,90) </c:v>
                </c:pt>
                <c:pt idx="55">
                  <c:v> (290,41,100) </c:v>
                </c:pt>
                <c:pt idx="56">
                  <c:v> (300,41,30) </c:v>
                </c:pt>
                <c:pt idx="57">
                  <c:v> (300,40,40) </c:v>
                </c:pt>
                <c:pt idx="58">
                  <c:v> (300,40,50) </c:v>
                </c:pt>
                <c:pt idx="59">
                  <c:v> (300,40,60) </c:v>
                </c:pt>
                <c:pt idx="60">
                  <c:v> (300,40,70) </c:v>
                </c:pt>
                <c:pt idx="61">
                  <c:v> (300,40,80) </c:v>
                </c:pt>
                <c:pt idx="62">
                  <c:v> (300,40,90) </c:v>
                </c:pt>
                <c:pt idx="63">
                  <c:v> (300,40,100) </c:v>
                </c:pt>
              </c:strCache>
            </c:strRef>
          </c:cat>
          <c:val>
            <c:numRef>
              <c:f>'No DAC'!$J$5:$J$68</c:f>
              <c:numCache>
                <c:formatCode>_(* #,##0.0_);_(* \(#,##0.0\);_(* "-"??_);_(@_)</c:formatCode>
                <c:ptCount val="64"/>
                <c:pt idx="0">
                  <c:v>9.1790980887665672</c:v>
                </c:pt>
                <c:pt idx="1">
                  <c:v>8.9009436012281853</c:v>
                </c:pt>
                <c:pt idx="2">
                  <c:v>8.845312703720511</c:v>
                </c:pt>
                <c:pt idx="3">
                  <c:v>7.565802061043958</c:v>
                </c:pt>
                <c:pt idx="4">
                  <c:v>6.731338598428815</c:v>
                </c:pt>
                <c:pt idx="5">
                  <c:v>6.453184110890434</c:v>
                </c:pt>
                <c:pt idx="6">
                  <c:v>6.3419223158750819</c:v>
                </c:pt>
                <c:pt idx="7">
                  <c:v>6.1750296233520539</c:v>
                </c:pt>
                <c:pt idx="8">
                  <c:v>6.1193987258443778</c:v>
                </c:pt>
                <c:pt idx="9">
                  <c:v>6.3419223158750819</c:v>
                </c:pt>
                <c:pt idx="10">
                  <c:v>5.5074588532599389</c:v>
                </c:pt>
                <c:pt idx="11">
                  <c:v>5.0624116731985298</c:v>
                </c:pt>
                <c:pt idx="12">
                  <c:v>4.7286262881524737</c:v>
                </c:pt>
                <c:pt idx="13">
                  <c:v>4.5061026981217687</c:v>
                </c:pt>
                <c:pt idx="14">
                  <c:v>4.3948409031064157</c:v>
                </c:pt>
                <c:pt idx="15">
                  <c:v>4.3948409031064157</c:v>
                </c:pt>
                <c:pt idx="16">
                  <c:v>6.1750296233520539</c:v>
                </c:pt>
                <c:pt idx="17">
                  <c:v>4.6729953906447976</c:v>
                </c:pt>
                <c:pt idx="18">
                  <c:v>3.9497937230450071</c:v>
                </c:pt>
                <c:pt idx="19">
                  <c:v>3.8385319280296546</c:v>
                </c:pt>
                <c:pt idx="20">
                  <c:v>3.782901030521979</c:v>
                </c:pt>
                <c:pt idx="21">
                  <c:v>3.7272701330143021</c:v>
                </c:pt>
                <c:pt idx="22">
                  <c:v>3.7272701330143021</c:v>
                </c:pt>
                <c:pt idx="23">
                  <c:v>3.7272701330143021</c:v>
                </c:pt>
                <c:pt idx="24">
                  <c:v>4.5061026981217687</c:v>
                </c:pt>
                <c:pt idx="25">
                  <c:v>3.5047465429835976</c:v>
                </c:pt>
                <c:pt idx="26">
                  <c:v>3.3378538504605695</c:v>
                </c:pt>
                <c:pt idx="27">
                  <c:v>3.226592055445217</c:v>
                </c:pt>
                <c:pt idx="28">
                  <c:v>3.170961157937541</c:v>
                </c:pt>
                <c:pt idx="29">
                  <c:v>3.1153302604298649</c:v>
                </c:pt>
                <c:pt idx="30">
                  <c:v>3.0596993629221889</c:v>
                </c:pt>
                <c:pt idx="31">
                  <c:v>3.0596993629221889</c:v>
                </c:pt>
                <c:pt idx="32">
                  <c:v>3.393484747968246</c:v>
                </c:pt>
                <c:pt idx="33">
                  <c:v>2.9484375679068364</c:v>
                </c:pt>
                <c:pt idx="34">
                  <c:v>2.7815448753838083</c:v>
                </c:pt>
                <c:pt idx="35">
                  <c:v>2.6146521828607794</c:v>
                </c:pt>
                <c:pt idx="36">
                  <c:v>2.5590212853531038</c:v>
                </c:pt>
                <c:pt idx="37">
                  <c:v>2.5033903878454269</c:v>
                </c:pt>
                <c:pt idx="38">
                  <c:v>2.4477594903377509</c:v>
                </c:pt>
                <c:pt idx="39">
                  <c:v>2.4477594903377509</c:v>
                </c:pt>
                <c:pt idx="40">
                  <c:v>2.89280667039916</c:v>
                </c:pt>
                <c:pt idx="41">
                  <c:v>2.4477594903377509</c:v>
                </c:pt>
                <c:pt idx="42">
                  <c:v>2.3364976953223988</c:v>
                </c:pt>
                <c:pt idx="43">
                  <c:v>2.3364976953223988</c:v>
                </c:pt>
                <c:pt idx="44">
                  <c:v>2.3364976953223988</c:v>
                </c:pt>
                <c:pt idx="45">
                  <c:v>2.3364976953223988</c:v>
                </c:pt>
                <c:pt idx="46">
                  <c:v>2.3364976953223988</c:v>
                </c:pt>
                <c:pt idx="47">
                  <c:v>2.3364976953223988</c:v>
                </c:pt>
                <c:pt idx="48">
                  <c:v>2.5590212853531038</c:v>
                </c:pt>
                <c:pt idx="49">
                  <c:v>2.2808667978147223</c:v>
                </c:pt>
                <c:pt idx="50">
                  <c:v>2.2808667978147223</c:v>
                </c:pt>
                <c:pt idx="51">
                  <c:v>2.2808667978147223</c:v>
                </c:pt>
                <c:pt idx="52">
                  <c:v>2.2808667978147223</c:v>
                </c:pt>
                <c:pt idx="53">
                  <c:v>2.2808667978147223</c:v>
                </c:pt>
                <c:pt idx="54">
                  <c:v>2.2808667978147223</c:v>
                </c:pt>
                <c:pt idx="55">
                  <c:v>2.2808667978147223</c:v>
                </c:pt>
                <c:pt idx="56">
                  <c:v>2.2808667978147223</c:v>
                </c:pt>
                <c:pt idx="57">
                  <c:v>2.2252359003070463</c:v>
                </c:pt>
                <c:pt idx="58">
                  <c:v>2.2252359003070463</c:v>
                </c:pt>
                <c:pt idx="59">
                  <c:v>2.2252359003070463</c:v>
                </c:pt>
                <c:pt idx="60">
                  <c:v>2.2252359003070463</c:v>
                </c:pt>
                <c:pt idx="61">
                  <c:v>2.2252359003070463</c:v>
                </c:pt>
                <c:pt idx="62">
                  <c:v>2.2252359003070463</c:v>
                </c:pt>
                <c:pt idx="63">
                  <c:v>2.2252359003070463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26E-5E48-B946-2D14E6AB9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9196928"/>
        <c:axId val="1900654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3810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'No DAC'!$M$5:$M$68</c:f>
              <c:numCache>
                <c:formatCode>_(* #,##0.00_);_(* \(#,##0.00\);_(* "-"??_);_(@_)</c:formatCode>
                <c:ptCount val="64"/>
                <c:pt idx="0">
                  <c:v>73.219705467933494</c:v>
                </c:pt>
                <c:pt idx="1">
                  <c:v>73.434849792940454</c:v>
                </c:pt>
                <c:pt idx="2">
                  <c:v>73.872517707978133</c:v>
                </c:pt>
                <c:pt idx="3">
                  <c:v>71.881126765285885</c:v>
                </c:pt>
                <c:pt idx="4">
                  <c:v>71.539962115216099</c:v>
                </c:pt>
                <c:pt idx="5">
                  <c:v>71.755106440223074</c:v>
                </c:pt>
                <c:pt idx="6">
                  <c:v>72.137143457753069</c:v>
                </c:pt>
                <c:pt idx="7">
                  <c:v>72.463549577775396</c:v>
                </c:pt>
                <c:pt idx="8">
                  <c:v>72.901217492813075</c:v>
                </c:pt>
                <c:pt idx="9">
                  <c:v>71.918561970282752</c:v>
                </c:pt>
                <c:pt idx="10">
                  <c:v>71.577397320212967</c:v>
                </c:pt>
                <c:pt idx="11">
                  <c:v>71.625648952696906</c:v>
                </c:pt>
                <c:pt idx="12">
                  <c:v>71.785162380196212</c:v>
                </c:pt>
                <c:pt idx="13">
                  <c:v>72.055937602710856</c:v>
                </c:pt>
                <c:pt idx="14">
                  <c:v>72.437974620240851</c:v>
                </c:pt>
                <c:pt idx="15">
                  <c:v>72.931273432786213</c:v>
                </c:pt>
                <c:pt idx="16">
                  <c:v>73.012984227925472</c:v>
                </c:pt>
                <c:pt idx="17">
                  <c:v>72.00424880776356</c:v>
                </c:pt>
                <c:pt idx="18">
                  <c:v>71.774345952709126</c:v>
                </c:pt>
                <c:pt idx="19">
                  <c:v>72.156382970239122</c:v>
                </c:pt>
                <c:pt idx="20">
                  <c:v>72.5940508852768</c:v>
                </c:pt>
                <c:pt idx="21">
                  <c:v>73.031718800314493</c:v>
                </c:pt>
                <c:pt idx="22">
                  <c:v>73.525017612859841</c:v>
                </c:pt>
                <c:pt idx="23">
                  <c:v>74.018316425405189</c:v>
                </c:pt>
                <c:pt idx="24">
                  <c:v>73.098671065406265</c:v>
                </c:pt>
                <c:pt idx="25">
                  <c:v>72.59061372281343</c:v>
                </c:pt>
                <c:pt idx="26">
                  <c:v>72.917019842835771</c:v>
                </c:pt>
                <c:pt idx="27">
                  <c:v>73.299056860365766</c:v>
                </c:pt>
                <c:pt idx="28">
                  <c:v>73.736724775403445</c:v>
                </c:pt>
                <c:pt idx="29">
                  <c:v>74.174392690441124</c:v>
                </c:pt>
                <c:pt idx="30">
                  <c:v>74.612060605478803</c:v>
                </c:pt>
                <c:pt idx="31">
                  <c:v>75.10535941802415</c:v>
                </c:pt>
                <c:pt idx="32">
                  <c:v>73.740666877963818</c:v>
                </c:pt>
                <c:pt idx="33">
                  <c:v>73.788918510447758</c:v>
                </c:pt>
                <c:pt idx="34">
                  <c:v>74.115324630470084</c:v>
                </c:pt>
                <c:pt idx="35">
                  <c:v>74.441730750492411</c:v>
                </c:pt>
                <c:pt idx="36">
                  <c:v>74.87939866553009</c:v>
                </c:pt>
                <c:pt idx="37">
                  <c:v>75.317066580567769</c:v>
                </c:pt>
                <c:pt idx="38">
                  <c:v>75.754734495605433</c:v>
                </c:pt>
                <c:pt idx="39">
                  <c:v>76.248033308150795</c:v>
                </c:pt>
                <c:pt idx="40">
                  <c:v>74.994602563105815</c:v>
                </c:pt>
                <c:pt idx="41">
                  <c:v>75.042854195589754</c:v>
                </c:pt>
                <c:pt idx="42">
                  <c:v>75.424891213119764</c:v>
                </c:pt>
                <c:pt idx="43">
                  <c:v>75.918190025665112</c:v>
                </c:pt>
                <c:pt idx="44">
                  <c:v>76.41148883821046</c:v>
                </c:pt>
                <c:pt idx="45">
                  <c:v>76.904787650755821</c:v>
                </c:pt>
                <c:pt idx="46">
                  <c:v>77.398086463301169</c:v>
                </c:pt>
                <c:pt idx="47">
                  <c:v>77.891385275846531</c:v>
                </c:pt>
                <c:pt idx="48">
                  <c:v>76.415430940770833</c:v>
                </c:pt>
                <c:pt idx="49">
                  <c:v>76.630575265777821</c:v>
                </c:pt>
                <c:pt idx="50">
                  <c:v>77.123874078323169</c:v>
                </c:pt>
                <c:pt idx="51">
                  <c:v>77.617172890868531</c:v>
                </c:pt>
                <c:pt idx="52">
                  <c:v>78.110471703413879</c:v>
                </c:pt>
                <c:pt idx="53">
                  <c:v>78.603770515959226</c:v>
                </c:pt>
                <c:pt idx="54">
                  <c:v>79.097069328504588</c:v>
                </c:pt>
                <c:pt idx="55">
                  <c:v>79.590368141049936</c:v>
                </c:pt>
                <c:pt idx="56">
                  <c:v>77.891890215943548</c:v>
                </c:pt>
                <c:pt idx="57">
                  <c:v>78.329558130981226</c:v>
                </c:pt>
                <c:pt idx="58">
                  <c:v>78.822856943526574</c:v>
                </c:pt>
                <c:pt idx="59">
                  <c:v>79.316155756071936</c:v>
                </c:pt>
                <c:pt idx="60">
                  <c:v>79.809454568617284</c:v>
                </c:pt>
                <c:pt idx="61">
                  <c:v>80.302753381162631</c:v>
                </c:pt>
                <c:pt idx="62">
                  <c:v>80.796052193707993</c:v>
                </c:pt>
                <c:pt idx="63">
                  <c:v>81.289351006253341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26E-5E48-B946-2D14E6AB9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196928"/>
        <c:axId val="190065472"/>
      </c:lineChart>
      <c:catAx>
        <c:axId val="25919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GB" sz="1800" b="0" i="0" baseline="0">
                    <a:effectLst/>
                  </a:rPr>
                  <a:t>(Nuclear Capacity [GW], Renewable Capacity [GW], Storage Capacity [TWh], Catalyser Capacity [GW])</a:t>
                </a:r>
                <a:endParaRPr lang="en-GB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190065472"/>
        <c:crosses val="autoZero"/>
        <c:auto val="1"/>
        <c:lblAlgn val="ctr"/>
        <c:lblOffset val="100"/>
        <c:noMultiLvlLbl val="0"/>
      </c:catAx>
      <c:valAx>
        <c:axId val="190065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GB" sz="1800" b="0" i="0" baseline="0">
                    <a:effectLst/>
                  </a:rPr>
                  <a:t>Electricity Price (£/MWh)</a:t>
                </a:r>
                <a:endParaRPr lang="en-GB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25919692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ja-JP"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GB"/>
              <a:t>Electricity</a:t>
            </a:r>
            <a:r>
              <a:rPr lang="en-GB" baseline="0"/>
              <a:t> Price in components: Mid CAPEX</a:t>
            </a:r>
            <a:endParaRPr lang="en-GB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Other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Neg_162!$S$5:$S$111</c:f>
              <c:strCache>
                <c:ptCount val="107"/>
                <c:pt idx="0">
                  <c:v> (420,31,60,100,188,0.81) </c:v>
                </c:pt>
                <c:pt idx="1">
                  <c:v> (420,31,70,100,183,0.82) </c:v>
                </c:pt>
                <c:pt idx="2">
                  <c:v> (420,31,80,100,181,0.82) </c:v>
                </c:pt>
                <c:pt idx="3">
                  <c:v> (420,31,90,100,179,0.82) </c:v>
                </c:pt>
                <c:pt idx="4">
                  <c:v> (420,31,100,100,178,0.82) </c:v>
                </c:pt>
                <c:pt idx="5">
                  <c:v> (430,31,50,100,164,0.82) </c:v>
                </c:pt>
                <c:pt idx="6">
                  <c:v> (430,31,60,100,160,0.83) </c:v>
                </c:pt>
                <c:pt idx="7">
                  <c:v> (430,31,70,100,158,0.83) </c:v>
                </c:pt>
                <c:pt idx="8">
                  <c:v> (430,31,80,100,156,0.83) </c:v>
                </c:pt>
                <c:pt idx="9">
                  <c:v> (430,31,90,100,156,0.83) </c:v>
                </c:pt>
                <c:pt idx="10">
                  <c:v> (430,31,100,100,155,0.84) </c:v>
                </c:pt>
                <c:pt idx="11">
                  <c:v> (440,30,40,100,152,0.83) </c:v>
                </c:pt>
                <c:pt idx="12">
                  <c:v> (440,30,50,100,147,0.84) </c:v>
                </c:pt>
                <c:pt idx="13">
                  <c:v> (440,30,60,100,145,0.84) </c:v>
                </c:pt>
                <c:pt idx="14">
                  <c:v> (440,30,70,100,144,0.84) </c:v>
                </c:pt>
                <c:pt idx="15">
                  <c:v> (440,30,80,100,143,0.85) </c:v>
                </c:pt>
                <c:pt idx="16">
                  <c:v> (440,30,90,100,142,0.85) </c:v>
                </c:pt>
                <c:pt idx="17">
                  <c:v> (440,30,100,100,142,0.85) </c:v>
                </c:pt>
                <c:pt idx="18">
                  <c:v> (450,30,30,100,147,0.82) </c:v>
                </c:pt>
                <c:pt idx="19">
                  <c:v> (450,30,40,100,140,0.84) </c:v>
                </c:pt>
                <c:pt idx="20">
                  <c:v> (450,30,50,100,136,0.85) </c:v>
                </c:pt>
                <c:pt idx="21">
                  <c:v> (450,30,60,100,135,0.85) </c:v>
                </c:pt>
                <c:pt idx="22">
                  <c:v> (450,30,70,100,134,0.85) </c:v>
                </c:pt>
                <c:pt idx="23">
                  <c:v> (450,30,80,100,133,0.86) </c:v>
                </c:pt>
                <c:pt idx="24">
                  <c:v> (450,30,90,100,133,0.86) </c:v>
                </c:pt>
                <c:pt idx="25">
                  <c:v> (450,30,100,100,133,0.86) </c:v>
                </c:pt>
                <c:pt idx="26">
                  <c:v> (460,30,20,100,150,0.8) </c:v>
                </c:pt>
                <c:pt idx="27">
                  <c:v> (460,30,30,100,136,0.83) </c:v>
                </c:pt>
                <c:pt idx="28">
                  <c:v> (460,30,40,100,131,0.85) </c:v>
                </c:pt>
                <c:pt idx="29">
                  <c:v> (460,30,50,100,128,0.86) </c:v>
                </c:pt>
                <c:pt idx="30">
                  <c:v> (460,30,60,100,127,0.86) </c:v>
                </c:pt>
                <c:pt idx="31">
                  <c:v> (460,30,70,100,127,0.87) </c:v>
                </c:pt>
                <c:pt idx="32">
                  <c:v> (460,30,80,100,126,0.87) </c:v>
                </c:pt>
                <c:pt idx="33">
                  <c:v> (460,30,90,100,126,0.87) </c:v>
                </c:pt>
                <c:pt idx="34">
                  <c:v> (460,30,100,100,126,0.87) </c:v>
                </c:pt>
                <c:pt idx="35">
                  <c:v> (470,29,20,100,139,0.82) </c:v>
                </c:pt>
                <c:pt idx="36">
                  <c:v> (470,29,30,100,129,0.85) </c:v>
                </c:pt>
                <c:pt idx="37">
                  <c:v> (470,29,40,100,124,0.86) </c:v>
                </c:pt>
                <c:pt idx="38">
                  <c:v> (470,29,50,100,122,0.87) </c:v>
                </c:pt>
                <c:pt idx="39">
                  <c:v> (470,29,60,100,121,0.87) </c:v>
                </c:pt>
                <c:pt idx="40">
                  <c:v> (470,29,70,100,121,0.88) </c:v>
                </c:pt>
                <c:pt idx="41">
                  <c:v> (470,29,80,100,120,0.88) </c:v>
                </c:pt>
                <c:pt idx="42">
                  <c:v> (470,29,90,100,120,0.88) </c:v>
                </c:pt>
                <c:pt idx="43">
                  <c:v> (470,29,100,100,120,0.88) </c:v>
                </c:pt>
                <c:pt idx="44">
                  <c:v> (480,29,20,100,130,0.83) </c:v>
                </c:pt>
                <c:pt idx="45">
                  <c:v> (480,29,30,100,122,0.86) </c:v>
                </c:pt>
                <c:pt idx="46">
                  <c:v> (480,29,40,100,118,0.87) </c:v>
                </c:pt>
                <c:pt idx="47">
                  <c:v> (480,29,50,100,117,0.88) </c:v>
                </c:pt>
                <c:pt idx="48">
                  <c:v> (480,29,60,100,116,0.88) </c:v>
                </c:pt>
                <c:pt idx="49">
                  <c:v> (480,29,70,100,116,0.89) </c:v>
                </c:pt>
                <c:pt idx="50">
                  <c:v> (480,29,80,100,116,0.89) </c:v>
                </c:pt>
                <c:pt idx="51">
                  <c:v> (480,29,90,100,115,0.89) </c:v>
                </c:pt>
                <c:pt idx="52">
                  <c:v> (480,29,100,100,115,0.89) </c:v>
                </c:pt>
                <c:pt idx="53">
                  <c:v> (490,29,20,100,123,0.84) </c:v>
                </c:pt>
                <c:pt idx="54">
                  <c:v> (490,29,30,100,117,0.87) </c:v>
                </c:pt>
                <c:pt idx="55">
                  <c:v> (490,29,40,100,114,0.88) </c:v>
                </c:pt>
                <c:pt idx="56">
                  <c:v> (490,29,50,100,113,0.89) </c:v>
                </c:pt>
                <c:pt idx="57">
                  <c:v> (490,29,60,100,112,0.89) </c:v>
                </c:pt>
                <c:pt idx="58">
                  <c:v> (490,29,70,100,112,0.89) </c:v>
                </c:pt>
                <c:pt idx="59">
                  <c:v> (490,29,80,100,112,0.89) </c:v>
                </c:pt>
                <c:pt idx="60">
                  <c:v> (490,29,90,100,111,0.9) </c:v>
                </c:pt>
                <c:pt idx="61">
                  <c:v> (490,29,100,100,111,0.9) </c:v>
                </c:pt>
                <c:pt idx="62">
                  <c:v> (500,28,20,100,118,0.85) </c:v>
                </c:pt>
                <c:pt idx="63">
                  <c:v> (500,28,30,100,112,0.88) </c:v>
                </c:pt>
                <c:pt idx="64">
                  <c:v> (500,28,40,100,110,0.89) </c:v>
                </c:pt>
                <c:pt idx="65">
                  <c:v> (500,28,50,100,109,0.9) </c:v>
                </c:pt>
                <c:pt idx="66">
                  <c:v> (500,28,60,100,109,0.9) </c:v>
                </c:pt>
                <c:pt idx="67">
                  <c:v> (500,28,70,100,108,0.9) </c:v>
                </c:pt>
                <c:pt idx="68">
                  <c:v> (500,28,80,100,108,0.9) </c:v>
                </c:pt>
                <c:pt idx="69">
                  <c:v> (500,28,90,100,108,0.9) </c:v>
                </c:pt>
                <c:pt idx="70">
                  <c:v> (500,28,100,100,108,0.9) </c:v>
                </c:pt>
                <c:pt idx="71">
                  <c:v> (510,28,20,100,113,0.87) </c:v>
                </c:pt>
                <c:pt idx="72">
                  <c:v> (510,28,30,100,109,0.89) </c:v>
                </c:pt>
                <c:pt idx="73">
                  <c:v> (510,28,40,100,107,0.9) </c:v>
                </c:pt>
                <c:pt idx="74">
                  <c:v> (510,28,50,100,106,0.9) </c:v>
                </c:pt>
                <c:pt idx="75">
                  <c:v> (510,28,60,100,106,0.91) </c:v>
                </c:pt>
                <c:pt idx="76">
                  <c:v> (510,28,70,100,105,0.91) </c:v>
                </c:pt>
                <c:pt idx="77">
                  <c:v> (510,28,80,100,105,0.91) </c:v>
                </c:pt>
                <c:pt idx="78">
                  <c:v> (510,28,90,100,105,0.91) </c:v>
                </c:pt>
                <c:pt idx="79">
                  <c:v> (510,28,100,100,105,0.91) </c:v>
                </c:pt>
                <c:pt idx="80">
                  <c:v> (520,28,20,100,109,0.88) </c:v>
                </c:pt>
                <c:pt idx="81">
                  <c:v> (520,28,30,100,105,0.9) </c:v>
                </c:pt>
                <c:pt idx="82">
                  <c:v> (520,28,40,100,104,0.91) </c:v>
                </c:pt>
                <c:pt idx="83">
                  <c:v> (520,28,50,100,103,0.91) </c:v>
                </c:pt>
                <c:pt idx="84">
                  <c:v> (520,28,60,100,103,0.91) </c:v>
                </c:pt>
                <c:pt idx="85">
                  <c:v> (520,28,70,100,103,0.92) </c:v>
                </c:pt>
                <c:pt idx="86">
                  <c:v> (520,28,80,100,102,0.92) </c:v>
                </c:pt>
                <c:pt idx="87">
                  <c:v> (520,28,90,100,102,0.92) </c:v>
                </c:pt>
                <c:pt idx="88">
                  <c:v> (520,28,100,100,102,0.92) </c:v>
                </c:pt>
                <c:pt idx="89">
                  <c:v> (530,28,20,100,106,0.89) </c:v>
                </c:pt>
                <c:pt idx="90">
                  <c:v> (530,28,30,100,103,0.91) </c:v>
                </c:pt>
                <c:pt idx="91">
                  <c:v> (530,28,40,100,102,0.91) </c:v>
                </c:pt>
                <c:pt idx="92">
                  <c:v> (530,28,50,100,101,0.92) </c:v>
                </c:pt>
                <c:pt idx="93">
                  <c:v> (530,28,60,100,101,0.92) </c:v>
                </c:pt>
                <c:pt idx="94">
                  <c:v> (530,28,70,100,100,0.92) </c:v>
                </c:pt>
                <c:pt idx="95">
                  <c:v> (530,28,80,100,100,0.92) </c:v>
                </c:pt>
                <c:pt idx="96">
                  <c:v> (530,28,90,100,100,0.92) </c:v>
                </c:pt>
                <c:pt idx="97">
                  <c:v> (530,28,100,100,100,0.92) </c:v>
                </c:pt>
                <c:pt idx="98">
                  <c:v> (540,27,20,100,103,0.89) </c:v>
                </c:pt>
                <c:pt idx="99">
                  <c:v> (540,27,30,100,100,0.91) </c:v>
                </c:pt>
                <c:pt idx="100">
                  <c:v> (540,27,40,100,99,0.92) </c:v>
                </c:pt>
                <c:pt idx="101">
                  <c:v> (540,27,50,100,99,0.92) </c:v>
                </c:pt>
                <c:pt idx="102">
                  <c:v> (540,27,60,100,98,0.93) </c:v>
                </c:pt>
                <c:pt idx="103">
                  <c:v> (540,27,70,100,98,0.93) </c:v>
                </c:pt>
                <c:pt idx="104">
                  <c:v> (540,27,80,100,98,0.93) </c:v>
                </c:pt>
                <c:pt idx="105">
                  <c:v> (540,27,90,100,98,0.93) </c:v>
                </c:pt>
                <c:pt idx="106">
                  <c:v> (540,27,100,100,98,0.93) </c:v>
                </c:pt>
              </c:strCache>
            </c:strRef>
          </c:cat>
          <c:val>
            <c:numRef>
              <c:f>Neg_162!$L$5:$L$111</c:f>
              <c:numCache>
                <c:formatCode>0.0_ </c:formatCode>
                <c:ptCount val="107"/>
                <c:pt idx="0">
                  <c:v>3.9591825493004298</c:v>
                </c:pt>
                <c:pt idx="1">
                  <c:v>3.9591825493004298</c:v>
                </c:pt>
                <c:pt idx="2">
                  <c:v>3.9591825493004298</c:v>
                </c:pt>
                <c:pt idx="3">
                  <c:v>3.9591825493004298</c:v>
                </c:pt>
                <c:pt idx="4">
                  <c:v>3.9591825493004298</c:v>
                </c:pt>
                <c:pt idx="5">
                  <c:v>3.9591825493004298</c:v>
                </c:pt>
                <c:pt idx="6">
                  <c:v>3.9591825493004298</c:v>
                </c:pt>
                <c:pt idx="7">
                  <c:v>3.9591825493004298</c:v>
                </c:pt>
                <c:pt idx="8">
                  <c:v>3.9591825493004298</c:v>
                </c:pt>
                <c:pt idx="9">
                  <c:v>3.9591825493004298</c:v>
                </c:pt>
                <c:pt idx="10">
                  <c:v>3.9591825493004298</c:v>
                </c:pt>
                <c:pt idx="11">
                  <c:v>3.9591825493004298</c:v>
                </c:pt>
                <c:pt idx="12">
                  <c:v>3.9591825493004298</c:v>
                </c:pt>
                <c:pt idx="13">
                  <c:v>3.9591825493004298</c:v>
                </c:pt>
                <c:pt idx="14">
                  <c:v>3.9591825493004298</c:v>
                </c:pt>
                <c:pt idx="15">
                  <c:v>3.9591825493004298</c:v>
                </c:pt>
                <c:pt idx="16">
                  <c:v>3.9591825493004298</c:v>
                </c:pt>
                <c:pt idx="17">
                  <c:v>3.9591825493004298</c:v>
                </c:pt>
                <c:pt idx="18">
                  <c:v>3.9591825493004298</c:v>
                </c:pt>
                <c:pt idx="19">
                  <c:v>3.9591825493004298</c:v>
                </c:pt>
                <c:pt idx="20">
                  <c:v>3.9591825493004298</c:v>
                </c:pt>
                <c:pt idx="21">
                  <c:v>3.9591825493004298</c:v>
                </c:pt>
                <c:pt idx="22">
                  <c:v>3.9591825493004298</c:v>
                </c:pt>
                <c:pt idx="23">
                  <c:v>3.9591825493004298</c:v>
                </c:pt>
                <c:pt idx="24">
                  <c:v>3.9591825493004298</c:v>
                </c:pt>
                <c:pt idx="25">
                  <c:v>3.9591825493004298</c:v>
                </c:pt>
                <c:pt idx="26">
                  <c:v>3.9591825493004298</c:v>
                </c:pt>
                <c:pt idx="27">
                  <c:v>3.9591825493004298</c:v>
                </c:pt>
                <c:pt idx="28">
                  <c:v>3.9591825493004298</c:v>
                </c:pt>
                <c:pt idx="29">
                  <c:v>3.9591825493004298</c:v>
                </c:pt>
                <c:pt idx="30">
                  <c:v>3.9591825493004298</c:v>
                </c:pt>
                <c:pt idx="31">
                  <c:v>3.9591825493004298</c:v>
                </c:pt>
                <c:pt idx="32">
                  <c:v>3.9591825493004298</c:v>
                </c:pt>
                <c:pt idx="33">
                  <c:v>3.9591825493004298</c:v>
                </c:pt>
                <c:pt idx="34">
                  <c:v>3.9591825493004298</c:v>
                </c:pt>
                <c:pt idx="35">
                  <c:v>3.9591825493004298</c:v>
                </c:pt>
                <c:pt idx="36">
                  <c:v>3.9591825493004298</c:v>
                </c:pt>
                <c:pt idx="37">
                  <c:v>3.9591825493004298</c:v>
                </c:pt>
                <c:pt idx="38">
                  <c:v>3.9591825493004298</c:v>
                </c:pt>
                <c:pt idx="39">
                  <c:v>3.9591825493004298</c:v>
                </c:pt>
                <c:pt idx="40">
                  <c:v>3.9591825493004298</c:v>
                </c:pt>
                <c:pt idx="41">
                  <c:v>3.9591825493004298</c:v>
                </c:pt>
                <c:pt idx="42">
                  <c:v>3.9591825493004298</c:v>
                </c:pt>
                <c:pt idx="43">
                  <c:v>3.9591825493004298</c:v>
                </c:pt>
                <c:pt idx="44">
                  <c:v>3.9591825493004298</c:v>
                </c:pt>
                <c:pt idx="45">
                  <c:v>3.9591825493004298</c:v>
                </c:pt>
                <c:pt idx="46">
                  <c:v>3.9591825493004298</c:v>
                </c:pt>
                <c:pt idx="47">
                  <c:v>3.9591825493004298</c:v>
                </c:pt>
                <c:pt idx="48">
                  <c:v>3.9591825493004298</c:v>
                </c:pt>
                <c:pt idx="49">
                  <c:v>3.9591825493004298</c:v>
                </c:pt>
                <c:pt idx="50">
                  <c:v>3.9591825493004298</c:v>
                </c:pt>
                <c:pt idx="51">
                  <c:v>3.9591825493004298</c:v>
                </c:pt>
                <c:pt idx="52">
                  <c:v>3.9591825493004298</c:v>
                </c:pt>
                <c:pt idx="53">
                  <c:v>3.9591825493004298</c:v>
                </c:pt>
                <c:pt idx="54">
                  <c:v>3.9591825493004298</c:v>
                </c:pt>
                <c:pt idx="55">
                  <c:v>3.9591825493004298</c:v>
                </c:pt>
                <c:pt idx="56">
                  <c:v>3.9591825493004298</c:v>
                </c:pt>
                <c:pt idx="57">
                  <c:v>3.9591825493004298</c:v>
                </c:pt>
                <c:pt idx="58">
                  <c:v>3.9591825493004298</c:v>
                </c:pt>
                <c:pt idx="59">
                  <c:v>3.9591825493004298</c:v>
                </c:pt>
                <c:pt idx="60">
                  <c:v>3.9591825493004298</c:v>
                </c:pt>
                <c:pt idx="61">
                  <c:v>3.9591825493004298</c:v>
                </c:pt>
                <c:pt idx="62">
                  <c:v>3.9591825493004298</c:v>
                </c:pt>
                <c:pt idx="63">
                  <c:v>3.9591825493004298</c:v>
                </c:pt>
                <c:pt idx="64">
                  <c:v>3.9591825493004298</c:v>
                </c:pt>
                <c:pt idx="65">
                  <c:v>3.9591825493004298</c:v>
                </c:pt>
                <c:pt idx="66">
                  <c:v>3.9591825493004298</c:v>
                </c:pt>
                <c:pt idx="67">
                  <c:v>3.9591825493004298</c:v>
                </c:pt>
                <c:pt idx="68">
                  <c:v>3.9591825493004298</c:v>
                </c:pt>
                <c:pt idx="69">
                  <c:v>3.9591825493004298</c:v>
                </c:pt>
                <c:pt idx="70">
                  <c:v>3.9591825493004298</c:v>
                </c:pt>
                <c:pt idx="71">
                  <c:v>3.9591825493004298</c:v>
                </c:pt>
                <c:pt idx="72">
                  <c:v>3.9591825493004298</c:v>
                </c:pt>
                <c:pt idx="73">
                  <c:v>3.9591825493004298</c:v>
                </c:pt>
                <c:pt idx="74">
                  <c:v>3.9591825493004298</c:v>
                </c:pt>
                <c:pt idx="75">
                  <c:v>3.9591825493004298</c:v>
                </c:pt>
                <c:pt idx="76">
                  <c:v>3.9591825493004298</c:v>
                </c:pt>
                <c:pt idx="77">
                  <c:v>3.9591825493004298</c:v>
                </c:pt>
                <c:pt idx="78">
                  <c:v>3.9591825493004298</c:v>
                </c:pt>
                <c:pt idx="79">
                  <c:v>3.9591825493004298</c:v>
                </c:pt>
                <c:pt idx="80">
                  <c:v>3.9591825493004298</c:v>
                </c:pt>
                <c:pt idx="81">
                  <c:v>3.9591825493004298</c:v>
                </c:pt>
                <c:pt idx="82">
                  <c:v>3.9591825493004298</c:v>
                </c:pt>
                <c:pt idx="83">
                  <c:v>3.9591825493004298</c:v>
                </c:pt>
                <c:pt idx="84">
                  <c:v>3.9591825493004298</c:v>
                </c:pt>
                <c:pt idx="85">
                  <c:v>3.9591825493004298</c:v>
                </c:pt>
                <c:pt idx="86">
                  <c:v>3.9591825493004298</c:v>
                </c:pt>
                <c:pt idx="87">
                  <c:v>3.9591825493004298</c:v>
                </c:pt>
                <c:pt idx="88">
                  <c:v>3.9591825493004298</c:v>
                </c:pt>
                <c:pt idx="89">
                  <c:v>3.9591825493004298</c:v>
                </c:pt>
                <c:pt idx="90">
                  <c:v>3.9591825493004298</c:v>
                </c:pt>
                <c:pt idx="91">
                  <c:v>3.9591825493004298</c:v>
                </c:pt>
                <c:pt idx="92">
                  <c:v>3.9591825493004298</c:v>
                </c:pt>
                <c:pt idx="93">
                  <c:v>3.9591825493004298</c:v>
                </c:pt>
                <c:pt idx="94">
                  <c:v>3.9591825493004298</c:v>
                </c:pt>
                <c:pt idx="95">
                  <c:v>3.9591825493004298</c:v>
                </c:pt>
                <c:pt idx="96">
                  <c:v>3.9591825493004298</c:v>
                </c:pt>
                <c:pt idx="97">
                  <c:v>3.9591825493004298</c:v>
                </c:pt>
                <c:pt idx="98">
                  <c:v>3.9591825493004298</c:v>
                </c:pt>
                <c:pt idx="99">
                  <c:v>3.9591825493004298</c:v>
                </c:pt>
                <c:pt idx="100">
                  <c:v>3.9591825493004298</c:v>
                </c:pt>
                <c:pt idx="101">
                  <c:v>3.9591825493004298</c:v>
                </c:pt>
                <c:pt idx="102">
                  <c:v>3.9591825493004298</c:v>
                </c:pt>
                <c:pt idx="103">
                  <c:v>3.9591825493004298</c:v>
                </c:pt>
                <c:pt idx="104">
                  <c:v>3.9591825493004298</c:v>
                </c:pt>
                <c:pt idx="105">
                  <c:v>3.9591825493004298</c:v>
                </c:pt>
                <c:pt idx="106">
                  <c:v>3.9591825493004298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6E7-3E48-8B92-18071F1AEBEA}"/>
            </c:ext>
          </c:extLst>
        </c:ser>
        <c:ser>
          <c:idx val="1"/>
          <c:order val="1"/>
          <c:tx>
            <c:v>Nuclear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Neg_162!$S$5:$S$111</c:f>
              <c:strCache>
                <c:ptCount val="107"/>
                <c:pt idx="0">
                  <c:v> (420,31,60,100,188,0.81) </c:v>
                </c:pt>
                <c:pt idx="1">
                  <c:v> (420,31,70,100,183,0.82) </c:v>
                </c:pt>
                <c:pt idx="2">
                  <c:v> (420,31,80,100,181,0.82) </c:v>
                </c:pt>
                <c:pt idx="3">
                  <c:v> (420,31,90,100,179,0.82) </c:v>
                </c:pt>
                <c:pt idx="4">
                  <c:v> (420,31,100,100,178,0.82) </c:v>
                </c:pt>
                <c:pt idx="5">
                  <c:v> (430,31,50,100,164,0.82) </c:v>
                </c:pt>
                <c:pt idx="6">
                  <c:v> (430,31,60,100,160,0.83) </c:v>
                </c:pt>
                <c:pt idx="7">
                  <c:v> (430,31,70,100,158,0.83) </c:v>
                </c:pt>
                <c:pt idx="8">
                  <c:v> (430,31,80,100,156,0.83) </c:v>
                </c:pt>
                <c:pt idx="9">
                  <c:v> (430,31,90,100,156,0.83) </c:v>
                </c:pt>
                <c:pt idx="10">
                  <c:v> (430,31,100,100,155,0.84) </c:v>
                </c:pt>
                <c:pt idx="11">
                  <c:v> (440,30,40,100,152,0.83) </c:v>
                </c:pt>
                <c:pt idx="12">
                  <c:v> (440,30,50,100,147,0.84) </c:v>
                </c:pt>
                <c:pt idx="13">
                  <c:v> (440,30,60,100,145,0.84) </c:v>
                </c:pt>
                <c:pt idx="14">
                  <c:v> (440,30,70,100,144,0.84) </c:v>
                </c:pt>
                <c:pt idx="15">
                  <c:v> (440,30,80,100,143,0.85) </c:v>
                </c:pt>
                <c:pt idx="16">
                  <c:v> (440,30,90,100,142,0.85) </c:v>
                </c:pt>
                <c:pt idx="17">
                  <c:v> (440,30,100,100,142,0.85) </c:v>
                </c:pt>
                <c:pt idx="18">
                  <c:v> (450,30,30,100,147,0.82) </c:v>
                </c:pt>
                <c:pt idx="19">
                  <c:v> (450,30,40,100,140,0.84) </c:v>
                </c:pt>
                <c:pt idx="20">
                  <c:v> (450,30,50,100,136,0.85) </c:v>
                </c:pt>
                <c:pt idx="21">
                  <c:v> (450,30,60,100,135,0.85) </c:v>
                </c:pt>
                <c:pt idx="22">
                  <c:v> (450,30,70,100,134,0.85) </c:v>
                </c:pt>
                <c:pt idx="23">
                  <c:v> (450,30,80,100,133,0.86) </c:v>
                </c:pt>
                <c:pt idx="24">
                  <c:v> (450,30,90,100,133,0.86) </c:v>
                </c:pt>
                <c:pt idx="25">
                  <c:v> (450,30,100,100,133,0.86) </c:v>
                </c:pt>
                <c:pt idx="26">
                  <c:v> (460,30,20,100,150,0.8) </c:v>
                </c:pt>
                <c:pt idx="27">
                  <c:v> (460,30,30,100,136,0.83) </c:v>
                </c:pt>
                <c:pt idx="28">
                  <c:v> (460,30,40,100,131,0.85) </c:v>
                </c:pt>
                <c:pt idx="29">
                  <c:v> (460,30,50,100,128,0.86) </c:v>
                </c:pt>
                <c:pt idx="30">
                  <c:v> (460,30,60,100,127,0.86) </c:v>
                </c:pt>
                <c:pt idx="31">
                  <c:v> (460,30,70,100,127,0.87) </c:v>
                </c:pt>
                <c:pt idx="32">
                  <c:v> (460,30,80,100,126,0.87) </c:v>
                </c:pt>
                <c:pt idx="33">
                  <c:v> (460,30,90,100,126,0.87) </c:v>
                </c:pt>
                <c:pt idx="34">
                  <c:v> (460,30,100,100,126,0.87) </c:v>
                </c:pt>
                <c:pt idx="35">
                  <c:v> (470,29,20,100,139,0.82) </c:v>
                </c:pt>
                <c:pt idx="36">
                  <c:v> (470,29,30,100,129,0.85) </c:v>
                </c:pt>
                <c:pt idx="37">
                  <c:v> (470,29,40,100,124,0.86) </c:v>
                </c:pt>
                <c:pt idx="38">
                  <c:v> (470,29,50,100,122,0.87) </c:v>
                </c:pt>
                <c:pt idx="39">
                  <c:v> (470,29,60,100,121,0.87) </c:v>
                </c:pt>
                <c:pt idx="40">
                  <c:v> (470,29,70,100,121,0.88) </c:v>
                </c:pt>
                <c:pt idx="41">
                  <c:v> (470,29,80,100,120,0.88) </c:v>
                </c:pt>
                <c:pt idx="42">
                  <c:v> (470,29,90,100,120,0.88) </c:v>
                </c:pt>
                <c:pt idx="43">
                  <c:v> (470,29,100,100,120,0.88) </c:v>
                </c:pt>
                <c:pt idx="44">
                  <c:v> (480,29,20,100,130,0.83) </c:v>
                </c:pt>
                <c:pt idx="45">
                  <c:v> (480,29,30,100,122,0.86) </c:v>
                </c:pt>
                <c:pt idx="46">
                  <c:v> (480,29,40,100,118,0.87) </c:v>
                </c:pt>
                <c:pt idx="47">
                  <c:v> (480,29,50,100,117,0.88) </c:v>
                </c:pt>
                <c:pt idx="48">
                  <c:v> (480,29,60,100,116,0.88) </c:v>
                </c:pt>
                <c:pt idx="49">
                  <c:v> (480,29,70,100,116,0.89) </c:v>
                </c:pt>
                <c:pt idx="50">
                  <c:v> (480,29,80,100,116,0.89) </c:v>
                </c:pt>
                <c:pt idx="51">
                  <c:v> (480,29,90,100,115,0.89) </c:v>
                </c:pt>
                <c:pt idx="52">
                  <c:v> (480,29,100,100,115,0.89) </c:v>
                </c:pt>
                <c:pt idx="53">
                  <c:v> (490,29,20,100,123,0.84) </c:v>
                </c:pt>
                <c:pt idx="54">
                  <c:v> (490,29,30,100,117,0.87) </c:v>
                </c:pt>
                <c:pt idx="55">
                  <c:v> (490,29,40,100,114,0.88) </c:v>
                </c:pt>
                <c:pt idx="56">
                  <c:v> (490,29,50,100,113,0.89) </c:v>
                </c:pt>
                <c:pt idx="57">
                  <c:v> (490,29,60,100,112,0.89) </c:v>
                </c:pt>
                <c:pt idx="58">
                  <c:v> (490,29,70,100,112,0.89) </c:v>
                </c:pt>
                <c:pt idx="59">
                  <c:v> (490,29,80,100,112,0.89) </c:v>
                </c:pt>
                <c:pt idx="60">
                  <c:v> (490,29,90,100,111,0.9) </c:v>
                </c:pt>
                <c:pt idx="61">
                  <c:v> (490,29,100,100,111,0.9) </c:v>
                </c:pt>
                <c:pt idx="62">
                  <c:v> (500,28,20,100,118,0.85) </c:v>
                </c:pt>
                <c:pt idx="63">
                  <c:v> (500,28,30,100,112,0.88) </c:v>
                </c:pt>
                <c:pt idx="64">
                  <c:v> (500,28,40,100,110,0.89) </c:v>
                </c:pt>
                <c:pt idx="65">
                  <c:v> (500,28,50,100,109,0.9) </c:v>
                </c:pt>
                <c:pt idx="66">
                  <c:v> (500,28,60,100,109,0.9) </c:v>
                </c:pt>
                <c:pt idx="67">
                  <c:v> (500,28,70,100,108,0.9) </c:v>
                </c:pt>
                <c:pt idx="68">
                  <c:v> (500,28,80,100,108,0.9) </c:v>
                </c:pt>
                <c:pt idx="69">
                  <c:v> (500,28,90,100,108,0.9) </c:v>
                </c:pt>
                <c:pt idx="70">
                  <c:v> (500,28,100,100,108,0.9) </c:v>
                </c:pt>
                <c:pt idx="71">
                  <c:v> (510,28,20,100,113,0.87) </c:v>
                </c:pt>
                <c:pt idx="72">
                  <c:v> (510,28,30,100,109,0.89) </c:v>
                </c:pt>
                <c:pt idx="73">
                  <c:v> (510,28,40,100,107,0.9) </c:v>
                </c:pt>
                <c:pt idx="74">
                  <c:v> (510,28,50,100,106,0.9) </c:v>
                </c:pt>
                <c:pt idx="75">
                  <c:v> (510,28,60,100,106,0.91) </c:v>
                </c:pt>
                <c:pt idx="76">
                  <c:v> (510,28,70,100,105,0.91) </c:v>
                </c:pt>
                <c:pt idx="77">
                  <c:v> (510,28,80,100,105,0.91) </c:v>
                </c:pt>
                <c:pt idx="78">
                  <c:v> (510,28,90,100,105,0.91) </c:v>
                </c:pt>
                <c:pt idx="79">
                  <c:v> (510,28,100,100,105,0.91) </c:v>
                </c:pt>
                <c:pt idx="80">
                  <c:v> (520,28,20,100,109,0.88) </c:v>
                </c:pt>
                <c:pt idx="81">
                  <c:v> (520,28,30,100,105,0.9) </c:v>
                </c:pt>
                <c:pt idx="82">
                  <c:v> (520,28,40,100,104,0.91) </c:v>
                </c:pt>
                <c:pt idx="83">
                  <c:v> (520,28,50,100,103,0.91) </c:v>
                </c:pt>
                <c:pt idx="84">
                  <c:v> (520,28,60,100,103,0.91) </c:v>
                </c:pt>
                <c:pt idx="85">
                  <c:v> (520,28,70,100,103,0.92) </c:v>
                </c:pt>
                <c:pt idx="86">
                  <c:v> (520,28,80,100,102,0.92) </c:v>
                </c:pt>
                <c:pt idx="87">
                  <c:v> (520,28,90,100,102,0.92) </c:v>
                </c:pt>
                <c:pt idx="88">
                  <c:v> (520,28,100,100,102,0.92) </c:v>
                </c:pt>
                <c:pt idx="89">
                  <c:v> (530,28,20,100,106,0.89) </c:v>
                </c:pt>
                <c:pt idx="90">
                  <c:v> (530,28,30,100,103,0.91) </c:v>
                </c:pt>
                <c:pt idx="91">
                  <c:v> (530,28,40,100,102,0.91) </c:v>
                </c:pt>
                <c:pt idx="92">
                  <c:v> (530,28,50,100,101,0.92) </c:v>
                </c:pt>
                <c:pt idx="93">
                  <c:v> (530,28,60,100,101,0.92) </c:v>
                </c:pt>
                <c:pt idx="94">
                  <c:v> (530,28,70,100,100,0.92) </c:v>
                </c:pt>
                <c:pt idx="95">
                  <c:v> (530,28,80,100,100,0.92) </c:v>
                </c:pt>
                <c:pt idx="96">
                  <c:v> (530,28,90,100,100,0.92) </c:v>
                </c:pt>
                <c:pt idx="97">
                  <c:v> (530,28,100,100,100,0.92) </c:v>
                </c:pt>
                <c:pt idx="98">
                  <c:v> (540,27,20,100,103,0.89) </c:v>
                </c:pt>
                <c:pt idx="99">
                  <c:v> (540,27,30,100,100,0.91) </c:v>
                </c:pt>
                <c:pt idx="100">
                  <c:v> (540,27,40,100,99,0.92) </c:v>
                </c:pt>
                <c:pt idx="101">
                  <c:v> (540,27,50,100,99,0.92) </c:v>
                </c:pt>
                <c:pt idx="102">
                  <c:v> (540,27,60,100,98,0.93) </c:v>
                </c:pt>
                <c:pt idx="103">
                  <c:v> (540,27,70,100,98,0.93) </c:v>
                </c:pt>
                <c:pt idx="104">
                  <c:v> (540,27,80,100,98,0.93) </c:v>
                </c:pt>
                <c:pt idx="105">
                  <c:v> (540,27,90,100,98,0.93) </c:v>
                </c:pt>
                <c:pt idx="106">
                  <c:v> (540,27,100,100,98,0.93) </c:v>
                </c:pt>
              </c:strCache>
            </c:strRef>
          </c:cat>
          <c:val>
            <c:numRef>
              <c:f>Neg_162!$G$5:$G$111</c:f>
              <c:numCache>
                <c:formatCode>_(* #,##0.0_);_(* \(#,##0.0\);_(* "-"??_);_(@_)</c:formatCode>
                <c:ptCount val="107"/>
                <c:pt idx="0">
                  <c:v>12.702820315082077</c:v>
                </c:pt>
                <c:pt idx="1">
                  <c:v>12.702820315082077</c:v>
                </c:pt>
                <c:pt idx="2">
                  <c:v>12.702820315082077</c:v>
                </c:pt>
                <c:pt idx="3">
                  <c:v>12.702820315082077</c:v>
                </c:pt>
                <c:pt idx="4">
                  <c:v>12.702820315082077</c:v>
                </c:pt>
                <c:pt idx="5">
                  <c:v>12.702820315082077</c:v>
                </c:pt>
                <c:pt idx="6">
                  <c:v>12.702820315082077</c:v>
                </c:pt>
                <c:pt idx="7">
                  <c:v>12.702820315082077</c:v>
                </c:pt>
                <c:pt idx="8">
                  <c:v>12.702820315082077</c:v>
                </c:pt>
                <c:pt idx="9">
                  <c:v>12.702820315082077</c:v>
                </c:pt>
                <c:pt idx="10">
                  <c:v>12.702820315082077</c:v>
                </c:pt>
                <c:pt idx="11">
                  <c:v>12.702820315082077</c:v>
                </c:pt>
                <c:pt idx="12">
                  <c:v>12.702820315082077</c:v>
                </c:pt>
                <c:pt idx="13">
                  <c:v>12.702820315082077</c:v>
                </c:pt>
                <c:pt idx="14">
                  <c:v>12.702820315082077</c:v>
                </c:pt>
                <c:pt idx="15">
                  <c:v>12.702820315082077</c:v>
                </c:pt>
                <c:pt idx="16">
                  <c:v>12.702820315082077</c:v>
                </c:pt>
                <c:pt idx="17">
                  <c:v>12.702820315082077</c:v>
                </c:pt>
                <c:pt idx="18">
                  <c:v>12.702820315082077</c:v>
                </c:pt>
                <c:pt idx="19">
                  <c:v>12.702820315082077</c:v>
                </c:pt>
                <c:pt idx="20">
                  <c:v>12.702820315082077</c:v>
                </c:pt>
                <c:pt idx="21">
                  <c:v>12.702820315082077</c:v>
                </c:pt>
                <c:pt idx="22">
                  <c:v>12.702820315082077</c:v>
                </c:pt>
                <c:pt idx="23">
                  <c:v>12.702820315082077</c:v>
                </c:pt>
                <c:pt idx="24">
                  <c:v>12.702820315082077</c:v>
                </c:pt>
                <c:pt idx="25">
                  <c:v>12.702820315082077</c:v>
                </c:pt>
                <c:pt idx="26">
                  <c:v>12.702820315082077</c:v>
                </c:pt>
                <c:pt idx="27">
                  <c:v>12.702820315082077</c:v>
                </c:pt>
                <c:pt idx="28">
                  <c:v>12.702820315082077</c:v>
                </c:pt>
                <c:pt idx="29">
                  <c:v>12.702820315082077</c:v>
                </c:pt>
                <c:pt idx="30">
                  <c:v>12.702820315082077</c:v>
                </c:pt>
                <c:pt idx="31">
                  <c:v>12.702820315082077</c:v>
                </c:pt>
                <c:pt idx="32">
                  <c:v>12.702820315082077</c:v>
                </c:pt>
                <c:pt idx="33">
                  <c:v>12.702820315082077</c:v>
                </c:pt>
                <c:pt idx="34">
                  <c:v>12.702820315082077</c:v>
                </c:pt>
                <c:pt idx="35">
                  <c:v>12.702820315082077</c:v>
                </c:pt>
                <c:pt idx="36">
                  <c:v>12.702820315082077</c:v>
                </c:pt>
                <c:pt idx="37">
                  <c:v>12.702820315082077</c:v>
                </c:pt>
                <c:pt idx="38">
                  <c:v>12.702820315082077</c:v>
                </c:pt>
                <c:pt idx="39">
                  <c:v>12.702820315082077</c:v>
                </c:pt>
                <c:pt idx="40">
                  <c:v>12.702820315082077</c:v>
                </c:pt>
                <c:pt idx="41">
                  <c:v>12.702820315082077</c:v>
                </c:pt>
                <c:pt idx="42">
                  <c:v>12.702820315082077</c:v>
                </c:pt>
                <c:pt idx="43">
                  <c:v>12.702820315082077</c:v>
                </c:pt>
                <c:pt idx="44">
                  <c:v>12.702820315082077</c:v>
                </c:pt>
                <c:pt idx="45">
                  <c:v>12.702820315082077</c:v>
                </c:pt>
                <c:pt idx="46">
                  <c:v>12.702820315082077</c:v>
                </c:pt>
                <c:pt idx="47">
                  <c:v>12.702820315082077</c:v>
                </c:pt>
                <c:pt idx="48">
                  <c:v>12.702820315082077</c:v>
                </c:pt>
                <c:pt idx="49">
                  <c:v>12.702820315082077</c:v>
                </c:pt>
                <c:pt idx="50">
                  <c:v>12.702820315082077</c:v>
                </c:pt>
                <c:pt idx="51">
                  <c:v>12.702820315082077</c:v>
                </c:pt>
                <c:pt idx="52">
                  <c:v>12.702820315082077</c:v>
                </c:pt>
                <c:pt idx="53">
                  <c:v>12.702820315082077</c:v>
                </c:pt>
                <c:pt idx="54">
                  <c:v>12.702820315082077</c:v>
                </c:pt>
                <c:pt idx="55">
                  <c:v>12.702820315082077</c:v>
                </c:pt>
                <c:pt idx="56">
                  <c:v>12.702820315082077</c:v>
                </c:pt>
                <c:pt idx="57">
                  <c:v>12.702820315082077</c:v>
                </c:pt>
                <c:pt idx="58">
                  <c:v>12.702820315082077</c:v>
                </c:pt>
                <c:pt idx="59">
                  <c:v>12.702820315082077</c:v>
                </c:pt>
                <c:pt idx="60">
                  <c:v>12.702820315082077</c:v>
                </c:pt>
                <c:pt idx="61">
                  <c:v>12.702820315082077</c:v>
                </c:pt>
                <c:pt idx="62">
                  <c:v>12.702820315082077</c:v>
                </c:pt>
                <c:pt idx="63">
                  <c:v>12.702820315082077</c:v>
                </c:pt>
                <c:pt idx="64">
                  <c:v>12.702820315082077</c:v>
                </c:pt>
                <c:pt idx="65">
                  <c:v>12.702820315082077</c:v>
                </c:pt>
                <c:pt idx="66">
                  <c:v>12.702820315082077</c:v>
                </c:pt>
                <c:pt idx="67">
                  <c:v>12.702820315082077</c:v>
                </c:pt>
                <c:pt idx="68">
                  <c:v>12.702820315082077</c:v>
                </c:pt>
                <c:pt idx="69">
                  <c:v>12.702820315082077</c:v>
                </c:pt>
                <c:pt idx="70">
                  <c:v>12.702820315082077</c:v>
                </c:pt>
                <c:pt idx="71">
                  <c:v>12.702820315082077</c:v>
                </c:pt>
                <c:pt idx="72">
                  <c:v>12.702820315082077</c:v>
                </c:pt>
                <c:pt idx="73">
                  <c:v>12.702820315082077</c:v>
                </c:pt>
                <c:pt idx="74">
                  <c:v>12.702820315082077</c:v>
                </c:pt>
                <c:pt idx="75">
                  <c:v>12.702820315082077</c:v>
                </c:pt>
                <c:pt idx="76">
                  <c:v>12.702820315082077</c:v>
                </c:pt>
                <c:pt idx="77">
                  <c:v>12.702820315082077</c:v>
                </c:pt>
                <c:pt idx="78">
                  <c:v>12.702820315082077</c:v>
                </c:pt>
                <c:pt idx="79">
                  <c:v>12.702820315082077</c:v>
                </c:pt>
                <c:pt idx="80">
                  <c:v>12.702820315082077</c:v>
                </c:pt>
                <c:pt idx="81">
                  <c:v>12.702820315082077</c:v>
                </c:pt>
                <c:pt idx="82">
                  <c:v>12.702820315082077</c:v>
                </c:pt>
                <c:pt idx="83">
                  <c:v>12.702820315082077</c:v>
                </c:pt>
                <c:pt idx="84">
                  <c:v>12.702820315082077</c:v>
                </c:pt>
                <c:pt idx="85">
                  <c:v>12.702820315082077</c:v>
                </c:pt>
                <c:pt idx="86">
                  <c:v>12.702820315082077</c:v>
                </c:pt>
                <c:pt idx="87">
                  <c:v>12.702820315082077</c:v>
                </c:pt>
                <c:pt idx="88">
                  <c:v>12.702820315082077</c:v>
                </c:pt>
                <c:pt idx="89">
                  <c:v>12.702820315082077</c:v>
                </c:pt>
                <c:pt idx="90">
                  <c:v>12.702820315082077</c:v>
                </c:pt>
                <c:pt idx="91">
                  <c:v>12.702820315082077</c:v>
                </c:pt>
                <c:pt idx="92">
                  <c:v>12.702820315082077</c:v>
                </c:pt>
                <c:pt idx="93">
                  <c:v>12.702820315082077</c:v>
                </c:pt>
                <c:pt idx="94">
                  <c:v>12.702820315082077</c:v>
                </c:pt>
                <c:pt idx="95">
                  <c:v>12.702820315082077</c:v>
                </c:pt>
                <c:pt idx="96">
                  <c:v>12.702820315082077</c:v>
                </c:pt>
                <c:pt idx="97">
                  <c:v>12.702820315082077</c:v>
                </c:pt>
                <c:pt idx="98">
                  <c:v>12.702820315082077</c:v>
                </c:pt>
                <c:pt idx="99">
                  <c:v>12.702820315082077</c:v>
                </c:pt>
                <c:pt idx="100">
                  <c:v>12.702820315082077</c:v>
                </c:pt>
                <c:pt idx="101">
                  <c:v>12.702820315082077</c:v>
                </c:pt>
                <c:pt idx="102">
                  <c:v>12.702820315082077</c:v>
                </c:pt>
                <c:pt idx="103">
                  <c:v>12.702820315082077</c:v>
                </c:pt>
                <c:pt idx="104">
                  <c:v>12.702820315082077</c:v>
                </c:pt>
                <c:pt idx="105">
                  <c:v>12.702820315082077</c:v>
                </c:pt>
                <c:pt idx="106">
                  <c:v>12.702820315082077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6E7-3E48-8B92-18071F1AEBEA}"/>
            </c:ext>
          </c:extLst>
        </c:ser>
        <c:ser>
          <c:idx val="2"/>
          <c:order val="2"/>
          <c:tx>
            <c:v>Renewable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Neg_162!$S$5:$S$111</c:f>
              <c:strCache>
                <c:ptCount val="107"/>
                <c:pt idx="0">
                  <c:v> (420,31,60,100,188,0.81) </c:v>
                </c:pt>
                <c:pt idx="1">
                  <c:v> (420,31,70,100,183,0.82) </c:v>
                </c:pt>
                <c:pt idx="2">
                  <c:v> (420,31,80,100,181,0.82) </c:v>
                </c:pt>
                <c:pt idx="3">
                  <c:v> (420,31,90,100,179,0.82) </c:v>
                </c:pt>
                <c:pt idx="4">
                  <c:v> (420,31,100,100,178,0.82) </c:v>
                </c:pt>
                <c:pt idx="5">
                  <c:v> (430,31,50,100,164,0.82) </c:v>
                </c:pt>
                <c:pt idx="6">
                  <c:v> (430,31,60,100,160,0.83) </c:v>
                </c:pt>
                <c:pt idx="7">
                  <c:v> (430,31,70,100,158,0.83) </c:v>
                </c:pt>
                <c:pt idx="8">
                  <c:v> (430,31,80,100,156,0.83) </c:v>
                </c:pt>
                <c:pt idx="9">
                  <c:v> (430,31,90,100,156,0.83) </c:v>
                </c:pt>
                <c:pt idx="10">
                  <c:v> (430,31,100,100,155,0.84) </c:v>
                </c:pt>
                <c:pt idx="11">
                  <c:v> (440,30,40,100,152,0.83) </c:v>
                </c:pt>
                <c:pt idx="12">
                  <c:v> (440,30,50,100,147,0.84) </c:v>
                </c:pt>
                <c:pt idx="13">
                  <c:v> (440,30,60,100,145,0.84) </c:v>
                </c:pt>
                <c:pt idx="14">
                  <c:v> (440,30,70,100,144,0.84) </c:v>
                </c:pt>
                <c:pt idx="15">
                  <c:v> (440,30,80,100,143,0.85) </c:v>
                </c:pt>
                <c:pt idx="16">
                  <c:v> (440,30,90,100,142,0.85) </c:v>
                </c:pt>
                <c:pt idx="17">
                  <c:v> (440,30,100,100,142,0.85) </c:v>
                </c:pt>
                <c:pt idx="18">
                  <c:v> (450,30,30,100,147,0.82) </c:v>
                </c:pt>
                <c:pt idx="19">
                  <c:v> (450,30,40,100,140,0.84) </c:v>
                </c:pt>
                <c:pt idx="20">
                  <c:v> (450,30,50,100,136,0.85) </c:v>
                </c:pt>
                <c:pt idx="21">
                  <c:v> (450,30,60,100,135,0.85) </c:v>
                </c:pt>
                <c:pt idx="22">
                  <c:v> (450,30,70,100,134,0.85) </c:v>
                </c:pt>
                <c:pt idx="23">
                  <c:v> (450,30,80,100,133,0.86) </c:v>
                </c:pt>
                <c:pt idx="24">
                  <c:v> (450,30,90,100,133,0.86) </c:v>
                </c:pt>
                <c:pt idx="25">
                  <c:v> (450,30,100,100,133,0.86) </c:v>
                </c:pt>
                <c:pt idx="26">
                  <c:v> (460,30,20,100,150,0.8) </c:v>
                </c:pt>
                <c:pt idx="27">
                  <c:v> (460,30,30,100,136,0.83) </c:v>
                </c:pt>
                <c:pt idx="28">
                  <c:v> (460,30,40,100,131,0.85) </c:v>
                </c:pt>
                <c:pt idx="29">
                  <c:v> (460,30,50,100,128,0.86) </c:v>
                </c:pt>
                <c:pt idx="30">
                  <c:v> (460,30,60,100,127,0.86) </c:v>
                </c:pt>
                <c:pt idx="31">
                  <c:v> (460,30,70,100,127,0.87) </c:v>
                </c:pt>
                <c:pt idx="32">
                  <c:v> (460,30,80,100,126,0.87) </c:v>
                </c:pt>
                <c:pt idx="33">
                  <c:v> (460,30,90,100,126,0.87) </c:v>
                </c:pt>
                <c:pt idx="34">
                  <c:v> (460,30,100,100,126,0.87) </c:v>
                </c:pt>
                <c:pt idx="35">
                  <c:v> (470,29,20,100,139,0.82) </c:v>
                </c:pt>
                <c:pt idx="36">
                  <c:v> (470,29,30,100,129,0.85) </c:v>
                </c:pt>
                <c:pt idx="37">
                  <c:v> (470,29,40,100,124,0.86) </c:v>
                </c:pt>
                <c:pt idx="38">
                  <c:v> (470,29,50,100,122,0.87) </c:v>
                </c:pt>
                <c:pt idx="39">
                  <c:v> (470,29,60,100,121,0.87) </c:v>
                </c:pt>
                <c:pt idx="40">
                  <c:v> (470,29,70,100,121,0.88) </c:v>
                </c:pt>
                <c:pt idx="41">
                  <c:v> (470,29,80,100,120,0.88) </c:v>
                </c:pt>
                <c:pt idx="42">
                  <c:v> (470,29,90,100,120,0.88) </c:v>
                </c:pt>
                <c:pt idx="43">
                  <c:v> (470,29,100,100,120,0.88) </c:v>
                </c:pt>
                <c:pt idx="44">
                  <c:v> (480,29,20,100,130,0.83) </c:v>
                </c:pt>
                <c:pt idx="45">
                  <c:v> (480,29,30,100,122,0.86) </c:v>
                </c:pt>
                <c:pt idx="46">
                  <c:v> (480,29,40,100,118,0.87) </c:v>
                </c:pt>
                <c:pt idx="47">
                  <c:v> (480,29,50,100,117,0.88) </c:v>
                </c:pt>
                <c:pt idx="48">
                  <c:v> (480,29,60,100,116,0.88) </c:v>
                </c:pt>
                <c:pt idx="49">
                  <c:v> (480,29,70,100,116,0.89) </c:v>
                </c:pt>
                <c:pt idx="50">
                  <c:v> (480,29,80,100,116,0.89) </c:v>
                </c:pt>
                <c:pt idx="51">
                  <c:v> (480,29,90,100,115,0.89) </c:v>
                </c:pt>
                <c:pt idx="52">
                  <c:v> (480,29,100,100,115,0.89) </c:v>
                </c:pt>
                <c:pt idx="53">
                  <c:v> (490,29,20,100,123,0.84) </c:v>
                </c:pt>
                <c:pt idx="54">
                  <c:v> (490,29,30,100,117,0.87) </c:v>
                </c:pt>
                <c:pt idx="55">
                  <c:v> (490,29,40,100,114,0.88) </c:v>
                </c:pt>
                <c:pt idx="56">
                  <c:v> (490,29,50,100,113,0.89) </c:v>
                </c:pt>
                <c:pt idx="57">
                  <c:v> (490,29,60,100,112,0.89) </c:v>
                </c:pt>
                <c:pt idx="58">
                  <c:v> (490,29,70,100,112,0.89) </c:v>
                </c:pt>
                <c:pt idx="59">
                  <c:v> (490,29,80,100,112,0.89) </c:v>
                </c:pt>
                <c:pt idx="60">
                  <c:v> (490,29,90,100,111,0.9) </c:v>
                </c:pt>
                <c:pt idx="61">
                  <c:v> (490,29,100,100,111,0.9) </c:v>
                </c:pt>
                <c:pt idx="62">
                  <c:v> (500,28,20,100,118,0.85) </c:v>
                </c:pt>
                <c:pt idx="63">
                  <c:v> (500,28,30,100,112,0.88) </c:v>
                </c:pt>
                <c:pt idx="64">
                  <c:v> (500,28,40,100,110,0.89) </c:v>
                </c:pt>
                <c:pt idx="65">
                  <c:v> (500,28,50,100,109,0.9) </c:v>
                </c:pt>
                <c:pt idx="66">
                  <c:v> (500,28,60,100,109,0.9) </c:v>
                </c:pt>
                <c:pt idx="67">
                  <c:v> (500,28,70,100,108,0.9) </c:v>
                </c:pt>
                <c:pt idx="68">
                  <c:v> (500,28,80,100,108,0.9) </c:v>
                </c:pt>
                <c:pt idx="69">
                  <c:v> (500,28,90,100,108,0.9) </c:v>
                </c:pt>
                <c:pt idx="70">
                  <c:v> (500,28,100,100,108,0.9) </c:v>
                </c:pt>
                <c:pt idx="71">
                  <c:v> (510,28,20,100,113,0.87) </c:v>
                </c:pt>
                <c:pt idx="72">
                  <c:v> (510,28,30,100,109,0.89) </c:v>
                </c:pt>
                <c:pt idx="73">
                  <c:v> (510,28,40,100,107,0.9) </c:v>
                </c:pt>
                <c:pt idx="74">
                  <c:v> (510,28,50,100,106,0.9) </c:v>
                </c:pt>
                <c:pt idx="75">
                  <c:v> (510,28,60,100,106,0.91) </c:v>
                </c:pt>
                <c:pt idx="76">
                  <c:v> (510,28,70,100,105,0.91) </c:v>
                </c:pt>
                <c:pt idx="77">
                  <c:v> (510,28,80,100,105,0.91) </c:v>
                </c:pt>
                <c:pt idx="78">
                  <c:v> (510,28,90,100,105,0.91) </c:v>
                </c:pt>
                <c:pt idx="79">
                  <c:v> (510,28,100,100,105,0.91) </c:v>
                </c:pt>
                <c:pt idx="80">
                  <c:v> (520,28,20,100,109,0.88) </c:v>
                </c:pt>
                <c:pt idx="81">
                  <c:v> (520,28,30,100,105,0.9) </c:v>
                </c:pt>
                <c:pt idx="82">
                  <c:v> (520,28,40,100,104,0.91) </c:v>
                </c:pt>
                <c:pt idx="83">
                  <c:v> (520,28,50,100,103,0.91) </c:v>
                </c:pt>
                <c:pt idx="84">
                  <c:v> (520,28,60,100,103,0.91) </c:v>
                </c:pt>
                <c:pt idx="85">
                  <c:v> (520,28,70,100,103,0.92) </c:v>
                </c:pt>
                <c:pt idx="86">
                  <c:v> (520,28,80,100,102,0.92) </c:v>
                </c:pt>
                <c:pt idx="87">
                  <c:v> (520,28,90,100,102,0.92) </c:v>
                </c:pt>
                <c:pt idx="88">
                  <c:v> (520,28,100,100,102,0.92) </c:v>
                </c:pt>
                <c:pt idx="89">
                  <c:v> (530,28,20,100,106,0.89) </c:v>
                </c:pt>
                <c:pt idx="90">
                  <c:v> (530,28,30,100,103,0.91) </c:v>
                </c:pt>
                <c:pt idx="91">
                  <c:v> (530,28,40,100,102,0.91) </c:v>
                </c:pt>
                <c:pt idx="92">
                  <c:v> (530,28,50,100,101,0.92) </c:v>
                </c:pt>
                <c:pt idx="93">
                  <c:v> (530,28,60,100,101,0.92) </c:v>
                </c:pt>
                <c:pt idx="94">
                  <c:v> (530,28,70,100,100,0.92) </c:v>
                </c:pt>
                <c:pt idx="95">
                  <c:v> (530,28,80,100,100,0.92) </c:v>
                </c:pt>
                <c:pt idx="96">
                  <c:v> (530,28,90,100,100,0.92) </c:v>
                </c:pt>
                <c:pt idx="97">
                  <c:v> (530,28,100,100,100,0.92) </c:v>
                </c:pt>
                <c:pt idx="98">
                  <c:v> (540,27,20,100,103,0.89) </c:v>
                </c:pt>
                <c:pt idx="99">
                  <c:v> (540,27,30,100,100,0.91) </c:v>
                </c:pt>
                <c:pt idx="100">
                  <c:v> (540,27,40,100,99,0.92) </c:v>
                </c:pt>
                <c:pt idx="101">
                  <c:v> (540,27,50,100,99,0.92) </c:v>
                </c:pt>
                <c:pt idx="102">
                  <c:v> (540,27,60,100,98,0.93) </c:v>
                </c:pt>
                <c:pt idx="103">
                  <c:v> (540,27,70,100,98,0.93) </c:v>
                </c:pt>
                <c:pt idx="104">
                  <c:v> (540,27,80,100,98,0.93) </c:v>
                </c:pt>
                <c:pt idx="105">
                  <c:v> (540,27,90,100,98,0.93) </c:v>
                </c:pt>
                <c:pt idx="106">
                  <c:v> (540,27,100,100,98,0.93) </c:v>
                </c:pt>
              </c:strCache>
            </c:strRef>
          </c:cat>
          <c:val>
            <c:numRef>
              <c:f>Neg_162!$H$5:$H$111</c:f>
              <c:numCache>
                <c:formatCode>_(* #,##0.0_);_(* \(#,##0.0\);_(* "-"??_);_(@_)</c:formatCode>
                <c:ptCount val="107"/>
                <c:pt idx="0">
                  <c:v>72.941779995924975</c:v>
                </c:pt>
                <c:pt idx="1">
                  <c:v>72.941779995924975</c:v>
                </c:pt>
                <c:pt idx="2">
                  <c:v>72.941779995924975</c:v>
                </c:pt>
                <c:pt idx="3">
                  <c:v>72.941779995924975</c:v>
                </c:pt>
                <c:pt idx="4">
                  <c:v>72.941779995924975</c:v>
                </c:pt>
                <c:pt idx="5">
                  <c:v>74.678489043447001</c:v>
                </c:pt>
                <c:pt idx="6">
                  <c:v>74.678489043447001</c:v>
                </c:pt>
                <c:pt idx="7">
                  <c:v>74.678489043447001</c:v>
                </c:pt>
                <c:pt idx="8">
                  <c:v>74.678489043447001</c:v>
                </c:pt>
                <c:pt idx="9">
                  <c:v>74.678489043447001</c:v>
                </c:pt>
                <c:pt idx="10">
                  <c:v>74.678489043447001</c:v>
                </c:pt>
                <c:pt idx="11">
                  <c:v>76.415198090969028</c:v>
                </c:pt>
                <c:pt idx="12">
                  <c:v>76.415198090969028</c:v>
                </c:pt>
                <c:pt idx="13">
                  <c:v>76.415198090969028</c:v>
                </c:pt>
                <c:pt idx="14">
                  <c:v>76.415198090969028</c:v>
                </c:pt>
                <c:pt idx="15">
                  <c:v>76.415198090969028</c:v>
                </c:pt>
                <c:pt idx="16">
                  <c:v>76.415198090969028</c:v>
                </c:pt>
                <c:pt idx="17">
                  <c:v>76.415198090969028</c:v>
                </c:pt>
                <c:pt idx="18">
                  <c:v>78.151907138491026</c:v>
                </c:pt>
                <c:pt idx="19">
                  <c:v>78.151907138491026</c:v>
                </c:pt>
                <c:pt idx="20">
                  <c:v>78.151907138491026</c:v>
                </c:pt>
                <c:pt idx="21">
                  <c:v>78.151907138491026</c:v>
                </c:pt>
                <c:pt idx="22">
                  <c:v>78.151907138491026</c:v>
                </c:pt>
                <c:pt idx="23">
                  <c:v>78.151907138491026</c:v>
                </c:pt>
                <c:pt idx="24">
                  <c:v>78.151907138491026</c:v>
                </c:pt>
                <c:pt idx="25">
                  <c:v>78.151907138491026</c:v>
                </c:pt>
                <c:pt idx="26">
                  <c:v>79.888616186013053</c:v>
                </c:pt>
                <c:pt idx="27">
                  <c:v>79.888616186013053</c:v>
                </c:pt>
                <c:pt idx="28">
                  <c:v>79.888616186013053</c:v>
                </c:pt>
                <c:pt idx="29">
                  <c:v>79.888616186013053</c:v>
                </c:pt>
                <c:pt idx="30">
                  <c:v>79.888616186013053</c:v>
                </c:pt>
                <c:pt idx="31">
                  <c:v>79.888616186013053</c:v>
                </c:pt>
                <c:pt idx="32">
                  <c:v>79.888616186013053</c:v>
                </c:pt>
                <c:pt idx="33">
                  <c:v>79.888616186013053</c:v>
                </c:pt>
                <c:pt idx="34">
                  <c:v>79.888616186013053</c:v>
                </c:pt>
                <c:pt idx="35">
                  <c:v>81.625325233535079</c:v>
                </c:pt>
                <c:pt idx="36">
                  <c:v>81.625325233535079</c:v>
                </c:pt>
                <c:pt idx="37">
                  <c:v>81.625325233535079</c:v>
                </c:pt>
                <c:pt idx="38">
                  <c:v>81.625325233535079</c:v>
                </c:pt>
                <c:pt idx="39">
                  <c:v>81.625325233535079</c:v>
                </c:pt>
                <c:pt idx="40">
                  <c:v>81.625325233535079</c:v>
                </c:pt>
                <c:pt idx="41">
                  <c:v>81.625325233535079</c:v>
                </c:pt>
                <c:pt idx="42">
                  <c:v>81.625325233535079</c:v>
                </c:pt>
                <c:pt idx="43">
                  <c:v>81.625325233535079</c:v>
                </c:pt>
                <c:pt idx="44">
                  <c:v>83.36203428105712</c:v>
                </c:pt>
                <c:pt idx="45">
                  <c:v>83.36203428105712</c:v>
                </c:pt>
                <c:pt idx="46">
                  <c:v>83.36203428105712</c:v>
                </c:pt>
                <c:pt idx="47">
                  <c:v>83.36203428105712</c:v>
                </c:pt>
                <c:pt idx="48">
                  <c:v>83.36203428105712</c:v>
                </c:pt>
                <c:pt idx="49">
                  <c:v>83.36203428105712</c:v>
                </c:pt>
                <c:pt idx="50">
                  <c:v>83.36203428105712</c:v>
                </c:pt>
                <c:pt idx="51">
                  <c:v>83.36203428105712</c:v>
                </c:pt>
                <c:pt idx="52">
                  <c:v>83.36203428105712</c:v>
                </c:pt>
                <c:pt idx="53">
                  <c:v>85.098743328579118</c:v>
                </c:pt>
                <c:pt idx="54">
                  <c:v>85.098743328579118</c:v>
                </c:pt>
                <c:pt idx="55">
                  <c:v>85.098743328579118</c:v>
                </c:pt>
                <c:pt idx="56">
                  <c:v>85.098743328579118</c:v>
                </c:pt>
                <c:pt idx="57">
                  <c:v>85.098743328579118</c:v>
                </c:pt>
                <c:pt idx="58">
                  <c:v>85.098743328579118</c:v>
                </c:pt>
                <c:pt idx="59">
                  <c:v>85.098743328579118</c:v>
                </c:pt>
                <c:pt idx="60">
                  <c:v>85.098743328579118</c:v>
                </c:pt>
                <c:pt idx="61">
                  <c:v>85.098743328579118</c:v>
                </c:pt>
                <c:pt idx="62">
                  <c:v>86.835452376101188</c:v>
                </c:pt>
                <c:pt idx="63">
                  <c:v>86.835452376101188</c:v>
                </c:pt>
                <c:pt idx="64">
                  <c:v>86.835452376101188</c:v>
                </c:pt>
                <c:pt idx="65">
                  <c:v>86.835452376101188</c:v>
                </c:pt>
                <c:pt idx="66">
                  <c:v>86.835452376101188</c:v>
                </c:pt>
                <c:pt idx="67">
                  <c:v>86.835452376101188</c:v>
                </c:pt>
                <c:pt idx="68">
                  <c:v>86.835452376101188</c:v>
                </c:pt>
                <c:pt idx="69">
                  <c:v>86.835452376101188</c:v>
                </c:pt>
                <c:pt idx="70">
                  <c:v>86.835452376101188</c:v>
                </c:pt>
                <c:pt idx="71">
                  <c:v>88.572161423623186</c:v>
                </c:pt>
                <c:pt idx="72">
                  <c:v>88.572161423623186</c:v>
                </c:pt>
                <c:pt idx="73">
                  <c:v>88.572161423623186</c:v>
                </c:pt>
                <c:pt idx="74">
                  <c:v>88.572161423623186</c:v>
                </c:pt>
                <c:pt idx="75">
                  <c:v>88.572161423623186</c:v>
                </c:pt>
                <c:pt idx="76">
                  <c:v>88.572161423623186</c:v>
                </c:pt>
                <c:pt idx="77">
                  <c:v>88.572161423623186</c:v>
                </c:pt>
                <c:pt idx="78">
                  <c:v>88.572161423623186</c:v>
                </c:pt>
                <c:pt idx="79">
                  <c:v>88.572161423623186</c:v>
                </c:pt>
                <c:pt idx="80">
                  <c:v>90.308870471145198</c:v>
                </c:pt>
                <c:pt idx="81">
                  <c:v>90.308870471145198</c:v>
                </c:pt>
                <c:pt idx="82">
                  <c:v>90.308870471145198</c:v>
                </c:pt>
                <c:pt idx="83">
                  <c:v>90.308870471145198</c:v>
                </c:pt>
                <c:pt idx="84">
                  <c:v>90.308870471145198</c:v>
                </c:pt>
                <c:pt idx="85">
                  <c:v>90.308870471145198</c:v>
                </c:pt>
                <c:pt idx="86">
                  <c:v>90.308870471145198</c:v>
                </c:pt>
                <c:pt idx="87">
                  <c:v>90.308870471145198</c:v>
                </c:pt>
                <c:pt idx="88">
                  <c:v>90.308870471145198</c:v>
                </c:pt>
                <c:pt idx="89">
                  <c:v>92.045579518667225</c:v>
                </c:pt>
                <c:pt idx="90">
                  <c:v>92.045579518667225</c:v>
                </c:pt>
                <c:pt idx="91">
                  <c:v>92.045579518667225</c:v>
                </c:pt>
                <c:pt idx="92">
                  <c:v>92.045579518667225</c:v>
                </c:pt>
                <c:pt idx="93">
                  <c:v>92.045579518667225</c:v>
                </c:pt>
                <c:pt idx="94">
                  <c:v>92.045579518667225</c:v>
                </c:pt>
                <c:pt idx="95">
                  <c:v>92.045579518667225</c:v>
                </c:pt>
                <c:pt idx="96">
                  <c:v>92.045579518667225</c:v>
                </c:pt>
                <c:pt idx="97">
                  <c:v>92.045579518667225</c:v>
                </c:pt>
                <c:pt idx="98">
                  <c:v>93.782288566189237</c:v>
                </c:pt>
                <c:pt idx="99">
                  <c:v>93.782288566189237</c:v>
                </c:pt>
                <c:pt idx="100">
                  <c:v>93.782288566189237</c:v>
                </c:pt>
                <c:pt idx="101">
                  <c:v>93.782288566189237</c:v>
                </c:pt>
                <c:pt idx="102">
                  <c:v>93.782288566189237</c:v>
                </c:pt>
                <c:pt idx="103">
                  <c:v>93.782288566189237</c:v>
                </c:pt>
                <c:pt idx="104">
                  <c:v>93.782288566189237</c:v>
                </c:pt>
                <c:pt idx="105">
                  <c:v>93.782288566189237</c:v>
                </c:pt>
                <c:pt idx="106">
                  <c:v>93.782288566189237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6E7-3E48-8B92-18071F1AEBEA}"/>
            </c:ext>
          </c:extLst>
        </c:ser>
        <c:ser>
          <c:idx val="3"/>
          <c:order val="3"/>
          <c:tx>
            <c:v>Hydrogen Storage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Neg_162!$S$5:$S$111</c:f>
              <c:strCache>
                <c:ptCount val="107"/>
                <c:pt idx="0">
                  <c:v> (420,31,60,100,188,0.81) </c:v>
                </c:pt>
                <c:pt idx="1">
                  <c:v> (420,31,70,100,183,0.82) </c:v>
                </c:pt>
                <c:pt idx="2">
                  <c:v> (420,31,80,100,181,0.82) </c:v>
                </c:pt>
                <c:pt idx="3">
                  <c:v> (420,31,90,100,179,0.82) </c:v>
                </c:pt>
                <c:pt idx="4">
                  <c:v> (420,31,100,100,178,0.82) </c:v>
                </c:pt>
                <c:pt idx="5">
                  <c:v> (430,31,50,100,164,0.82) </c:v>
                </c:pt>
                <c:pt idx="6">
                  <c:v> (430,31,60,100,160,0.83) </c:v>
                </c:pt>
                <c:pt idx="7">
                  <c:v> (430,31,70,100,158,0.83) </c:v>
                </c:pt>
                <c:pt idx="8">
                  <c:v> (430,31,80,100,156,0.83) </c:v>
                </c:pt>
                <c:pt idx="9">
                  <c:v> (430,31,90,100,156,0.83) </c:v>
                </c:pt>
                <c:pt idx="10">
                  <c:v> (430,31,100,100,155,0.84) </c:v>
                </c:pt>
                <c:pt idx="11">
                  <c:v> (440,30,40,100,152,0.83) </c:v>
                </c:pt>
                <c:pt idx="12">
                  <c:v> (440,30,50,100,147,0.84) </c:v>
                </c:pt>
                <c:pt idx="13">
                  <c:v> (440,30,60,100,145,0.84) </c:v>
                </c:pt>
                <c:pt idx="14">
                  <c:v> (440,30,70,100,144,0.84) </c:v>
                </c:pt>
                <c:pt idx="15">
                  <c:v> (440,30,80,100,143,0.85) </c:v>
                </c:pt>
                <c:pt idx="16">
                  <c:v> (440,30,90,100,142,0.85) </c:v>
                </c:pt>
                <c:pt idx="17">
                  <c:v> (440,30,100,100,142,0.85) </c:v>
                </c:pt>
                <c:pt idx="18">
                  <c:v> (450,30,30,100,147,0.82) </c:v>
                </c:pt>
                <c:pt idx="19">
                  <c:v> (450,30,40,100,140,0.84) </c:v>
                </c:pt>
                <c:pt idx="20">
                  <c:v> (450,30,50,100,136,0.85) </c:v>
                </c:pt>
                <c:pt idx="21">
                  <c:v> (450,30,60,100,135,0.85) </c:v>
                </c:pt>
                <c:pt idx="22">
                  <c:v> (450,30,70,100,134,0.85) </c:v>
                </c:pt>
                <c:pt idx="23">
                  <c:v> (450,30,80,100,133,0.86) </c:v>
                </c:pt>
                <c:pt idx="24">
                  <c:v> (450,30,90,100,133,0.86) </c:v>
                </c:pt>
                <c:pt idx="25">
                  <c:v> (450,30,100,100,133,0.86) </c:v>
                </c:pt>
                <c:pt idx="26">
                  <c:v> (460,30,20,100,150,0.8) </c:v>
                </c:pt>
                <c:pt idx="27">
                  <c:v> (460,30,30,100,136,0.83) </c:v>
                </c:pt>
                <c:pt idx="28">
                  <c:v> (460,30,40,100,131,0.85) </c:v>
                </c:pt>
                <c:pt idx="29">
                  <c:v> (460,30,50,100,128,0.86) </c:v>
                </c:pt>
                <c:pt idx="30">
                  <c:v> (460,30,60,100,127,0.86) </c:v>
                </c:pt>
                <c:pt idx="31">
                  <c:v> (460,30,70,100,127,0.87) </c:v>
                </c:pt>
                <c:pt idx="32">
                  <c:v> (460,30,80,100,126,0.87) </c:v>
                </c:pt>
                <c:pt idx="33">
                  <c:v> (460,30,90,100,126,0.87) </c:v>
                </c:pt>
                <c:pt idx="34">
                  <c:v> (460,30,100,100,126,0.87) </c:v>
                </c:pt>
                <c:pt idx="35">
                  <c:v> (470,29,20,100,139,0.82) </c:v>
                </c:pt>
                <c:pt idx="36">
                  <c:v> (470,29,30,100,129,0.85) </c:v>
                </c:pt>
                <c:pt idx="37">
                  <c:v> (470,29,40,100,124,0.86) </c:v>
                </c:pt>
                <c:pt idx="38">
                  <c:v> (470,29,50,100,122,0.87) </c:v>
                </c:pt>
                <c:pt idx="39">
                  <c:v> (470,29,60,100,121,0.87) </c:v>
                </c:pt>
                <c:pt idx="40">
                  <c:v> (470,29,70,100,121,0.88) </c:v>
                </c:pt>
                <c:pt idx="41">
                  <c:v> (470,29,80,100,120,0.88) </c:v>
                </c:pt>
                <c:pt idx="42">
                  <c:v> (470,29,90,100,120,0.88) </c:v>
                </c:pt>
                <c:pt idx="43">
                  <c:v> (470,29,100,100,120,0.88) </c:v>
                </c:pt>
                <c:pt idx="44">
                  <c:v> (480,29,20,100,130,0.83) </c:v>
                </c:pt>
                <c:pt idx="45">
                  <c:v> (480,29,30,100,122,0.86) </c:v>
                </c:pt>
                <c:pt idx="46">
                  <c:v> (480,29,40,100,118,0.87) </c:v>
                </c:pt>
                <c:pt idx="47">
                  <c:v> (480,29,50,100,117,0.88) </c:v>
                </c:pt>
                <c:pt idx="48">
                  <c:v> (480,29,60,100,116,0.88) </c:v>
                </c:pt>
                <c:pt idx="49">
                  <c:v> (480,29,70,100,116,0.89) </c:v>
                </c:pt>
                <c:pt idx="50">
                  <c:v> (480,29,80,100,116,0.89) </c:v>
                </c:pt>
                <c:pt idx="51">
                  <c:v> (480,29,90,100,115,0.89) </c:v>
                </c:pt>
                <c:pt idx="52">
                  <c:v> (480,29,100,100,115,0.89) </c:v>
                </c:pt>
                <c:pt idx="53">
                  <c:v> (490,29,20,100,123,0.84) </c:v>
                </c:pt>
                <c:pt idx="54">
                  <c:v> (490,29,30,100,117,0.87) </c:v>
                </c:pt>
                <c:pt idx="55">
                  <c:v> (490,29,40,100,114,0.88) </c:v>
                </c:pt>
                <c:pt idx="56">
                  <c:v> (490,29,50,100,113,0.89) </c:v>
                </c:pt>
                <c:pt idx="57">
                  <c:v> (490,29,60,100,112,0.89) </c:v>
                </c:pt>
                <c:pt idx="58">
                  <c:v> (490,29,70,100,112,0.89) </c:v>
                </c:pt>
                <c:pt idx="59">
                  <c:v> (490,29,80,100,112,0.89) </c:v>
                </c:pt>
                <c:pt idx="60">
                  <c:v> (490,29,90,100,111,0.9) </c:v>
                </c:pt>
                <c:pt idx="61">
                  <c:v> (490,29,100,100,111,0.9) </c:v>
                </c:pt>
                <c:pt idx="62">
                  <c:v> (500,28,20,100,118,0.85) </c:v>
                </c:pt>
                <c:pt idx="63">
                  <c:v> (500,28,30,100,112,0.88) </c:v>
                </c:pt>
                <c:pt idx="64">
                  <c:v> (500,28,40,100,110,0.89) </c:v>
                </c:pt>
                <c:pt idx="65">
                  <c:v> (500,28,50,100,109,0.9) </c:v>
                </c:pt>
                <c:pt idx="66">
                  <c:v> (500,28,60,100,109,0.9) </c:v>
                </c:pt>
                <c:pt idx="67">
                  <c:v> (500,28,70,100,108,0.9) </c:v>
                </c:pt>
                <c:pt idx="68">
                  <c:v> (500,28,80,100,108,0.9) </c:v>
                </c:pt>
                <c:pt idx="69">
                  <c:v> (500,28,90,100,108,0.9) </c:v>
                </c:pt>
                <c:pt idx="70">
                  <c:v> (500,28,100,100,108,0.9) </c:v>
                </c:pt>
                <c:pt idx="71">
                  <c:v> (510,28,20,100,113,0.87) </c:v>
                </c:pt>
                <c:pt idx="72">
                  <c:v> (510,28,30,100,109,0.89) </c:v>
                </c:pt>
                <c:pt idx="73">
                  <c:v> (510,28,40,100,107,0.9) </c:v>
                </c:pt>
                <c:pt idx="74">
                  <c:v> (510,28,50,100,106,0.9) </c:v>
                </c:pt>
                <c:pt idx="75">
                  <c:v> (510,28,60,100,106,0.91) </c:v>
                </c:pt>
                <c:pt idx="76">
                  <c:v> (510,28,70,100,105,0.91) </c:v>
                </c:pt>
                <c:pt idx="77">
                  <c:v> (510,28,80,100,105,0.91) </c:v>
                </c:pt>
                <c:pt idx="78">
                  <c:v> (510,28,90,100,105,0.91) </c:v>
                </c:pt>
                <c:pt idx="79">
                  <c:v> (510,28,100,100,105,0.91) </c:v>
                </c:pt>
                <c:pt idx="80">
                  <c:v> (520,28,20,100,109,0.88) </c:v>
                </c:pt>
                <c:pt idx="81">
                  <c:v> (520,28,30,100,105,0.9) </c:v>
                </c:pt>
                <c:pt idx="82">
                  <c:v> (520,28,40,100,104,0.91) </c:v>
                </c:pt>
                <c:pt idx="83">
                  <c:v> (520,28,50,100,103,0.91) </c:v>
                </c:pt>
                <c:pt idx="84">
                  <c:v> (520,28,60,100,103,0.91) </c:v>
                </c:pt>
                <c:pt idx="85">
                  <c:v> (520,28,70,100,103,0.92) </c:v>
                </c:pt>
                <c:pt idx="86">
                  <c:v> (520,28,80,100,102,0.92) </c:v>
                </c:pt>
                <c:pt idx="87">
                  <c:v> (520,28,90,100,102,0.92) </c:v>
                </c:pt>
                <c:pt idx="88">
                  <c:v> (520,28,100,100,102,0.92) </c:v>
                </c:pt>
                <c:pt idx="89">
                  <c:v> (530,28,20,100,106,0.89) </c:v>
                </c:pt>
                <c:pt idx="90">
                  <c:v> (530,28,30,100,103,0.91) </c:v>
                </c:pt>
                <c:pt idx="91">
                  <c:v> (530,28,40,100,102,0.91) </c:v>
                </c:pt>
                <c:pt idx="92">
                  <c:v> (530,28,50,100,101,0.92) </c:v>
                </c:pt>
                <c:pt idx="93">
                  <c:v> (530,28,60,100,101,0.92) </c:v>
                </c:pt>
                <c:pt idx="94">
                  <c:v> (530,28,70,100,100,0.92) </c:v>
                </c:pt>
                <c:pt idx="95">
                  <c:v> (530,28,80,100,100,0.92) </c:v>
                </c:pt>
                <c:pt idx="96">
                  <c:v> (530,28,90,100,100,0.92) </c:v>
                </c:pt>
                <c:pt idx="97">
                  <c:v> (530,28,100,100,100,0.92) </c:v>
                </c:pt>
                <c:pt idx="98">
                  <c:v> (540,27,20,100,103,0.89) </c:v>
                </c:pt>
                <c:pt idx="99">
                  <c:v> (540,27,30,100,100,0.91) </c:v>
                </c:pt>
                <c:pt idx="100">
                  <c:v> (540,27,40,100,99,0.92) </c:v>
                </c:pt>
                <c:pt idx="101">
                  <c:v> (540,27,50,100,99,0.92) </c:v>
                </c:pt>
                <c:pt idx="102">
                  <c:v> (540,27,60,100,98,0.93) </c:v>
                </c:pt>
                <c:pt idx="103">
                  <c:v> (540,27,70,100,98,0.93) </c:v>
                </c:pt>
                <c:pt idx="104">
                  <c:v> (540,27,80,100,98,0.93) </c:v>
                </c:pt>
                <c:pt idx="105">
                  <c:v> (540,27,90,100,98,0.93) </c:v>
                </c:pt>
                <c:pt idx="106">
                  <c:v> (540,27,100,100,98,0.93) </c:v>
                </c:pt>
              </c:strCache>
            </c:strRef>
          </c:cat>
          <c:val>
            <c:numRef>
              <c:f>Neg_162!$J$5:$J$111</c:f>
              <c:numCache>
                <c:formatCode>_(* #,##0.0_);_(* \(#,##0.0\);_(* "-"??_);_(@_)</c:formatCode>
                <c:ptCount val="107"/>
                <c:pt idx="0">
                  <c:v>1.7069598092609197</c:v>
                </c:pt>
                <c:pt idx="1">
                  <c:v>1.7069598092609197</c:v>
                </c:pt>
                <c:pt idx="2">
                  <c:v>1.7069598092609197</c:v>
                </c:pt>
                <c:pt idx="3">
                  <c:v>1.7069598092609197</c:v>
                </c:pt>
                <c:pt idx="4">
                  <c:v>1.7069598092609197</c:v>
                </c:pt>
                <c:pt idx="5">
                  <c:v>1.7069598092609197</c:v>
                </c:pt>
                <c:pt idx="6">
                  <c:v>1.7069598092609197</c:v>
                </c:pt>
                <c:pt idx="7">
                  <c:v>1.7069598092609197</c:v>
                </c:pt>
                <c:pt idx="8">
                  <c:v>1.7069598092609197</c:v>
                </c:pt>
                <c:pt idx="9">
                  <c:v>1.7069598092609197</c:v>
                </c:pt>
                <c:pt idx="10">
                  <c:v>1.7069598092609197</c:v>
                </c:pt>
                <c:pt idx="11">
                  <c:v>1.6518965896073419</c:v>
                </c:pt>
                <c:pt idx="12">
                  <c:v>1.6518965896073419</c:v>
                </c:pt>
                <c:pt idx="13">
                  <c:v>1.6518965896073419</c:v>
                </c:pt>
                <c:pt idx="14">
                  <c:v>1.6518965896073419</c:v>
                </c:pt>
                <c:pt idx="15">
                  <c:v>1.6518965896073419</c:v>
                </c:pt>
                <c:pt idx="16">
                  <c:v>1.6518965896073419</c:v>
                </c:pt>
                <c:pt idx="17">
                  <c:v>1.6518965896073419</c:v>
                </c:pt>
                <c:pt idx="18">
                  <c:v>1.6518965896073419</c:v>
                </c:pt>
                <c:pt idx="19">
                  <c:v>1.6518965896073419</c:v>
                </c:pt>
                <c:pt idx="20">
                  <c:v>1.6518965896073419</c:v>
                </c:pt>
                <c:pt idx="21">
                  <c:v>1.6518965896073419</c:v>
                </c:pt>
                <c:pt idx="22">
                  <c:v>1.6518965896073419</c:v>
                </c:pt>
                <c:pt idx="23">
                  <c:v>1.6518965896073419</c:v>
                </c:pt>
                <c:pt idx="24">
                  <c:v>1.6518965896073419</c:v>
                </c:pt>
                <c:pt idx="25">
                  <c:v>1.6518965896073419</c:v>
                </c:pt>
                <c:pt idx="26">
                  <c:v>1.6518965896073419</c:v>
                </c:pt>
                <c:pt idx="27">
                  <c:v>1.6518965896073419</c:v>
                </c:pt>
                <c:pt idx="28">
                  <c:v>1.6518965896073419</c:v>
                </c:pt>
                <c:pt idx="29">
                  <c:v>1.6518965896073419</c:v>
                </c:pt>
                <c:pt idx="30">
                  <c:v>1.6518965896073419</c:v>
                </c:pt>
                <c:pt idx="31">
                  <c:v>1.6518965896073419</c:v>
                </c:pt>
                <c:pt idx="32">
                  <c:v>1.6518965896073419</c:v>
                </c:pt>
                <c:pt idx="33">
                  <c:v>1.6518965896073419</c:v>
                </c:pt>
                <c:pt idx="34">
                  <c:v>1.6518965896073419</c:v>
                </c:pt>
                <c:pt idx="35">
                  <c:v>1.5968333699537638</c:v>
                </c:pt>
                <c:pt idx="36">
                  <c:v>1.5968333699537638</c:v>
                </c:pt>
                <c:pt idx="37">
                  <c:v>1.5968333699537638</c:v>
                </c:pt>
                <c:pt idx="38">
                  <c:v>1.5968333699537638</c:v>
                </c:pt>
                <c:pt idx="39">
                  <c:v>1.5968333699537638</c:v>
                </c:pt>
                <c:pt idx="40">
                  <c:v>1.5968333699537638</c:v>
                </c:pt>
                <c:pt idx="41">
                  <c:v>1.5968333699537638</c:v>
                </c:pt>
                <c:pt idx="42">
                  <c:v>1.5968333699537638</c:v>
                </c:pt>
                <c:pt idx="43">
                  <c:v>1.5968333699537638</c:v>
                </c:pt>
                <c:pt idx="44">
                  <c:v>1.5968333699537638</c:v>
                </c:pt>
                <c:pt idx="45">
                  <c:v>1.5968333699537638</c:v>
                </c:pt>
                <c:pt idx="46">
                  <c:v>1.5968333699537638</c:v>
                </c:pt>
                <c:pt idx="47">
                  <c:v>1.5968333699537638</c:v>
                </c:pt>
                <c:pt idx="48">
                  <c:v>1.5968333699537638</c:v>
                </c:pt>
                <c:pt idx="49">
                  <c:v>1.5968333699537638</c:v>
                </c:pt>
                <c:pt idx="50">
                  <c:v>1.5968333699537638</c:v>
                </c:pt>
                <c:pt idx="51">
                  <c:v>1.5968333699537638</c:v>
                </c:pt>
                <c:pt idx="52">
                  <c:v>1.5968333699537638</c:v>
                </c:pt>
                <c:pt idx="53">
                  <c:v>1.5968333699537638</c:v>
                </c:pt>
                <c:pt idx="54">
                  <c:v>1.5968333699537638</c:v>
                </c:pt>
                <c:pt idx="55">
                  <c:v>1.5968333699537638</c:v>
                </c:pt>
                <c:pt idx="56">
                  <c:v>1.5968333699537638</c:v>
                </c:pt>
                <c:pt idx="57">
                  <c:v>1.5968333699537638</c:v>
                </c:pt>
                <c:pt idx="58">
                  <c:v>1.5968333699537638</c:v>
                </c:pt>
                <c:pt idx="59">
                  <c:v>1.5968333699537638</c:v>
                </c:pt>
                <c:pt idx="60">
                  <c:v>1.5968333699537638</c:v>
                </c:pt>
                <c:pt idx="61">
                  <c:v>1.5968333699537638</c:v>
                </c:pt>
                <c:pt idx="62">
                  <c:v>1.5417701503001857</c:v>
                </c:pt>
                <c:pt idx="63">
                  <c:v>1.5417701503001857</c:v>
                </c:pt>
                <c:pt idx="64">
                  <c:v>1.5417701503001857</c:v>
                </c:pt>
                <c:pt idx="65">
                  <c:v>1.5417701503001857</c:v>
                </c:pt>
                <c:pt idx="66">
                  <c:v>1.5417701503001857</c:v>
                </c:pt>
                <c:pt idx="67">
                  <c:v>1.5417701503001857</c:v>
                </c:pt>
                <c:pt idx="68">
                  <c:v>1.5417701503001857</c:v>
                </c:pt>
                <c:pt idx="69">
                  <c:v>1.5417701503001857</c:v>
                </c:pt>
                <c:pt idx="70">
                  <c:v>1.5417701503001857</c:v>
                </c:pt>
                <c:pt idx="71">
                  <c:v>1.5417701503001857</c:v>
                </c:pt>
                <c:pt idx="72">
                  <c:v>1.5417701503001857</c:v>
                </c:pt>
                <c:pt idx="73">
                  <c:v>1.5417701503001857</c:v>
                </c:pt>
                <c:pt idx="74">
                  <c:v>1.5417701503001857</c:v>
                </c:pt>
                <c:pt idx="75">
                  <c:v>1.5417701503001857</c:v>
                </c:pt>
                <c:pt idx="76">
                  <c:v>1.5417701503001857</c:v>
                </c:pt>
                <c:pt idx="77">
                  <c:v>1.5417701503001857</c:v>
                </c:pt>
                <c:pt idx="78">
                  <c:v>1.5417701503001857</c:v>
                </c:pt>
                <c:pt idx="79">
                  <c:v>1.5417701503001857</c:v>
                </c:pt>
                <c:pt idx="80">
                  <c:v>1.5417701503001857</c:v>
                </c:pt>
                <c:pt idx="81">
                  <c:v>1.5417701503001857</c:v>
                </c:pt>
                <c:pt idx="82">
                  <c:v>1.5417701503001857</c:v>
                </c:pt>
                <c:pt idx="83">
                  <c:v>1.5417701503001857</c:v>
                </c:pt>
                <c:pt idx="84">
                  <c:v>1.5417701503001857</c:v>
                </c:pt>
                <c:pt idx="85">
                  <c:v>1.5417701503001857</c:v>
                </c:pt>
                <c:pt idx="86">
                  <c:v>1.5417701503001857</c:v>
                </c:pt>
                <c:pt idx="87">
                  <c:v>1.5417701503001857</c:v>
                </c:pt>
                <c:pt idx="88">
                  <c:v>1.5417701503001857</c:v>
                </c:pt>
                <c:pt idx="89">
                  <c:v>1.5417701503001857</c:v>
                </c:pt>
                <c:pt idx="90">
                  <c:v>1.5417701503001857</c:v>
                </c:pt>
                <c:pt idx="91">
                  <c:v>1.5417701503001857</c:v>
                </c:pt>
                <c:pt idx="92">
                  <c:v>1.5417701503001857</c:v>
                </c:pt>
                <c:pt idx="93">
                  <c:v>1.5417701503001857</c:v>
                </c:pt>
                <c:pt idx="94">
                  <c:v>1.5417701503001857</c:v>
                </c:pt>
                <c:pt idx="95">
                  <c:v>1.5417701503001857</c:v>
                </c:pt>
                <c:pt idx="96">
                  <c:v>1.5417701503001857</c:v>
                </c:pt>
                <c:pt idx="97">
                  <c:v>1.5417701503001857</c:v>
                </c:pt>
                <c:pt idx="98">
                  <c:v>1.4867069306466076</c:v>
                </c:pt>
                <c:pt idx="99">
                  <c:v>1.4867069306466076</c:v>
                </c:pt>
                <c:pt idx="100">
                  <c:v>1.4867069306466076</c:v>
                </c:pt>
                <c:pt idx="101">
                  <c:v>1.4867069306466076</c:v>
                </c:pt>
                <c:pt idx="102">
                  <c:v>1.4867069306466076</c:v>
                </c:pt>
                <c:pt idx="103">
                  <c:v>1.4867069306466076</c:v>
                </c:pt>
                <c:pt idx="104">
                  <c:v>1.4867069306466076</c:v>
                </c:pt>
                <c:pt idx="105">
                  <c:v>1.4867069306466076</c:v>
                </c:pt>
                <c:pt idx="106">
                  <c:v>1.4867069306466076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6E7-3E48-8B92-18071F1AEBEA}"/>
            </c:ext>
          </c:extLst>
        </c:ser>
        <c:ser>
          <c:idx val="4"/>
          <c:order val="4"/>
          <c:tx>
            <c:v>Electrolyser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Neg_162!$S$5:$S$111</c:f>
              <c:strCache>
                <c:ptCount val="107"/>
                <c:pt idx="0">
                  <c:v> (420,31,60,100,188,0.81) </c:v>
                </c:pt>
                <c:pt idx="1">
                  <c:v> (420,31,70,100,183,0.82) </c:v>
                </c:pt>
                <c:pt idx="2">
                  <c:v> (420,31,80,100,181,0.82) </c:v>
                </c:pt>
                <c:pt idx="3">
                  <c:v> (420,31,90,100,179,0.82) </c:v>
                </c:pt>
                <c:pt idx="4">
                  <c:v> (420,31,100,100,178,0.82) </c:v>
                </c:pt>
                <c:pt idx="5">
                  <c:v> (430,31,50,100,164,0.82) </c:v>
                </c:pt>
                <c:pt idx="6">
                  <c:v> (430,31,60,100,160,0.83) </c:v>
                </c:pt>
                <c:pt idx="7">
                  <c:v> (430,31,70,100,158,0.83) </c:v>
                </c:pt>
                <c:pt idx="8">
                  <c:v> (430,31,80,100,156,0.83) </c:v>
                </c:pt>
                <c:pt idx="9">
                  <c:v> (430,31,90,100,156,0.83) </c:v>
                </c:pt>
                <c:pt idx="10">
                  <c:v> (430,31,100,100,155,0.84) </c:v>
                </c:pt>
                <c:pt idx="11">
                  <c:v> (440,30,40,100,152,0.83) </c:v>
                </c:pt>
                <c:pt idx="12">
                  <c:v> (440,30,50,100,147,0.84) </c:v>
                </c:pt>
                <c:pt idx="13">
                  <c:v> (440,30,60,100,145,0.84) </c:v>
                </c:pt>
                <c:pt idx="14">
                  <c:v> (440,30,70,100,144,0.84) </c:v>
                </c:pt>
                <c:pt idx="15">
                  <c:v> (440,30,80,100,143,0.85) </c:v>
                </c:pt>
                <c:pt idx="16">
                  <c:v> (440,30,90,100,142,0.85) </c:v>
                </c:pt>
                <c:pt idx="17">
                  <c:v> (440,30,100,100,142,0.85) </c:v>
                </c:pt>
                <c:pt idx="18">
                  <c:v> (450,30,30,100,147,0.82) </c:v>
                </c:pt>
                <c:pt idx="19">
                  <c:v> (450,30,40,100,140,0.84) </c:v>
                </c:pt>
                <c:pt idx="20">
                  <c:v> (450,30,50,100,136,0.85) </c:v>
                </c:pt>
                <c:pt idx="21">
                  <c:v> (450,30,60,100,135,0.85) </c:v>
                </c:pt>
                <c:pt idx="22">
                  <c:v> (450,30,70,100,134,0.85) </c:v>
                </c:pt>
                <c:pt idx="23">
                  <c:v> (450,30,80,100,133,0.86) </c:v>
                </c:pt>
                <c:pt idx="24">
                  <c:v> (450,30,90,100,133,0.86) </c:v>
                </c:pt>
                <c:pt idx="25">
                  <c:v> (450,30,100,100,133,0.86) </c:v>
                </c:pt>
                <c:pt idx="26">
                  <c:v> (460,30,20,100,150,0.8) </c:v>
                </c:pt>
                <c:pt idx="27">
                  <c:v> (460,30,30,100,136,0.83) </c:v>
                </c:pt>
                <c:pt idx="28">
                  <c:v> (460,30,40,100,131,0.85) </c:v>
                </c:pt>
                <c:pt idx="29">
                  <c:v> (460,30,50,100,128,0.86) </c:v>
                </c:pt>
                <c:pt idx="30">
                  <c:v> (460,30,60,100,127,0.86) </c:v>
                </c:pt>
                <c:pt idx="31">
                  <c:v> (460,30,70,100,127,0.87) </c:v>
                </c:pt>
                <c:pt idx="32">
                  <c:v> (460,30,80,100,126,0.87) </c:v>
                </c:pt>
                <c:pt idx="33">
                  <c:v> (460,30,90,100,126,0.87) </c:v>
                </c:pt>
                <c:pt idx="34">
                  <c:v> (460,30,100,100,126,0.87) </c:v>
                </c:pt>
                <c:pt idx="35">
                  <c:v> (470,29,20,100,139,0.82) </c:v>
                </c:pt>
                <c:pt idx="36">
                  <c:v> (470,29,30,100,129,0.85) </c:v>
                </c:pt>
                <c:pt idx="37">
                  <c:v> (470,29,40,100,124,0.86) </c:v>
                </c:pt>
                <c:pt idx="38">
                  <c:v> (470,29,50,100,122,0.87) </c:v>
                </c:pt>
                <c:pt idx="39">
                  <c:v> (470,29,60,100,121,0.87) </c:v>
                </c:pt>
                <c:pt idx="40">
                  <c:v> (470,29,70,100,121,0.88) </c:v>
                </c:pt>
                <c:pt idx="41">
                  <c:v> (470,29,80,100,120,0.88) </c:v>
                </c:pt>
                <c:pt idx="42">
                  <c:v> (470,29,90,100,120,0.88) </c:v>
                </c:pt>
                <c:pt idx="43">
                  <c:v> (470,29,100,100,120,0.88) </c:v>
                </c:pt>
                <c:pt idx="44">
                  <c:v> (480,29,20,100,130,0.83) </c:v>
                </c:pt>
                <c:pt idx="45">
                  <c:v> (480,29,30,100,122,0.86) </c:v>
                </c:pt>
                <c:pt idx="46">
                  <c:v> (480,29,40,100,118,0.87) </c:v>
                </c:pt>
                <c:pt idx="47">
                  <c:v> (480,29,50,100,117,0.88) </c:v>
                </c:pt>
                <c:pt idx="48">
                  <c:v> (480,29,60,100,116,0.88) </c:v>
                </c:pt>
                <c:pt idx="49">
                  <c:v> (480,29,70,100,116,0.89) </c:v>
                </c:pt>
                <c:pt idx="50">
                  <c:v> (480,29,80,100,116,0.89) </c:v>
                </c:pt>
                <c:pt idx="51">
                  <c:v> (480,29,90,100,115,0.89) </c:v>
                </c:pt>
                <c:pt idx="52">
                  <c:v> (480,29,100,100,115,0.89) </c:v>
                </c:pt>
                <c:pt idx="53">
                  <c:v> (490,29,20,100,123,0.84) </c:v>
                </c:pt>
                <c:pt idx="54">
                  <c:v> (490,29,30,100,117,0.87) </c:v>
                </c:pt>
                <c:pt idx="55">
                  <c:v> (490,29,40,100,114,0.88) </c:v>
                </c:pt>
                <c:pt idx="56">
                  <c:v> (490,29,50,100,113,0.89) </c:v>
                </c:pt>
                <c:pt idx="57">
                  <c:v> (490,29,60,100,112,0.89) </c:v>
                </c:pt>
                <c:pt idx="58">
                  <c:v> (490,29,70,100,112,0.89) </c:v>
                </c:pt>
                <c:pt idx="59">
                  <c:v> (490,29,80,100,112,0.89) </c:v>
                </c:pt>
                <c:pt idx="60">
                  <c:v> (490,29,90,100,111,0.9) </c:v>
                </c:pt>
                <c:pt idx="61">
                  <c:v> (490,29,100,100,111,0.9) </c:v>
                </c:pt>
                <c:pt idx="62">
                  <c:v> (500,28,20,100,118,0.85) </c:v>
                </c:pt>
                <c:pt idx="63">
                  <c:v> (500,28,30,100,112,0.88) </c:v>
                </c:pt>
                <c:pt idx="64">
                  <c:v> (500,28,40,100,110,0.89) </c:v>
                </c:pt>
                <c:pt idx="65">
                  <c:v> (500,28,50,100,109,0.9) </c:v>
                </c:pt>
                <c:pt idx="66">
                  <c:v> (500,28,60,100,109,0.9) </c:v>
                </c:pt>
                <c:pt idx="67">
                  <c:v> (500,28,70,100,108,0.9) </c:v>
                </c:pt>
                <c:pt idx="68">
                  <c:v> (500,28,80,100,108,0.9) </c:v>
                </c:pt>
                <c:pt idx="69">
                  <c:v> (500,28,90,100,108,0.9) </c:v>
                </c:pt>
                <c:pt idx="70">
                  <c:v> (500,28,100,100,108,0.9) </c:v>
                </c:pt>
                <c:pt idx="71">
                  <c:v> (510,28,20,100,113,0.87) </c:v>
                </c:pt>
                <c:pt idx="72">
                  <c:v> (510,28,30,100,109,0.89) </c:v>
                </c:pt>
                <c:pt idx="73">
                  <c:v> (510,28,40,100,107,0.9) </c:v>
                </c:pt>
                <c:pt idx="74">
                  <c:v> (510,28,50,100,106,0.9) </c:v>
                </c:pt>
                <c:pt idx="75">
                  <c:v> (510,28,60,100,106,0.91) </c:v>
                </c:pt>
                <c:pt idx="76">
                  <c:v> (510,28,70,100,105,0.91) </c:v>
                </c:pt>
                <c:pt idx="77">
                  <c:v> (510,28,80,100,105,0.91) </c:v>
                </c:pt>
                <c:pt idx="78">
                  <c:v> (510,28,90,100,105,0.91) </c:v>
                </c:pt>
                <c:pt idx="79">
                  <c:v> (510,28,100,100,105,0.91) </c:v>
                </c:pt>
                <c:pt idx="80">
                  <c:v> (520,28,20,100,109,0.88) </c:v>
                </c:pt>
                <c:pt idx="81">
                  <c:v> (520,28,30,100,105,0.9) </c:v>
                </c:pt>
                <c:pt idx="82">
                  <c:v> (520,28,40,100,104,0.91) </c:v>
                </c:pt>
                <c:pt idx="83">
                  <c:v> (520,28,50,100,103,0.91) </c:v>
                </c:pt>
                <c:pt idx="84">
                  <c:v> (520,28,60,100,103,0.91) </c:v>
                </c:pt>
                <c:pt idx="85">
                  <c:v> (520,28,70,100,103,0.92) </c:v>
                </c:pt>
                <c:pt idx="86">
                  <c:v> (520,28,80,100,102,0.92) </c:v>
                </c:pt>
                <c:pt idx="87">
                  <c:v> (520,28,90,100,102,0.92) </c:v>
                </c:pt>
                <c:pt idx="88">
                  <c:v> (520,28,100,100,102,0.92) </c:v>
                </c:pt>
                <c:pt idx="89">
                  <c:v> (530,28,20,100,106,0.89) </c:v>
                </c:pt>
                <c:pt idx="90">
                  <c:v> (530,28,30,100,103,0.91) </c:v>
                </c:pt>
                <c:pt idx="91">
                  <c:v> (530,28,40,100,102,0.91) </c:v>
                </c:pt>
                <c:pt idx="92">
                  <c:v> (530,28,50,100,101,0.92) </c:v>
                </c:pt>
                <c:pt idx="93">
                  <c:v> (530,28,60,100,101,0.92) </c:v>
                </c:pt>
                <c:pt idx="94">
                  <c:v> (530,28,70,100,100,0.92) </c:v>
                </c:pt>
                <c:pt idx="95">
                  <c:v> (530,28,80,100,100,0.92) </c:v>
                </c:pt>
                <c:pt idx="96">
                  <c:v> (530,28,90,100,100,0.92) </c:v>
                </c:pt>
                <c:pt idx="97">
                  <c:v> (530,28,100,100,100,0.92) </c:v>
                </c:pt>
                <c:pt idx="98">
                  <c:v> (540,27,20,100,103,0.89) </c:v>
                </c:pt>
                <c:pt idx="99">
                  <c:v> (540,27,30,100,100,0.91) </c:v>
                </c:pt>
                <c:pt idx="100">
                  <c:v> (540,27,40,100,99,0.92) </c:v>
                </c:pt>
                <c:pt idx="101">
                  <c:v> (540,27,50,100,99,0.92) </c:v>
                </c:pt>
                <c:pt idx="102">
                  <c:v> (540,27,60,100,98,0.93) </c:v>
                </c:pt>
                <c:pt idx="103">
                  <c:v> (540,27,70,100,98,0.93) </c:v>
                </c:pt>
                <c:pt idx="104">
                  <c:v> (540,27,80,100,98,0.93) </c:v>
                </c:pt>
                <c:pt idx="105">
                  <c:v> (540,27,90,100,98,0.93) </c:v>
                </c:pt>
                <c:pt idx="106">
                  <c:v> (540,27,100,100,98,0.93) </c:v>
                </c:pt>
              </c:strCache>
            </c:strRef>
          </c:cat>
          <c:val>
            <c:numRef>
              <c:f>Neg_162!$I$5:$I$111</c:f>
              <c:numCache>
                <c:formatCode>_(* #,##0.0_);_(* \(#,##0.0\);_(* "-"??_);_(@_)</c:formatCode>
                <c:ptCount val="107"/>
                <c:pt idx="0">
                  <c:v>2.9295900753302822</c:v>
                </c:pt>
                <c:pt idx="1">
                  <c:v>3.4178550878853291</c:v>
                </c:pt>
                <c:pt idx="2">
                  <c:v>3.9061201004403756</c:v>
                </c:pt>
                <c:pt idx="3">
                  <c:v>4.3943851129954234</c:v>
                </c:pt>
                <c:pt idx="4">
                  <c:v>4.8826501255504704</c:v>
                </c:pt>
                <c:pt idx="5">
                  <c:v>2.4413250627752352</c:v>
                </c:pt>
                <c:pt idx="6">
                  <c:v>2.9295900753302822</c:v>
                </c:pt>
                <c:pt idx="7">
                  <c:v>3.4178550878853291</c:v>
                </c:pt>
                <c:pt idx="8">
                  <c:v>3.9061201004403756</c:v>
                </c:pt>
                <c:pt idx="9">
                  <c:v>4.3943851129954234</c:v>
                </c:pt>
                <c:pt idx="10">
                  <c:v>4.8826501255504704</c:v>
                </c:pt>
                <c:pt idx="11">
                  <c:v>1.9530600502201878</c:v>
                </c:pt>
                <c:pt idx="12">
                  <c:v>2.4413250627752352</c:v>
                </c:pt>
                <c:pt idx="13">
                  <c:v>2.9295900753302822</c:v>
                </c:pt>
                <c:pt idx="14">
                  <c:v>3.4178550878853291</c:v>
                </c:pt>
                <c:pt idx="15">
                  <c:v>3.9061201004403756</c:v>
                </c:pt>
                <c:pt idx="16">
                  <c:v>4.3943851129954234</c:v>
                </c:pt>
                <c:pt idx="17">
                  <c:v>4.8826501255504704</c:v>
                </c:pt>
                <c:pt idx="18">
                  <c:v>1.4647950376651411</c:v>
                </c:pt>
                <c:pt idx="19">
                  <c:v>1.9530600502201878</c:v>
                </c:pt>
                <c:pt idx="20">
                  <c:v>2.4413250627752352</c:v>
                </c:pt>
                <c:pt idx="21">
                  <c:v>2.9295900753302822</c:v>
                </c:pt>
                <c:pt idx="22">
                  <c:v>3.4178550878853291</c:v>
                </c:pt>
                <c:pt idx="23">
                  <c:v>3.9061201004403756</c:v>
                </c:pt>
                <c:pt idx="24">
                  <c:v>4.3943851129954234</c:v>
                </c:pt>
                <c:pt idx="25">
                  <c:v>4.8826501255504704</c:v>
                </c:pt>
                <c:pt idx="26">
                  <c:v>0.9765300251100939</c:v>
                </c:pt>
                <c:pt idx="27">
                  <c:v>1.4647950376651411</c:v>
                </c:pt>
                <c:pt idx="28">
                  <c:v>1.9530600502201878</c:v>
                </c:pt>
                <c:pt idx="29">
                  <c:v>2.4413250627752352</c:v>
                </c:pt>
                <c:pt idx="30">
                  <c:v>2.9295900753302822</c:v>
                </c:pt>
                <c:pt idx="31">
                  <c:v>3.4178550878853291</c:v>
                </c:pt>
                <c:pt idx="32">
                  <c:v>3.9061201004403756</c:v>
                </c:pt>
                <c:pt idx="33">
                  <c:v>4.3943851129954234</c:v>
                </c:pt>
                <c:pt idx="34">
                  <c:v>4.8826501255504704</c:v>
                </c:pt>
                <c:pt idx="35">
                  <c:v>0.9765300251100939</c:v>
                </c:pt>
                <c:pt idx="36">
                  <c:v>1.4647950376651411</c:v>
                </c:pt>
                <c:pt idx="37">
                  <c:v>1.9530600502201878</c:v>
                </c:pt>
                <c:pt idx="38">
                  <c:v>2.4413250627752352</c:v>
                </c:pt>
                <c:pt idx="39">
                  <c:v>2.9295900753302822</c:v>
                </c:pt>
                <c:pt idx="40">
                  <c:v>3.4178550878853291</c:v>
                </c:pt>
                <c:pt idx="41">
                  <c:v>3.9061201004403756</c:v>
                </c:pt>
                <c:pt idx="42">
                  <c:v>4.3943851129954234</c:v>
                </c:pt>
                <c:pt idx="43">
                  <c:v>4.8826501255504704</c:v>
                </c:pt>
                <c:pt idx="44">
                  <c:v>0.9765300251100939</c:v>
                </c:pt>
                <c:pt idx="45">
                  <c:v>1.4647950376651411</c:v>
                </c:pt>
                <c:pt idx="46">
                  <c:v>1.9530600502201878</c:v>
                </c:pt>
                <c:pt idx="47">
                  <c:v>2.4413250627752352</c:v>
                </c:pt>
                <c:pt idx="48">
                  <c:v>2.9295900753302822</c:v>
                </c:pt>
                <c:pt idx="49">
                  <c:v>3.4178550878853291</c:v>
                </c:pt>
                <c:pt idx="50">
                  <c:v>3.9061201004403756</c:v>
                </c:pt>
                <c:pt idx="51">
                  <c:v>4.3943851129954234</c:v>
                </c:pt>
                <c:pt idx="52">
                  <c:v>4.8826501255504704</c:v>
                </c:pt>
                <c:pt idx="53">
                  <c:v>0.9765300251100939</c:v>
                </c:pt>
                <c:pt idx="54">
                  <c:v>1.4647950376651411</c:v>
                </c:pt>
                <c:pt idx="55">
                  <c:v>1.9530600502201878</c:v>
                </c:pt>
                <c:pt idx="56">
                  <c:v>2.4413250627752352</c:v>
                </c:pt>
                <c:pt idx="57">
                  <c:v>2.9295900753302822</c:v>
                </c:pt>
                <c:pt idx="58">
                  <c:v>3.4178550878853291</c:v>
                </c:pt>
                <c:pt idx="59">
                  <c:v>3.9061201004403756</c:v>
                </c:pt>
                <c:pt idx="60">
                  <c:v>4.3943851129954234</c:v>
                </c:pt>
                <c:pt idx="61">
                  <c:v>4.8826501255504704</c:v>
                </c:pt>
                <c:pt idx="62">
                  <c:v>0.9765300251100939</c:v>
                </c:pt>
                <c:pt idx="63">
                  <c:v>1.4647950376651411</c:v>
                </c:pt>
                <c:pt idx="64">
                  <c:v>1.9530600502201878</c:v>
                </c:pt>
                <c:pt idx="65">
                  <c:v>2.4413250627752352</c:v>
                </c:pt>
                <c:pt idx="66">
                  <c:v>2.9295900753302822</c:v>
                </c:pt>
                <c:pt idx="67">
                  <c:v>3.4178550878853291</c:v>
                </c:pt>
                <c:pt idx="68">
                  <c:v>3.9061201004403756</c:v>
                </c:pt>
                <c:pt idx="69">
                  <c:v>4.3943851129954234</c:v>
                </c:pt>
                <c:pt idx="70">
                  <c:v>4.8826501255504704</c:v>
                </c:pt>
                <c:pt idx="71">
                  <c:v>0.9765300251100939</c:v>
                </c:pt>
                <c:pt idx="72">
                  <c:v>1.4647950376651411</c:v>
                </c:pt>
                <c:pt idx="73">
                  <c:v>1.9530600502201878</c:v>
                </c:pt>
                <c:pt idx="74">
                  <c:v>2.4413250627752352</c:v>
                </c:pt>
                <c:pt idx="75">
                  <c:v>2.9295900753302822</c:v>
                </c:pt>
                <c:pt idx="76">
                  <c:v>3.4178550878853291</c:v>
                </c:pt>
                <c:pt idx="77">
                  <c:v>3.9061201004403756</c:v>
                </c:pt>
                <c:pt idx="78">
                  <c:v>4.3943851129954234</c:v>
                </c:pt>
                <c:pt idx="79">
                  <c:v>4.8826501255504704</c:v>
                </c:pt>
                <c:pt idx="80">
                  <c:v>0.9765300251100939</c:v>
                </c:pt>
                <c:pt idx="81">
                  <c:v>1.4647950376651411</c:v>
                </c:pt>
                <c:pt idx="82">
                  <c:v>1.9530600502201878</c:v>
                </c:pt>
                <c:pt idx="83">
                  <c:v>2.4413250627752352</c:v>
                </c:pt>
                <c:pt idx="84">
                  <c:v>2.9295900753302822</c:v>
                </c:pt>
                <c:pt idx="85">
                  <c:v>3.4178550878853291</c:v>
                </c:pt>
                <c:pt idx="86">
                  <c:v>3.9061201004403756</c:v>
                </c:pt>
                <c:pt idx="87">
                  <c:v>4.3943851129954234</c:v>
                </c:pt>
                <c:pt idx="88">
                  <c:v>4.8826501255504704</c:v>
                </c:pt>
                <c:pt idx="89">
                  <c:v>0.9765300251100939</c:v>
                </c:pt>
                <c:pt idx="90">
                  <c:v>1.4647950376651411</c:v>
                </c:pt>
                <c:pt idx="91">
                  <c:v>1.9530600502201878</c:v>
                </c:pt>
                <c:pt idx="92">
                  <c:v>2.4413250627752352</c:v>
                </c:pt>
                <c:pt idx="93">
                  <c:v>2.9295900753302822</c:v>
                </c:pt>
                <c:pt idx="94">
                  <c:v>3.4178550878853291</c:v>
                </c:pt>
                <c:pt idx="95">
                  <c:v>3.9061201004403756</c:v>
                </c:pt>
                <c:pt idx="96">
                  <c:v>4.3943851129954234</c:v>
                </c:pt>
                <c:pt idx="97">
                  <c:v>4.8826501255504704</c:v>
                </c:pt>
                <c:pt idx="98">
                  <c:v>0.9765300251100939</c:v>
                </c:pt>
                <c:pt idx="99">
                  <c:v>1.4647950376651411</c:v>
                </c:pt>
                <c:pt idx="100">
                  <c:v>1.9530600502201878</c:v>
                </c:pt>
                <c:pt idx="101">
                  <c:v>2.4413250627752352</c:v>
                </c:pt>
                <c:pt idx="102">
                  <c:v>2.9295900753302822</c:v>
                </c:pt>
                <c:pt idx="103">
                  <c:v>3.4178550878853291</c:v>
                </c:pt>
                <c:pt idx="104">
                  <c:v>3.9061201004403756</c:v>
                </c:pt>
                <c:pt idx="105">
                  <c:v>4.3943851129954234</c:v>
                </c:pt>
                <c:pt idx="106">
                  <c:v>4.8826501255504704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E7-3E48-8B92-18071F1AEBEA}"/>
            </c:ext>
          </c:extLst>
        </c:ser>
        <c:ser>
          <c:idx val="5"/>
          <c:order val="5"/>
          <c:tx>
            <c:v>Hydrogen Electricity Generation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Neg_162!$S$5:$S$111</c:f>
              <c:strCache>
                <c:ptCount val="107"/>
                <c:pt idx="0">
                  <c:v> (420,31,60,100,188,0.81) </c:v>
                </c:pt>
                <c:pt idx="1">
                  <c:v> (420,31,70,100,183,0.82) </c:v>
                </c:pt>
                <c:pt idx="2">
                  <c:v> (420,31,80,100,181,0.82) </c:v>
                </c:pt>
                <c:pt idx="3">
                  <c:v> (420,31,90,100,179,0.82) </c:v>
                </c:pt>
                <c:pt idx="4">
                  <c:v> (420,31,100,100,178,0.82) </c:v>
                </c:pt>
                <c:pt idx="5">
                  <c:v> (430,31,50,100,164,0.82) </c:v>
                </c:pt>
                <c:pt idx="6">
                  <c:v> (430,31,60,100,160,0.83) </c:v>
                </c:pt>
                <c:pt idx="7">
                  <c:v> (430,31,70,100,158,0.83) </c:v>
                </c:pt>
                <c:pt idx="8">
                  <c:v> (430,31,80,100,156,0.83) </c:v>
                </c:pt>
                <c:pt idx="9">
                  <c:v> (430,31,90,100,156,0.83) </c:v>
                </c:pt>
                <c:pt idx="10">
                  <c:v> (430,31,100,100,155,0.84) </c:v>
                </c:pt>
                <c:pt idx="11">
                  <c:v> (440,30,40,100,152,0.83) </c:v>
                </c:pt>
                <c:pt idx="12">
                  <c:v> (440,30,50,100,147,0.84) </c:v>
                </c:pt>
                <c:pt idx="13">
                  <c:v> (440,30,60,100,145,0.84) </c:v>
                </c:pt>
                <c:pt idx="14">
                  <c:v> (440,30,70,100,144,0.84) </c:v>
                </c:pt>
                <c:pt idx="15">
                  <c:v> (440,30,80,100,143,0.85) </c:v>
                </c:pt>
                <c:pt idx="16">
                  <c:v> (440,30,90,100,142,0.85) </c:v>
                </c:pt>
                <c:pt idx="17">
                  <c:v> (440,30,100,100,142,0.85) </c:v>
                </c:pt>
                <c:pt idx="18">
                  <c:v> (450,30,30,100,147,0.82) </c:v>
                </c:pt>
                <c:pt idx="19">
                  <c:v> (450,30,40,100,140,0.84) </c:v>
                </c:pt>
                <c:pt idx="20">
                  <c:v> (450,30,50,100,136,0.85) </c:v>
                </c:pt>
                <c:pt idx="21">
                  <c:v> (450,30,60,100,135,0.85) </c:v>
                </c:pt>
                <c:pt idx="22">
                  <c:v> (450,30,70,100,134,0.85) </c:v>
                </c:pt>
                <c:pt idx="23">
                  <c:v> (450,30,80,100,133,0.86) </c:v>
                </c:pt>
                <c:pt idx="24">
                  <c:v> (450,30,90,100,133,0.86) </c:v>
                </c:pt>
                <c:pt idx="25">
                  <c:v> (450,30,100,100,133,0.86) </c:v>
                </c:pt>
                <c:pt idx="26">
                  <c:v> (460,30,20,100,150,0.8) </c:v>
                </c:pt>
                <c:pt idx="27">
                  <c:v> (460,30,30,100,136,0.83) </c:v>
                </c:pt>
                <c:pt idx="28">
                  <c:v> (460,30,40,100,131,0.85) </c:v>
                </c:pt>
                <c:pt idx="29">
                  <c:v> (460,30,50,100,128,0.86) </c:v>
                </c:pt>
                <c:pt idx="30">
                  <c:v> (460,30,60,100,127,0.86) </c:v>
                </c:pt>
                <c:pt idx="31">
                  <c:v> (460,30,70,100,127,0.87) </c:v>
                </c:pt>
                <c:pt idx="32">
                  <c:v> (460,30,80,100,126,0.87) </c:v>
                </c:pt>
                <c:pt idx="33">
                  <c:v> (460,30,90,100,126,0.87) </c:v>
                </c:pt>
                <c:pt idx="34">
                  <c:v> (460,30,100,100,126,0.87) </c:v>
                </c:pt>
                <c:pt idx="35">
                  <c:v> (470,29,20,100,139,0.82) </c:v>
                </c:pt>
                <c:pt idx="36">
                  <c:v> (470,29,30,100,129,0.85) </c:v>
                </c:pt>
                <c:pt idx="37">
                  <c:v> (470,29,40,100,124,0.86) </c:v>
                </c:pt>
                <c:pt idx="38">
                  <c:v> (470,29,50,100,122,0.87) </c:v>
                </c:pt>
                <c:pt idx="39">
                  <c:v> (470,29,60,100,121,0.87) </c:v>
                </c:pt>
                <c:pt idx="40">
                  <c:v> (470,29,70,100,121,0.88) </c:v>
                </c:pt>
                <c:pt idx="41">
                  <c:v> (470,29,80,100,120,0.88) </c:v>
                </c:pt>
                <c:pt idx="42">
                  <c:v> (470,29,90,100,120,0.88) </c:v>
                </c:pt>
                <c:pt idx="43">
                  <c:v> (470,29,100,100,120,0.88) </c:v>
                </c:pt>
                <c:pt idx="44">
                  <c:v> (480,29,20,100,130,0.83) </c:v>
                </c:pt>
                <c:pt idx="45">
                  <c:v> (480,29,30,100,122,0.86) </c:v>
                </c:pt>
                <c:pt idx="46">
                  <c:v> (480,29,40,100,118,0.87) </c:v>
                </c:pt>
                <c:pt idx="47">
                  <c:v> (480,29,50,100,117,0.88) </c:v>
                </c:pt>
                <c:pt idx="48">
                  <c:v> (480,29,60,100,116,0.88) </c:v>
                </c:pt>
                <c:pt idx="49">
                  <c:v> (480,29,70,100,116,0.89) </c:v>
                </c:pt>
                <c:pt idx="50">
                  <c:v> (480,29,80,100,116,0.89) </c:v>
                </c:pt>
                <c:pt idx="51">
                  <c:v> (480,29,90,100,115,0.89) </c:v>
                </c:pt>
                <c:pt idx="52">
                  <c:v> (480,29,100,100,115,0.89) </c:v>
                </c:pt>
                <c:pt idx="53">
                  <c:v> (490,29,20,100,123,0.84) </c:v>
                </c:pt>
                <c:pt idx="54">
                  <c:v> (490,29,30,100,117,0.87) </c:v>
                </c:pt>
                <c:pt idx="55">
                  <c:v> (490,29,40,100,114,0.88) </c:v>
                </c:pt>
                <c:pt idx="56">
                  <c:v> (490,29,50,100,113,0.89) </c:v>
                </c:pt>
                <c:pt idx="57">
                  <c:v> (490,29,60,100,112,0.89) </c:v>
                </c:pt>
                <c:pt idx="58">
                  <c:v> (490,29,70,100,112,0.89) </c:v>
                </c:pt>
                <c:pt idx="59">
                  <c:v> (490,29,80,100,112,0.89) </c:v>
                </c:pt>
                <c:pt idx="60">
                  <c:v> (490,29,90,100,111,0.9) </c:v>
                </c:pt>
                <c:pt idx="61">
                  <c:v> (490,29,100,100,111,0.9) </c:v>
                </c:pt>
                <c:pt idx="62">
                  <c:v> (500,28,20,100,118,0.85) </c:v>
                </c:pt>
                <c:pt idx="63">
                  <c:v> (500,28,30,100,112,0.88) </c:v>
                </c:pt>
                <c:pt idx="64">
                  <c:v> (500,28,40,100,110,0.89) </c:v>
                </c:pt>
                <c:pt idx="65">
                  <c:v> (500,28,50,100,109,0.9) </c:v>
                </c:pt>
                <c:pt idx="66">
                  <c:v> (500,28,60,100,109,0.9) </c:v>
                </c:pt>
                <c:pt idx="67">
                  <c:v> (500,28,70,100,108,0.9) </c:v>
                </c:pt>
                <c:pt idx="68">
                  <c:v> (500,28,80,100,108,0.9) </c:v>
                </c:pt>
                <c:pt idx="69">
                  <c:v> (500,28,90,100,108,0.9) </c:v>
                </c:pt>
                <c:pt idx="70">
                  <c:v> (500,28,100,100,108,0.9) </c:v>
                </c:pt>
                <c:pt idx="71">
                  <c:v> (510,28,20,100,113,0.87) </c:v>
                </c:pt>
                <c:pt idx="72">
                  <c:v> (510,28,30,100,109,0.89) </c:v>
                </c:pt>
                <c:pt idx="73">
                  <c:v> (510,28,40,100,107,0.9) </c:v>
                </c:pt>
                <c:pt idx="74">
                  <c:v> (510,28,50,100,106,0.9) </c:v>
                </c:pt>
                <c:pt idx="75">
                  <c:v> (510,28,60,100,106,0.91) </c:v>
                </c:pt>
                <c:pt idx="76">
                  <c:v> (510,28,70,100,105,0.91) </c:v>
                </c:pt>
                <c:pt idx="77">
                  <c:v> (510,28,80,100,105,0.91) </c:v>
                </c:pt>
                <c:pt idx="78">
                  <c:v> (510,28,90,100,105,0.91) </c:v>
                </c:pt>
                <c:pt idx="79">
                  <c:v> (510,28,100,100,105,0.91) </c:v>
                </c:pt>
                <c:pt idx="80">
                  <c:v> (520,28,20,100,109,0.88) </c:v>
                </c:pt>
                <c:pt idx="81">
                  <c:v> (520,28,30,100,105,0.9) </c:v>
                </c:pt>
                <c:pt idx="82">
                  <c:v> (520,28,40,100,104,0.91) </c:v>
                </c:pt>
                <c:pt idx="83">
                  <c:v> (520,28,50,100,103,0.91) </c:v>
                </c:pt>
                <c:pt idx="84">
                  <c:v> (520,28,60,100,103,0.91) </c:v>
                </c:pt>
                <c:pt idx="85">
                  <c:v> (520,28,70,100,103,0.92) </c:v>
                </c:pt>
                <c:pt idx="86">
                  <c:v> (520,28,80,100,102,0.92) </c:v>
                </c:pt>
                <c:pt idx="87">
                  <c:v> (520,28,90,100,102,0.92) </c:v>
                </c:pt>
                <c:pt idx="88">
                  <c:v> (520,28,100,100,102,0.92) </c:v>
                </c:pt>
                <c:pt idx="89">
                  <c:v> (530,28,20,100,106,0.89) </c:v>
                </c:pt>
                <c:pt idx="90">
                  <c:v> (530,28,30,100,103,0.91) </c:v>
                </c:pt>
                <c:pt idx="91">
                  <c:v> (530,28,40,100,102,0.91) </c:v>
                </c:pt>
                <c:pt idx="92">
                  <c:v> (530,28,50,100,101,0.92) </c:v>
                </c:pt>
                <c:pt idx="93">
                  <c:v> (530,28,60,100,101,0.92) </c:v>
                </c:pt>
                <c:pt idx="94">
                  <c:v> (530,28,70,100,100,0.92) </c:v>
                </c:pt>
                <c:pt idx="95">
                  <c:v> (530,28,80,100,100,0.92) </c:v>
                </c:pt>
                <c:pt idx="96">
                  <c:v> (530,28,90,100,100,0.92) </c:v>
                </c:pt>
                <c:pt idx="97">
                  <c:v> (530,28,100,100,100,0.92) </c:v>
                </c:pt>
                <c:pt idx="98">
                  <c:v> (540,27,20,100,103,0.89) </c:v>
                </c:pt>
                <c:pt idx="99">
                  <c:v> (540,27,30,100,100,0.91) </c:v>
                </c:pt>
                <c:pt idx="100">
                  <c:v> (540,27,40,100,99,0.92) </c:v>
                </c:pt>
                <c:pt idx="101">
                  <c:v> (540,27,50,100,99,0.92) </c:v>
                </c:pt>
                <c:pt idx="102">
                  <c:v> (540,27,60,100,98,0.93) </c:v>
                </c:pt>
                <c:pt idx="103">
                  <c:v> (540,27,70,100,98,0.93) </c:v>
                </c:pt>
                <c:pt idx="104">
                  <c:v> (540,27,80,100,98,0.93) </c:v>
                </c:pt>
                <c:pt idx="105">
                  <c:v> (540,27,90,100,98,0.93) </c:v>
                </c:pt>
                <c:pt idx="106">
                  <c:v> (540,27,100,100,98,0.93) </c:v>
                </c:pt>
              </c:strCache>
            </c:strRef>
          </c:cat>
          <c:val>
            <c:numRef>
              <c:f>Neg_162!$K$5:$K$111</c:f>
              <c:numCache>
                <c:formatCode>_(* #,##0.0_);_(* \(#,##0.0\);_(* "-"??_);_(@_)</c:formatCode>
                <c:ptCount val="107"/>
                <c:pt idx="0">
                  <c:v>4.6113917852421116</c:v>
                </c:pt>
                <c:pt idx="1">
                  <c:v>4.6113917852421116</c:v>
                </c:pt>
                <c:pt idx="2">
                  <c:v>4.6113917852421116</c:v>
                </c:pt>
                <c:pt idx="3">
                  <c:v>4.6113917852421116</c:v>
                </c:pt>
                <c:pt idx="4">
                  <c:v>4.6113917852421116</c:v>
                </c:pt>
                <c:pt idx="5">
                  <c:v>4.6113917852421116</c:v>
                </c:pt>
                <c:pt idx="6">
                  <c:v>4.6113917852421116</c:v>
                </c:pt>
                <c:pt idx="7">
                  <c:v>4.6113917852421116</c:v>
                </c:pt>
                <c:pt idx="8">
                  <c:v>4.6113917852421116</c:v>
                </c:pt>
                <c:pt idx="9">
                  <c:v>4.6113917852421116</c:v>
                </c:pt>
                <c:pt idx="10">
                  <c:v>4.6113917852421116</c:v>
                </c:pt>
                <c:pt idx="11">
                  <c:v>4.6113917852421116</c:v>
                </c:pt>
                <c:pt idx="12">
                  <c:v>4.6113917852421116</c:v>
                </c:pt>
                <c:pt idx="13">
                  <c:v>4.6113917852421116</c:v>
                </c:pt>
                <c:pt idx="14">
                  <c:v>4.6113917852421116</c:v>
                </c:pt>
                <c:pt idx="15">
                  <c:v>4.6113917852421116</c:v>
                </c:pt>
                <c:pt idx="16">
                  <c:v>4.6113917852421116</c:v>
                </c:pt>
                <c:pt idx="17">
                  <c:v>4.6113917852421116</c:v>
                </c:pt>
                <c:pt idx="18">
                  <c:v>4.6113917852421116</c:v>
                </c:pt>
                <c:pt idx="19">
                  <c:v>4.6113917852421116</c:v>
                </c:pt>
                <c:pt idx="20">
                  <c:v>4.6113917852421116</c:v>
                </c:pt>
                <c:pt idx="21">
                  <c:v>4.6113917852421116</c:v>
                </c:pt>
                <c:pt idx="22">
                  <c:v>4.6113917852421116</c:v>
                </c:pt>
                <c:pt idx="23">
                  <c:v>4.6113917852421116</c:v>
                </c:pt>
                <c:pt idx="24">
                  <c:v>4.6113917852421116</c:v>
                </c:pt>
                <c:pt idx="25">
                  <c:v>4.6113917852421116</c:v>
                </c:pt>
                <c:pt idx="26">
                  <c:v>4.6113917852421116</c:v>
                </c:pt>
                <c:pt idx="27">
                  <c:v>4.6113917852421116</c:v>
                </c:pt>
                <c:pt idx="28">
                  <c:v>4.6113917852421116</c:v>
                </c:pt>
                <c:pt idx="29">
                  <c:v>4.6113917852421116</c:v>
                </c:pt>
                <c:pt idx="30">
                  <c:v>4.6113917852421116</c:v>
                </c:pt>
                <c:pt idx="31">
                  <c:v>4.6113917852421116</c:v>
                </c:pt>
                <c:pt idx="32">
                  <c:v>4.6113917852421116</c:v>
                </c:pt>
                <c:pt idx="33">
                  <c:v>4.6113917852421116</c:v>
                </c:pt>
                <c:pt idx="34">
                  <c:v>4.6113917852421116</c:v>
                </c:pt>
                <c:pt idx="35">
                  <c:v>4.6113917852421116</c:v>
                </c:pt>
                <c:pt idx="36">
                  <c:v>4.6113917852421116</c:v>
                </c:pt>
                <c:pt idx="37">
                  <c:v>4.6113917852421116</c:v>
                </c:pt>
                <c:pt idx="38">
                  <c:v>4.6113917852421116</c:v>
                </c:pt>
                <c:pt idx="39">
                  <c:v>4.6113917852421116</c:v>
                </c:pt>
                <c:pt idx="40">
                  <c:v>4.6113917852421116</c:v>
                </c:pt>
                <c:pt idx="41">
                  <c:v>4.6113917852421116</c:v>
                </c:pt>
                <c:pt idx="42">
                  <c:v>4.6113917852421116</c:v>
                </c:pt>
                <c:pt idx="43">
                  <c:v>4.6113917852421116</c:v>
                </c:pt>
                <c:pt idx="44">
                  <c:v>4.6113917852421116</c:v>
                </c:pt>
                <c:pt idx="45">
                  <c:v>4.6113917852421116</c:v>
                </c:pt>
                <c:pt idx="46">
                  <c:v>4.6113917852421116</c:v>
                </c:pt>
                <c:pt idx="47">
                  <c:v>4.6113917852421116</c:v>
                </c:pt>
                <c:pt idx="48">
                  <c:v>4.6113917852421116</c:v>
                </c:pt>
                <c:pt idx="49">
                  <c:v>4.6113917852421116</c:v>
                </c:pt>
                <c:pt idx="50">
                  <c:v>4.6113917852421116</c:v>
                </c:pt>
                <c:pt idx="51">
                  <c:v>4.6113917852421116</c:v>
                </c:pt>
                <c:pt idx="52">
                  <c:v>4.6113917852421116</c:v>
                </c:pt>
                <c:pt idx="53">
                  <c:v>4.6113917852421116</c:v>
                </c:pt>
                <c:pt idx="54">
                  <c:v>4.6113917852421116</c:v>
                </c:pt>
                <c:pt idx="55">
                  <c:v>4.6113917852421116</c:v>
                </c:pt>
                <c:pt idx="56">
                  <c:v>4.6113917852421116</c:v>
                </c:pt>
                <c:pt idx="57">
                  <c:v>4.6113917852421116</c:v>
                </c:pt>
                <c:pt idx="58">
                  <c:v>4.6113917852421116</c:v>
                </c:pt>
                <c:pt idx="59">
                  <c:v>4.6113917852421116</c:v>
                </c:pt>
                <c:pt idx="60">
                  <c:v>4.6113917852421116</c:v>
                </c:pt>
                <c:pt idx="61">
                  <c:v>4.6113917852421116</c:v>
                </c:pt>
                <c:pt idx="62">
                  <c:v>4.6113917852421116</c:v>
                </c:pt>
                <c:pt idx="63">
                  <c:v>4.6113917852421116</c:v>
                </c:pt>
                <c:pt idx="64">
                  <c:v>4.6113917852421116</c:v>
                </c:pt>
                <c:pt idx="65">
                  <c:v>4.6113917852421116</c:v>
                </c:pt>
                <c:pt idx="66">
                  <c:v>4.6113917852421116</c:v>
                </c:pt>
                <c:pt idx="67">
                  <c:v>4.6113917852421116</c:v>
                </c:pt>
                <c:pt idx="68">
                  <c:v>4.6113917852421116</c:v>
                </c:pt>
                <c:pt idx="69">
                  <c:v>4.6113917852421116</c:v>
                </c:pt>
                <c:pt idx="70">
                  <c:v>4.6113917852421116</c:v>
                </c:pt>
                <c:pt idx="71">
                  <c:v>4.6113917852421116</c:v>
                </c:pt>
                <c:pt idx="72">
                  <c:v>4.6113917852421116</c:v>
                </c:pt>
                <c:pt idx="73">
                  <c:v>4.6113917852421116</c:v>
                </c:pt>
                <c:pt idx="74">
                  <c:v>4.6113917852421116</c:v>
                </c:pt>
                <c:pt idx="75">
                  <c:v>4.6113917852421116</c:v>
                </c:pt>
                <c:pt idx="76">
                  <c:v>4.6113917852421116</c:v>
                </c:pt>
                <c:pt idx="77">
                  <c:v>4.6113917852421116</c:v>
                </c:pt>
                <c:pt idx="78">
                  <c:v>4.6113917852421116</c:v>
                </c:pt>
                <c:pt idx="79">
                  <c:v>4.6113917852421116</c:v>
                </c:pt>
                <c:pt idx="80">
                  <c:v>4.6113917852421116</c:v>
                </c:pt>
                <c:pt idx="81">
                  <c:v>4.6113917852421116</c:v>
                </c:pt>
                <c:pt idx="82">
                  <c:v>4.6113917852421116</c:v>
                </c:pt>
                <c:pt idx="83">
                  <c:v>4.6113917852421116</c:v>
                </c:pt>
                <c:pt idx="84">
                  <c:v>4.6113917852421116</c:v>
                </c:pt>
                <c:pt idx="85">
                  <c:v>4.6113917852421116</c:v>
                </c:pt>
                <c:pt idx="86">
                  <c:v>4.6113917852421116</c:v>
                </c:pt>
                <c:pt idx="87">
                  <c:v>4.6113917852421116</c:v>
                </c:pt>
                <c:pt idx="88">
                  <c:v>4.6113917852421116</c:v>
                </c:pt>
                <c:pt idx="89">
                  <c:v>4.6113917852421116</c:v>
                </c:pt>
                <c:pt idx="90">
                  <c:v>4.6113917852421116</c:v>
                </c:pt>
                <c:pt idx="91">
                  <c:v>4.6113917852421116</c:v>
                </c:pt>
                <c:pt idx="92">
                  <c:v>4.6113917852421116</c:v>
                </c:pt>
                <c:pt idx="93">
                  <c:v>4.6113917852421116</c:v>
                </c:pt>
                <c:pt idx="94">
                  <c:v>4.6113917852421116</c:v>
                </c:pt>
                <c:pt idx="95">
                  <c:v>4.6113917852421116</c:v>
                </c:pt>
                <c:pt idx="96">
                  <c:v>4.6113917852421116</c:v>
                </c:pt>
                <c:pt idx="97">
                  <c:v>4.6113917852421116</c:v>
                </c:pt>
                <c:pt idx="98">
                  <c:v>4.6113917852421116</c:v>
                </c:pt>
                <c:pt idx="99">
                  <c:v>4.6113917852421116</c:v>
                </c:pt>
                <c:pt idx="100">
                  <c:v>4.6113917852421116</c:v>
                </c:pt>
                <c:pt idx="101">
                  <c:v>4.6113917852421116</c:v>
                </c:pt>
                <c:pt idx="102">
                  <c:v>4.6113917852421116</c:v>
                </c:pt>
                <c:pt idx="103">
                  <c:v>4.6113917852421116</c:v>
                </c:pt>
                <c:pt idx="104">
                  <c:v>4.6113917852421116</c:v>
                </c:pt>
                <c:pt idx="105">
                  <c:v>4.6113917852421116</c:v>
                </c:pt>
                <c:pt idx="106">
                  <c:v>4.6113917852421116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6E7-3E48-8B92-18071F1AEBEA}"/>
            </c:ext>
          </c:extLst>
        </c:ser>
        <c:ser>
          <c:idx val="6"/>
          <c:order val="6"/>
          <c:tx>
            <c:v>Carbon Storage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Neg_162!$S$5:$S$111</c:f>
              <c:strCache>
                <c:ptCount val="107"/>
                <c:pt idx="0">
                  <c:v> (420,31,60,100,188,0.81) </c:v>
                </c:pt>
                <c:pt idx="1">
                  <c:v> (420,31,70,100,183,0.82) </c:v>
                </c:pt>
                <c:pt idx="2">
                  <c:v> (420,31,80,100,181,0.82) </c:v>
                </c:pt>
                <c:pt idx="3">
                  <c:v> (420,31,90,100,179,0.82) </c:v>
                </c:pt>
                <c:pt idx="4">
                  <c:v> (420,31,100,100,178,0.82) </c:v>
                </c:pt>
                <c:pt idx="5">
                  <c:v> (430,31,50,100,164,0.82) </c:v>
                </c:pt>
                <c:pt idx="6">
                  <c:v> (430,31,60,100,160,0.83) </c:v>
                </c:pt>
                <c:pt idx="7">
                  <c:v> (430,31,70,100,158,0.83) </c:v>
                </c:pt>
                <c:pt idx="8">
                  <c:v> (430,31,80,100,156,0.83) </c:v>
                </c:pt>
                <c:pt idx="9">
                  <c:v> (430,31,90,100,156,0.83) </c:v>
                </c:pt>
                <c:pt idx="10">
                  <c:v> (430,31,100,100,155,0.84) </c:v>
                </c:pt>
                <c:pt idx="11">
                  <c:v> (440,30,40,100,152,0.83) </c:v>
                </c:pt>
                <c:pt idx="12">
                  <c:v> (440,30,50,100,147,0.84) </c:v>
                </c:pt>
                <c:pt idx="13">
                  <c:v> (440,30,60,100,145,0.84) </c:v>
                </c:pt>
                <c:pt idx="14">
                  <c:v> (440,30,70,100,144,0.84) </c:v>
                </c:pt>
                <c:pt idx="15">
                  <c:v> (440,30,80,100,143,0.85) </c:v>
                </c:pt>
                <c:pt idx="16">
                  <c:v> (440,30,90,100,142,0.85) </c:v>
                </c:pt>
                <c:pt idx="17">
                  <c:v> (440,30,100,100,142,0.85) </c:v>
                </c:pt>
                <c:pt idx="18">
                  <c:v> (450,30,30,100,147,0.82) </c:v>
                </c:pt>
                <c:pt idx="19">
                  <c:v> (450,30,40,100,140,0.84) </c:v>
                </c:pt>
                <c:pt idx="20">
                  <c:v> (450,30,50,100,136,0.85) </c:v>
                </c:pt>
                <c:pt idx="21">
                  <c:v> (450,30,60,100,135,0.85) </c:v>
                </c:pt>
                <c:pt idx="22">
                  <c:v> (450,30,70,100,134,0.85) </c:v>
                </c:pt>
                <c:pt idx="23">
                  <c:v> (450,30,80,100,133,0.86) </c:v>
                </c:pt>
                <c:pt idx="24">
                  <c:v> (450,30,90,100,133,0.86) </c:v>
                </c:pt>
                <c:pt idx="25">
                  <c:v> (450,30,100,100,133,0.86) </c:v>
                </c:pt>
                <c:pt idx="26">
                  <c:v> (460,30,20,100,150,0.8) </c:v>
                </c:pt>
                <c:pt idx="27">
                  <c:v> (460,30,30,100,136,0.83) </c:v>
                </c:pt>
                <c:pt idx="28">
                  <c:v> (460,30,40,100,131,0.85) </c:v>
                </c:pt>
                <c:pt idx="29">
                  <c:v> (460,30,50,100,128,0.86) </c:v>
                </c:pt>
                <c:pt idx="30">
                  <c:v> (460,30,60,100,127,0.86) </c:v>
                </c:pt>
                <c:pt idx="31">
                  <c:v> (460,30,70,100,127,0.87) </c:v>
                </c:pt>
                <c:pt idx="32">
                  <c:v> (460,30,80,100,126,0.87) </c:v>
                </c:pt>
                <c:pt idx="33">
                  <c:v> (460,30,90,100,126,0.87) </c:v>
                </c:pt>
                <c:pt idx="34">
                  <c:v> (460,30,100,100,126,0.87) </c:v>
                </c:pt>
                <c:pt idx="35">
                  <c:v> (470,29,20,100,139,0.82) </c:v>
                </c:pt>
                <c:pt idx="36">
                  <c:v> (470,29,30,100,129,0.85) </c:v>
                </c:pt>
                <c:pt idx="37">
                  <c:v> (470,29,40,100,124,0.86) </c:v>
                </c:pt>
                <c:pt idx="38">
                  <c:v> (470,29,50,100,122,0.87) </c:v>
                </c:pt>
                <c:pt idx="39">
                  <c:v> (470,29,60,100,121,0.87) </c:v>
                </c:pt>
                <c:pt idx="40">
                  <c:v> (470,29,70,100,121,0.88) </c:v>
                </c:pt>
                <c:pt idx="41">
                  <c:v> (470,29,80,100,120,0.88) </c:v>
                </c:pt>
                <c:pt idx="42">
                  <c:v> (470,29,90,100,120,0.88) </c:v>
                </c:pt>
                <c:pt idx="43">
                  <c:v> (470,29,100,100,120,0.88) </c:v>
                </c:pt>
                <c:pt idx="44">
                  <c:v> (480,29,20,100,130,0.83) </c:v>
                </c:pt>
                <c:pt idx="45">
                  <c:v> (480,29,30,100,122,0.86) </c:v>
                </c:pt>
                <c:pt idx="46">
                  <c:v> (480,29,40,100,118,0.87) </c:v>
                </c:pt>
                <c:pt idx="47">
                  <c:v> (480,29,50,100,117,0.88) </c:v>
                </c:pt>
                <c:pt idx="48">
                  <c:v> (480,29,60,100,116,0.88) </c:v>
                </c:pt>
                <c:pt idx="49">
                  <c:v> (480,29,70,100,116,0.89) </c:v>
                </c:pt>
                <c:pt idx="50">
                  <c:v> (480,29,80,100,116,0.89) </c:v>
                </c:pt>
                <c:pt idx="51">
                  <c:v> (480,29,90,100,115,0.89) </c:v>
                </c:pt>
                <c:pt idx="52">
                  <c:v> (480,29,100,100,115,0.89) </c:v>
                </c:pt>
                <c:pt idx="53">
                  <c:v> (490,29,20,100,123,0.84) </c:v>
                </c:pt>
                <c:pt idx="54">
                  <c:v> (490,29,30,100,117,0.87) </c:v>
                </c:pt>
                <c:pt idx="55">
                  <c:v> (490,29,40,100,114,0.88) </c:v>
                </c:pt>
                <c:pt idx="56">
                  <c:v> (490,29,50,100,113,0.89) </c:v>
                </c:pt>
                <c:pt idx="57">
                  <c:v> (490,29,60,100,112,0.89) </c:v>
                </c:pt>
                <c:pt idx="58">
                  <c:v> (490,29,70,100,112,0.89) </c:v>
                </c:pt>
                <c:pt idx="59">
                  <c:v> (490,29,80,100,112,0.89) </c:v>
                </c:pt>
                <c:pt idx="60">
                  <c:v> (490,29,90,100,111,0.9) </c:v>
                </c:pt>
                <c:pt idx="61">
                  <c:v> (490,29,100,100,111,0.9) </c:v>
                </c:pt>
                <c:pt idx="62">
                  <c:v> (500,28,20,100,118,0.85) </c:v>
                </c:pt>
                <c:pt idx="63">
                  <c:v> (500,28,30,100,112,0.88) </c:v>
                </c:pt>
                <c:pt idx="64">
                  <c:v> (500,28,40,100,110,0.89) </c:v>
                </c:pt>
                <c:pt idx="65">
                  <c:v> (500,28,50,100,109,0.9) </c:v>
                </c:pt>
                <c:pt idx="66">
                  <c:v> (500,28,60,100,109,0.9) </c:v>
                </c:pt>
                <c:pt idx="67">
                  <c:v> (500,28,70,100,108,0.9) </c:v>
                </c:pt>
                <c:pt idx="68">
                  <c:v> (500,28,80,100,108,0.9) </c:v>
                </c:pt>
                <c:pt idx="69">
                  <c:v> (500,28,90,100,108,0.9) </c:v>
                </c:pt>
                <c:pt idx="70">
                  <c:v> (500,28,100,100,108,0.9) </c:v>
                </c:pt>
                <c:pt idx="71">
                  <c:v> (510,28,20,100,113,0.87) </c:v>
                </c:pt>
                <c:pt idx="72">
                  <c:v> (510,28,30,100,109,0.89) </c:v>
                </c:pt>
                <c:pt idx="73">
                  <c:v> (510,28,40,100,107,0.9) </c:v>
                </c:pt>
                <c:pt idx="74">
                  <c:v> (510,28,50,100,106,0.9) </c:v>
                </c:pt>
                <c:pt idx="75">
                  <c:v> (510,28,60,100,106,0.91) </c:v>
                </c:pt>
                <c:pt idx="76">
                  <c:v> (510,28,70,100,105,0.91) </c:v>
                </c:pt>
                <c:pt idx="77">
                  <c:v> (510,28,80,100,105,0.91) </c:v>
                </c:pt>
                <c:pt idx="78">
                  <c:v> (510,28,90,100,105,0.91) </c:v>
                </c:pt>
                <c:pt idx="79">
                  <c:v> (510,28,100,100,105,0.91) </c:v>
                </c:pt>
                <c:pt idx="80">
                  <c:v> (520,28,20,100,109,0.88) </c:v>
                </c:pt>
                <c:pt idx="81">
                  <c:v> (520,28,30,100,105,0.9) </c:v>
                </c:pt>
                <c:pt idx="82">
                  <c:v> (520,28,40,100,104,0.91) </c:v>
                </c:pt>
                <c:pt idx="83">
                  <c:v> (520,28,50,100,103,0.91) </c:v>
                </c:pt>
                <c:pt idx="84">
                  <c:v> (520,28,60,100,103,0.91) </c:v>
                </c:pt>
                <c:pt idx="85">
                  <c:v> (520,28,70,100,103,0.92) </c:v>
                </c:pt>
                <c:pt idx="86">
                  <c:v> (520,28,80,100,102,0.92) </c:v>
                </c:pt>
                <c:pt idx="87">
                  <c:v> (520,28,90,100,102,0.92) </c:v>
                </c:pt>
                <c:pt idx="88">
                  <c:v> (520,28,100,100,102,0.92) </c:v>
                </c:pt>
                <c:pt idx="89">
                  <c:v> (530,28,20,100,106,0.89) </c:v>
                </c:pt>
                <c:pt idx="90">
                  <c:v> (530,28,30,100,103,0.91) </c:v>
                </c:pt>
                <c:pt idx="91">
                  <c:v> (530,28,40,100,102,0.91) </c:v>
                </c:pt>
                <c:pt idx="92">
                  <c:v> (530,28,50,100,101,0.92) </c:v>
                </c:pt>
                <c:pt idx="93">
                  <c:v> (530,28,60,100,101,0.92) </c:v>
                </c:pt>
                <c:pt idx="94">
                  <c:v> (530,28,70,100,100,0.92) </c:v>
                </c:pt>
                <c:pt idx="95">
                  <c:v> (530,28,80,100,100,0.92) </c:v>
                </c:pt>
                <c:pt idx="96">
                  <c:v> (530,28,90,100,100,0.92) </c:v>
                </c:pt>
                <c:pt idx="97">
                  <c:v> (530,28,100,100,100,0.92) </c:v>
                </c:pt>
                <c:pt idx="98">
                  <c:v> (540,27,20,100,103,0.89) </c:v>
                </c:pt>
                <c:pt idx="99">
                  <c:v> (540,27,30,100,100,0.91) </c:v>
                </c:pt>
                <c:pt idx="100">
                  <c:v> (540,27,40,100,99,0.92) </c:v>
                </c:pt>
                <c:pt idx="101">
                  <c:v> (540,27,50,100,99,0.92) </c:v>
                </c:pt>
                <c:pt idx="102">
                  <c:v> (540,27,60,100,98,0.93) </c:v>
                </c:pt>
                <c:pt idx="103">
                  <c:v> (540,27,70,100,98,0.93) </c:v>
                </c:pt>
                <c:pt idx="104">
                  <c:v> (540,27,80,100,98,0.93) </c:v>
                </c:pt>
                <c:pt idx="105">
                  <c:v> (540,27,90,100,98,0.93) </c:v>
                </c:pt>
                <c:pt idx="106">
                  <c:v> (540,27,100,100,98,0.93) </c:v>
                </c:pt>
              </c:strCache>
            </c:strRef>
          </c:cat>
          <c:val>
            <c:numRef>
              <c:f>Neg_162!$P$5:$P$111</c:f>
              <c:numCache>
                <c:formatCode>0.0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6E7-3E48-8B92-18071F1AEBEA}"/>
            </c:ext>
          </c:extLst>
        </c:ser>
        <c:ser>
          <c:idx val="7"/>
          <c:order val="7"/>
          <c:tx>
            <c:v>DAC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Neg_162!$S$5:$S$111</c:f>
              <c:strCache>
                <c:ptCount val="107"/>
                <c:pt idx="0">
                  <c:v> (420,31,60,100,188,0.81) </c:v>
                </c:pt>
                <c:pt idx="1">
                  <c:v> (420,31,70,100,183,0.82) </c:v>
                </c:pt>
                <c:pt idx="2">
                  <c:v> (420,31,80,100,181,0.82) </c:v>
                </c:pt>
                <c:pt idx="3">
                  <c:v> (420,31,90,100,179,0.82) </c:v>
                </c:pt>
                <c:pt idx="4">
                  <c:v> (420,31,100,100,178,0.82) </c:v>
                </c:pt>
                <c:pt idx="5">
                  <c:v> (430,31,50,100,164,0.82) </c:v>
                </c:pt>
                <c:pt idx="6">
                  <c:v> (430,31,60,100,160,0.83) </c:v>
                </c:pt>
                <c:pt idx="7">
                  <c:v> (430,31,70,100,158,0.83) </c:v>
                </c:pt>
                <c:pt idx="8">
                  <c:v> (430,31,80,100,156,0.83) </c:v>
                </c:pt>
                <c:pt idx="9">
                  <c:v> (430,31,90,100,156,0.83) </c:v>
                </c:pt>
                <c:pt idx="10">
                  <c:v> (430,31,100,100,155,0.84) </c:v>
                </c:pt>
                <c:pt idx="11">
                  <c:v> (440,30,40,100,152,0.83) </c:v>
                </c:pt>
                <c:pt idx="12">
                  <c:v> (440,30,50,100,147,0.84) </c:v>
                </c:pt>
                <c:pt idx="13">
                  <c:v> (440,30,60,100,145,0.84) </c:v>
                </c:pt>
                <c:pt idx="14">
                  <c:v> (440,30,70,100,144,0.84) </c:v>
                </c:pt>
                <c:pt idx="15">
                  <c:v> (440,30,80,100,143,0.85) </c:v>
                </c:pt>
                <c:pt idx="16">
                  <c:v> (440,30,90,100,142,0.85) </c:v>
                </c:pt>
                <c:pt idx="17">
                  <c:v> (440,30,100,100,142,0.85) </c:v>
                </c:pt>
                <c:pt idx="18">
                  <c:v> (450,30,30,100,147,0.82) </c:v>
                </c:pt>
                <c:pt idx="19">
                  <c:v> (450,30,40,100,140,0.84) </c:v>
                </c:pt>
                <c:pt idx="20">
                  <c:v> (450,30,50,100,136,0.85) </c:v>
                </c:pt>
                <c:pt idx="21">
                  <c:v> (450,30,60,100,135,0.85) </c:v>
                </c:pt>
                <c:pt idx="22">
                  <c:v> (450,30,70,100,134,0.85) </c:v>
                </c:pt>
                <c:pt idx="23">
                  <c:v> (450,30,80,100,133,0.86) </c:v>
                </c:pt>
                <c:pt idx="24">
                  <c:v> (450,30,90,100,133,0.86) </c:v>
                </c:pt>
                <c:pt idx="25">
                  <c:v> (450,30,100,100,133,0.86) </c:v>
                </c:pt>
                <c:pt idx="26">
                  <c:v> (460,30,20,100,150,0.8) </c:v>
                </c:pt>
                <c:pt idx="27">
                  <c:v> (460,30,30,100,136,0.83) </c:v>
                </c:pt>
                <c:pt idx="28">
                  <c:v> (460,30,40,100,131,0.85) </c:v>
                </c:pt>
                <c:pt idx="29">
                  <c:v> (460,30,50,100,128,0.86) </c:v>
                </c:pt>
                <c:pt idx="30">
                  <c:v> (460,30,60,100,127,0.86) </c:v>
                </c:pt>
                <c:pt idx="31">
                  <c:v> (460,30,70,100,127,0.87) </c:v>
                </c:pt>
                <c:pt idx="32">
                  <c:v> (460,30,80,100,126,0.87) </c:v>
                </c:pt>
                <c:pt idx="33">
                  <c:v> (460,30,90,100,126,0.87) </c:v>
                </c:pt>
                <c:pt idx="34">
                  <c:v> (460,30,100,100,126,0.87) </c:v>
                </c:pt>
                <c:pt idx="35">
                  <c:v> (470,29,20,100,139,0.82) </c:v>
                </c:pt>
                <c:pt idx="36">
                  <c:v> (470,29,30,100,129,0.85) </c:v>
                </c:pt>
                <c:pt idx="37">
                  <c:v> (470,29,40,100,124,0.86) </c:v>
                </c:pt>
                <c:pt idx="38">
                  <c:v> (470,29,50,100,122,0.87) </c:v>
                </c:pt>
                <c:pt idx="39">
                  <c:v> (470,29,60,100,121,0.87) </c:v>
                </c:pt>
                <c:pt idx="40">
                  <c:v> (470,29,70,100,121,0.88) </c:v>
                </c:pt>
                <c:pt idx="41">
                  <c:v> (470,29,80,100,120,0.88) </c:v>
                </c:pt>
                <c:pt idx="42">
                  <c:v> (470,29,90,100,120,0.88) </c:v>
                </c:pt>
                <c:pt idx="43">
                  <c:v> (470,29,100,100,120,0.88) </c:v>
                </c:pt>
                <c:pt idx="44">
                  <c:v> (480,29,20,100,130,0.83) </c:v>
                </c:pt>
                <c:pt idx="45">
                  <c:v> (480,29,30,100,122,0.86) </c:v>
                </c:pt>
                <c:pt idx="46">
                  <c:v> (480,29,40,100,118,0.87) </c:v>
                </c:pt>
                <c:pt idx="47">
                  <c:v> (480,29,50,100,117,0.88) </c:v>
                </c:pt>
                <c:pt idx="48">
                  <c:v> (480,29,60,100,116,0.88) </c:v>
                </c:pt>
                <c:pt idx="49">
                  <c:v> (480,29,70,100,116,0.89) </c:v>
                </c:pt>
                <c:pt idx="50">
                  <c:v> (480,29,80,100,116,0.89) </c:v>
                </c:pt>
                <c:pt idx="51">
                  <c:v> (480,29,90,100,115,0.89) </c:v>
                </c:pt>
                <c:pt idx="52">
                  <c:v> (480,29,100,100,115,0.89) </c:v>
                </c:pt>
                <c:pt idx="53">
                  <c:v> (490,29,20,100,123,0.84) </c:v>
                </c:pt>
                <c:pt idx="54">
                  <c:v> (490,29,30,100,117,0.87) </c:v>
                </c:pt>
                <c:pt idx="55">
                  <c:v> (490,29,40,100,114,0.88) </c:v>
                </c:pt>
                <c:pt idx="56">
                  <c:v> (490,29,50,100,113,0.89) </c:v>
                </c:pt>
                <c:pt idx="57">
                  <c:v> (490,29,60,100,112,0.89) </c:v>
                </c:pt>
                <c:pt idx="58">
                  <c:v> (490,29,70,100,112,0.89) </c:v>
                </c:pt>
                <c:pt idx="59">
                  <c:v> (490,29,80,100,112,0.89) </c:v>
                </c:pt>
                <c:pt idx="60">
                  <c:v> (490,29,90,100,111,0.9) </c:v>
                </c:pt>
                <c:pt idx="61">
                  <c:v> (490,29,100,100,111,0.9) </c:v>
                </c:pt>
                <c:pt idx="62">
                  <c:v> (500,28,20,100,118,0.85) </c:v>
                </c:pt>
                <c:pt idx="63">
                  <c:v> (500,28,30,100,112,0.88) </c:v>
                </c:pt>
                <c:pt idx="64">
                  <c:v> (500,28,40,100,110,0.89) </c:v>
                </c:pt>
                <c:pt idx="65">
                  <c:v> (500,28,50,100,109,0.9) </c:v>
                </c:pt>
                <c:pt idx="66">
                  <c:v> (500,28,60,100,109,0.9) </c:v>
                </c:pt>
                <c:pt idx="67">
                  <c:v> (500,28,70,100,108,0.9) </c:v>
                </c:pt>
                <c:pt idx="68">
                  <c:v> (500,28,80,100,108,0.9) </c:v>
                </c:pt>
                <c:pt idx="69">
                  <c:v> (500,28,90,100,108,0.9) </c:v>
                </c:pt>
                <c:pt idx="70">
                  <c:v> (500,28,100,100,108,0.9) </c:v>
                </c:pt>
                <c:pt idx="71">
                  <c:v> (510,28,20,100,113,0.87) </c:v>
                </c:pt>
                <c:pt idx="72">
                  <c:v> (510,28,30,100,109,0.89) </c:v>
                </c:pt>
                <c:pt idx="73">
                  <c:v> (510,28,40,100,107,0.9) </c:v>
                </c:pt>
                <c:pt idx="74">
                  <c:v> (510,28,50,100,106,0.9) </c:v>
                </c:pt>
                <c:pt idx="75">
                  <c:v> (510,28,60,100,106,0.91) </c:v>
                </c:pt>
                <c:pt idx="76">
                  <c:v> (510,28,70,100,105,0.91) </c:v>
                </c:pt>
                <c:pt idx="77">
                  <c:v> (510,28,80,100,105,0.91) </c:v>
                </c:pt>
                <c:pt idx="78">
                  <c:v> (510,28,90,100,105,0.91) </c:v>
                </c:pt>
                <c:pt idx="79">
                  <c:v> (510,28,100,100,105,0.91) </c:v>
                </c:pt>
                <c:pt idx="80">
                  <c:v> (520,28,20,100,109,0.88) </c:v>
                </c:pt>
                <c:pt idx="81">
                  <c:v> (520,28,30,100,105,0.9) </c:v>
                </c:pt>
                <c:pt idx="82">
                  <c:v> (520,28,40,100,104,0.91) </c:v>
                </c:pt>
                <c:pt idx="83">
                  <c:v> (520,28,50,100,103,0.91) </c:v>
                </c:pt>
                <c:pt idx="84">
                  <c:v> (520,28,60,100,103,0.91) </c:v>
                </c:pt>
                <c:pt idx="85">
                  <c:v> (520,28,70,100,103,0.92) </c:v>
                </c:pt>
                <c:pt idx="86">
                  <c:v> (520,28,80,100,102,0.92) </c:v>
                </c:pt>
                <c:pt idx="87">
                  <c:v> (520,28,90,100,102,0.92) </c:v>
                </c:pt>
                <c:pt idx="88">
                  <c:v> (520,28,100,100,102,0.92) </c:v>
                </c:pt>
                <c:pt idx="89">
                  <c:v> (530,28,20,100,106,0.89) </c:v>
                </c:pt>
                <c:pt idx="90">
                  <c:v> (530,28,30,100,103,0.91) </c:v>
                </c:pt>
                <c:pt idx="91">
                  <c:v> (530,28,40,100,102,0.91) </c:v>
                </c:pt>
                <c:pt idx="92">
                  <c:v> (530,28,50,100,101,0.92) </c:v>
                </c:pt>
                <c:pt idx="93">
                  <c:v> (530,28,60,100,101,0.92) </c:v>
                </c:pt>
                <c:pt idx="94">
                  <c:v> (530,28,70,100,100,0.92) </c:v>
                </c:pt>
                <c:pt idx="95">
                  <c:v> (530,28,80,100,100,0.92) </c:v>
                </c:pt>
                <c:pt idx="96">
                  <c:v> (530,28,90,100,100,0.92) </c:v>
                </c:pt>
                <c:pt idx="97">
                  <c:v> (530,28,100,100,100,0.92) </c:v>
                </c:pt>
                <c:pt idx="98">
                  <c:v> (540,27,20,100,103,0.89) </c:v>
                </c:pt>
                <c:pt idx="99">
                  <c:v> (540,27,30,100,100,0.91) </c:v>
                </c:pt>
                <c:pt idx="100">
                  <c:v> (540,27,40,100,99,0.92) </c:v>
                </c:pt>
                <c:pt idx="101">
                  <c:v> (540,27,50,100,99,0.92) </c:v>
                </c:pt>
                <c:pt idx="102">
                  <c:v> (540,27,60,100,98,0.93) </c:v>
                </c:pt>
                <c:pt idx="103">
                  <c:v> (540,27,70,100,98,0.93) </c:v>
                </c:pt>
                <c:pt idx="104">
                  <c:v> (540,27,80,100,98,0.93) </c:v>
                </c:pt>
                <c:pt idx="105">
                  <c:v> (540,27,90,100,98,0.93) </c:v>
                </c:pt>
                <c:pt idx="106">
                  <c:v> (540,27,100,100,98,0.93) </c:v>
                </c:pt>
              </c:strCache>
            </c:strRef>
          </c:cat>
          <c:val>
            <c:numRef>
              <c:f>Neg_162!$O$5:$O$111</c:f>
              <c:numCache>
                <c:formatCode>_(* #,##0.00_);_(* \(#,##0.00\);_(* "-"??_);_(@_)</c:formatCode>
                <c:ptCount val="107"/>
                <c:pt idx="0">
                  <c:v>95.218160457252765</c:v>
                </c:pt>
                <c:pt idx="1">
                  <c:v>93.152607322810653</c:v>
                </c:pt>
                <c:pt idx="2">
                  <c:v>92.382310374158891</c:v>
                </c:pt>
                <c:pt idx="3">
                  <c:v>91.506299813571772</c:v>
                </c:pt>
                <c:pt idx="4">
                  <c:v>91.139071009779968</c:v>
                </c:pt>
                <c:pt idx="5">
                  <c:v>83.868786901365922</c:v>
                </c:pt>
                <c:pt idx="6">
                  <c:v>82.460350574251081</c:v>
                </c:pt>
                <c:pt idx="7">
                  <c:v>81.714693172583651</c:v>
                </c:pt>
                <c:pt idx="8">
                  <c:v>80.903579196604269</c:v>
                </c:pt>
                <c:pt idx="9">
                  <c:v>81.039470031487582</c:v>
                </c:pt>
                <c:pt idx="10">
                  <c:v>80.57785185200072</c:v>
                </c:pt>
                <c:pt idx="11">
                  <c:v>78.091435344321084</c:v>
                </c:pt>
                <c:pt idx="12">
                  <c:v>76.400701985216514</c:v>
                </c:pt>
                <c:pt idx="13">
                  <c:v>75.884515920110275</c:v>
                </c:pt>
                <c:pt idx="14">
                  <c:v>75.65684899481812</c:v>
                </c:pt>
                <c:pt idx="15">
                  <c:v>75.291611265530094</c:v>
                </c:pt>
                <c:pt idx="16">
                  <c:v>74.871121218762013</c:v>
                </c:pt>
                <c:pt idx="17">
                  <c:v>74.968310542978017</c:v>
                </c:pt>
                <c:pt idx="18">
                  <c:v>75.129338693471624</c:v>
                </c:pt>
                <c:pt idx="19">
                  <c:v>72.936792338334996</c:v>
                </c:pt>
                <c:pt idx="20">
                  <c:v>71.749863049766248</c:v>
                </c:pt>
                <c:pt idx="21">
                  <c:v>71.583483886543704</c:v>
                </c:pt>
                <c:pt idx="22">
                  <c:v>71.278351718838664</c:v>
                </c:pt>
                <c:pt idx="23">
                  <c:v>70.903656385657669</c:v>
                </c:pt>
                <c:pt idx="24">
                  <c:v>71.027787436753002</c:v>
                </c:pt>
                <c:pt idx="25">
                  <c:v>71.127092277629274</c:v>
                </c:pt>
                <c:pt idx="26">
                  <c:v>74.534629627622365</c:v>
                </c:pt>
                <c:pt idx="27">
                  <c:v>70.649794386425086</c:v>
                </c:pt>
                <c:pt idx="28">
                  <c:v>69.266868701389996</c:v>
                </c:pt>
                <c:pt idx="29">
                  <c:v>68.317748373867047</c:v>
                </c:pt>
                <c:pt idx="30">
                  <c:v>68.171217734604113</c:v>
                </c:pt>
                <c:pt idx="31">
                  <c:v>68.384573811900324</c:v>
                </c:pt>
                <c:pt idx="32">
                  <c:v>67.979390150380084</c:v>
                </c:pt>
                <c:pt idx="33">
                  <c:v>68.104827844118532</c:v>
                </c:pt>
                <c:pt idx="34">
                  <c:v>68.159706835129086</c:v>
                </c:pt>
                <c:pt idx="35">
                  <c:v>70.495797217772974</c:v>
                </c:pt>
                <c:pt idx="36">
                  <c:v>67.976590201859139</c:v>
                </c:pt>
                <c:pt idx="37">
                  <c:v>66.468289044163853</c:v>
                </c:pt>
                <c:pt idx="38">
                  <c:v>65.927587874229758</c:v>
                </c:pt>
                <c:pt idx="39">
                  <c:v>65.710934079786682</c:v>
                </c:pt>
                <c:pt idx="40">
                  <c:v>65.906681591940028</c:v>
                </c:pt>
                <c:pt idx="41">
                  <c:v>65.511328860782243</c:v>
                </c:pt>
                <c:pt idx="42">
                  <c:v>65.571061095895786</c:v>
                </c:pt>
                <c:pt idx="43">
                  <c:v>65.615860272230947</c:v>
                </c:pt>
                <c:pt idx="44">
                  <c:v>67.185075865526429</c:v>
                </c:pt>
                <c:pt idx="45">
                  <c:v>65.244400435118578</c:v>
                </c:pt>
                <c:pt idx="46">
                  <c:v>64.045026930901159</c:v>
                </c:pt>
                <c:pt idx="47">
                  <c:v>64.01914296235195</c:v>
                </c:pt>
                <c:pt idx="48">
                  <c:v>63.710153087795831</c:v>
                </c:pt>
                <c:pt idx="49">
                  <c:v>63.919464795006228</c:v>
                </c:pt>
                <c:pt idx="50">
                  <c:v>64.020511826073303</c:v>
                </c:pt>
                <c:pt idx="51">
                  <c:v>63.518698830041259</c:v>
                </c:pt>
                <c:pt idx="52">
                  <c:v>63.554475950031147</c:v>
                </c:pt>
                <c:pt idx="53">
                  <c:v>64.455188278680836</c:v>
                </c:pt>
                <c:pt idx="54">
                  <c:v>63.240197283824365</c:v>
                </c:pt>
                <c:pt idx="55">
                  <c:v>62.569142954970602</c:v>
                </c:pt>
                <c:pt idx="56">
                  <c:v>62.435118752434576</c:v>
                </c:pt>
                <c:pt idx="57">
                  <c:v>62.105595922058193</c:v>
                </c:pt>
                <c:pt idx="58">
                  <c:v>62.272846180376128</c:v>
                </c:pt>
                <c:pt idx="59">
                  <c:v>62.363440070298331</c:v>
                </c:pt>
                <c:pt idx="60">
                  <c:v>61.848062879209266</c:v>
                </c:pt>
                <c:pt idx="61">
                  <c:v>61.910221736374304</c:v>
                </c:pt>
                <c:pt idx="62">
                  <c:v>62.730793316246633</c:v>
                </c:pt>
                <c:pt idx="63">
                  <c:v>61.311157195048025</c:v>
                </c:pt>
                <c:pt idx="64">
                  <c:v>60.955501511809445</c:v>
                </c:pt>
                <c:pt idx="65">
                  <c:v>60.80150434315734</c:v>
                </c:pt>
                <c:pt idx="66">
                  <c:v>61.018531464069881</c:v>
                </c:pt>
                <c:pt idx="67">
                  <c:v>60.57296632276978</c:v>
                </c:pt>
                <c:pt idx="68">
                  <c:v>60.667044593073612</c:v>
                </c:pt>
                <c:pt idx="69">
                  <c:v>60.714083728225525</c:v>
                </c:pt>
                <c:pt idx="70">
                  <c:v>60.767842739827728</c:v>
                </c:pt>
                <c:pt idx="71">
                  <c:v>60.951581583880106</c:v>
                </c:pt>
                <c:pt idx="72">
                  <c:v>60.326757516161123</c:v>
                </c:pt>
                <c:pt idx="73">
                  <c:v>59.892267726788305</c:v>
                </c:pt>
                <c:pt idx="74">
                  <c:v>59.668894055894945</c:v>
                </c:pt>
                <c:pt idx="75">
                  <c:v>59.86675708470856</c:v>
                </c:pt>
                <c:pt idx="76">
                  <c:v>59.413040982158591</c:v>
                </c:pt>
                <c:pt idx="77">
                  <c:v>59.49143954074512</c:v>
                </c:pt>
                <c:pt idx="78">
                  <c:v>59.543705246469472</c:v>
                </c:pt>
                <c:pt idx="79">
                  <c:v>59.55677167290056</c:v>
                </c:pt>
                <c:pt idx="80">
                  <c:v>59.390828057225733</c:v>
                </c:pt>
                <c:pt idx="81">
                  <c:v>58.642121822724384</c:v>
                </c:pt>
                <c:pt idx="82">
                  <c:v>58.678956701044406</c:v>
                </c:pt>
                <c:pt idx="83">
                  <c:v>58.390313119073845</c:v>
                </c:pt>
                <c:pt idx="84">
                  <c:v>58.601802564022734</c:v>
                </c:pt>
                <c:pt idx="85">
                  <c:v>58.691525358849546</c:v>
                </c:pt>
                <c:pt idx="86">
                  <c:v>58.191516774086558</c:v>
                </c:pt>
                <c:pt idx="87">
                  <c:v>58.229596073971443</c:v>
                </c:pt>
                <c:pt idx="88">
                  <c:v>58.267675373856328</c:v>
                </c:pt>
                <c:pt idx="89">
                  <c:v>58.409166105781544</c:v>
                </c:pt>
                <c:pt idx="90">
                  <c:v>58.037830710825673</c:v>
                </c:pt>
                <c:pt idx="91">
                  <c:v>58.001120274662128</c:v>
                </c:pt>
                <c:pt idx="92">
                  <c:v>57.715276641212512</c:v>
                </c:pt>
                <c:pt idx="93">
                  <c:v>57.878669192679354</c:v>
                </c:pt>
                <c:pt idx="94">
                  <c:v>57.398944679423693</c:v>
                </c:pt>
                <c:pt idx="95">
                  <c:v>57.454943649842647</c:v>
                </c:pt>
                <c:pt idx="96">
                  <c:v>57.486054188964282</c:v>
                </c:pt>
                <c:pt idx="97">
                  <c:v>57.523386835910252</c:v>
                </c:pt>
                <c:pt idx="98">
                  <c:v>57.339274665388395</c:v>
                </c:pt>
                <c:pt idx="99">
                  <c:v>56.814066543936889</c:v>
                </c:pt>
                <c:pt idx="100">
                  <c:v>56.738716818184265</c:v>
                </c:pt>
                <c:pt idx="101">
                  <c:v>56.960472741043311</c:v>
                </c:pt>
                <c:pt idx="102">
                  <c:v>56.494872412548865</c:v>
                </c:pt>
                <c:pt idx="103">
                  <c:v>56.604630394570002</c:v>
                </c:pt>
                <c:pt idx="104">
                  <c:v>56.665607051248415</c:v>
                </c:pt>
                <c:pt idx="105">
                  <c:v>56.708290710923301</c:v>
                </c:pt>
                <c:pt idx="106">
                  <c:v>56.714388376591153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6E7-3E48-8B92-18071F1AE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923136"/>
        <c:axId val="195326464"/>
      </c:barChart>
      <c:lineChart>
        <c:grouping val="standard"/>
        <c:varyColors val="0"/>
        <c:ser>
          <c:idx val="8"/>
          <c:order val="8"/>
          <c:tx>
            <c:v>Total</c:v>
          </c:tx>
          <c:spPr>
            <a:ln w="19050">
              <a:solidFill>
                <a:schemeClr val="tx1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</c:spPr>
          </c:marker>
          <c:dLbls>
            <c:spPr>
              <a:ln w="9525">
                <a:solidFill>
                  <a:schemeClr val="tx1"/>
                </a:solidFill>
              </a:ln>
            </c:spPr>
            <c:txPr>
              <a:bodyPr rot="-3840000" anchor="t" anchorCtr="0"/>
              <a:lstStyle/>
              <a:p>
                <a:pPr>
                  <a:defRPr lang="ja-JP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Neg_162!$Q$5:$Q$111</c:f>
              <c:numCache>
                <c:formatCode>_(* #,##0.00_);_(* \(#,##0.00\);_(* "-"??_);_(@_)</c:formatCode>
                <c:ptCount val="107"/>
                <c:pt idx="0">
                  <c:v>194.06988498739355</c:v>
                </c:pt>
                <c:pt idx="1">
                  <c:v>192.4925968655065</c:v>
                </c:pt>
                <c:pt idx="2">
                  <c:v>192.21056492940977</c:v>
                </c:pt>
                <c:pt idx="3">
                  <c:v>191.82281938137771</c:v>
                </c:pt>
                <c:pt idx="4">
                  <c:v>191.94385559014097</c:v>
                </c:pt>
                <c:pt idx="5">
                  <c:v>183.96895546647369</c:v>
                </c:pt>
                <c:pt idx="6">
                  <c:v>183.04878415191391</c:v>
                </c:pt>
                <c:pt idx="7">
                  <c:v>182.79139176280154</c:v>
                </c:pt>
                <c:pt idx="8">
                  <c:v>182.46854279937719</c:v>
                </c:pt>
                <c:pt idx="9">
                  <c:v>183.09269864681556</c:v>
                </c:pt>
                <c:pt idx="10">
                  <c:v>183.11934547988375</c:v>
                </c:pt>
                <c:pt idx="11">
                  <c:v>179.38498472474225</c:v>
                </c:pt>
                <c:pt idx="12">
                  <c:v>178.18251637819276</c:v>
                </c:pt>
                <c:pt idx="13">
                  <c:v>178.15459532564154</c:v>
                </c:pt>
                <c:pt idx="14">
                  <c:v>178.41519341290444</c:v>
                </c:pt>
                <c:pt idx="15">
                  <c:v>178.53822069617146</c:v>
                </c:pt>
                <c:pt idx="16">
                  <c:v>178.60599566195845</c:v>
                </c:pt>
                <c:pt idx="17">
                  <c:v>179.19144999872947</c:v>
                </c:pt>
                <c:pt idx="18">
                  <c:v>177.67133210885976</c:v>
                </c:pt>
                <c:pt idx="19">
                  <c:v>175.96705076627819</c:v>
                </c:pt>
                <c:pt idx="20">
                  <c:v>175.26838649026448</c:v>
                </c:pt>
                <c:pt idx="21">
                  <c:v>175.59027233959699</c:v>
                </c:pt>
                <c:pt idx="22">
                  <c:v>175.77340518444697</c:v>
                </c:pt>
                <c:pt idx="23">
                  <c:v>175.88697486382102</c:v>
                </c:pt>
                <c:pt idx="24">
                  <c:v>176.49937092747143</c:v>
                </c:pt>
                <c:pt idx="25">
                  <c:v>177.08694078090275</c:v>
                </c:pt>
                <c:pt idx="26">
                  <c:v>178.32506707797748</c:v>
                </c:pt>
                <c:pt idx="27">
                  <c:v>174.92849684933526</c:v>
                </c:pt>
                <c:pt idx="28">
                  <c:v>174.0338361768552</c:v>
                </c:pt>
                <c:pt idx="29">
                  <c:v>173.57298086188729</c:v>
                </c:pt>
                <c:pt idx="30">
                  <c:v>173.91471523517941</c:v>
                </c:pt>
                <c:pt idx="31">
                  <c:v>174.61633632503066</c:v>
                </c:pt>
                <c:pt idx="32">
                  <c:v>174.69941767606548</c:v>
                </c:pt>
                <c:pt idx="33">
                  <c:v>175.31312038235899</c:v>
                </c:pt>
                <c:pt idx="34">
                  <c:v>175.85626438592459</c:v>
                </c:pt>
                <c:pt idx="35">
                  <c:v>175.96788049599655</c:v>
                </c:pt>
                <c:pt idx="36">
                  <c:v>173.93693849263775</c:v>
                </c:pt>
                <c:pt idx="37">
                  <c:v>172.91690234749751</c:v>
                </c:pt>
                <c:pt idx="38">
                  <c:v>172.86446619011846</c:v>
                </c:pt>
                <c:pt idx="39">
                  <c:v>173.13607740823045</c:v>
                </c:pt>
                <c:pt idx="40">
                  <c:v>173.82008993293883</c:v>
                </c:pt>
                <c:pt idx="41">
                  <c:v>173.91300221433607</c:v>
                </c:pt>
                <c:pt idx="42">
                  <c:v>174.46099946200468</c:v>
                </c:pt>
                <c:pt idx="43">
                  <c:v>174.99406365089487</c:v>
                </c:pt>
                <c:pt idx="44">
                  <c:v>174.39386819127202</c:v>
                </c:pt>
                <c:pt idx="45">
                  <c:v>172.94145777341922</c:v>
                </c:pt>
                <c:pt idx="46">
                  <c:v>172.23034928175684</c:v>
                </c:pt>
                <c:pt idx="47">
                  <c:v>172.69273032576268</c:v>
                </c:pt>
                <c:pt idx="48">
                  <c:v>172.87200546376161</c:v>
                </c:pt>
                <c:pt idx="49">
                  <c:v>173.56958218352705</c:v>
                </c:pt>
                <c:pt idx="50">
                  <c:v>174.15889422714918</c:v>
                </c:pt>
                <c:pt idx="51">
                  <c:v>174.14534624367218</c:v>
                </c:pt>
                <c:pt idx="52">
                  <c:v>174.66938837621711</c:v>
                </c:pt>
                <c:pt idx="53">
                  <c:v>173.40068965194843</c:v>
                </c:pt>
                <c:pt idx="54">
                  <c:v>172.67396366964701</c:v>
                </c:pt>
                <c:pt idx="55">
                  <c:v>172.4911743533483</c:v>
                </c:pt>
                <c:pt idx="56">
                  <c:v>172.84541516336731</c:v>
                </c:pt>
                <c:pt idx="57">
                  <c:v>173.00415734554596</c:v>
                </c:pt>
                <c:pt idx="58">
                  <c:v>173.65967261641896</c:v>
                </c:pt>
                <c:pt idx="59">
                  <c:v>174.2385315188962</c:v>
                </c:pt>
                <c:pt idx="60">
                  <c:v>174.21141934036217</c:v>
                </c:pt>
                <c:pt idx="61">
                  <c:v>174.76184321008228</c:v>
                </c:pt>
                <c:pt idx="62">
                  <c:v>173.3579405173827</c:v>
                </c:pt>
                <c:pt idx="63">
                  <c:v>172.42656940873917</c:v>
                </c:pt>
                <c:pt idx="64">
                  <c:v>172.55917873805561</c:v>
                </c:pt>
                <c:pt idx="65">
                  <c:v>172.89344658195856</c:v>
                </c:pt>
                <c:pt idx="66">
                  <c:v>173.59873871542615</c:v>
                </c:pt>
                <c:pt idx="67">
                  <c:v>173.64143858668109</c:v>
                </c:pt>
                <c:pt idx="68">
                  <c:v>174.22378186953998</c:v>
                </c:pt>
                <c:pt idx="69">
                  <c:v>174.75908601724694</c:v>
                </c:pt>
                <c:pt idx="70">
                  <c:v>175.30111004140417</c:v>
                </c:pt>
                <c:pt idx="71">
                  <c:v>173.31543783253818</c:v>
                </c:pt>
                <c:pt idx="72">
                  <c:v>173.17887877737425</c:v>
                </c:pt>
                <c:pt idx="73">
                  <c:v>173.23265400055647</c:v>
                </c:pt>
                <c:pt idx="74">
                  <c:v>173.49754534221816</c:v>
                </c:pt>
                <c:pt idx="75">
                  <c:v>174.18367338358684</c:v>
                </c:pt>
                <c:pt idx="76">
                  <c:v>174.21822229359191</c:v>
                </c:pt>
                <c:pt idx="77">
                  <c:v>174.7848858647335</c:v>
                </c:pt>
                <c:pt idx="78">
                  <c:v>175.3254165830129</c:v>
                </c:pt>
                <c:pt idx="79">
                  <c:v>175.82674802199901</c:v>
                </c:pt>
                <c:pt idx="80">
                  <c:v>173.49139335340584</c:v>
                </c:pt>
                <c:pt idx="81">
                  <c:v>173.23095213145953</c:v>
                </c:pt>
                <c:pt idx="82">
                  <c:v>173.75605202233459</c:v>
                </c:pt>
                <c:pt idx="83">
                  <c:v>173.95567345291909</c:v>
                </c:pt>
                <c:pt idx="84">
                  <c:v>174.65542791042301</c:v>
                </c:pt>
                <c:pt idx="85">
                  <c:v>175.23341571780486</c:v>
                </c:pt>
                <c:pt idx="86">
                  <c:v>175.22167214559693</c:v>
                </c:pt>
                <c:pt idx="87">
                  <c:v>175.74801645803686</c:v>
                </c:pt>
                <c:pt idx="88">
                  <c:v>176.27436077047679</c:v>
                </c:pt>
                <c:pt idx="89">
                  <c:v>174.24644044948366</c:v>
                </c:pt>
                <c:pt idx="90">
                  <c:v>174.36337006708283</c:v>
                </c:pt>
                <c:pt idx="91">
                  <c:v>174.81492464347434</c:v>
                </c:pt>
                <c:pt idx="92">
                  <c:v>175.01734602257977</c:v>
                </c:pt>
                <c:pt idx="93">
                  <c:v>175.66900358660166</c:v>
                </c:pt>
                <c:pt idx="94">
                  <c:v>175.67754408590105</c:v>
                </c:pt>
                <c:pt idx="95">
                  <c:v>176.22180806887505</c:v>
                </c:pt>
                <c:pt idx="96">
                  <c:v>176.74118362055174</c:v>
                </c:pt>
                <c:pt idx="97">
                  <c:v>177.26678128005275</c:v>
                </c:pt>
                <c:pt idx="98">
                  <c:v>174.85819483695894</c:v>
                </c:pt>
                <c:pt idx="99">
                  <c:v>174.82125172806249</c:v>
                </c:pt>
                <c:pt idx="100">
                  <c:v>175.23416701486491</c:v>
                </c:pt>
                <c:pt idx="101">
                  <c:v>175.944187950279</c:v>
                </c:pt>
                <c:pt idx="102">
                  <c:v>175.9668526343396</c:v>
                </c:pt>
                <c:pt idx="103">
                  <c:v>176.56487562891579</c:v>
                </c:pt>
                <c:pt idx="104">
                  <c:v>177.11411729814927</c:v>
                </c:pt>
                <c:pt idx="105">
                  <c:v>177.64506597037919</c:v>
                </c:pt>
                <c:pt idx="106">
                  <c:v>178.13942864860209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C6E7-3E48-8B92-18071F1AE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923136"/>
        <c:axId val="195326464"/>
      </c:lineChart>
      <c:catAx>
        <c:axId val="24092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Renewable Capacity [GW], Storage Capacity [TWh], Catalyser Capacity [GW],  DAC Capacity [GW], DAC Capacity Factor)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195326464"/>
        <c:crosses val="autoZero"/>
        <c:auto val="1"/>
        <c:lblAlgn val="ctr"/>
        <c:lblOffset val="100"/>
        <c:noMultiLvlLbl val="0"/>
      </c:catAx>
      <c:valAx>
        <c:axId val="195326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Electricity Price (£/MWh)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24092313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GB"/>
              <a:t>Electricity</a:t>
            </a:r>
            <a:r>
              <a:rPr lang="en-GB" baseline="0"/>
              <a:t> Price Trend: Mid CAPEX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41275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accent2"/>
              </a:solidFill>
              <a:ln w="41275">
                <a:solidFill>
                  <a:srgbClr val="FF0000"/>
                </a:solidFill>
              </a:ln>
            </c:spPr>
          </c:marker>
          <c:cat>
            <c:strRef>
              <c:f>'Neg_162 (100yr)'!$S$5:$S$81</c:f>
              <c:strCache>
                <c:ptCount val="77"/>
                <c:pt idx="0">
                  <c:v> (320,38,100,100,160,0.6) </c:v>
                </c:pt>
                <c:pt idx="1">
                  <c:v> (330,38,60,100,120,0.61) </c:v>
                </c:pt>
                <c:pt idx="2">
                  <c:v> (330,38,70,100,115,0.62) </c:v>
                </c:pt>
                <c:pt idx="3">
                  <c:v> (330,38,80,100,112,0.63) </c:v>
                </c:pt>
                <c:pt idx="4">
                  <c:v> (330,38,90,100,110,0.63) </c:v>
                </c:pt>
                <c:pt idx="5">
                  <c:v> (330,38,100,100,109,0.63) </c:v>
                </c:pt>
                <c:pt idx="6">
                  <c:v> (340,37,60,100,100,0.64) </c:v>
                </c:pt>
                <c:pt idx="7">
                  <c:v> (340,37,70,100,97,0.65) </c:v>
                </c:pt>
                <c:pt idx="8">
                  <c:v> (340,37,80,100,95,0.66) </c:v>
                </c:pt>
                <c:pt idx="9">
                  <c:v> (340,37,90,100,94,0.66) </c:v>
                </c:pt>
                <c:pt idx="10">
                  <c:v> (340,37,100,100,94,0.66) </c:v>
                </c:pt>
                <c:pt idx="11">
                  <c:v> (350,36,50,100,91,0.66) </c:v>
                </c:pt>
                <c:pt idx="12">
                  <c:v> (350,36,60,100,88,0.67) </c:v>
                </c:pt>
                <c:pt idx="13">
                  <c:v> (350,36,70,100,86,0.68) </c:v>
                </c:pt>
                <c:pt idx="14">
                  <c:v> (350,36,80,100,85,0.69) </c:v>
                </c:pt>
                <c:pt idx="15">
                  <c:v> (350,36,90,100,85,0.69) </c:v>
                </c:pt>
                <c:pt idx="16">
                  <c:v> (350,36,100,100,84,0.69) </c:v>
                </c:pt>
                <c:pt idx="17">
                  <c:v> (360,35,40,100,86,0.67) </c:v>
                </c:pt>
                <c:pt idx="18">
                  <c:v> (360,35,50,100,83,0.69) </c:v>
                </c:pt>
                <c:pt idx="19">
                  <c:v> (360,35,60,100,80,0.7) </c:v>
                </c:pt>
                <c:pt idx="20">
                  <c:v> (360,35,70,100,79,0.71) </c:v>
                </c:pt>
                <c:pt idx="21">
                  <c:v> (360,35,80,100,78,0.71) </c:v>
                </c:pt>
                <c:pt idx="22">
                  <c:v> (360,35,90,100,78,0.71) </c:v>
                </c:pt>
                <c:pt idx="23">
                  <c:v> (360,35,100,100,78,0.72) </c:v>
                </c:pt>
                <c:pt idx="24">
                  <c:v> (370,34,30,100,86,0.66) </c:v>
                </c:pt>
                <c:pt idx="25">
                  <c:v> (370,34,40,100,81,0.69) </c:v>
                </c:pt>
                <c:pt idx="26">
                  <c:v> (370,34,50,100,76,0.71) </c:v>
                </c:pt>
                <c:pt idx="27">
                  <c:v> (370,34,60,100,75,0.72) </c:v>
                </c:pt>
                <c:pt idx="28">
                  <c:v> (370,34,70,100,73,0.73) </c:v>
                </c:pt>
                <c:pt idx="29">
                  <c:v> (370,34,80,100,73,0.73) </c:v>
                </c:pt>
                <c:pt idx="30">
                  <c:v> (370,34,90,100,73,0.73) </c:v>
                </c:pt>
                <c:pt idx="31">
                  <c:v> (370,34,100,100,72,0.74) </c:v>
                </c:pt>
                <c:pt idx="32">
                  <c:v> (380,34,20,100,94,0.61) </c:v>
                </c:pt>
                <c:pt idx="33">
                  <c:v> (380,33,30,100,79,0.69) </c:v>
                </c:pt>
                <c:pt idx="34">
                  <c:v> (380,33,40,100,74,0.72) </c:v>
                </c:pt>
                <c:pt idx="35">
                  <c:v> (380,33,50,100,71,0.73) </c:v>
                </c:pt>
                <c:pt idx="36">
                  <c:v> (380,33,60,100,70,0.74) </c:v>
                </c:pt>
                <c:pt idx="37">
                  <c:v> (380,33,70,100,69,0.75) </c:v>
                </c:pt>
                <c:pt idx="38">
                  <c:v> (380,33,80,100,69,0.75) </c:v>
                </c:pt>
                <c:pt idx="39">
                  <c:v> (380,33,90,100,69,0.76) </c:v>
                </c:pt>
                <c:pt idx="40">
                  <c:v> (380,33,100,100,68,0.76) </c:v>
                </c:pt>
                <c:pt idx="41">
                  <c:v> (390,33,20,100,85,0.64) </c:v>
                </c:pt>
                <c:pt idx="42">
                  <c:v> (390,33,30,100,73,0.71) </c:v>
                </c:pt>
                <c:pt idx="43">
                  <c:v> (390,33,40,100,70,0.74) </c:v>
                </c:pt>
                <c:pt idx="44">
                  <c:v> (390,33,50,100,67,0.75) </c:v>
                </c:pt>
                <c:pt idx="45">
                  <c:v> (390,33,60,100,66,0.76) </c:v>
                </c:pt>
                <c:pt idx="46">
                  <c:v> (390,33,70,100,66,0.77) </c:v>
                </c:pt>
                <c:pt idx="47">
                  <c:v> (390,33,80,100,66,0.77) </c:v>
                </c:pt>
                <c:pt idx="48">
                  <c:v> (390,33,90,100,65,0.77) </c:v>
                </c:pt>
                <c:pt idx="49">
                  <c:v> (390,33,100,100,65,0.78) </c:v>
                </c:pt>
                <c:pt idx="50">
                  <c:v> (400,32,20,100,78,0.67) </c:v>
                </c:pt>
                <c:pt idx="51">
                  <c:v> (400,32,30,100,69,0.73) </c:v>
                </c:pt>
                <c:pt idx="52">
                  <c:v> (400,32,40,100,66,0.76) </c:v>
                </c:pt>
                <c:pt idx="53">
                  <c:v> (400,32,50,100,64,0.77) </c:v>
                </c:pt>
                <c:pt idx="54">
                  <c:v> (400,32,60,100,63,0.78) </c:v>
                </c:pt>
                <c:pt idx="55">
                  <c:v> (400,32,70,100,63,0.79) </c:v>
                </c:pt>
                <c:pt idx="56">
                  <c:v> (400,32,80,100,63,0.79) </c:v>
                </c:pt>
                <c:pt idx="57">
                  <c:v> (400,32,90,100,63,0.79) </c:v>
                </c:pt>
                <c:pt idx="58">
                  <c:v> (400,32,100,100,62,0.79) </c:v>
                </c:pt>
                <c:pt idx="59">
                  <c:v> (410,31,20,100,73,0.7) </c:v>
                </c:pt>
                <c:pt idx="60">
                  <c:v> (410,31,30,100,66,0.75) </c:v>
                </c:pt>
                <c:pt idx="61">
                  <c:v> (410,31,40,100,63,0.78) </c:v>
                </c:pt>
                <c:pt idx="62">
                  <c:v> (410,31,50,100,62,0.79) </c:v>
                </c:pt>
                <c:pt idx="63">
                  <c:v> (410,31,60,100,61,0.8) </c:v>
                </c:pt>
                <c:pt idx="64">
                  <c:v> (410,31,70,100,61,0.8) </c:v>
                </c:pt>
                <c:pt idx="65">
                  <c:v> (410,31,80,100,60,0.81) </c:v>
                </c:pt>
                <c:pt idx="66">
                  <c:v> (410,31,90,100,60,0.81) </c:v>
                </c:pt>
                <c:pt idx="67">
                  <c:v> (410,31,100,100,60,0.81) </c:v>
                </c:pt>
                <c:pt idx="68">
                  <c:v> (420,31,20,100,69,0.72) </c:v>
                </c:pt>
                <c:pt idx="69">
                  <c:v> (420,31,30,100,63,0.77) </c:v>
                </c:pt>
                <c:pt idx="70">
                  <c:v> (420,31,40,100,61,0.8) </c:v>
                </c:pt>
                <c:pt idx="71">
                  <c:v> (420,31,50,100,59,0.81) </c:v>
                </c:pt>
                <c:pt idx="72">
                  <c:v> (420,31,60,100,59,0.81) </c:v>
                </c:pt>
                <c:pt idx="73">
                  <c:v> (420,31,70,100,59,0.82) </c:v>
                </c:pt>
                <c:pt idx="74">
                  <c:v> (420,31,80,100,58,0.82) </c:v>
                </c:pt>
                <c:pt idx="75">
                  <c:v> (420,31,90,100,58,0.82) </c:v>
                </c:pt>
                <c:pt idx="76">
                  <c:v> (420,31,100,100,58,0.82) </c:v>
                </c:pt>
              </c:strCache>
            </c:strRef>
          </c:cat>
          <c:val>
            <c:numRef>
              <c:f>'Neg_162 (100yr)'!$Q$5:$Q$81</c:f>
              <c:numCache>
                <c:formatCode>_(* #,##0.00_);_(* \(#,##0.00\);_(* "-"??_);_(@_)</c:formatCode>
                <c:ptCount val="77"/>
                <c:pt idx="0">
                  <c:v>146.44172640372256</c:v>
                </c:pt>
                <c:pt idx="1">
                  <c:v>131.5262985016553</c:v>
                </c:pt>
                <c:pt idx="2">
                  <c:v>130.68596799783975</c:v>
                </c:pt>
                <c:pt idx="3">
                  <c:v>130.39012994293424</c:v>
                </c:pt>
                <c:pt idx="4">
                  <c:v>130.35478929435811</c:v>
                </c:pt>
                <c:pt idx="5">
                  <c:v>130.60213826412644</c:v>
                </c:pt>
                <c:pt idx="6">
                  <c:v>127.19254944921356</c:v>
                </c:pt>
                <c:pt idx="7">
                  <c:v>126.92386421842053</c:v>
                </c:pt>
                <c:pt idx="8">
                  <c:v>126.91717763182854</c:v>
                </c:pt>
                <c:pt idx="9">
                  <c:v>127.17999587879558</c:v>
                </c:pt>
                <c:pt idx="10">
                  <c:v>127.77869978173132</c:v>
                </c:pt>
                <c:pt idx="11">
                  <c:v>125.70152113646145</c:v>
                </c:pt>
                <c:pt idx="12">
                  <c:v>125.56311724443904</c:v>
                </c:pt>
                <c:pt idx="13">
                  <c:v>125.65701359524459</c:v>
                </c:pt>
                <c:pt idx="14">
                  <c:v>125.97851066162784</c:v>
                </c:pt>
                <c:pt idx="15">
                  <c:v>126.6387653172994</c:v>
                </c:pt>
                <c:pt idx="16">
                  <c:v>126.77626283759331</c:v>
                </c:pt>
                <c:pt idx="17">
                  <c:v>125.1160656163463</c:v>
                </c:pt>
                <c:pt idx="18">
                  <c:v>125.40342583895348</c:v>
                </c:pt>
                <c:pt idx="19">
                  <c:v>125.14616307022703</c:v>
                </c:pt>
                <c:pt idx="20">
                  <c:v>125.55466666195159</c:v>
                </c:pt>
                <c:pt idx="21">
                  <c:v>125.81108833016134</c:v>
                </c:pt>
                <c:pt idx="22">
                  <c:v>126.43681451478597</c:v>
                </c:pt>
                <c:pt idx="23">
                  <c:v>127.02690261776294</c:v>
                </c:pt>
                <c:pt idx="24">
                  <c:v>125.75934065853413</c:v>
                </c:pt>
                <c:pt idx="25">
                  <c:v>125.9479455376744</c:v>
                </c:pt>
                <c:pt idx="26">
                  <c:v>125.12497717620005</c:v>
                </c:pt>
                <c:pt idx="27">
                  <c:v>125.63367207805128</c:v>
                </c:pt>
                <c:pt idx="28">
                  <c:v>125.51889636470369</c:v>
                </c:pt>
                <c:pt idx="29">
                  <c:v>126.1596349280444</c:v>
                </c:pt>
                <c:pt idx="30">
                  <c:v>126.75749030522663</c:v>
                </c:pt>
                <c:pt idx="31">
                  <c:v>126.85615145449421</c:v>
                </c:pt>
                <c:pt idx="32">
                  <c:v>127.62942771476928</c:v>
                </c:pt>
                <c:pt idx="33">
                  <c:v>125.91298741795572</c:v>
                </c:pt>
                <c:pt idx="34">
                  <c:v>125.74253536093514</c:v>
                </c:pt>
                <c:pt idx="35">
                  <c:v>125.56999462513667</c:v>
                </c:pt>
                <c:pt idx="36">
                  <c:v>126.04481376805907</c:v>
                </c:pt>
                <c:pt idx="37">
                  <c:v>126.29464304387614</c:v>
                </c:pt>
                <c:pt idx="38">
                  <c:v>126.93603431933492</c:v>
                </c:pt>
                <c:pt idx="39">
                  <c:v>127.52338103141591</c:v>
                </c:pt>
                <c:pt idx="40">
                  <c:v>127.5803991475494</c:v>
                </c:pt>
                <c:pt idx="41">
                  <c:v>127.46709653782388</c:v>
                </c:pt>
                <c:pt idx="42">
                  <c:v>126.08364428054631</c:v>
                </c:pt>
                <c:pt idx="43">
                  <c:v>126.53085370087352</c:v>
                </c:pt>
                <c:pt idx="44">
                  <c:v>126.26778179429608</c:v>
                </c:pt>
                <c:pt idx="45">
                  <c:v>126.63823226953602</c:v>
                </c:pt>
                <c:pt idx="46">
                  <c:v>127.36343178095746</c:v>
                </c:pt>
                <c:pt idx="47">
                  <c:v>127.95508639301784</c:v>
                </c:pt>
                <c:pt idx="48">
                  <c:v>128.05022289684774</c:v>
                </c:pt>
                <c:pt idx="49">
                  <c:v>128.59788471214893</c:v>
                </c:pt>
                <c:pt idx="50">
                  <c:v>127.62668297752009</c:v>
                </c:pt>
                <c:pt idx="51">
                  <c:v>126.90873599584627</c:v>
                </c:pt>
                <c:pt idx="52">
                  <c:v>127.14949257322188</c:v>
                </c:pt>
                <c:pt idx="53">
                  <c:v>127.24861062097214</c:v>
                </c:pt>
                <c:pt idx="54">
                  <c:v>127.5569881737818</c:v>
                </c:pt>
                <c:pt idx="55">
                  <c:v>128.23029707181513</c:v>
                </c:pt>
                <c:pt idx="56">
                  <c:v>128.82136424296925</c:v>
                </c:pt>
                <c:pt idx="57">
                  <c:v>129.42476767315523</c:v>
                </c:pt>
                <c:pt idx="58">
                  <c:v>129.42911192135892</c:v>
                </c:pt>
                <c:pt idx="59">
                  <c:v>128.39642470520607</c:v>
                </c:pt>
                <c:pt idx="60">
                  <c:v>128.10593888966889</c:v>
                </c:pt>
                <c:pt idx="61">
                  <c:v>128.16752599062903</c:v>
                </c:pt>
                <c:pt idx="62">
                  <c:v>128.67347950158427</c:v>
                </c:pt>
                <c:pt idx="63">
                  <c:v>128.91958831832824</c:v>
                </c:pt>
                <c:pt idx="64">
                  <c:v>129.55517045593604</c:v>
                </c:pt>
                <c:pt idx="65">
                  <c:v>129.64887099310613</c:v>
                </c:pt>
                <c:pt idx="66">
                  <c:v>130.18804755087214</c:v>
                </c:pt>
                <c:pt idx="67">
                  <c:v>130.71939156322108</c:v>
                </c:pt>
                <c:pt idx="68">
                  <c:v>129.36593592912607</c:v>
                </c:pt>
                <c:pt idx="69">
                  <c:v>129.14868441323847</c:v>
                </c:pt>
                <c:pt idx="70">
                  <c:v>129.56828411097055</c:v>
                </c:pt>
                <c:pt idx="71">
                  <c:v>129.45644560215436</c:v>
                </c:pt>
                <c:pt idx="72">
                  <c:v>130.19887671349335</c:v>
                </c:pt>
                <c:pt idx="73">
                  <c:v>130.8450327874142</c:v>
                </c:pt>
                <c:pt idx="74">
                  <c:v>130.88260008242864</c:v>
                </c:pt>
                <c:pt idx="75">
                  <c:v>131.4200795886876</c:v>
                </c:pt>
                <c:pt idx="76">
                  <c:v>131.95755909494659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57-BC46-BD3A-187F1796A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926208"/>
        <c:axId val="195329344"/>
      </c:lineChart>
      <c:catAx>
        <c:axId val="24092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Renewable Capacity [GW], Storage Capacity [TWh], Catalyser Capacity [GW],  DAC Capacity [GW], DAC Capacity Factor)</a:t>
                </a:r>
                <a:endParaRPr lang="en-GB" sz="1200" b="1" i="0" baseline="0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lang="ja-JP"/>
            </a:pPr>
            <a:endParaRPr lang="en-US"/>
          </a:p>
        </c:txPr>
        <c:crossAx val="195329344"/>
        <c:crosses val="autoZero"/>
        <c:auto val="1"/>
        <c:lblAlgn val="ctr"/>
        <c:lblOffset val="100"/>
        <c:noMultiLvlLbl val="0"/>
      </c:catAx>
      <c:valAx>
        <c:axId val="195329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 sz="1200"/>
                </a:pPr>
                <a:r>
                  <a:rPr lang="en-GB" sz="1200" b="0" i="0" baseline="0">
                    <a:effectLst/>
                  </a:rPr>
                  <a:t>Electricity Price (£/MWh)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240926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GB"/>
              <a:t>Electricity</a:t>
            </a:r>
            <a:r>
              <a:rPr lang="en-GB" baseline="0"/>
              <a:t> Price in components: Mid CAPEX</a:t>
            </a:r>
            <a:endParaRPr lang="en-GB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Other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'Neg_162 (100yr)'!$S$11:$S$83</c:f>
              <c:strCache>
                <c:ptCount val="71"/>
                <c:pt idx="0">
                  <c:v> (340,37,60,100,100,0.64) </c:v>
                </c:pt>
                <c:pt idx="1">
                  <c:v> (340,37,70,100,97,0.65) </c:v>
                </c:pt>
                <c:pt idx="2">
                  <c:v> (340,37,80,100,95,0.66) </c:v>
                </c:pt>
                <c:pt idx="3">
                  <c:v> (340,37,90,100,94,0.66) </c:v>
                </c:pt>
                <c:pt idx="4">
                  <c:v> (340,37,100,100,94,0.66) </c:v>
                </c:pt>
                <c:pt idx="5">
                  <c:v> (350,36,50,100,91,0.66) </c:v>
                </c:pt>
                <c:pt idx="6">
                  <c:v> (350,36,60,100,88,0.67) </c:v>
                </c:pt>
                <c:pt idx="7">
                  <c:v> (350,36,70,100,86,0.68) </c:v>
                </c:pt>
                <c:pt idx="8">
                  <c:v> (350,36,80,100,85,0.69) </c:v>
                </c:pt>
                <c:pt idx="9">
                  <c:v> (350,36,90,100,85,0.69) </c:v>
                </c:pt>
                <c:pt idx="10">
                  <c:v> (350,36,100,100,84,0.69) </c:v>
                </c:pt>
                <c:pt idx="11">
                  <c:v> (360,35,40,100,86,0.67) </c:v>
                </c:pt>
                <c:pt idx="12">
                  <c:v> (360,35,50,100,83,0.69) </c:v>
                </c:pt>
                <c:pt idx="13">
                  <c:v> (360,35,60,100,80,0.7) </c:v>
                </c:pt>
                <c:pt idx="14">
                  <c:v> (360,35,70,100,79,0.71) </c:v>
                </c:pt>
                <c:pt idx="15">
                  <c:v> (360,35,80,100,78,0.71) </c:v>
                </c:pt>
                <c:pt idx="16">
                  <c:v> (360,35,90,100,78,0.71) </c:v>
                </c:pt>
                <c:pt idx="17">
                  <c:v> (360,35,100,100,78,0.72) </c:v>
                </c:pt>
                <c:pt idx="18">
                  <c:v> (370,34,30,100,86,0.66) </c:v>
                </c:pt>
                <c:pt idx="19">
                  <c:v> (370,34,40,100,81,0.69) </c:v>
                </c:pt>
                <c:pt idx="20">
                  <c:v> (370,34,50,100,76,0.71) </c:v>
                </c:pt>
                <c:pt idx="21">
                  <c:v> (370,34,60,100,75,0.72) </c:v>
                </c:pt>
                <c:pt idx="22">
                  <c:v> (370,34,70,100,73,0.73) </c:v>
                </c:pt>
                <c:pt idx="23">
                  <c:v> (370,34,80,100,73,0.73) </c:v>
                </c:pt>
                <c:pt idx="24">
                  <c:v> (370,34,90,100,73,0.73) </c:v>
                </c:pt>
                <c:pt idx="25">
                  <c:v> (370,34,100,100,72,0.74) </c:v>
                </c:pt>
                <c:pt idx="26">
                  <c:v> (380,34,20,100,94,0.61) </c:v>
                </c:pt>
                <c:pt idx="27">
                  <c:v> (380,33,30,100,79,0.69) </c:v>
                </c:pt>
                <c:pt idx="28">
                  <c:v> (380,33,40,100,74,0.72) </c:v>
                </c:pt>
                <c:pt idx="29">
                  <c:v> (380,33,50,100,71,0.73) </c:v>
                </c:pt>
                <c:pt idx="30">
                  <c:v> (380,33,60,100,70,0.74) </c:v>
                </c:pt>
                <c:pt idx="31">
                  <c:v> (380,33,70,100,69,0.75) </c:v>
                </c:pt>
                <c:pt idx="32">
                  <c:v> (380,33,80,100,69,0.75) </c:v>
                </c:pt>
                <c:pt idx="33">
                  <c:v> (380,33,90,100,69,0.76) </c:v>
                </c:pt>
                <c:pt idx="34">
                  <c:v> (380,33,100,100,68,0.76) </c:v>
                </c:pt>
                <c:pt idx="35">
                  <c:v> (390,33,20,100,85,0.64) </c:v>
                </c:pt>
                <c:pt idx="36">
                  <c:v> (390,33,30,100,73,0.71) </c:v>
                </c:pt>
                <c:pt idx="37">
                  <c:v> (390,33,40,100,70,0.74) </c:v>
                </c:pt>
                <c:pt idx="38">
                  <c:v> (390,33,50,100,67,0.75) </c:v>
                </c:pt>
                <c:pt idx="39">
                  <c:v> (390,33,60,100,66,0.76) </c:v>
                </c:pt>
                <c:pt idx="40">
                  <c:v> (390,33,70,100,66,0.77) </c:v>
                </c:pt>
                <c:pt idx="41">
                  <c:v> (390,33,80,100,66,0.77) </c:v>
                </c:pt>
                <c:pt idx="42">
                  <c:v> (390,33,90,100,65,0.77) </c:v>
                </c:pt>
                <c:pt idx="43">
                  <c:v> (390,33,100,100,65,0.78) </c:v>
                </c:pt>
                <c:pt idx="44">
                  <c:v> (400,32,20,100,78,0.67) </c:v>
                </c:pt>
                <c:pt idx="45">
                  <c:v> (400,32,30,100,69,0.73) </c:v>
                </c:pt>
                <c:pt idx="46">
                  <c:v> (400,32,40,100,66,0.76) </c:v>
                </c:pt>
                <c:pt idx="47">
                  <c:v> (400,32,50,100,64,0.77) </c:v>
                </c:pt>
                <c:pt idx="48">
                  <c:v> (400,32,60,100,63,0.78) </c:v>
                </c:pt>
                <c:pt idx="49">
                  <c:v> (400,32,70,100,63,0.79) </c:v>
                </c:pt>
                <c:pt idx="50">
                  <c:v> (400,32,80,100,63,0.79) </c:v>
                </c:pt>
                <c:pt idx="51">
                  <c:v> (400,32,90,100,63,0.79) </c:v>
                </c:pt>
                <c:pt idx="52">
                  <c:v> (400,32,100,100,62,0.79) </c:v>
                </c:pt>
                <c:pt idx="53">
                  <c:v> (410,31,20,100,73,0.7) </c:v>
                </c:pt>
                <c:pt idx="54">
                  <c:v> (410,31,30,100,66,0.75) </c:v>
                </c:pt>
                <c:pt idx="55">
                  <c:v> (410,31,40,100,63,0.78) </c:v>
                </c:pt>
                <c:pt idx="56">
                  <c:v> (410,31,50,100,62,0.79) </c:v>
                </c:pt>
                <c:pt idx="57">
                  <c:v> (410,31,60,100,61,0.8) </c:v>
                </c:pt>
                <c:pt idx="58">
                  <c:v> (410,31,70,100,61,0.8) </c:v>
                </c:pt>
                <c:pt idx="59">
                  <c:v> (410,31,80,100,60,0.81) </c:v>
                </c:pt>
                <c:pt idx="60">
                  <c:v> (410,31,90,100,60,0.81) </c:v>
                </c:pt>
                <c:pt idx="61">
                  <c:v> (410,31,100,100,60,0.81) </c:v>
                </c:pt>
                <c:pt idx="62">
                  <c:v> (420,31,20,100,69,0.72) </c:v>
                </c:pt>
                <c:pt idx="63">
                  <c:v> (420,31,30,100,63,0.77) </c:v>
                </c:pt>
                <c:pt idx="64">
                  <c:v> (420,31,40,100,61,0.8) </c:v>
                </c:pt>
                <c:pt idx="65">
                  <c:v> (420,31,50,100,59,0.81) </c:v>
                </c:pt>
                <c:pt idx="66">
                  <c:v> (420,31,60,100,59,0.81) </c:v>
                </c:pt>
                <c:pt idx="67">
                  <c:v> (420,31,70,100,59,0.82) </c:v>
                </c:pt>
                <c:pt idx="68">
                  <c:v> (420,31,80,100,58,0.82) </c:v>
                </c:pt>
                <c:pt idx="69">
                  <c:v> (420,31,90,100,58,0.82) </c:v>
                </c:pt>
                <c:pt idx="70">
                  <c:v> (420,31,100,100,58,0.82) </c:v>
                </c:pt>
              </c:strCache>
            </c:strRef>
          </c:cat>
          <c:val>
            <c:numRef>
              <c:f>'Neg_162 (100yr)'!$L$11:$L$83</c:f>
              <c:numCache>
                <c:formatCode>0.0_ </c:formatCode>
                <c:ptCount val="73"/>
                <c:pt idx="0">
                  <c:v>3.9591825493004298</c:v>
                </c:pt>
                <c:pt idx="1">
                  <c:v>3.9591825493004298</c:v>
                </c:pt>
                <c:pt idx="2">
                  <c:v>3.9591825493004298</c:v>
                </c:pt>
                <c:pt idx="3">
                  <c:v>3.9591825493004298</c:v>
                </c:pt>
                <c:pt idx="4">
                  <c:v>3.9591825493004298</c:v>
                </c:pt>
                <c:pt idx="5">
                  <c:v>3.9591825493004298</c:v>
                </c:pt>
                <c:pt idx="6">
                  <c:v>3.9591825493004298</c:v>
                </c:pt>
                <c:pt idx="7">
                  <c:v>3.9591825493004298</c:v>
                </c:pt>
                <c:pt idx="8">
                  <c:v>3.9591825493004298</c:v>
                </c:pt>
                <c:pt idx="9">
                  <c:v>3.9591825493004298</c:v>
                </c:pt>
                <c:pt idx="10">
                  <c:v>3.9591825493004298</c:v>
                </c:pt>
                <c:pt idx="11">
                  <c:v>3.9591825493004298</c:v>
                </c:pt>
                <c:pt idx="12">
                  <c:v>3.9591825493004298</c:v>
                </c:pt>
                <c:pt idx="13">
                  <c:v>3.9591825493004298</c:v>
                </c:pt>
                <c:pt idx="14">
                  <c:v>3.9591825493004298</c:v>
                </c:pt>
                <c:pt idx="15">
                  <c:v>3.9591825493004298</c:v>
                </c:pt>
                <c:pt idx="16">
                  <c:v>3.9591825493004298</c:v>
                </c:pt>
                <c:pt idx="17">
                  <c:v>3.9591825493004298</c:v>
                </c:pt>
                <c:pt idx="18">
                  <c:v>3.9591825493004298</c:v>
                </c:pt>
                <c:pt idx="19">
                  <c:v>3.9591825493004298</c:v>
                </c:pt>
                <c:pt idx="20">
                  <c:v>3.9591825493004298</c:v>
                </c:pt>
                <c:pt idx="21">
                  <c:v>3.9591825493004298</c:v>
                </c:pt>
                <c:pt idx="22">
                  <c:v>3.9591825493004298</c:v>
                </c:pt>
                <c:pt idx="23">
                  <c:v>3.9591825493004298</c:v>
                </c:pt>
                <c:pt idx="24">
                  <c:v>3.9591825493004298</c:v>
                </c:pt>
                <c:pt idx="25">
                  <c:v>3.9591825493004298</c:v>
                </c:pt>
                <c:pt idx="26">
                  <c:v>3.9591825493004298</c:v>
                </c:pt>
                <c:pt idx="27">
                  <c:v>3.9591825493004298</c:v>
                </c:pt>
                <c:pt idx="28">
                  <c:v>3.9591825493004298</c:v>
                </c:pt>
                <c:pt idx="29">
                  <c:v>3.9591825493004298</c:v>
                </c:pt>
                <c:pt idx="30">
                  <c:v>3.9591825493004298</c:v>
                </c:pt>
                <c:pt idx="31">
                  <c:v>3.9591825493004298</c:v>
                </c:pt>
                <c:pt idx="32">
                  <c:v>3.9591825493004298</c:v>
                </c:pt>
                <c:pt idx="33">
                  <c:v>3.9591825493004298</c:v>
                </c:pt>
                <c:pt idx="34">
                  <c:v>3.9591825493004298</c:v>
                </c:pt>
                <c:pt idx="35">
                  <c:v>3.9591825493004298</c:v>
                </c:pt>
                <c:pt idx="36">
                  <c:v>3.9591825493004298</c:v>
                </c:pt>
                <c:pt idx="37">
                  <c:v>3.9591825493004298</c:v>
                </c:pt>
                <c:pt idx="38">
                  <c:v>3.9591825493004298</c:v>
                </c:pt>
                <c:pt idx="39">
                  <c:v>3.9591825493004298</c:v>
                </c:pt>
                <c:pt idx="40">
                  <c:v>3.9591825493004298</c:v>
                </c:pt>
                <c:pt idx="41">
                  <c:v>3.9591825493004298</c:v>
                </c:pt>
                <c:pt idx="42">
                  <c:v>3.9591825493004298</c:v>
                </c:pt>
                <c:pt idx="43">
                  <c:v>3.9591825493004298</c:v>
                </c:pt>
                <c:pt idx="44">
                  <c:v>3.9591825493004298</c:v>
                </c:pt>
                <c:pt idx="45">
                  <c:v>3.9591825493004298</c:v>
                </c:pt>
                <c:pt idx="46">
                  <c:v>3.9591825493004298</c:v>
                </c:pt>
                <c:pt idx="47">
                  <c:v>3.9591825493004298</c:v>
                </c:pt>
                <c:pt idx="48">
                  <c:v>3.9591825493004298</c:v>
                </c:pt>
                <c:pt idx="49">
                  <c:v>3.9591825493004298</c:v>
                </c:pt>
                <c:pt idx="50">
                  <c:v>3.9591825493004298</c:v>
                </c:pt>
                <c:pt idx="51">
                  <c:v>3.9591825493004298</c:v>
                </c:pt>
                <c:pt idx="52">
                  <c:v>3.9591825493004298</c:v>
                </c:pt>
                <c:pt idx="53">
                  <c:v>3.9591825493004298</c:v>
                </c:pt>
                <c:pt idx="54">
                  <c:v>3.9591825493004298</c:v>
                </c:pt>
                <c:pt idx="55">
                  <c:v>3.9591825493004298</c:v>
                </c:pt>
                <c:pt idx="56">
                  <c:v>3.9591825493004298</c:v>
                </c:pt>
                <c:pt idx="57">
                  <c:v>3.9591825493004298</c:v>
                </c:pt>
                <c:pt idx="58">
                  <c:v>3.9591825493004298</c:v>
                </c:pt>
                <c:pt idx="59">
                  <c:v>3.9591825493004298</c:v>
                </c:pt>
                <c:pt idx="60">
                  <c:v>3.9591825493004298</c:v>
                </c:pt>
                <c:pt idx="61">
                  <c:v>3.9591825493004298</c:v>
                </c:pt>
                <c:pt idx="62">
                  <c:v>3.9591825493004298</c:v>
                </c:pt>
                <c:pt idx="63">
                  <c:v>3.9591825493004298</c:v>
                </c:pt>
                <c:pt idx="64">
                  <c:v>3.9591825493004298</c:v>
                </c:pt>
                <c:pt idx="65">
                  <c:v>3.9591825493004298</c:v>
                </c:pt>
                <c:pt idx="66">
                  <c:v>3.9591825493004298</c:v>
                </c:pt>
                <c:pt idx="67">
                  <c:v>3.9591825493004298</c:v>
                </c:pt>
                <c:pt idx="68">
                  <c:v>3.9591825493004298</c:v>
                </c:pt>
                <c:pt idx="69">
                  <c:v>3.9591825493004298</c:v>
                </c:pt>
                <c:pt idx="70">
                  <c:v>3.9591825493004298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366-8E4A-8BE9-2379942DDF51}"/>
            </c:ext>
          </c:extLst>
        </c:ser>
        <c:ser>
          <c:idx val="1"/>
          <c:order val="1"/>
          <c:tx>
            <c:v>Nuclear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'Neg_162 (100yr)'!$S$11:$S$83</c:f>
              <c:strCache>
                <c:ptCount val="71"/>
                <c:pt idx="0">
                  <c:v> (340,37,60,100,100,0.64) </c:v>
                </c:pt>
                <c:pt idx="1">
                  <c:v> (340,37,70,100,97,0.65) </c:v>
                </c:pt>
                <c:pt idx="2">
                  <c:v> (340,37,80,100,95,0.66) </c:v>
                </c:pt>
                <c:pt idx="3">
                  <c:v> (340,37,90,100,94,0.66) </c:v>
                </c:pt>
                <c:pt idx="4">
                  <c:v> (340,37,100,100,94,0.66) </c:v>
                </c:pt>
                <c:pt idx="5">
                  <c:v> (350,36,50,100,91,0.66) </c:v>
                </c:pt>
                <c:pt idx="6">
                  <c:v> (350,36,60,100,88,0.67) </c:v>
                </c:pt>
                <c:pt idx="7">
                  <c:v> (350,36,70,100,86,0.68) </c:v>
                </c:pt>
                <c:pt idx="8">
                  <c:v> (350,36,80,100,85,0.69) </c:v>
                </c:pt>
                <c:pt idx="9">
                  <c:v> (350,36,90,100,85,0.69) </c:v>
                </c:pt>
                <c:pt idx="10">
                  <c:v> (350,36,100,100,84,0.69) </c:v>
                </c:pt>
                <c:pt idx="11">
                  <c:v> (360,35,40,100,86,0.67) </c:v>
                </c:pt>
                <c:pt idx="12">
                  <c:v> (360,35,50,100,83,0.69) </c:v>
                </c:pt>
                <c:pt idx="13">
                  <c:v> (360,35,60,100,80,0.7) </c:v>
                </c:pt>
                <c:pt idx="14">
                  <c:v> (360,35,70,100,79,0.71) </c:v>
                </c:pt>
                <c:pt idx="15">
                  <c:v> (360,35,80,100,78,0.71) </c:v>
                </c:pt>
                <c:pt idx="16">
                  <c:v> (360,35,90,100,78,0.71) </c:v>
                </c:pt>
                <c:pt idx="17">
                  <c:v> (360,35,100,100,78,0.72) </c:v>
                </c:pt>
                <c:pt idx="18">
                  <c:v> (370,34,30,100,86,0.66) </c:v>
                </c:pt>
                <c:pt idx="19">
                  <c:v> (370,34,40,100,81,0.69) </c:v>
                </c:pt>
                <c:pt idx="20">
                  <c:v> (370,34,50,100,76,0.71) </c:v>
                </c:pt>
                <c:pt idx="21">
                  <c:v> (370,34,60,100,75,0.72) </c:v>
                </c:pt>
                <c:pt idx="22">
                  <c:v> (370,34,70,100,73,0.73) </c:v>
                </c:pt>
                <c:pt idx="23">
                  <c:v> (370,34,80,100,73,0.73) </c:v>
                </c:pt>
                <c:pt idx="24">
                  <c:v> (370,34,90,100,73,0.73) </c:v>
                </c:pt>
                <c:pt idx="25">
                  <c:v> (370,34,100,100,72,0.74) </c:v>
                </c:pt>
                <c:pt idx="26">
                  <c:v> (380,34,20,100,94,0.61) </c:v>
                </c:pt>
                <c:pt idx="27">
                  <c:v> (380,33,30,100,79,0.69) </c:v>
                </c:pt>
                <c:pt idx="28">
                  <c:v> (380,33,40,100,74,0.72) </c:v>
                </c:pt>
                <c:pt idx="29">
                  <c:v> (380,33,50,100,71,0.73) </c:v>
                </c:pt>
                <c:pt idx="30">
                  <c:v> (380,33,60,100,70,0.74) </c:v>
                </c:pt>
                <c:pt idx="31">
                  <c:v> (380,33,70,100,69,0.75) </c:v>
                </c:pt>
                <c:pt idx="32">
                  <c:v> (380,33,80,100,69,0.75) </c:v>
                </c:pt>
                <c:pt idx="33">
                  <c:v> (380,33,90,100,69,0.76) </c:v>
                </c:pt>
                <c:pt idx="34">
                  <c:v> (380,33,100,100,68,0.76) </c:v>
                </c:pt>
                <c:pt idx="35">
                  <c:v> (390,33,20,100,85,0.64) </c:v>
                </c:pt>
                <c:pt idx="36">
                  <c:v> (390,33,30,100,73,0.71) </c:v>
                </c:pt>
                <c:pt idx="37">
                  <c:v> (390,33,40,100,70,0.74) </c:v>
                </c:pt>
                <c:pt idx="38">
                  <c:v> (390,33,50,100,67,0.75) </c:v>
                </c:pt>
                <c:pt idx="39">
                  <c:v> (390,33,60,100,66,0.76) </c:v>
                </c:pt>
                <c:pt idx="40">
                  <c:v> (390,33,70,100,66,0.77) </c:v>
                </c:pt>
                <c:pt idx="41">
                  <c:v> (390,33,80,100,66,0.77) </c:v>
                </c:pt>
                <c:pt idx="42">
                  <c:v> (390,33,90,100,65,0.77) </c:v>
                </c:pt>
                <c:pt idx="43">
                  <c:v> (390,33,100,100,65,0.78) </c:v>
                </c:pt>
                <c:pt idx="44">
                  <c:v> (400,32,20,100,78,0.67) </c:v>
                </c:pt>
                <c:pt idx="45">
                  <c:v> (400,32,30,100,69,0.73) </c:v>
                </c:pt>
                <c:pt idx="46">
                  <c:v> (400,32,40,100,66,0.76) </c:v>
                </c:pt>
                <c:pt idx="47">
                  <c:v> (400,32,50,100,64,0.77) </c:v>
                </c:pt>
                <c:pt idx="48">
                  <c:v> (400,32,60,100,63,0.78) </c:v>
                </c:pt>
                <c:pt idx="49">
                  <c:v> (400,32,70,100,63,0.79) </c:v>
                </c:pt>
                <c:pt idx="50">
                  <c:v> (400,32,80,100,63,0.79) </c:v>
                </c:pt>
                <c:pt idx="51">
                  <c:v> (400,32,90,100,63,0.79) </c:v>
                </c:pt>
                <c:pt idx="52">
                  <c:v> (400,32,100,100,62,0.79) </c:v>
                </c:pt>
                <c:pt idx="53">
                  <c:v> (410,31,20,100,73,0.7) </c:v>
                </c:pt>
                <c:pt idx="54">
                  <c:v> (410,31,30,100,66,0.75) </c:v>
                </c:pt>
                <c:pt idx="55">
                  <c:v> (410,31,40,100,63,0.78) </c:v>
                </c:pt>
                <c:pt idx="56">
                  <c:v> (410,31,50,100,62,0.79) </c:v>
                </c:pt>
                <c:pt idx="57">
                  <c:v> (410,31,60,100,61,0.8) </c:v>
                </c:pt>
                <c:pt idx="58">
                  <c:v> (410,31,70,100,61,0.8) </c:v>
                </c:pt>
                <c:pt idx="59">
                  <c:v> (410,31,80,100,60,0.81) </c:v>
                </c:pt>
                <c:pt idx="60">
                  <c:v> (410,31,90,100,60,0.81) </c:v>
                </c:pt>
                <c:pt idx="61">
                  <c:v> (410,31,100,100,60,0.81) </c:v>
                </c:pt>
                <c:pt idx="62">
                  <c:v> (420,31,20,100,69,0.72) </c:v>
                </c:pt>
                <c:pt idx="63">
                  <c:v> (420,31,30,100,63,0.77) </c:v>
                </c:pt>
                <c:pt idx="64">
                  <c:v> (420,31,40,100,61,0.8) </c:v>
                </c:pt>
                <c:pt idx="65">
                  <c:v> (420,31,50,100,59,0.81) </c:v>
                </c:pt>
                <c:pt idx="66">
                  <c:v> (420,31,60,100,59,0.81) </c:v>
                </c:pt>
                <c:pt idx="67">
                  <c:v> (420,31,70,100,59,0.82) </c:v>
                </c:pt>
                <c:pt idx="68">
                  <c:v> (420,31,80,100,58,0.82) </c:v>
                </c:pt>
                <c:pt idx="69">
                  <c:v> (420,31,90,100,58,0.82) </c:v>
                </c:pt>
                <c:pt idx="70">
                  <c:v> (420,31,100,100,58,0.82) </c:v>
                </c:pt>
              </c:strCache>
            </c:strRef>
          </c:cat>
          <c:val>
            <c:numRef>
              <c:f>'Neg_162 (100yr)'!$G$11:$G$83</c:f>
              <c:numCache>
                <c:formatCode>_(* #,##0.0_);_(* \(#,##0.0\);_(* "-"??_);_(@_)</c:formatCode>
                <c:ptCount val="73"/>
                <c:pt idx="0">
                  <c:v>12.702820315082077</c:v>
                </c:pt>
                <c:pt idx="1">
                  <c:v>12.702820315082077</c:v>
                </c:pt>
                <c:pt idx="2">
                  <c:v>12.702820315082077</c:v>
                </c:pt>
                <c:pt idx="3">
                  <c:v>12.702820315082077</c:v>
                </c:pt>
                <c:pt idx="4">
                  <c:v>12.702820315082077</c:v>
                </c:pt>
                <c:pt idx="5">
                  <c:v>12.702820315082077</c:v>
                </c:pt>
                <c:pt idx="6">
                  <c:v>12.702820315082077</c:v>
                </c:pt>
                <c:pt idx="7">
                  <c:v>12.702820315082077</c:v>
                </c:pt>
                <c:pt idx="8">
                  <c:v>12.702820315082077</c:v>
                </c:pt>
                <c:pt idx="9">
                  <c:v>12.702820315082077</c:v>
                </c:pt>
                <c:pt idx="10">
                  <c:v>12.702820315082077</c:v>
                </c:pt>
                <c:pt idx="11">
                  <c:v>12.702820315082077</c:v>
                </c:pt>
                <c:pt idx="12">
                  <c:v>12.702820315082077</c:v>
                </c:pt>
                <c:pt idx="13">
                  <c:v>12.702820315082077</c:v>
                </c:pt>
                <c:pt idx="14">
                  <c:v>12.702820315082077</c:v>
                </c:pt>
                <c:pt idx="15">
                  <c:v>12.702820315082077</c:v>
                </c:pt>
                <c:pt idx="16">
                  <c:v>12.702820315082077</c:v>
                </c:pt>
                <c:pt idx="17">
                  <c:v>12.702820315082077</c:v>
                </c:pt>
                <c:pt idx="18">
                  <c:v>12.702820315082077</c:v>
                </c:pt>
                <c:pt idx="19">
                  <c:v>12.702820315082077</c:v>
                </c:pt>
                <c:pt idx="20">
                  <c:v>12.702820315082077</c:v>
                </c:pt>
                <c:pt idx="21">
                  <c:v>12.702820315082077</c:v>
                </c:pt>
                <c:pt idx="22">
                  <c:v>12.702820315082077</c:v>
                </c:pt>
                <c:pt idx="23">
                  <c:v>12.702820315082077</c:v>
                </c:pt>
                <c:pt idx="24">
                  <c:v>12.702820315082077</c:v>
                </c:pt>
                <c:pt idx="25">
                  <c:v>12.702820315082077</c:v>
                </c:pt>
                <c:pt idx="26">
                  <c:v>12.702820315082077</c:v>
                </c:pt>
                <c:pt idx="27">
                  <c:v>12.702820315082077</c:v>
                </c:pt>
                <c:pt idx="28">
                  <c:v>12.702820315082077</c:v>
                </c:pt>
                <c:pt idx="29">
                  <c:v>12.702820315082077</c:v>
                </c:pt>
                <c:pt idx="30">
                  <c:v>12.702820315082077</c:v>
                </c:pt>
                <c:pt idx="31">
                  <c:v>12.702820315082077</c:v>
                </c:pt>
                <c:pt idx="32">
                  <c:v>12.702820315082077</c:v>
                </c:pt>
                <c:pt idx="33">
                  <c:v>12.702820315082077</c:v>
                </c:pt>
                <c:pt idx="34">
                  <c:v>12.702820315082077</c:v>
                </c:pt>
                <c:pt idx="35">
                  <c:v>12.702820315082077</c:v>
                </c:pt>
                <c:pt idx="36">
                  <c:v>12.702820315082077</c:v>
                </c:pt>
                <c:pt idx="37">
                  <c:v>12.702820315082077</c:v>
                </c:pt>
                <c:pt idx="38">
                  <c:v>12.702820315082077</c:v>
                </c:pt>
                <c:pt idx="39">
                  <c:v>12.702820315082077</c:v>
                </c:pt>
                <c:pt idx="40">
                  <c:v>12.702820315082077</c:v>
                </c:pt>
                <c:pt idx="41">
                  <c:v>12.702820315082077</c:v>
                </c:pt>
                <c:pt idx="42">
                  <c:v>12.702820315082077</c:v>
                </c:pt>
                <c:pt idx="43">
                  <c:v>12.702820315082077</c:v>
                </c:pt>
                <c:pt idx="44">
                  <c:v>12.702820315082077</c:v>
                </c:pt>
                <c:pt idx="45">
                  <c:v>12.702820315082077</c:v>
                </c:pt>
                <c:pt idx="46">
                  <c:v>12.702820315082077</c:v>
                </c:pt>
                <c:pt idx="47">
                  <c:v>12.702820315082077</c:v>
                </c:pt>
                <c:pt idx="48">
                  <c:v>12.702820315082077</c:v>
                </c:pt>
                <c:pt idx="49">
                  <c:v>12.702820315082077</c:v>
                </c:pt>
                <c:pt idx="50">
                  <c:v>12.702820315082077</c:v>
                </c:pt>
                <c:pt idx="51">
                  <c:v>12.702820315082077</c:v>
                </c:pt>
                <c:pt idx="52">
                  <c:v>12.702820315082077</c:v>
                </c:pt>
                <c:pt idx="53">
                  <c:v>12.702820315082077</c:v>
                </c:pt>
                <c:pt idx="54">
                  <c:v>12.702820315082077</c:v>
                </c:pt>
                <c:pt idx="55">
                  <c:v>12.702820315082077</c:v>
                </c:pt>
                <c:pt idx="56">
                  <c:v>12.702820315082077</c:v>
                </c:pt>
                <c:pt idx="57">
                  <c:v>12.702820315082077</c:v>
                </c:pt>
                <c:pt idx="58">
                  <c:v>12.702820315082077</c:v>
                </c:pt>
                <c:pt idx="59">
                  <c:v>12.702820315082077</c:v>
                </c:pt>
                <c:pt idx="60">
                  <c:v>12.702820315082077</c:v>
                </c:pt>
                <c:pt idx="61">
                  <c:v>12.702820315082077</c:v>
                </c:pt>
                <c:pt idx="62">
                  <c:v>12.702820315082077</c:v>
                </c:pt>
                <c:pt idx="63">
                  <c:v>12.702820315082077</c:v>
                </c:pt>
                <c:pt idx="64">
                  <c:v>12.702820315082077</c:v>
                </c:pt>
                <c:pt idx="65">
                  <c:v>12.702820315082077</c:v>
                </c:pt>
                <c:pt idx="66">
                  <c:v>12.702820315082077</c:v>
                </c:pt>
                <c:pt idx="67">
                  <c:v>12.702820315082077</c:v>
                </c:pt>
                <c:pt idx="68">
                  <c:v>12.702820315082077</c:v>
                </c:pt>
                <c:pt idx="69">
                  <c:v>12.702820315082077</c:v>
                </c:pt>
                <c:pt idx="70">
                  <c:v>12.702820315082077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366-8E4A-8BE9-2379942DDF51}"/>
            </c:ext>
          </c:extLst>
        </c:ser>
        <c:ser>
          <c:idx val="2"/>
          <c:order val="2"/>
          <c:tx>
            <c:v>Renewable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'Neg_162 (100yr)'!$S$11:$S$83</c:f>
              <c:strCache>
                <c:ptCount val="71"/>
                <c:pt idx="0">
                  <c:v> (340,37,60,100,100,0.64) </c:v>
                </c:pt>
                <c:pt idx="1">
                  <c:v> (340,37,70,100,97,0.65) </c:v>
                </c:pt>
                <c:pt idx="2">
                  <c:v> (340,37,80,100,95,0.66) </c:v>
                </c:pt>
                <c:pt idx="3">
                  <c:v> (340,37,90,100,94,0.66) </c:v>
                </c:pt>
                <c:pt idx="4">
                  <c:v> (340,37,100,100,94,0.66) </c:v>
                </c:pt>
                <c:pt idx="5">
                  <c:v> (350,36,50,100,91,0.66) </c:v>
                </c:pt>
                <c:pt idx="6">
                  <c:v> (350,36,60,100,88,0.67) </c:v>
                </c:pt>
                <c:pt idx="7">
                  <c:v> (350,36,70,100,86,0.68) </c:v>
                </c:pt>
                <c:pt idx="8">
                  <c:v> (350,36,80,100,85,0.69) </c:v>
                </c:pt>
                <c:pt idx="9">
                  <c:v> (350,36,90,100,85,0.69) </c:v>
                </c:pt>
                <c:pt idx="10">
                  <c:v> (350,36,100,100,84,0.69) </c:v>
                </c:pt>
                <c:pt idx="11">
                  <c:v> (360,35,40,100,86,0.67) </c:v>
                </c:pt>
                <c:pt idx="12">
                  <c:v> (360,35,50,100,83,0.69) </c:v>
                </c:pt>
                <c:pt idx="13">
                  <c:v> (360,35,60,100,80,0.7) </c:v>
                </c:pt>
                <c:pt idx="14">
                  <c:v> (360,35,70,100,79,0.71) </c:v>
                </c:pt>
                <c:pt idx="15">
                  <c:v> (360,35,80,100,78,0.71) </c:v>
                </c:pt>
                <c:pt idx="16">
                  <c:v> (360,35,90,100,78,0.71) </c:v>
                </c:pt>
                <c:pt idx="17">
                  <c:v> (360,35,100,100,78,0.72) </c:v>
                </c:pt>
                <c:pt idx="18">
                  <c:v> (370,34,30,100,86,0.66) </c:v>
                </c:pt>
                <c:pt idx="19">
                  <c:v> (370,34,40,100,81,0.69) </c:v>
                </c:pt>
                <c:pt idx="20">
                  <c:v> (370,34,50,100,76,0.71) </c:v>
                </c:pt>
                <c:pt idx="21">
                  <c:v> (370,34,60,100,75,0.72) </c:v>
                </c:pt>
                <c:pt idx="22">
                  <c:v> (370,34,70,100,73,0.73) </c:v>
                </c:pt>
                <c:pt idx="23">
                  <c:v> (370,34,80,100,73,0.73) </c:v>
                </c:pt>
                <c:pt idx="24">
                  <c:v> (370,34,90,100,73,0.73) </c:v>
                </c:pt>
                <c:pt idx="25">
                  <c:v> (370,34,100,100,72,0.74) </c:v>
                </c:pt>
                <c:pt idx="26">
                  <c:v> (380,34,20,100,94,0.61) </c:v>
                </c:pt>
                <c:pt idx="27">
                  <c:v> (380,33,30,100,79,0.69) </c:v>
                </c:pt>
                <c:pt idx="28">
                  <c:v> (380,33,40,100,74,0.72) </c:v>
                </c:pt>
                <c:pt idx="29">
                  <c:v> (380,33,50,100,71,0.73) </c:v>
                </c:pt>
                <c:pt idx="30">
                  <c:v> (380,33,60,100,70,0.74) </c:v>
                </c:pt>
                <c:pt idx="31">
                  <c:v> (380,33,70,100,69,0.75) </c:v>
                </c:pt>
                <c:pt idx="32">
                  <c:v> (380,33,80,100,69,0.75) </c:v>
                </c:pt>
                <c:pt idx="33">
                  <c:v> (380,33,90,100,69,0.76) </c:v>
                </c:pt>
                <c:pt idx="34">
                  <c:v> (380,33,100,100,68,0.76) </c:v>
                </c:pt>
                <c:pt idx="35">
                  <c:v> (390,33,20,100,85,0.64) </c:v>
                </c:pt>
                <c:pt idx="36">
                  <c:v> (390,33,30,100,73,0.71) </c:v>
                </c:pt>
                <c:pt idx="37">
                  <c:v> (390,33,40,100,70,0.74) </c:v>
                </c:pt>
                <c:pt idx="38">
                  <c:v> (390,33,50,100,67,0.75) </c:v>
                </c:pt>
                <c:pt idx="39">
                  <c:v> (390,33,60,100,66,0.76) </c:v>
                </c:pt>
                <c:pt idx="40">
                  <c:v> (390,33,70,100,66,0.77) </c:v>
                </c:pt>
                <c:pt idx="41">
                  <c:v> (390,33,80,100,66,0.77) </c:v>
                </c:pt>
                <c:pt idx="42">
                  <c:v> (390,33,90,100,65,0.77) </c:v>
                </c:pt>
                <c:pt idx="43">
                  <c:v> (390,33,100,100,65,0.78) </c:v>
                </c:pt>
                <c:pt idx="44">
                  <c:v> (400,32,20,100,78,0.67) </c:v>
                </c:pt>
                <c:pt idx="45">
                  <c:v> (400,32,30,100,69,0.73) </c:v>
                </c:pt>
                <c:pt idx="46">
                  <c:v> (400,32,40,100,66,0.76) </c:v>
                </c:pt>
                <c:pt idx="47">
                  <c:v> (400,32,50,100,64,0.77) </c:v>
                </c:pt>
                <c:pt idx="48">
                  <c:v> (400,32,60,100,63,0.78) </c:v>
                </c:pt>
                <c:pt idx="49">
                  <c:v> (400,32,70,100,63,0.79) </c:v>
                </c:pt>
                <c:pt idx="50">
                  <c:v> (400,32,80,100,63,0.79) </c:v>
                </c:pt>
                <c:pt idx="51">
                  <c:v> (400,32,90,100,63,0.79) </c:v>
                </c:pt>
                <c:pt idx="52">
                  <c:v> (400,32,100,100,62,0.79) </c:v>
                </c:pt>
                <c:pt idx="53">
                  <c:v> (410,31,20,100,73,0.7) </c:v>
                </c:pt>
                <c:pt idx="54">
                  <c:v> (410,31,30,100,66,0.75) </c:v>
                </c:pt>
                <c:pt idx="55">
                  <c:v> (410,31,40,100,63,0.78) </c:v>
                </c:pt>
                <c:pt idx="56">
                  <c:v> (410,31,50,100,62,0.79) </c:v>
                </c:pt>
                <c:pt idx="57">
                  <c:v> (410,31,60,100,61,0.8) </c:v>
                </c:pt>
                <c:pt idx="58">
                  <c:v> (410,31,70,100,61,0.8) </c:v>
                </c:pt>
                <c:pt idx="59">
                  <c:v> (410,31,80,100,60,0.81) </c:v>
                </c:pt>
                <c:pt idx="60">
                  <c:v> (410,31,90,100,60,0.81) </c:v>
                </c:pt>
                <c:pt idx="61">
                  <c:v> (410,31,100,100,60,0.81) </c:v>
                </c:pt>
                <c:pt idx="62">
                  <c:v> (420,31,20,100,69,0.72) </c:v>
                </c:pt>
                <c:pt idx="63">
                  <c:v> (420,31,30,100,63,0.77) </c:v>
                </c:pt>
                <c:pt idx="64">
                  <c:v> (420,31,40,100,61,0.8) </c:v>
                </c:pt>
                <c:pt idx="65">
                  <c:v> (420,31,50,100,59,0.81) </c:v>
                </c:pt>
                <c:pt idx="66">
                  <c:v> (420,31,60,100,59,0.81) </c:v>
                </c:pt>
                <c:pt idx="67">
                  <c:v> (420,31,70,100,59,0.82) </c:v>
                </c:pt>
                <c:pt idx="68">
                  <c:v> (420,31,80,100,58,0.82) </c:v>
                </c:pt>
                <c:pt idx="69">
                  <c:v> (420,31,90,100,58,0.82) </c:v>
                </c:pt>
                <c:pt idx="70">
                  <c:v> (420,31,100,100,58,0.82) </c:v>
                </c:pt>
              </c:strCache>
            </c:strRef>
          </c:cat>
          <c:val>
            <c:numRef>
              <c:f>'Neg_162 (100yr)'!$H$11:$H$83</c:f>
              <c:numCache>
                <c:formatCode>_(* #,##0.0_);_(* \(#,##0.0\);_(* "-"??_);_(@_)</c:formatCode>
                <c:ptCount val="73"/>
                <c:pt idx="0">
                  <c:v>59.048107615748776</c:v>
                </c:pt>
                <c:pt idx="1">
                  <c:v>59.048107615748776</c:v>
                </c:pt>
                <c:pt idx="2">
                  <c:v>59.048107615748776</c:v>
                </c:pt>
                <c:pt idx="3">
                  <c:v>59.048107615748776</c:v>
                </c:pt>
                <c:pt idx="4">
                  <c:v>59.048107615748776</c:v>
                </c:pt>
                <c:pt idx="5">
                  <c:v>60.78481666327081</c:v>
                </c:pt>
                <c:pt idx="6">
                  <c:v>60.78481666327081</c:v>
                </c:pt>
                <c:pt idx="7">
                  <c:v>60.78481666327081</c:v>
                </c:pt>
                <c:pt idx="8">
                  <c:v>60.78481666327081</c:v>
                </c:pt>
                <c:pt idx="9">
                  <c:v>60.78481666327081</c:v>
                </c:pt>
                <c:pt idx="10">
                  <c:v>60.78481666327081</c:v>
                </c:pt>
                <c:pt idx="11">
                  <c:v>62.521525710792822</c:v>
                </c:pt>
                <c:pt idx="12">
                  <c:v>62.521525710792822</c:v>
                </c:pt>
                <c:pt idx="13">
                  <c:v>62.521525710792822</c:v>
                </c:pt>
                <c:pt idx="14">
                  <c:v>62.521525710792822</c:v>
                </c:pt>
                <c:pt idx="15">
                  <c:v>62.521525710792822</c:v>
                </c:pt>
                <c:pt idx="16">
                  <c:v>62.521525710792822</c:v>
                </c:pt>
                <c:pt idx="17">
                  <c:v>62.521525710792822</c:v>
                </c:pt>
                <c:pt idx="18">
                  <c:v>64.258234758314856</c:v>
                </c:pt>
                <c:pt idx="19">
                  <c:v>64.258234758314856</c:v>
                </c:pt>
                <c:pt idx="20">
                  <c:v>64.258234758314856</c:v>
                </c:pt>
                <c:pt idx="21">
                  <c:v>64.258234758314856</c:v>
                </c:pt>
                <c:pt idx="22">
                  <c:v>64.258234758314856</c:v>
                </c:pt>
                <c:pt idx="23">
                  <c:v>64.258234758314856</c:v>
                </c:pt>
                <c:pt idx="24">
                  <c:v>64.258234758314856</c:v>
                </c:pt>
                <c:pt idx="25">
                  <c:v>64.258234758314856</c:v>
                </c:pt>
                <c:pt idx="26">
                  <c:v>65.994943805836883</c:v>
                </c:pt>
                <c:pt idx="27">
                  <c:v>65.994943805836883</c:v>
                </c:pt>
                <c:pt idx="28">
                  <c:v>65.994943805836883</c:v>
                </c:pt>
                <c:pt idx="29">
                  <c:v>65.994943805836883</c:v>
                </c:pt>
                <c:pt idx="30">
                  <c:v>65.994943805836883</c:v>
                </c:pt>
                <c:pt idx="31">
                  <c:v>65.994943805836883</c:v>
                </c:pt>
                <c:pt idx="32">
                  <c:v>65.994943805836883</c:v>
                </c:pt>
                <c:pt idx="33">
                  <c:v>65.994943805836883</c:v>
                </c:pt>
                <c:pt idx="34">
                  <c:v>65.994943805836883</c:v>
                </c:pt>
                <c:pt idx="35">
                  <c:v>67.731652853358895</c:v>
                </c:pt>
                <c:pt idx="36">
                  <c:v>67.731652853358895</c:v>
                </c:pt>
                <c:pt idx="37">
                  <c:v>67.731652853358895</c:v>
                </c:pt>
                <c:pt idx="38">
                  <c:v>67.731652853358895</c:v>
                </c:pt>
                <c:pt idx="39">
                  <c:v>67.731652853358895</c:v>
                </c:pt>
                <c:pt idx="40">
                  <c:v>67.731652853358895</c:v>
                </c:pt>
                <c:pt idx="41">
                  <c:v>67.731652853358895</c:v>
                </c:pt>
                <c:pt idx="42">
                  <c:v>67.731652853358895</c:v>
                </c:pt>
                <c:pt idx="43">
                  <c:v>67.731652853358895</c:v>
                </c:pt>
                <c:pt idx="44">
                  <c:v>69.468361900880922</c:v>
                </c:pt>
                <c:pt idx="45">
                  <c:v>69.468361900880922</c:v>
                </c:pt>
                <c:pt idx="46">
                  <c:v>69.468361900880922</c:v>
                </c:pt>
                <c:pt idx="47">
                  <c:v>69.468361900880922</c:v>
                </c:pt>
                <c:pt idx="48">
                  <c:v>69.468361900880922</c:v>
                </c:pt>
                <c:pt idx="49">
                  <c:v>69.468361900880922</c:v>
                </c:pt>
                <c:pt idx="50">
                  <c:v>69.468361900880922</c:v>
                </c:pt>
                <c:pt idx="51">
                  <c:v>69.468361900880922</c:v>
                </c:pt>
                <c:pt idx="52">
                  <c:v>69.468361900880922</c:v>
                </c:pt>
                <c:pt idx="53">
                  <c:v>71.205070948402934</c:v>
                </c:pt>
                <c:pt idx="54">
                  <c:v>71.205070948402934</c:v>
                </c:pt>
                <c:pt idx="55">
                  <c:v>71.205070948402934</c:v>
                </c:pt>
                <c:pt idx="56">
                  <c:v>71.205070948402934</c:v>
                </c:pt>
                <c:pt idx="57">
                  <c:v>71.205070948402934</c:v>
                </c:pt>
                <c:pt idx="58">
                  <c:v>71.205070948402934</c:v>
                </c:pt>
                <c:pt idx="59">
                  <c:v>71.205070948402934</c:v>
                </c:pt>
                <c:pt idx="60">
                  <c:v>71.205070948402934</c:v>
                </c:pt>
                <c:pt idx="61">
                  <c:v>71.205070948402934</c:v>
                </c:pt>
                <c:pt idx="62">
                  <c:v>72.941779995924975</c:v>
                </c:pt>
                <c:pt idx="63">
                  <c:v>72.941779995924975</c:v>
                </c:pt>
                <c:pt idx="64">
                  <c:v>72.941779995924975</c:v>
                </c:pt>
                <c:pt idx="65">
                  <c:v>72.941779995924975</c:v>
                </c:pt>
                <c:pt idx="66">
                  <c:v>72.941779995924975</c:v>
                </c:pt>
                <c:pt idx="67">
                  <c:v>72.941779995924975</c:v>
                </c:pt>
                <c:pt idx="68">
                  <c:v>72.941779995924975</c:v>
                </c:pt>
                <c:pt idx="69">
                  <c:v>72.941779995924975</c:v>
                </c:pt>
                <c:pt idx="70">
                  <c:v>72.941779995924975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366-8E4A-8BE9-2379942DDF51}"/>
            </c:ext>
          </c:extLst>
        </c:ser>
        <c:ser>
          <c:idx val="3"/>
          <c:order val="3"/>
          <c:tx>
            <c:v>Hydrogen Storage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'Neg_162 (100yr)'!$S$11:$S$83</c:f>
              <c:strCache>
                <c:ptCount val="71"/>
                <c:pt idx="0">
                  <c:v> (340,37,60,100,100,0.64) </c:v>
                </c:pt>
                <c:pt idx="1">
                  <c:v> (340,37,70,100,97,0.65) </c:v>
                </c:pt>
                <c:pt idx="2">
                  <c:v> (340,37,80,100,95,0.66) </c:v>
                </c:pt>
                <c:pt idx="3">
                  <c:v> (340,37,90,100,94,0.66) </c:v>
                </c:pt>
                <c:pt idx="4">
                  <c:v> (340,37,100,100,94,0.66) </c:v>
                </c:pt>
                <c:pt idx="5">
                  <c:v> (350,36,50,100,91,0.66) </c:v>
                </c:pt>
                <c:pt idx="6">
                  <c:v> (350,36,60,100,88,0.67) </c:v>
                </c:pt>
                <c:pt idx="7">
                  <c:v> (350,36,70,100,86,0.68) </c:v>
                </c:pt>
                <c:pt idx="8">
                  <c:v> (350,36,80,100,85,0.69) </c:v>
                </c:pt>
                <c:pt idx="9">
                  <c:v> (350,36,90,100,85,0.69) </c:v>
                </c:pt>
                <c:pt idx="10">
                  <c:v> (350,36,100,100,84,0.69) </c:v>
                </c:pt>
                <c:pt idx="11">
                  <c:v> (360,35,40,100,86,0.67) </c:v>
                </c:pt>
                <c:pt idx="12">
                  <c:v> (360,35,50,100,83,0.69) </c:v>
                </c:pt>
                <c:pt idx="13">
                  <c:v> (360,35,60,100,80,0.7) </c:v>
                </c:pt>
                <c:pt idx="14">
                  <c:v> (360,35,70,100,79,0.71) </c:v>
                </c:pt>
                <c:pt idx="15">
                  <c:v> (360,35,80,100,78,0.71) </c:v>
                </c:pt>
                <c:pt idx="16">
                  <c:v> (360,35,90,100,78,0.71) </c:v>
                </c:pt>
                <c:pt idx="17">
                  <c:v> (360,35,100,100,78,0.72) </c:v>
                </c:pt>
                <c:pt idx="18">
                  <c:v> (370,34,30,100,86,0.66) </c:v>
                </c:pt>
                <c:pt idx="19">
                  <c:v> (370,34,40,100,81,0.69) </c:v>
                </c:pt>
                <c:pt idx="20">
                  <c:v> (370,34,50,100,76,0.71) </c:v>
                </c:pt>
                <c:pt idx="21">
                  <c:v> (370,34,60,100,75,0.72) </c:v>
                </c:pt>
                <c:pt idx="22">
                  <c:v> (370,34,70,100,73,0.73) </c:v>
                </c:pt>
                <c:pt idx="23">
                  <c:v> (370,34,80,100,73,0.73) </c:v>
                </c:pt>
                <c:pt idx="24">
                  <c:v> (370,34,90,100,73,0.73) </c:v>
                </c:pt>
                <c:pt idx="25">
                  <c:v> (370,34,100,100,72,0.74) </c:v>
                </c:pt>
                <c:pt idx="26">
                  <c:v> (380,34,20,100,94,0.61) </c:v>
                </c:pt>
                <c:pt idx="27">
                  <c:v> (380,33,30,100,79,0.69) </c:v>
                </c:pt>
                <c:pt idx="28">
                  <c:v> (380,33,40,100,74,0.72) </c:v>
                </c:pt>
                <c:pt idx="29">
                  <c:v> (380,33,50,100,71,0.73) </c:v>
                </c:pt>
                <c:pt idx="30">
                  <c:v> (380,33,60,100,70,0.74) </c:v>
                </c:pt>
                <c:pt idx="31">
                  <c:v> (380,33,70,100,69,0.75) </c:v>
                </c:pt>
                <c:pt idx="32">
                  <c:v> (380,33,80,100,69,0.75) </c:v>
                </c:pt>
                <c:pt idx="33">
                  <c:v> (380,33,90,100,69,0.76) </c:v>
                </c:pt>
                <c:pt idx="34">
                  <c:v> (380,33,100,100,68,0.76) </c:v>
                </c:pt>
                <c:pt idx="35">
                  <c:v> (390,33,20,100,85,0.64) </c:v>
                </c:pt>
                <c:pt idx="36">
                  <c:v> (390,33,30,100,73,0.71) </c:v>
                </c:pt>
                <c:pt idx="37">
                  <c:v> (390,33,40,100,70,0.74) </c:v>
                </c:pt>
                <c:pt idx="38">
                  <c:v> (390,33,50,100,67,0.75) </c:v>
                </c:pt>
                <c:pt idx="39">
                  <c:v> (390,33,60,100,66,0.76) </c:v>
                </c:pt>
                <c:pt idx="40">
                  <c:v> (390,33,70,100,66,0.77) </c:v>
                </c:pt>
                <c:pt idx="41">
                  <c:v> (390,33,80,100,66,0.77) </c:v>
                </c:pt>
                <c:pt idx="42">
                  <c:v> (390,33,90,100,65,0.77) </c:v>
                </c:pt>
                <c:pt idx="43">
                  <c:v> (390,33,100,100,65,0.78) </c:v>
                </c:pt>
                <c:pt idx="44">
                  <c:v> (400,32,20,100,78,0.67) </c:v>
                </c:pt>
                <c:pt idx="45">
                  <c:v> (400,32,30,100,69,0.73) </c:v>
                </c:pt>
                <c:pt idx="46">
                  <c:v> (400,32,40,100,66,0.76) </c:v>
                </c:pt>
                <c:pt idx="47">
                  <c:v> (400,32,50,100,64,0.77) </c:v>
                </c:pt>
                <c:pt idx="48">
                  <c:v> (400,32,60,100,63,0.78) </c:v>
                </c:pt>
                <c:pt idx="49">
                  <c:v> (400,32,70,100,63,0.79) </c:v>
                </c:pt>
                <c:pt idx="50">
                  <c:v> (400,32,80,100,63,0.79) </c:v>
                </c:pt>
                <c:pt idx="51">
                  <c:v> (400,32,90,100,63,0.79) </c:v>
                </c:pt>
                <c:pt idx="52">
                  <c:v> (400,32,100,100,62,0.79) </c:v>
                </c:pt>
                <c:pt idx="53">
                  <c:v> (410,31,20,100,73,0.7) </c:v>
                </c:pt>
                <c:pt idx="54">
                  <c:v> (410,31,30,100,66,0.75) </c:v>
                </c:pt>
                <c:pt idx="55">
                  <c:v> (410,31,40,100,63,0.78) </c:v>
                </c:pt>
                <c:pt idx="56">
                  <c:v> (410,31,50,100,62,0.79) </c:v>
                </c:pt>
                <c:pt idx="57">
                  <c:v> (410,31,60,100,61,0.8) </c:v>
                </c:pt>
                <c:pt idx="58">
                  <c:v> (410,31,70,100,61,0.8) </c:v>
                </c:pt>
                <c:pt idx="59">
                  <c:v> (410,31,80,100,60,0.81) </c:v>
                </c:pt>
                <c:pt idx="60">
                  <c:v> (410,31,90,100,60,0.81) </c:v>
                </c:pt>
                <c:pt idx="61">
                  <c:v> (410,31,100,100,60,0.81) </c:v>
                </c:pt>
                <c:pt idx="62">
                  <c:v> (420,31,20,100,69,0.72) </c:v>
                </c:pt>
                <c:pt idx="63">
                  <c:v> (420,31,30,100,63,0.77) </c:v>
                </c:pt>
                <c:pt idx="64">
                  <c:v> (420,31,40,100,61,0.8) </c:v>
                </c:pt>
                <c:pt idx="65">
                  <c:v> (420,31,50,100,59,0.81) </c:v>
                </c:pt>
                <c:pt idx="66">
                  <c:v> (420,31,60,100,59,0.81) </c:v>
                </c:pt>
                <c:pt idx="67">
                  <c:v> (420,31,70,100,59,0.82) </c:v>
                </c:pt>
                <c:pt idx="68">
                  <c:v> (420,31,80,100,58,0.82) </c:v>
                </c:pt>
                <c:pt idx="69">
                  <c:v> (420,31,90,100,58,0.82) </c:v>
                </c:pt>
                <c:pt idx="70">
                  <c:v> (420,31,100,100,58,0.82) </c:v>
                </c:pt>
              </c:strCache>
            </c:strRef>
          </c:cat>
          <c:val>
            <c:numRef>
              <c:f>'Neg_162 (100yr)'!$J$11:$J$83</c:f>
              <c:numCache>
                <c:formatCode>_(* #,##0.0_);_(* \(#,##0.0\);_(* "-"??_);_(@_)</c:formatCode>
                <c:ptCount val="73"/>
                <c:pt idx="0">
                  <c:v>2.037339127182388</c:v>
                </c:pt>
                <c:pt idx="1">
                  <c:v>2.037339127182388</c:v>
                </c:pt>
                <c:pt idx="2">
                  <c:v>2.037339127182388</c:v>
                </c:pt>
                <c:pt idx="3">
                  <c:v>2.037339127182388</c:v>
                </c:pt>
                <c:pt idx="4">
                  <c:v>2.037339127182388</c:v>
                </c:pt>
                <c:pt idx="5">
                  <c:v>1.9822759075288103</c:v>
                </c:pt>
                <c:pt idx="6">
                  <c:v>1.9822759075288103</c:v>
                </c:pt>
                <c:pt idx="7">
                  <c:v>1.9822759075288103</c:v>
                </c:pt>
                <c:pt idx="8">
                  <c:v>1.9822759075288103</c:v>
                </c:pt>
                <c:pt idx="9">
                  <c:v>1.9822759075288103</c:v>
                </c:pt>
                <c:pt idx="10">
                  <c:v>1.9822759075288103</c:v>
                </c:pt>
                <c:pt idx="11">
                  <c:v>1.9272126878752323</c:v>
                </c:pt>
                <c:pt idx="12">
                  <c:v>1.9272126878752323</c:v>
                </c:pt>
                <c:pt idx="13">
                  <c:v>1.9272126878752323</c:v>
                </c:pt>
                <c:pt idx="14">
                  <c:v>1.9272126878752323</c:v>
                </c:pt>
                <c:pt idx="15">
                  <c:v>1.9272126878752323</c:v>
                </c:pt>
                <c:pt idx="16">
                  <c:v>1.9272126878752323</c:v>
                </c:pt>
                <c:pt idx="17">
                  <c:v>1.9272126878752323</c:v>
                </c:pt>
                <c:pt idx="18">
                  <c:v>1.872149468221654</c:v>
                </c:pt>
                <c:pt idx="19">
                  <c:v>1.872149468221654</c:v>
                </c:pt>
                <c:pt idx="20">
                  <c:v>1.872149468221654</c:v>
                </c:pt>
                <c:pt idx="21">
                  <c:v>1.872149468221654</c:v>
                </c:pt>
                <c:pt idx="22">
                  <c:v>1.872149468221654</c:v>
                </c:pt>
                <c:pt idx="23">
                  <c:v>1.872149468221654</c:v>
                </c:pt>
                <c:pt idx="24">
                  <c:v>1.872149468221654</c:v>
                </c:pt>
                <c:pt idx="25">
                  <c:v>1.872149468221654</c:v>
                </c:pt>
                <c:pt idx="26">
                  <c:v>1.872149468221654</c:v>
                </c:pt>
                <c:pt idx="27">
                  <c:v>1.8170862485680761</c:v>
                </c:pt>
                <c:pt idx="28">
                  <c:v>1.8170862485680761</c:v>
                </c:pt>
                <c:pt idx="29">
                  <c:v>1.8170862485680761</c:v>
                </c:pt>
                <c:pt idx="30">
                  <c:v>1.8170862485680761</c:v>
                </c:pt>
                <c:pt idx="31">
                  <c:v>1.8170862485680761</c:v>
                </c:pt>
                <c:pt idx="32">
                  <c:v>1.8170862485680761</c:v>
                </c:pt>
                <c:pt idx="33">
                  <c:v>1.8170862485680761</c:v>
                </c:pt>
                <c:pt idx="34">
                  <c:v>1.8170862485680761</c:v>
                </c:pt>
                <c:pt idx="35">
                  <c:v>1.8170862485680761</c:v>
                </c:pt>
                <c:pt idx="36">
                  <c:v>1.8170862485680761</c:v>
                </c:pt>
                <c:pt idx="37">
                  <c:v>1.8170862485680761</c:v>
                </c:pt>
                <c:pt idx="38">
                  <c:v>1.8170862485680761</c:v>
                </c:pt>
                <c:pt idx="39">
                  <c:v>1.8170862485680761</c:v>
                </c:pt>
                <c:pt idx="40">
                  <c:v>1.8170862485680761</c:v>
                </c:pt>
                <c:pt idx="41">
                  <c:v>1.8170862485680761</c:v>
                </c:pt>
                <c:pt idx="42">
                  <c:v>1.8170862485680761</c:v>
                </c:pt>
                <c:pt idx="43">
                  <c:v>1.8170862485680761</c:v>
                </c:pt>
                <c:pt idx="44">
                  <c:v>1.7620230289144978</c:v>
                </c:pt>
                <c:pt idx="45">
                  <c:v>1.7620230289144978</c:v>
                </c:pt>
                <c:pt idx="46">
                  <c:v>1.7620230289144978</c:v>
                </c:pt>
                <c:pt idx="47">
                  <c:v>1.7620230289144978</c:v>
                </c:pt>
                <c:pt idx="48">
                  <c:v>1.7620230289144978</c:v>
                </c:pt>
                <c:pt idx="49">
                  <c:v>1.7620230289144978</c:v>
                </c:pt>
                <c:pt idx="50">
                  <c:v>1.7620230289144978</c:v>
                </c:pt>
                <c:pt idx="51">
                  <c:v>1.7620230289144978</c:v>
                </c:pt>
                <c:pt idx="52">
                  <c:v>1.7620230289144978</c:v>
                </c:pt>
                <c:pt idx="53">
                  <c:v>1.7069598092609197</c:v>
                </c:pt>
                <c:pt idx="54">
                  <c:v>1.7069598092609197</c:v>
                </c:pt>
                <c:pt idx="55">
                  <c:v>1.7069598092609197</c:v>
                </c:pt>
                <c:pt idx="56">
                  <c:v>1.7069598092609197</c:v>
                </c:pt>
                <c:pt idx="57">
                  <c:v>1.7069598092609197</c:v>
                </c:pt>
                <c:pt idx="58">
                  <c:v>1.7069598092609197</c:v>
                </c:pt>
                <c:pt idx="59">
                  <c:v>1.7069598092609197</c:v>
                </c:pt>
                <c:pt idx="60">
                  <c:v>1.7069598092609197</c:v>
                </c:pt>
                <c:pt idx="61">
                  <c:v>1.7069598092609197</c:v>
                </c:pt>
                <c:pt idx="62">
                  <c:v>1.7069598092609197</c:v>
                </c:pt>
                <c:pt idx="63">
                  <c:v>1.7069598092609197</c:v>
                </c:pt>
                <c:pt idx="64">
                  <c:v>1.7069598092609197</c:v>
                </c:pt>
                <c:pt idx="65">
                  <c:v>1.7069598092609197</c:v>
                </c:pt>
                <c:pt idx="66">
                  <c:v>1.7069598092609197</c:v>
                </c:pt>
                <c:pt idx="67">
                  <c:v>1.7069598092609197</c:v>
                </c:pt>
                <c:pt idx="68">
                  <c:v>1.7069598092609197</c:v>
                </c:pt>
                <c:pt idx="69">
                  <c:v>1.7069598092609197</c:v>
                </c:pt>
                <c:pt idx="70">
                  <c:v>1.7069598092609197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366-8E4A-8BE9-2379942DDF51}"/>
            </c:ext>
          </c:extLst>
        </c:ser>
        <c:ser>
          <c:idx val="4"/>
          <c:order val="4"/>
          <c:tx>
            <c:v>Electrolyser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'Neg_162 (100yr)'!$S$11:$S$83</c:f>
              <c:strCache>
                <c:ptCount val="71"/>
                <c:pt idx="0">
                  <c:v> (340,37,60,100,100,0.64) </c:v>
                </c:pt>
                <c:pt idx="1">
                  <c:v> (340,37,70,100,97,0.65) </c:v>
                </c:pt>
                <c:pt idx="2">
                  <c:v> (340,37,80,100,95,0.66) </c:v>
                </c:pt>
                <c:pt idx="3">
                  <c:v> (340,37,90,100,94,0.66) </c:v>
                </c:pt>
                <c:pt idx="4">
                  <c:v> (340,37,100,100,94,0.66) </c:v>
                </c:pt>
                <c:pt idx="5">
                  <c:v> (350,36,50,100,91,0.66) </c:v>
                </c:pt>
                <c:pt idx="6">
                  <c:v> (350,36,60,100,88,0.67) </c:v>
                </c:pt>
                <c:pt idx="7">
                  <c:v> (350,36,70,100,86,0.68) </c:v>
                </c:pt>
                <c:pt idx="8">
                  <c:v> (350,36,80,100,85,0.69) </c:v>
                </c:pt>
                <c:pt idx="9">
                  <c:v> (350,36,90,100,85,0.69) </c:v>
                </c:pt>
                <c:pt idx="10">
                  <c:v> (350,36,100,100,84,0.69) </c:v>
                </c:pt>
                <c:pt idx="11">
                  <c:v> (360,35,40,100,86,0.67) </c:v>
                </c:pt>
                <c:pt idx="12">
                  <c:v> (360,35,50,100,83,0.69) </c:v>
                </c:pt>
                <c:pt idx="13">
                  <c:v> (360,35,60,100,80,0.7) </c:v>
                </c:pt>
                <c:pt idx="14">
                  <c:v> (360,35,70,100,79,0.71) </c:v>
                </c:pt>
                <c:pt idx="15">
                  <c:v> (360,35,80,100,78,0.71) </c:v>
                </c:pt>
                <c:pt idx="16">
                  <c:v> (360,35,90,100,78,0.71) </c:v>
                </c:pt>
                <c:pt idx="17">
                  <c:v> (360,35,100,100,78,0.72) </c:v>
                </c:pt>
                <c:pt idx="18">
                  <c:v> (370,34,30,100,86,0.66) </c:v>
                </c:pt>
                <c:pt idx="19">
                  <c:v> (370,34,40,100,81,0.69) </c:v>
                </c:pt>
                <c:pt idx="20">
                  <c:v> (370,34,50,100,76,0.71) </c:v>
                </c:pt>
                <c:pt idx="21">
                  <c:v> (370,34,60,100,75,0.72) </c:v>
                </c:pt>
                <c:pt idx="22">
                  <c:v> (370,34,70,100,73,0.73) </c:v>
                </c:pt>
                <c:pt idx="23">
                  <c:v> (370,34,80,100,73,0.73) </c:v>
                </c:pt>
                <c:pt idx="24">
                  <c:v> (370,34,90,100,73,0.73) </c:v>
                </c:pt>
                <c:pt idx="25">
                  <c:v> (370,34,100,100,72,0.74) </c:v>
                </c:pt>
                <c:pt idx="26">
                  <c:v> (380,34,20,100,94,0.61) </c:v>
                </c:pt>
                <c:pt idx="27">
                  <c:v> (380,33,30,100,79,0.69) </c:v>
                </c:pt>
                <c:pt idx="28">
                  <c:v> (380,33,40,100,74,0.72) </c:v>
                </c:pt>
                <c:pt idx="29">
                  <c:v> (380,33,50,100,71,0.73) </c:v>
                </c:pt>
                <c:pt idx="30">
                  <c:v> (380,33,60,100,70,0.74) </c:v>
                </c:pt>
                <c:pt idx="31">
                  <c:v> (380,33,70,100,69,0.75) </c:v>
                </c:pt>
                <c:pt idx="32">
                  <c:v> (380,33,80,100,69,0.75) </c:v>
                </c:pt>
                <c:pt idx="33">
                  <c:v> (380,33,90,100,69,0.76) </c:v>
                </c:pt>
                <c:pt idx="34">
                  <c:v> (380,33,100,100,68,0.76) </c:v>
                </c:pt>
                <c:pt idx="35">
                  <c:v> (390,33,20,100,85,0.64) </c:v>
                </c:pt>
                <c:pt idx="36">
                  <c:v> (390,33,30,100,73,0.71) </c:v>
                </c:pt>
                <c:pt idx="37">
                  <c:v> (390,33,40,100,70,0.74) </c:v>
                </c:pt>
                <c:pt idx="38">
                  <c:v> (390,33,50,100,67,0.75) </c:v>
                </c:pt>
                <c:pt idx="39">
                  <c:v> (390,33,60,100,66,0.76) </c:v>
                </c:pt>
                <c:pt idx="40">
                  <c:v> (390,33,70,100,66,0.77) </c:v>
                </c:pt>
                <c:pt idx="41">
                  <c:v> (390,33,80,100,66,0.77) </c:v>
                </c:pt>
                <c:pt idx="42">
                  <c:v> (390,33,90,100,65,0.77) </c:v>
                </c:pt>
                <c:pt idx="43">
                  <c:v> (390,33,100,100,65,0.78) </c:v>
                </c:pt>
                <c:pt idx="44">
                  <c:v> (400,32,20,100,78,0.67) </c:v>
                </c:pt>
                <c:pt idx="45">
                  <c:v> (400,32,30,100,69,0.73) </c:v>
                </c:pt>
                <c:pt idx="46">
                  <c:v> (400,32,40,100,66,0.76) </c:v>
                </c:pt>
                <c:pt idx="47">
                  <c:v> (400,32,50,100,64,0.77) </c:v>
                </c:pt>
                <c:pt idx="48">
                  <c:v> (400,32,60,100,63,0.78) </c:v>
                </c:pt>
                <c:pt idx="49">
                  <c:v> (400,32,70,100,63,0.79) </c:v>
                </c:pt>
                <c:pt idx="50">
                  <c:v> (400,32,80,100,63,0.79) </c:v>
                </c:pt>
                <c:pt idx="51">
                  <c:v> (400,32,90,100,63,0.79) </c:v>
                </c:pt>
                <c:pt idx="52">
                  <c:v> (400,32,100,100,62,0.79) </c:v>
                </c:pt>
                <c:pt idx="53">
                  <c:v> (410,31,20,100,73,0.7) </c:v>
                </c:pt>
                <c:pt idx="54">
                  <c:v> (410,31,30,100,66,0.75) </c:v>
                </c:pt>
                <c:pt idx="55">
                  <c:v> (410,31,40,100,63,0.78) </c:v>
                </c:pt>
                <c:pt idx="56">
                  <c:v> (410,31,50,100,62,0.79) </c:v>
                </c:pt>
                <c:pt idx="57">
                  <c:v> (410,31,60,100,61,0.8) </c:v>
                </c:pt>
                <c:pt idx="58">
                  <c:v> (410,31,70,100,61,0.8) </c:v>
                </c:pt>
                <c:pt idx="59">
                  <c:v> (410,31,80,100,60,0.81) </c:v>
                </c:pt>
                <c:pt idx="60">
                  <c:v> (410,31,90,100,60,0.81) </c:v>
                </c:pt>
                <c:pt idx="61">
                  <c:v> (410,31,100,100,60,0.81) </c:v>
                </c:pt>
                <c:pt idx="62">
                  <c:v> (420,31,20,100,69,0.72) </c:v>
                </c:pt>
                <c:pt idx="63">
                  <c:v> (420,31,30,100,63,0.77) </c:v>
                </c:pt>
                <c:pt idx="64">
                  <c:v> (420,31,40,100,61,0.8) </c:v>
                </c:pt>
                <c:pt idx="65">
                  <c:v> (420,31,50,100,59,0.81) </c:v>
                </c:pt>
                <c:pt idx="66">
                  <c:v> (420,31,60,100,59,0.81) </c:v>
                </c:pt>
                <c:pt idx="67">
                  <c:v> (420,31,70,100,59,0.82) </c:v>
                </c:pt>
                <c:pt idx="68">
                  <c:v> (420,31,80,100,58,0.82) </c:v>
                </c:pt>
                <c:pt idx="69">
                  <c:v> (420,31,90,100,58,0.82) </c:v>
                </c:pt>
                <c:pt idx="70">
                  <c:v> (420,31,100,100,58,0.82) </c:v>
                </c:pt>
              </c:strCache>
            </c:strRef>
          </c:cat>
          <c:val>
            <c:numRef>
              <c:f>'Neg_162 (100yr)'!$I$11:$I$83</c:f>
              <c:numCache>
                <c:formatCode>_(* #,##0.0_);_(* \(#,##0.0\);_(* "-"??_);_(@_)</c:formatCode>
                <c:ptCount val="73"/>
                <c:pt idx="0">
                  <c:v>2.9295900753302822</c:v>
                </c:pt>
                <c:pt idx="1">
                  <c:v>3.4178550878853291</c:v>
                </c:pt>
                <c:pt idx="2">
                  <c:v>3.9061201004403756</c:v>
                </c:pt>
                <c:pt idx="3">
                  <c:v>4.3943851129954234</c:v>
                </c:pt>
                <c:pt idx="4">
                  <c:v>4.8826501255504704</c:v>
                </c:pt>
                <c:pt idx="5">
                  <c:v>2.4413250627752352</c:v>
                </c:pt>
                <c:pt idx="6">
                  <c:v>2.9295900753302822</c:v>
                </c:pt>
                <c:pt idx="7">
                  <c:v>3.4178550878853291</c:v>
                </c:pt>
                <c:pt idx="8">
                  <c:v>3.9061201004403756</c:v>
                </c:pt>
                <c:pt idx="9">
                  <c:v>4.3943851129954234</c:v>
                </c:pt>
                <c:pt idx="10">
                  <c:v>4.8826501255504704</c:v>
                </c:pt>
                <c:pt idx="11">
                  <c:v>1.9530600502201878</c:v>
                </c:pt>
                <c:pt idx="12">
                  <c:v>2.4413250627752352</c:v>
                </c:pt>
                <c:pt idx="13">
                  <c:v>2.9295900753302822</c:v>
                </c:pt>
                <c:pt idx="14">
                  <c:v>3.4178550878853291</c:v>
                </c:pt>
                <c:pt idx="15">
                  <c:v>3.9061201004403756</c:v>
                </c:pt>
                <c:pt idx="16">
                  <c:v>4.3943851129954234</c:v>
                </c:pt>
                <c:pt idx="17">
                  <c:v>4.8826501255504704</c:v>
                </c:pt>
                <c:pt idx="18">
                  <c:v>1.4647950376651411</c:v>
                </c:pt>
                <c:pt idx="19">
                  <c:v>1.9530600502201878</c:v>
                </c:pt>
                <c:pt idx="20">
                  <c:v>2.4413250627752352</c:v>
                </c:pt>
                <c:pt idx="21">
                  <c:v>2.9295900753302822</c:v>
                </c:pt>
                <c:pt idx="22">
                  <c:v>3.4178550878853291</c:v>
                </c:pt>
                <c:pt idx="23">
                  <c:v>3.9061201004403756</c:v>
                </c:pt>
                <c:pt idx="24">
                  <c:v>4.3943851129954234</c:v>
                </c:pt>
                <c:pt idx="25">
                  <c:v>4.8826501255504704</c:v>
                </c:pt>
                <c:pt idx="26">
                  <c:v>0.9765300251100939</c:v>
                </c:pt>
                <c:pt idx="27">
                  <c:v>1.4647950376651411</c:v>
                </c:pt>
                <c:pt idx="28">
                  <c:v>1.9530600502201878</c:v>
                </c:pt>
                <c:pt idx="29">
                  <c:v>2.4413250627752352</c:v>
                </c:pt>
                <c:pt idx="30">
                  <c:v>2.9295900753302822</c:v>
                </c:pt>
                <c:pt idx="31">
                  <c:v>3.4178550878853291</c:v>
                </c:pt>
                <c:pt idx="32">
                  <c:v>3.9061201004403756</c:v>
                </c:pt>
                <c:pt idx="33">
                  <c:v>4.3943851129954234</c:v>
                </c:pt>
                <c:pt idx="34">
                  <c:v>4.8826501255504704</c:v>
                </c:pt>
                <c:pt idx="35">
                  <c:v>0.9765300251100939</c:v>
                </c:pt>
                <c:pt idx="36">
                  <c:v>1.4647950376651411</c:v>
                </c:pt>
                <c:pt idx="37">
                  <c:v>1.9530600502201878</c:v>
                </c:pt>
                <c:pt idx="38">
                  <c:v>2.4413250627752352</c:v>
                </c:pt>
                <c:pt idx="39">
                  <c:v>2.9295900753302822</c:v>
                </c:pt>
                <c:pt idx="40">
                  <c:v>3.4178550878853291</c:v>
                </c:pt>
                <c:pt idx="41">
                  <c:v>3.9061201004403756</c:v>
                </c:pt>
                <c:pt idx="42">
                  <c:v>4.3943851129954234</c:v>
                </c:pt>
                <c:pt idx="43">
                  <c:v>4.8826501255504704</c:v>
                </c:pt>
                <c:pt idx="44">
                  <c:v>0.9765300251100939</c:v>
                </c:pt>
                <c:pt idx="45">
                  <c:v>1.4647950376651411</c:v>
                </c:pt>
                <c:pt idx="46">
                  <c:v>1.9530600502201878</c:v>
                </c:pt>
                <c:pt idx="47">
                  <c:v>2.4413250627752352</c:v>
                </c:pt>
                <c:pt idx="48">
                  <c:v>2.9295900753302822</c:v>
                </c:pt>
                <c:pt idx="49">
                  <c:v>3.4178550878853291</c:v>
                </c:pt>
                <c:pt idx="50">
                  <c:v>3.9061201004403756</c:v>
                </c:pt>
                <c:pt idx="51">
                  <c:v>4.3943851129954234</c:v>
                </c:pt>
                <c:pt idx="52">
                  <c:v>4.8826501255504704</c:v>
                </c:pt>
                <c:pt idx="53">
                  <c:v>0.9765300251100939</c:v>
                </c:pt>
                <c:pt idx="54">
                  <c:v>1.4647950376651411</c:v>
                </c:pt>
                <c:pt idx="55">
                  <c:v>1.9530600502201878</c:v>
                </c:pt>
                <c:pt idx="56">
                  <c:v>2.4413250627752352</c:v>
                </c:pt>
                <c:pt idx="57">
                  <c:v>2.9295900753302822</c:v>
                </c:pt>
                <c:pt idx="58">
                  <c:v>3.4178550878853291</c:v>
                </c:pt>
                <c:pt idx="59">
                  <c:v>3.9061201004403756</c:v>
                </c:pt>
                <c:pt idx="60">
                  <c:v>4.3943851129954234</c:v>
                </c:pt>
                <c:pt idx="61">
                  <c:v>4.8826501255504704</c:v>
                </c:pt>
                <c:pt idx="62">
                  <c:v>0.9765300251100939</c:v>
                </c:pt>
                <c:pt idx="63">
                  <c:v>1.4647950376651411</c:v>
                </c:pt>
                <c:pt idx="64">
                  <c:v>1.9530600502201878</c:v>
                </c:pt>
                <c:pt idx="65">
                  <c:v>2.4413250627752352</c:v>
                </c:pt>
                <c:pt idx="66">
                  <c:v>2.9295900753302822</c:v>
                </c:pt>
                <c:pt idx="67">
                  <c:v>3.4178550878853291</c:v>
                </c:pt>
                <c:pt idx="68">
                  <c:v>3.9061201004403756</c:v>
                </c:pt>
                <c:pt idx="69">
                  <c:v>4.3943851129954234</c:v>
                </c:pt>
                <c:pt idx="70">
                  <c:v>4.8826501255504704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366-8E4A-8BE9-2379942DDF51}"/>
            </c:ext>
          </c:extLst>
        </c:ser>
        <c:ser>
          <c:idx val="5"/>
          <c:order val="5"/>
          <c:tx>
            <c:v>Hydrogen Electricity Generation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'Neg_162 (100yr)'!$S$11:$S$83</c:f>
              <c:strCache>
                <c:ptCount val="71"/>
                <c:pt idx="0">
                  <c:v> (340,37,60,100,100,0.64) </c:v>
                </c:pt>
                <c:pt idx="1">
                  <c:v> (340,37,70,100,97,0.65) </c:v>
                </c:pt>
                <c:pt idx="2">
                  <c:v> (340,37,80,100,95,0.66) </c:v>
                </c:pt>
                <c:pt idx="3">
                  <c:v> (340,37,90,100,94,0.66) </c:v>
                </c:pt>
                <c:pt idx="4">
                  <c:v> (340,37,100,100,94,0.66) </c:v>
                </c:pt>
                <c:pt idx="5">
                  <c:v> (350,36,50,100,91,0.66) </c:v>
                </c:pt>
                <c:pt idx="6">
                  <c:v> (350,36,60,100,88,0.67) </c:v>
                </c:pt>
                <c:pt idx="7">
                  <c:v> (350,36,70,100,86,0.68) </c:v>
                </c:pt>
                <c:pt idx="8">
                  <c:v> (350,36,80,100,85,0.69) </c:v>
                </c:pt>
                <c:pt idx="9">
                  <c:v> (350,36,90,100,85,0.69) </c:v>
                </c:pt>
                <c:pt idx="10">
                  <c:v> (350,36,100,100,84,0.69) </c:v>
                </c:pt>
                <c:pt idx="11">
                  <c:v> (360,35,40,100,86,0.67) </c:v>
                </c:pt>
                <c:pt idx="12">
                  <c:v> (360,35,50,100,83,0.69) </c:v>
                </c:pt>
                <c:pt idx="13">
                  <c:v> (360,35,60,100,80,0.7) </c:v>
                </c:pt>
                <c:pt idx="14">
                  <c:v> (360,35,70,100,79,0.71) </c:v>
                </c:pt>
                <c:pt idx="15">
                  <c:v> (360,35,80,100,78,0.71) </c:v>
                </c:pt>
                <c:pt idx="16">
                  <c:v> (360,35,90,100,78,0.71) </c:v>
                </c:pt>
                <c:pt idx="17">
                  <c:v> (360,35,100,100,78,0.72) </c:v>
                </c:pt>
                <c:pt idx="18">
                  <c:v> (370,34,30,100,86,0.66) </c:v>
                </c:pt>
                <c:pt idx="19">
                  <c:v> (370,34,40,100,81,0.69) </c:v>
                </c:pt>
                <c:pt idx="20">
                  <c:v> (370,34,50,100,76,0.71) </c:v>
                </c:pt>
                <c:pt idx="21">
                  <c:v> (370,34,60,100,75,0.72) </c:v>
                </c:pt>
                <c:pt idx="22">
                  <c:v> (370,34,70,100,73,0.73) </c:v>
                </c:pt>
                <c:pt idx="23">
                  <c:v> (370,34,80,100,73,0.73) </c:v>
                </c:pt>
                <c:pt idx="24">
                  <c:v> (370,34,90,100,73,0.73) </c:v>
                </c:pt>
                <c:pt idx="25">
                  <c:v> (370,34,100,100,72,0.74) </c:v>
                </c:pt>
                <c:pt idx="26">
                  <c:v> (380,34,20,100,94,0.61) </c:v>
                </c:pt>
                <c:pt idx="27">
                  <c:v> (380,33,30,100,79,0.69) </c:v>
                </c:pt>
                <c:pt idx="28">
                  <c:v> (380,33,40,100,74,0.72) </c:v>
                </c:pt>
                <c:pt idx="29">
                  <c:v> (380,33,50,100,71,0.73) </c:v>
                </c:pt>
                <c:pt idx="30">
                  <c:v> (380,33,60,100,70,0.74) </c:v>
                </c:pt>
                <c:pt idx="31">
                  <c:v> (380,33,70,100,69,0.75) </c:v>
                </c:pt>
                <c:pt idx="32">
                  <c:v> (380,33,80,100,69,0.75) </c:v>
                </c:pt>
                <c:pt idx="33">
                  <c:v> (380,33,90,100,69,0.76) </c:v>
                </c:pt>
                <c:pt idx="34">
                  <c:v> (380,33,100,100,68,0.76) </c:v>
                </c:pt>
                <c:pt idx="35">
                  <c:v> (390,33,20,100,85,0.64) </c:v>
                </c:pt>
                <c:pt idx="36">
                  <c:v> (390,33,30,100,73,0.71) </c:v>
                </c:pt>
                <c:pt idx="37">
                  <c:v> (390,33,40,100,70,0.74) </c:v>
                </c:pt>
                <c:pt idx="38">
                  <c:v> (390,33,50,100,67,0.75) </c:v>
                </c:pt>
                <c:pt idx="39">
                  <c:v> (390,33,60,100,66,0.76) </c:v>
                </c:pt>
                <c:pt idx="40">
                  <c:v> (390,33,70,100,66,0.77) </c:v>
                </c:pt>
                <c:pt idx="41">
                  <c:v> (390,33,80,100,66,0.77) </c:v>
                </c:pt>
                <c:pt idx="42">
                  <c:v> (390,33,90,100,65,0.77) </c:v>
                </c:pt>
                <c:pt idx="43">
                  <c:v> (390,33,100,100,65,0.78) </c:v>
                </c:pt>
                <c:pt idx="44">
                  <c:v> (400,32,20,100,78,0.67) </c:v>
                </c:pt>
                <c:pt idx="45">
                  <c:v> (400,32,30,100,69,0.73) </c:v>
                </c:pt>
                <c:pt idx="46">
                  <c:v> (400,32,40,100,66,0.76) </c:v>
                </c:pt>
                <c:pt idx="47">
                  <c:v> (400,32,50,100,64,0.77) </c:v>
                </c:pt>
                <c:pt idx="48">
                  <c:v> (400,32,60,100,63,0.78) </c:v>
                </c:pt>
                <c:pt idx="49">
                  <c:v> (400,32,70,100,63,0.79) </c:v>
                </c:pt>
                <c:pt idx="50">
                  <c:v> (400,32,80,100,63,0.79) </c:v>
                </c:pt>
                <c:pt idx="51">
                  <c:v> (400,32,90,100,63,0.79) </c:v>
                </c:pt>
                <c:pt idx="52">
                  <c:v> (400,32,100,100,62,0.79) </c:v>
                </c:pt>
                <c:pt idx="53">
                  <c:v> (410,31,20,100,73,0.7) </c:v>
                </c:pt>
                <c:pt idx="54">
                  <c:v> (410,31,30,100,66,0.75) </c:v>
                </c:pt>
                <c:pt idx="55">
                  <c:v> (410,31,40,100,63,0.78) </c:v>
                </c:pt>
                <c:pt idx="56">
                  <c:v> (410,31,50,100,62,0.79) </c:v>
                </c:pt>
                <c:pt idx="57">
                  <c:v> (410,31,60,100,61,0.8) </c:v>
                </c:pt>
                <c:pt idx="58">
                  <c:v> (410,31,70,100,61,0.8) </c:v>
                </c:pt>
                <c:pt idx="59">
                  <c:v> (410,31,80,100,60,0.81) </c:v>
                </c:pt>
                <c:pt idx="60">
                  <c:v> (410,31,90,100,60,0.81) </c:v>
                </c:pt>
                <c:pt idx="61">
                  <c:v> (410,31,100,100,60,0.81) </c:v>
                </c:pt>
                <c:pt idx="62">
                  <c:v> (420,31,20,100,69,0.72) </c:v>
                </c:pt>
                <c:pt idx="63">
                  <c:v> (420,31,30,100,63,0.77) </c:v>
                </c:pt>
                <c:pt idx="64">
                  <c:v> (420,31,40,100,61,0.8) </c:v>
                </c:pt>
                <c:pt idx="65">
                  <c:v> (420,31,50,100,59,0.81) </c:v>
                </c:pt>
                <c:pt idx="66">
                  <c:v> (420,31,60,100,59,0.81) </c:v>
                </c:pt>
                <c:pt idx="67">
                  <c:v> (420,31,70,100,59,0.82) </c:v>
                </c:pt>
                <c:pt idx="68">
                  <c:v> (420,31,80,100,58,0.82) </c:v>
                </c:pt>
                <c:pt idx="69">
                  <c:v> (420,31,90,100,58,0.82) </c:v>
                </c:pt>
                <c:pt idx="70">
                  <c:v> (420,31,100,100,58,0.82) </c:v>
                </c:pt>
              </c:strCache>
            </c:strRef>
          </c:cat>
          <c:val>
            <c:numRef>
              <c:f>'Neg_162 (100yr)'!$K$11:$K$83</c:f>
              <c:numCache>
                <c:formatCode>_(* #,##0.0_);_(* \(#,##0.0\);_(* "-"??_);_(@_)</c:formatCode>
                <c:ptCount val="73"/>
                <c:pt idx="0">
                  <c:v>4.6113917852421116</c:v>
                </c:pt>
                <c:pt idx="1">
                  <c:v>4.6113917852421116</c:v>
                </c:pt>
                <c:pt idx="2">
                  <c:v>4.6113917852421116</c:v>
                </c:pt>
                <c:pt idx="3">
                  <c:v>4.6113917852421116</c:v>
                </c:pt>
                <c:pt idx="4">
                  <c:v>4.6113917852421116</c:v>
                </c:pt>
                <c:pt idx="5">
                  <c:v>4.6113917852421116</c:v>
                </c:pt>
                <c:pt idx="6">
                  <c:v>4.6113917852421116</c:v>
                </c:pt>
                <c:pt idx="7">
                  <c:v>4.6113917852421116</c:v>
                </c:pt>
                <c:pt idx="8">
                  <c:v>4.6113917852421116</c:v>
                </c:pt>
                <c:pt idx="9">
                  <c:v>4.6113917852421116</c:v>
                </c:pt>
                <c:pt idx="10">
                  <c:v>4.6113917852421116</c:v>
                </c:pt>
                <c:pt idx="11">
                  <c:v>4.6113917852421116</c:v>
                </c:pt>
                <c:pt idx="12">
                  <c:v>4.6113917852421116</c:v>
                </c:pt>
                <c:pt idx="13">
                  <c:v>4.6113917852421116</c:v>
                </c:pt>
                <c:pt idx="14">
                  <c:v>4.6113917852421116</c:v>
                </c:pt>
                <c:pt idx="15">
                  <c:v>4.6113917852421116</c:v>
                </c:pt>
                <c:pt idx="16">
                  <c:v>4.6113917852421116</c:v>
                </c:pt>
                <c:pt idx="17">
                  <c:v>4.6113917852421116</c:v>
                </c:pt>
                <c:pt idx="18">
                  <c:v>4.6113917852421116</c:v>
                </c:pt>
                <c:pt idx="19">
                  <c:v>4.6113917852421116</c:v>
                </c:pt>
                <c:pt idx="20">
                  <c:v>4.6113917852421116</c:v>
                </c:pt>
                <c:pt idx="21">
                  <c:v>4.6113917852421116</c:v>
                </c:pt>
                <c:pt idx="22">
                  <c:v>4.6113917852421116</c:v>
                </c:pt>
                <c:pt idx="23">
                  <c:v>4.6113917852421116</c:v>
                </c:pt>
                <c:pt idx="24">
                  <c:v>4.6113917852421116</c:v>
                </c:pt>
                <c:pt idx="25">
                  <c:v>4.6113917852421116</c:v>
                </c:pt>
                <c:pt idx="26">
                  <c:v>4.6113917852421116</c:v>
                </c:pt>
                <c:pt idx="27">
                  <c:v>4.6113917852421116</c:v>
                </c:pt>
                <c:pt idx="28">
                  <c:v>4.6113917852421116</c:v>
                </c:pt>
                <c:pt idx="29">
                  <c:v>4.6113917852421116</c:v>
                </c:pt>
                <c:pt idx="30">
                  <c:v>4.6113917852421116</c:v>
                </c:pt>
                <c:pt idx="31">
                  <c:v>4.6113917852421116</c:v>
                </c:pt>
                <c:pt idx="32">
                  <c:v>4.6113917852421116</c:v>
                </c:pt>
                <c:pt idx="33">
                  <c:v>4.6113917852421116</c:v>
                </c:pt>
                <c:pt idx="34">
                  <c:v>4.6113917852421116</c:v>
                </c:pt>
                <c:pt idx="35">
                  <c:v>4.6113917852421116</c:v>
                </c:pt>
                <c:pt idx="36">
                  <c:v>4.6113917852421116</c:v>
                </c:pt>
                <c:pt idx="37">
                  <c:v>4.6113917852421116</c:v>
                </c:pt>
                <c:pt idx="38">
                  <c:v>4.6113917852421116</c:v>
                </c:pt>
                <c:pt idx="39">
                  <c:v>4.6113917852421116</c:v>
                </c:pt>
                <c:pt idx="40">
                  <c:v>4.6113917852421116</c:v>
                </c:pt>
                <c:pt idx="41">
                  <c:v>4.6113917852421116</c:v>
                </c:pt>
                <c:pt idx="42">
                  <c:v>4.6113917852421116</c:v>
                </c:pt>
                <c:pt idx="43">
                  <c:v>4.6113917852421116</c:v>
                </c:pt>
                <c:pt idx="44">
                  <c:v>4.6113917852421116</c:v>
                </c:pt>
                <c:pt idx="45">
                  <c:v>4.6113917852421116</c:v>
                </c:pt>
                <c:pt idx="46">
                  <c:v>4.6113917852421116</c:v>
                </c:pt>
                <c:pt idx="47">
                  <c:v>4.6113917852421116</c:v>
                </c:pt>
                <c:pt idx="48">
                  <c:v>4.6113917852421116</c:v>
                </c:pt>
                <c:pt idx="49">
                  <c:v>4.6113917852421116</c:v>
                </c:pt>
                <c:pt idx="50">
                  <c:v>4.6113917852421116</c:v>
                </c:pt>
                <c:pt idx="51">
                  <c:v>4.6113917852421116</c:v>
                </c:pt>
                <c:pt idx="52">
                  <c:v>4.6113917852421116</c:v>
                </c:pt>
                <c:pt idx="53">
                  <c:v>4.6113917852421116</c:v>
                </c:pt>
                <c:pt idx="54">
                  <c:v>4.6113917852421116</c:v>
                </c:pt>
                <c:pt idx="55">
                  <c:v>4.6113917852421116</c:v>
                </c:pt>
                <c:pt idx="56">
                  <c:v>4.6113917852421116</c:v>
                </c:pt>
                <c:pt idx="57">
                  <c:v>4.6113917852421116</c:v>
                </c:pt>
                <c:pt idx="58">
                  <c:v>4.6113917852421116</c:v>
                </c:pt>
                <c:pt idx="59">
                  <c:v>4.6113917852421116</c:v>
                </c:pt>
                <c:pt idx="60">
                  <c:v>4.6113917852421116</c:v>
                </c:pt>
                <c:pt idx="61">
                  <c:v>4.6113917852421116</c:v>
                </c:pt>
                <c:pt idx="62">
                  <c:v>4.6113917852421116</c:v>
                </c:pt>
                <c:pt idx="63">
                  <c:v>4.6113917852421116</c:v>
                </c:pt>
                <c:pt idx="64">
                  <c:v>4.6113917852421116</c:v>
                </c:pt>
                <c:pt idx="65">
                  <c:v>4.6113917852421116</c:v>
                </c:pt>
                <c:pt idx="66">
                  <c:v>4.6113917852421116</c:v>
                </c:pt>
                <c:pt idx="67">
                  <c:v>4.6113917852421116</c:v>
                </c:pt>
                <c:pt idx="68">
                  <c:v>4.6113917852421116</c:v>
                </c:pt>
                <c:pt idx="69">
                  <c:v>4.6113917852421116</c:v>
                </c:pt>
                <c:pt idx="70">
                  <c:v>4.6113917852421116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366-8E4A-8BE9-2379942DDF51}"/>
            </c:ext>
          </c:extLst>
        </c:ser>
        <c:ser>
          <c:idx val="6"/>
          <c:order val="6"/>
          <c:tx>
            <c:v>Carbon Storage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'Neg_162 (100yr)'!$S$11:$S$83</c:f>
              <c:strCache>
                <c:ptCount val="71"/>
                <c:pt idx="0">
                  <c:v> (340,37,60,100,100,0.64) </c:v>
                </c:pt>
                <c:pt idx="1">
                  <c:v> (340,37,70,100,97,0.65) </c:v>
                </c:pt>
                <c:pt idx="2">
                  <c:v> (340,37,80,100,95,0.66) </c:v>
                </c:pt>
                <c:pt idx="3">
                  <c:v> (340,37,90,100,94,0.66) </c:v>
                </c:pt>
                <c:pt idx="4">
                  <c:v> (340,37,100,100,94,0.66) </c:v>
                </c:pt>
                <c:pt idx="5">
                  <c:v> (350,36,50,100,91,0.66) </c:v>
                </c:pt>
                <c:pt idx="6">
                  <c:v> (350,36,60,100,88,0.67) </c:v>
                </c:pt>
                <c:pt idx="7">
                  <c:v> (350,36,70,100,86,0.68) </c:v>
                </c:pt>
                <c:pt idx="8">
                  <c:v> (350,36,80,100,85,0.69) </c:v>
                </c:pt>
                <c:pt idx="9">
                  <c:v> (350,36,90,100,85,0.69) </c:v>
                </c:pt>
                <c:pt idx="10">
                  <c:v> (350,36,100,100,84,0.69) </c:v>
                </c:pt>
                <c:pt idx="11">
                  <c:v> (360,35,40,100,86,0.67) </c:v>
                </c:pt>
                <c:pt idx="12">
                  <c:v> (360,35,50,100,83,0.69) </c:v>
                </c:pt>
                <c:pt idx="13">
                  <c:v> (360,35,60,100,80,0.7) </c:v>
                </c:pt>
                <c:pt idx="14">
                  <c:v> (360,35,70,100,79,0.71) </c:v>
                </c:pt>
                <c:pt idx="15">
                  <c:v> (360,35,80,100,78,0.71) </c:v>
                </c:pt>
                <c:pt idx="16">
                  <c:v> (360,35,90,100,78,0.71) </c:v>
                </c:pt>
                <c:pt idx="17">
                  <c:v> (360,35,100,100,78,0.72) </c:v>
                </c:pt>
                <c:pt idx="18">
                  <c:v> (370,34,30,100,86,0.66) </c:v>
                </c:pt>
                <c:pt idx="19">
                  <c:v> (370,34,40,100,81,0.69) </c:v>
                </c:pt>
                <c:pt idx="20">
                  <c:v> (370,34,50,100,76,0.71) </c:v>
                </c:pt>
                <c:pt idx="21">
                  <c:v> (370,34,60,100,75,0.72) </c:v>
                </c:pt>
                <c:pt idx="22">
                  <c:v> (370,34,70,100,73,0.73) </c:v>
                </c:pt>
                <c:pt idx="23">
                  <c:v> (370,34,80,100,73,0.73) </c:v>
                </c:pt>
                <c:pt idx="24">
                  <c:v> (370,34,90,100,73,0.73) </c:v>
                </c:pt>
                <c:pt idx="25">
                  <c:v> (370,34,100,100,72,0.74) </c:v>
                </c:pt>
                <c:pt idx="26">
                  <c:v> (380,34,20,100,94,0.61) </c:v>
                </c:pt>
                <c:pt idx="27">
                  <c:v> (380,33,30,100,79,0.69) </c:v>
                </c:pt>
                <c:pt idx="28">
                  <c:v> (380,33,40,100,74,0.72) </c:v>
                </c:pt>
                <c:pt idx="29">
                  <c:v> (380,33,50,100,71,0.73) </c:v>
                </c:pt>
                <c:pt idx="30">
                  <c:v> (380,33,60,100,70,0.74) </c:v>
                </c:pt>
                <c:pt idx="31">
                  <c:v> (380,33,70,100,69,0.75) </c:v>
                </c:pt>
                <c:pt idx="32">
                  <c:v> (380,33,80,100,69,0.75) </c:v>
                </c:pt>
                <c:pt idx="33">
                  <c:v> (380,33,90,100,69,0.76) </c:v>
                </c:pt>
                <c:pt idx="34">
                  <c:v> (380,33,100,100,68,0.76) </c:v>
                </c:pt>
                <c:pt idx="35">
                  <c:v> (390,33,20,100,85,0.64) </c:v>
                </c:pt>
                <c:pt idx="36">
                  <c:v> (390,33,30,100,73,0.71) </c:v>
                </c:pt>
                <c:pt idx="37">
                  <c:v> (390,33,40,100,70,0.74) </c:v>
                </c:pt>
                <c:pt idx="38">
                  <c:v> (390,33,50,100,67,0.75) </c:v>
                </c:pt>
                <c:pt idx="39">
                  <c:v> (390,33,60,100,66,0.76) </c:v>
                </c:pt>
                <c:pt idx="40">
                  <c:v> (390,33,70,100,66,0.77) </c:v>
                </c:pt>
                <c:pt idx="41">
                  <c:v> (390,33,80,100,66,0.77) </c:v>
                </c:pt>
                <c:pt idx="42">
                  <c:v> (390,33,90,100,65,0.77) </c:v>
                </c:pt>
                <c:pt idx="43">
                  <c:v> (390,33,100,100,65,0.78) </c:v>
                </c:pt>
                <c:pt idx="44">
                  <c:v> (400,32,20,100,78,0.67) </c:v>
                </c:pt>
                <c:pt idx="45">
                  <c:v> (400,32,30,100,69,0.73) </c:v>
                </c:pt>
                <c:pt idx="46">
                  <c:v> (400,32,40,100,66,0.76) </c:v>
                </c:pt>
                <c:pt idx="47">
                  <c:v> (400,32,50,100,64,0.77) </c:v>
                </c:pt>
                <c:pt idx="48">
                  <c:v> (400,32,60,100,63,0.78) </c:v>
                </c:pt>
                <c:pt idx="49">
                  <c:v> (400,32,70,100,63,0.79) </c:v>
                </c:pt>
                <c:pt idx="50">
                  <c:v> (400,32,80,100,63,0.79) </c:v>
                </c:pt>
                <c:pt idx="51">
                  <c:v> (400,32,90,100,63,0.79) </c:v>
                </c:pt>
                <c:pt idx="52">
                  <c:v> (400,32,100,100,62,0.79) </c:v>
                </c:pt>
                <c:pt idx="53">
                  <c:v> (410,31,20,100,73,0.7) </c:v>
                </c:pt>
                <c:pt idx="54">
                  <c:v> (410,31,30,100,66,0.75) </c:v>
                </c:pt>
                <c:pt idx="55">
                  <c:v> (410,31,40,100,63,0.78) </c:v>
                </c:pt>
                <c:pt idx="56">
                  <c:v> (410,31,50,100,62,0.79) </c:v>
                </c:pt>
                <c:pt idx="57">
                  <c:v> (410,31,60,100,61,0.8) </c:v>
                </c:pt>
                <c:pt idx="58">
                  <c:v> (410,31,70,100,61,0.8) </c:v>
                </c:pt>
                <c:pt idx="59">
                  <c:v> (410,31,80,100,60,0.81) </c:v>
                </c:pt>
                <c:pt idx="60">
                  <c:v> (410,31,90,100,60,0.81) </c:v>
                </c:pt>
                <c:pt idx="61">
                  <c:v> (410,31,100,100,60,0.81) </c:v>
                </c:pt>
                <c:pt idx="62">
                  <c:v> (420,31,20,100,69,0.72) </c:v>
                </c:pt>
                <c:pt idx="63">
                  <c:v> (420,31,30,100,63,0.77) </c:v>
                </c:pt>
                <c:pt idx="64">
                  <c:v> (420,31,40,100,61,0.8) </c:v>
                </c:pt>
                <c:pt idx="65">
                  <c:v> (420,31,50,100,59,0.81) </c:v>
                </c:pt>
                <c:pt idx="66">
                  <c:v> (420,31,60,100,59,0.81) </c:v>
                </c:pt>
                <c:pt idx="67">
                  <c:v> (420,31,70,100,59,0.82) </c:v>
                </c:pt>
                <c:pt idx="68">
                  <c:v> (420,31,80,100,58,0.82) </c:v>
                </c:pt>
                <c:pt idx="69">
                  <c:v> (420,31,90,100,58,0.82) </c:v>
                </c:pt>
                <c:pt idx="70">
                  <c:v> (420,31,100,100,58,0.82) </c:v>
                </c:pt>
              </c:strCache>
            </c:strRef>
          </c:cat>
          <c:val>
            <c:numRef>
              <c:f>'Neg_162 (100yr)'!$P$11:$P$83</c:f>
              <c:numCache>
                <c:formatCode>0.0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366-8E4A-8BE9-2379942DDF51}"/>
            </c:ext>
          </c:extLst>
        </c:ser>
        <c:ser>
          <c:idx val="7"/>
          <c:order val="7"/>
          <c:tx>
            <c:v>DAC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'Neg_162 (100yr)'!$S$11:$S$83</c:f>
              <c:strCache>
                <c:ptCount val="71"/>
                <c:pt idx="0">
                  <c:v> (340,37,60,100,100,0.64) </c:v>
                </c:pt>
                <c:pt idx="1">
                  <c:v> (340,37,70,100,97,0.65) </c:v>
                </c:pt>
                <c:pt idx="2">
                  <c:v> (340,37,80,100,95,0.66) </c:v>
                </c:pt>
                <c:pt idx="3">
                  <c:v> (340,37,90,100,94,0.66) </c:v>
                </c:pt>
                <c:pt idx="4">
                  <c:v> (340,37,100,100,94,0.66) </c:v>
                </c:pt>
                <c:pt idx="5">
                  <c:v> (350,36,50,100,91,0.66) </c:v>
                </c:pt>
                <c:pt idx="6">
                  <c:v> (350,36,60,100,88,0.67) </c:v>
                </c:pt>
                <c:pt idx="7">
                  <c:v> (350,36,70,100,86,0.68) </c:v>
                </c:pt>
                <c:pt idx="8">
                  <c:v> (350,36,80,100,85,0.69) </c:v>
                </c:pt>
                <c:pt idx="9">
                  <c:v> (350,36,90,100,85,0.69) </c:v>
                </c:pt>
                <c:pt idx="10">
                  <c:v> (350,36,100,100,84,0.69) </c:v>
                </c:pt>
                <c:pt idx="11">
                  <c:v> (360,35,40,100,86,0.67) </c:v>
                </c:pt>
                <c:pt idx="12">
                  <c:v> (360,35,50,100,83,0.69) </c:v>
                </c:pt>
                <c:pt idx="13">
                  <c:v> (360,35,60,100,80,0.7) </c:v>
                </c:pt>
                <c:pt idx="14">
                  <c:v> (360,35,70,100,79,0.71) </c:v>
                </c:pt>
                <c:pt idx="15">
                  <c:v> (360,35,80,100,78,0.71) </c:v>
                </c:pt>
                <c:pt idx="16">
                  <c:v> (360,35,90,100,78,0.71) </c:v>
                </c:pt>
                <c:pt idx="17">
                  <c:v> (360,35,100,100,78,0.72) </c:v>
                </c:pt>
                <c:pt idx="18">
                  <c:v> (370,34,30,100,86,0.66) </c:v>
                </c:pt>
                <c:pt idx="19">
                  <c:v> (370,34,40,100,81,0.69) </c:v>
                </c:pt>
                <c:pt idx="20">
                  <c:v> (370,34,50,100,76,0.71) </c:v>
                </c:pt>
                <c:pt idx="21">
                  <c:v> (370,34,60,100,75,0.72) </c:v>
                </c:pt>
                <c:pt idx="22">
                  <c:v> (370,34,70,100,73,0.73) </c:v>
                </c:pt>
                <c:pt idx="23">
                  <c:v> (370,34,80,100,73,0.73) </c:v>
                </c:pt>
                <c:pt idx="24">
                  <c:v> (370,34,90,100,73,0.73) </c:v>
                </c:pt>
                <c:pt idx="25">
                  <c:v> (370,34,100,100,72,0.74) </c:v>
                </c:pt>
                <c:pt idx="26">
                  <c:v> (380,34,20,100,94,0.61) </c:v>
                </c:pt>
                <c:pt idx="27">
                  <c:v> (380,33,30,100,79,0.69) </c:v>
                </c:pt>
                <c:pt idx="28">
                  <c:v> (380,33,40,100,74,0.72) </c:v>
                </c:pt>
                <c:pt idx="29">
                  <c:v> (380,33,50,100,71,0.73) </c:v>
                </c:pt>
                <c:pt idx="30">
                  <c:v> (380,33,60,100,70,0.74) </c:v>
                </c:pt>
                <c:pt idx="31">
                  <c:v> (380,33,70,100,69,0.75) </c:v>
                </c:pt>
                <c:pt idx="32">
                  <c:v> (380,33,80,100,69,0.75) </c:v>
                </c:pt>
                <c:pt idx="33">
                  <c:v> (380,33,90,100,69,0.76) </c:v>
                </c:pt>
                <c:pt idx="34">
                  <c:v> (380,33,100,100,68,0.76) </c:v>
                </c:pt>
                <c:pt idx="35">
                  <c:v> (390,33,20,100,85,0.64) </c:v>
                </c:pt>
                <c:pt idx="36">
                  <c:v> (390,33,30,100,73,0.71) </c:v>
                </c:pt>
                <c:pt idx="37">
                  <c:v> (390,33,40,100,70,0.74) </c:v>
                </c:pt>
                <c:pt idx="38">
                  <c:v> (390,33,50,100,67,0.75) </c:v>
                </c:pt>
                <c:pt idx="39">
                  <c:v> (390,33,60,100,66,0.76) </c:v>
                </c:pt>
                <c:pt idx="40">
                  <c:v> (390,33,70,100,66,0.77) </c:v>
                </c:pt>
                <c:pt idx="41">
                  <c:v> (390,33,80,100,66,0.77) </c:v>
                </c:pt>
                <c:pt idx="42">
                  <c:v> (390,33,90,100,65,0.77) </c:v>
                </c:pt>
                <c:pt idx="43">
                  <c:v> (390,33,100,100,65,0.78) </c:v>
                </c:pt>
                <c:pt idx="44">
                  <c:v> (400,32,20,100,78,0.67) </c:v>
                </c:pt>
                <c:pt idx="45">
                  <c:v> (400,32,30,100,69,0.73) </c:v>
                </c:pt>
                <c:pt idx="46">
                  <c:v> (400,32,40,100,66,0.76) </c:v>
                </c:pt>
                <c:pt idx="47">
                  <c:v> (400,32,50,100,64,0.77) </c:v>
                </c:pt>
                <c:pt idx="48">
                  <c:v> (400,32,60,100,63,0.78) </c:v>
                </c:pt>
                <c:pt idx="49">
                  <c:v> (400,32,70,100,63,0.79) </c:v>
                </c:pt>
                <c:pt idx="50">
                  <c:v> (400,32,80,100,63,0.79) </c:v>
                </c:pt>
                <c:pt idx="51">
                  <c:v> (400,32,90,100,63,0.79) </c:v>
                </c:pt>
                <c:pt idx="52">
                  <c:v> (400,32,100,100,62,0.79) </c:v>
                </c:pt>
                <c:pt idx="53">
                  <c:v> (410,31,20,100,73,0.7) </c:v>
                </c:pt>
                <c:pt idx="54">
                  <c:v> (410,31,30,100,66,0.75) </c:v>
                </c:pt>
                <c:pt idx="55">
                  <c:v> (410,31,40,100,63,0.78) </c:v>
                </c:pt>
                <c:pt idx="56">
                  <c:v> (410,31,50,100,62,0.79) </c:v>
                </c:pt>
                <c:pt idx="57">
                  <c:v> (410,31,60,100,61,0.8) </c:v>
                </c:pt>
                <c:pt idx="58">
                  <c:v> (410,31,70,100,61,0.8) </c:v>
                </c:pt>
                <c:pt idx="59">
                  <c:v> (410,31,80,100,60,0.81) </c:v>
                </c:pt>
                <c:pt idx="60">
                  <c:v> (410,31,90,100,60,0.81) </c:v>
                </c:pt>
                <c:pt idx="61">
                  <c:v> (410,31,100,100,60,0.81) </c:v>
                </c:pt>
                <c:pt idx="62">
                  <c:v> (420,31,20,100,69,0.72) </c:v>
                </c:pt>
                <c:pt idx="63">
                  <c:v> (420,31,30,100,63,0.77) </c:v>
                </c:pt>
                <c:pt idx="64">
                  <c:v> (420,31,40,100,61,0.8) </c:v>
                </c:pt>
                <c:pt idx="65">
                  <c:v> (420,31,50,100,59,0.81) </c:v>
                </c:pt>
                <c:pt idx="66">
                  <c:v> (420,31,60,100,59,0.81) </c:v>
                </c:pt>
                <c:pt idx="67">
                  <c:v> (420,31,70,100,59,0.82) </c:v>
                </c:pt>
                <c:pt idx="68">
                  <c:v> (420,31,80,100,58,0.82) </c:v>
                </c:pt>
                <c:pt idx="69">
                  <c:v> (420,31,90,100,58,0.82) </c:v>
                </c:pt>
                <c:pt idx="70">
                  <c:v> (420,31,100,100,58,0.82) </c:v>
                </c:pt>
              </c:strCache>
            </c:strRef>
          </c:cat>
          <c:val>
            <c:numRef>
              <c:f>'Neg_162 (100yr)'!$O$11:$O$83</c:f>
              <c:numCache>
                <c:formatCode>_(* #,##0.00_);_(* \(#,##0.00\);_(* "-"??_);_(@_)</c:formatCode>
                <c:ptCount val="73"/>
                <c:pt idx="0">
                  <c:v>41.904117981327488</c:v>
                </c:pt>
                <c:pt idx="1">
                  <c:v>41.147167737979423</c:v>
                </c:pt>
                <c:pt idx="2">
                  <c:v>40.652216138832379</c:v>
                </c:pt>
                <c:pt idx="3">
                  <c:v>40.426769373244369</c:v>
                </c:pt>
                <c:pt idx="4">
                  <c:v>40.537208263625054</c:v>
                </c:pt>
                <c:pt idx="5">
                  <c:v>39.219708853261984</c:v>
                </c:pt>
                <c:pt idx="6">
                  <c:v>38.59303994868452</c:v>
                </c:pt>
                <c:pt idx="7">
                  <c:v>38.198671286935024</c:v>
                </c:pt>
                <c:pt idx="8">
                  <c:v>38.031903340763229</c:v>
                </c:pt>
                <c:pt idx="9">
                  <c:v>38.20389298387974</c:v>
                </c:pt>
                <c:pt idx="10">
                  <c:v>37.853125491618599</c:v>
                </c:pt>
                <c:pt idx="11">
                  <c:v>37.440872517833448</c:v>
                </c:pt>
                <c:pt idx="12">
                  <c:v>37.239967727885585</c:v>
                </c:pt>
                <c:pt idx="13">
                  <c:v>36.494439946604096</c:v>
                </c:pt>
                <c:pt idx="14">
                  <c:v>36.414678525773589</c:v>
                </c:pt>
                <c:pt idx="15">
                  <c:v>36.182835181428295</c:v>
                </c:pt>
                <c:pt idx="16">
                  <c:v>36.320296353497888</c:v>
                </c:pt>
                <c:pt idx="17">
                  <c:v>36.422119443919804</c:v>
                </c:pt>
                <c:pt idx="18">
                  <c:v>36.890766744707861</c:v>
                </c:pt>
                <c:pt idx="19">
                  <c:v>36.591106611293092</c:v>
                </c:pt>
                <c:pt idx="20">
                  <c:v>35.279873237263679</c:v>
                </c:pt>
                <c:pt idx="21">
                  <c:v>35.300303126559868</c:v>
                </c:pt>
                <c:pt idx="22">
                  <c:v>34.697262400657245</c:v>
                </c:pt>
                <c:pt idx="23">
                  <c:v>34.849735951442888</c:v>
                </c:pt>
                <c:pt idx="24">
                  <c:v>34.959326316070076</c:v>
                </c:pt>
                <c:pt idx="25">
                  <c:v>34.569722452782621</c:v>
                </c:pt>
                <c:pt idx="26">
                  <c:v>37.512409765976031</c:v>
                </c:pt>
                <c:pt idx="27">
                  <c:v>35.362767676261008</c:v>
                </c:pt>
                <c:pt idx="28">
                  <c:v>34.704050606685378</c:v>
                </c:pt>
                <c:pt idx="29">
                  <c:v>34.043244858331853</c:v>
                </c:pt>
                <c:pt idx="30">
                  <c:v>34.029798988699213</c:v>
                </c:pt>
                <c:pt idx="31">
                  <c:v>33.791363251961236</c:v>
                </c:pt>
                <c:pt idx="32">
                  <c:v>33.944489514864969</c:v>
                </c:pt>
                <c:pt idx="33">
                  <c:v>34.043571214390909</c:v>
                </c:pt>
                <c:pt idx="34">
                  <c:v>33.61232431796936</c:v>
                </c:pt>
                <c:pt idx="35">
                  <c:v>35.668432761162194</c:v>
                </c:pt>
                <c:pt idx="36">
                  <c:v>33.796715491329572</c:v>
                </c:pt>
                <c:pt idx="37">
                  <c:v>33.755659899101744</c:v>
                </c:pt>
                <c:pt idx="38">
                  <c:v>33.00432297996926</c:v>
                </c:pt>
                <c:pt idx="39">
                  <c:v>32.886508442654147</c:v>
                </c:pt>
                <c:pt idx="40">
                  <c:v>33.123442941520537</c:v>
                </c:pt>
                <c:pt idx="41">
                  <c:v>33.226832541025864</c:v>
                </c:pt>
                <c:pt idx="42">
                  <c:v>32.833704032300737</c:v>
                </c:pt>
                <c:pt idx="43">
                  <c:v>32.893100835046859</c:v>
                </c:pt>
                <c:pt idx="44">
                  <c:v>34.146373372989949</c:v>
                </c:pt>
                <c:pt idx="45">
                  <c:v>32.94016137876109</c:v>
                </c:pt>
                <c:pt idx="46">
                  <c:v>32.692652943581649</c:v>
                </c:pt>
                <c:pt idx="47">
                  <c:v>32.303505978776869</c:v>
                </c:pt>
                <c:pt idx="48">
                  <c:v>32.123618519031481</c:v>
                </c:pt>
                <c:pt idx="49">
                  <c:v>32.308662404509768</c:v>
                </c:pt>
                <c:pt idx="50">
                  <c:v>32.411464563108822</c:v>
                </c:pt>
                <c:pt idx="51">
                  <c:v>32.52660298073976</c:v>
                </c:pt>
                <c:pt idx="52">
                  <c:v>32.042682216388421</c:v>
                </c:pt>
                <c:pt idx="53">
                  <c:v>33.234469272807516</c:v>
                </c:pt>
                <c:pt idx="54">
                  <c:v>32.455718444715274</c:v>
                </c:pt>
                <c:pt idx="55">
                  <c:v>32.029040533120352</c:v>
                </c:pt>
                <c:pt idx="56">
                  <c:v>32.04672903152057</c:v>
                </c:pt>
                <c:pt idx="57">
                  <c:v>31.804572835709479</c:v>
                </c:pt>
                <c:pt idx="58">
                  <c:v>31.951889960762216</c:v>
                </c:pt>
                <c:pt idx="59">
                  <c:v>31.557325485377277</c:v>
                </c:pt>
                <c:pt idx="60">
                  <c:v>31.608237030588235</c:v>
                </c:pt>
                <c:pt idx="61">
                  <c:v>31.651316030382123</c:v>
                </c:pt>
                <c:pt idx="62">
                  <c:v>32.467271449205462</c:v>
                </c:pt>
                <c:pt idx="63">
                  <c:v>31.761754920762819</c:v>
                </c:pt>
                <c:pt idx="64">
                  <c:v>31.693089605939839</c:v>
                </c:pt>
                <c:pt idx="65">
                  <c:v>31.092986084568611</c:v>
                </c:pt>
                <c:pt idx="66">
                  <c:v>31.347152183352556</c:v>
                </c:pt>
                <c:pt idx="67">
                  <c:v>31.505043244718337</c:v>
                </c:pt>
                <c:pt idx="68">
                  <c:v>31.054345527177734</c:v>
                </c:pt>
                <c:pt idx="69">
                  <c:v>31.103560020881659</c:v>
                </c:pt>
                <c:pt idx="70">
                  <c:v>31.152774514585591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366-8E4A-8BE9-2379942DD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925184"/>
        <c:axId val="240907904"/>
      </c:barChart>
      <c:lineChart>
        <c:grouping val="standard"/>
        <c:varyColors val="0"/>
        <c:ser>
          <c:idx val="8"/>
          <c:order val="8"/>
          <c:tx>
            <c:v>Total</c:v>
          </c:tx>
          <c:spPr>
            <a:ln w="19050">
              <a:solidFill>
                <a:schemeClr val="tx1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</c:spPr>
          </c:marker>
          <c:dLbls>
            <c:spPr>
              <a:ln w="9525">
                <a:solidFill>
                  <a:schemeClr val="tx1"/>
                </a:solidFill>
              </a:ln>
            </c:spPr>
            <c:txPr>
              <a:bodyPr rot="-3840000" anchor="t" anchorCtr="0"/>
              <a:lstStyle/>
              <a:p>
                <a:pPr>
                  <a:defRPr lang="ja-JP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'Neg_162 (100yr)'!$Q$11:$Q$83</c:f>
              <c:numCache>
                <c:formatCode>_(* #,##0.00_);_(* \(#,##0.00\);_(* "-"??_);_(@_)</c:formatCode>
                <c:ptCount val="73"/>
                <c:pt idx="0">
                  <c:v>127.19254944921356</c:v>
                </c:pt>
                <c:pt idx="1">
                  <c:v>126.92386421842053</c:v>
                </c:pt>
                <c:pt idx="2">
                  <c:v>126.91717763182854</c:v>
                </c:pt>
                <c:pt idx="3">
                  <c:v>127.17999587879558</c:v>
                </c:pt>
                <c:pt idx="4">
                  <c:v>127.77869978173132</c:v>
                </c:pt>
                <c:pt idx="5">
                  <c:v>125.70152113646145</c:v>
                </c:pt>
                <c:pt idx="6">
                  <c:v>125.56311724443904</c:v>
                </c:pt>
                <c:pt idx="7">
                  <c:v>125.65701359524459</c:v>
                </c:pt>
                <c:pt idx="8">
                  <c:v>125.97851066162784</c:v>
                </c:pt>
                <c:pt idx="9">
                  <c:v>126.6387653172994</c:v>
                </c:pt>
                <c:pt idx="10">
                  <c:v>126.77626283759331</c:v>
                </c:pt>
                <c:pt idx="11">
                  <c:v>125.1160656163463</c:v>
                </c:pt>
                <c:pt idx="12">
                  <c:v>125.40342583895348</c:v>
                </c:pt>
                <c:pt idx="13">
                  <c:v>125.14616307022703</c:v>
                </c:pt>
                <c:pt idx="14">
                  <c:v>125.55466666195159</c:v>
                </c:pt>
                <c:pt idx="15">
                  <c:v>125.81108833016134</c:v>
                </c:pt>
                <c:pt idx="16">
                  <c:v>126.43681451478597</c:v>
                </c:pt>
                <c:pt idx="17">
                  <c:v>127.02690261776294</c:v>
                </c:pt>
                <c:pt idx="18">
                  <c:v>125.75934065853413</c:v>
                </c:pt>
                <c:pt idx="19">
                  <c:v>125.9479455376744</c:v>
                </c:pt>
                <c:pt idx="20">
                  <c:v>125.12497717620005</c:v>
                </c:pt>
                <c:pt idx="21">
                  <c:v>125.63367207805128</c:v>
                </c:pt>
                <c:pt idx="22">
                  <c:v>125.51889636470369</c:v>
                </c:pt>
                <c:pt idx="23">
                  <c:v>126.1596349280444</c:v>
                </c:pt>
                <c:pt idx="24">
                  <c:v>126.75749030522663</c:v>
                </c:pt>
                <c:pt idx="25">
                  <c:v>126.85615145449421</c:v>
                </c:pt>
                <c:pt idx="26">
                  <c:v>127.62942771476928</c:v>
                </c:pt>
                <c:pt idx="27">
                  <c:v>125.91298741795572</c:v>
                </c:pt>
                <c:pt idx="28">
                  <c:v>125.74253536093514</c:v>
                </c:pt>
                <c:pt idx="29">
                  <c:v>125.56999462513667</c:v>
                </c:pt>
                <c:pt idx="30">
                  <c:v>126.04481376805907</c:v>
                </c:pt>
                <c:pt idx="31">
                  <c:v>126.29464304387614</c:v>
                </c:pt>
                <c:pt idx="32">
                  <c:v>126.93603431933492</c:v>
                </c:pt>
                <c:pt idx="33">
                  <c:v>127.52338103141591</c:v>
                </c:pt>
                <c:pt idx="34">
                  <c:v>127.5803991475494</c:v>
                </c:pt>
                <c:pt idx="35">
                  <c:v>127.46709653782388</c:v>
                </c:pt>
                <c:pt idx="36">
                  <c:v>126.08364428054631</c:v>
                </c:pt>
                <c:pt idx="37">
                  <c:v>126.53085370087352</c:v>
                </c:pt>
                <c:pt idx="38">
                  <c:v>126.26778179429608</c:v>
                </c:pt>
                <c:pt idx="39">
                  <c:v>126.63823226953602</c:v>
                </c:pt>
                <c:pt idx="40">
                  <c:v>127.36343178095746</c:v>
                </c:pt>
                <c:pt idx="41">
                  <c:v>127.95508639301784</c:v>
                </c:pt>
                <c:pt idx="42">
                  <c:v>128.05022289684774</c:v>
                </c:pt>
                <c:pt idx="43">
                  <c:v>128.59788471214893</c:v>
                </c:pt>
                <c:pt idx="44">
                  <c:v>127.62668297752009</c:v>
                </c:pt>
                <c:pt idx="45">
                  <c:v>126.90873599584627</c:v>
                </c:pt>
                <c:pt idx="46">
                  <c:v>127.14949257322188</c:v>
                </c:pt>
                <c:pt idx="47">
                  <c:v>127.24861062097214</c:v>
                </c:pt>
                <c:pt idx="48">
                  <c:v>127.5569881737818</c:v>
                </c:pt>
                <c:pt idx="49">
                  <c:v>128.23029707181513</c:v>
                </c:pt>
                <c:pt idx="50">
                  <c:v>128.82136424296925</c:v>
                </c:pt>
                <c:pt idx="51">
                  <c:v>129.42476767315523</c:v>
                </c:pt>
                <c:pt idx="52">
                  <c:v>129.42911192135892</c:v>
                </c:pt>
                <c:pt idx="53">
                  <c:v>128.39642470520607</c:v>
                </c:pt>
                <c:pt idx="54">
                  <c:v>128.10593888966889</c:v>
                </c:pt>
                <c:pt idx="55">
                  <c:v>128.16752599062903</c:v>
                </c:pt>
                <c:pt idx="56">
                  <c:v>128.67347950158427</c:v>
                </c:pt>
                <c:pt idx="57">
                  <c:v>128.91958831832824</c:v>
                </c:pt>
                <c:pt idx="58">
                  <c:v>129.55517045593604</c:v>
                </c:pt>
                <c:pt idx="59">
                  <c:v>129.64887099310613</c:v>
                </c:pt>
                <c:pt idx="60">
                  <c:v>130.18804755087214</c:v>
                </c:pt>
                <c:pt idx="61">
                  <c:v>130.71939156322108</c:v>
                </c:pt>
                <c:pt idx="62">
                  <c:v>129.36593592912607</c:v>
                </c:pt>
                <c:pt idx="63">
                  <c:v>129.14868441323847</c:v>
                </c:pt>
                <c:pt idx="64">
                  <c:v>129.56828411097055</c:v>
                </c:pt>
                <c:pt idx="65">
                  <c:v>129.45644560215436</c:v>
                </c:pt>
                <c:pt idx="66">
                  <c:v>130.19887671349335</c:v>
                </c:pt>
                <c:pt idx="67">
                  <c:v>130.8450327874142</c:v>
                </c:pt>
                <c:pt idx="68">
                  <c:v>130.88260008242864</c:v>
                </c:pt>
                <c:pt idx="69">
                  <c:v>131.4200795886876</c:v>
                </c:pt>
                <c:pt idx="70">
                  <c:v>131.95755909494659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D366-8E4A-8BE9-2379942DD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925184"/>
        <c:axId val="240907904"/>
      </c:lineChart>
      <c:catAx>
        <c:axId val="24092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Renewable Capacity [GW], Storage Capacity [TWh], Catalyser Capacity [GW],  DAC Capacity [GW], DAC Capacity Factor)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240907904"/>
        <c:crosses val="autoZero"/>
        <c:auto val="1"/>
        <c:lblAlgn val="ctr"/>
        <c:lblOffset val="100"/>
        <c:noMultiLvlLbl val="0"/>
      </c:catAx>
      <c:valAx>
        <c:axId val="240907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Electricity Price (£/MWh)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24092518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GB"/>
              <a:t>Electricity</a:t>
            </a:r>
            <a:r>
              <a:rPr lang="en-GB" baseline="0"/>
              <a:t> Price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Discount Rate = 5%</c:v>
          </c:tx>
          <c:spPr>
            <a:ln w="41275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accent2"/>
              </a:solidFill>
              <a:ln w="38100">
                <a:solidFill>
                  <a:srgbClr val="FF0000"/>
                </a:solidFill>
              </a:ln>
            </c:spPr>
          </c:marker>
          <c:cat>
            <c:strRef>
              <c:f>Overall!$S$5:$S$96</c:f>
              <c:strCache>
                <c:ptCount val="92"/>
                <c:pt idx="0">
                  <c:v> (230,136,50,100,0,0) </c:v>
                </c:pt>
                <c:pt idx="1">
                  <c:v> (230,121,60,100,0,0) </c:v>
                </c:pt>
                <c:pt idx="2">
                  <c:v> (230,116,70,100,0,0) </c:v>
                </c:pt>
                <c:pt idx="3">
                  <c:v> (230,114,80,100,0,0) </c:v>
                </c:pt>
                <c:pt idx="4">
                  <c:v> (230,111,90,100,0,0) </c:v>
                </c:pt>
                <c:pt idx="5">
                  <c:v> (230,110,100,100,0,0) </c:v>
                </c:pt>
                <c:pt idx="6">
                  <c:v> (240,114,40,100,0,0) </c:v>
                </c:pt>
                <c:pt idx="7">
                  <c:v> (240,99,50,100,0,0) </c:v>
                </c:pt>
                <c:pt idx="8">
                  <c:v> (240,91,60,100,0,0) </c:v>
                </c:pt>
                <c:pt idx="9">
                  <c:v> (240,85,70,100,0,0) </c:v>
                </c:pt>
                <c:pt idx="10">
                  <c:v> (240,81,80,100,0,0) </c:v>
                </c:pt>
                <c:pt idx="11">
                  <c:v> (240,79,90,100,0,0) </c:v>
                </c:pt>
                <c:pt idx="12">
                  <c:v> (240,79,100,100,0,0) </c:v>
                </c:pt>
                <c:pt idx="13">
                  <c:v> (250,111,30,100,0,0) </c:v>
                </c:pt>
                <c:pt idx="14">
                  <c:v> (250,84,40,100,0,0) </c:v>
                </c:pt>
                <c:pt idx="15">
                  <c:v> (250,71,50,100,0,0) </c:v>
                </c:pt>
                <c:pt idx="16">
                  <c:v> (250,69,60,100,0,0) </c:v>
                </c:pt>
                <c:pt idx="17">
                  <c:v> (250,68,70,100,0,0) </c:v>
                </c:pt>
                <c:pt idx="18">
                  <c:v> (250,67,80,100,0,0) </c:v>
                </c:pt>
                <c:pt idx="19">
                  <c:v> (250,67,90,100,0,0) </c:v>
                </c:pt>
                <c:pt idx="20">
                  <c:v> (250,67,100,100,0,0) </c:v>
                </c:pt>
                <c:pt idx="21">
                  <c:v> (260,81,30,100,0,0) </c:v>
                </c:pt>
                <c:pt idx="22">
                  <c:v> (260,63,40,100,0,0) </c:v>
                </c:pt>
                <c:pt idx="23">
                  <c:v> (260,60,50,100,0,0) </c:v>
                </c:pt>
                <c:pt idx="24">
                  <c:v> (260,58,60,100,0,0) </c:v>
                </c:pt>
                <c:pt idx="25">
                  <c:v> (260,57,70,100,0,0) </c:v>
                </c:pt>
                <c:pt idx="26">
                  <c:v> (260,56,80,100,0,0) </c:v>
                </c:pt>
                <c:pt idx="27">
                  <c:v> (260,55,90,100,0,0) </c:v>
                </c:pt>
                <c:pt idx="28">
                  <c:v> (260,55,100,100,0,0) </c:v>
                </c:pt>
                <c:pt idx="29">
                  <c:v> (240,114,40,100,41,0.06) </c:v>
                </c:pt>
                <c:pt idx="30">
                  <c:v> (240,99,50,100,18,0.11) </c:v>
                </c:pt>
                <c:pt idx="31">
                  <c:v> (240,91,60,100,14,0.15) </c:v>
                </c:pt>
                <c:pt idx="32">
                  <c:v> (240,85,70,100,12,0.17) </c:v>
                </c:pt>
                <c:pt idx="33">
                  <c:v> (240,81,80,100,11,0.18) </c:v>
                </c:pt>
                <c:pt idx="34">
                  <c:v> (240,79,90,100,11,0.18) </c:v>
                </c:pt>
                <c:pt idx="35">
                  <c:v> (240,79,100,100,11,0.19) </c:v>
                </c:pt>
                <c:pt idx="36">
                  <c:v> (250,111,30,100,91,0.04) </c:v>
                </c:pt>
                <c:pt idx="37">
                  <c:v> (250,84,40,100,15,0.13) </c:v>
                </c:pt>
                <c:pt idx="38">
                  <c:v> (250,71,50,100,11,0.19) </c:v>
                </c:pt>
                <c:pt idx="39">
                  <c:v> (250,69,60,100,9,0.22) </c:v>
                </c:pt>
                <c:pt idx="40">
                  <c:v> (250,68,70,100,8,0.24) </c:v>
                </c:pt>
                <c:pt idx="41">
                  <c:v> (250,67,80,100,8,0.25) </c:v>
                </c:pt>
                <c:pt idx="42">
                  <c:v> (250,67,90,100,8,0.26) </c:v>
                </c:pt>
                <c:pt idx="43">
                  <c:v> (250,67,100,100,8,0.26) </c:v>
                </c:pt>
                <c:pt idx="44">
                  <c:v> (260,81,30,100,19,0.11) </c:v>
                </c:pt>
                <c:pt idx="45">
                  <c:v> (260,63,40,100,10,0.21) </c:v>
                </c:pt>
                <c:pt idx="46">
                  <c:v> (260,60,50,100,8,0.26) </c:v>
                </c:pt>
                <c:pt idx="47">
                  <c:v> (260,58,60,100,7,0.29) </c:v>
                </c:pt>
                <c:pt idx="48">
                  <c:v> (260,57,70,100,7,0.31) </c:v>
                </c:pt>
                <c:pt idx="49">
                  <c:v> (260,56,80,100,6,0.32) </c:v>
                </c:pt>
                <c:pt idx="50">
                  <c:v> (260,55,90,100,6,0.32) </c:v>
                </c:pt>
                <c:pt idx="51">
                  <c:v> (260,55,100,100,6,0.33) </c:v>
                </c:pt>
                <c:pt idx="52">
                  <c:v> (240,99,50,100,52,0.11) </c:v>
                </c:pt>
                <c:pt idx="53">
                  <c:v> (240,91,60,100,36,0.15) </c:v>
                </c:pt>
                <c:pt idx="54">
                  <c:v> (240,85,70,100,31,0.17) </c:v>
                </c:pt>
                <c:pt idx="55">
                  <c:v> (240,81,80,100,29,0.18) </c:v>
                </c:pt>
                <c:pt idx="56">
                  <c:v> (240,79,90,100,28,0.18) </c:v>
                </c:pt>
                <c:pt idx="57">
                  <c:v> (240,79,100,100,28,0.19) </c:v>
                </c:pt>
                <c:pt idx="58">
                  <c:v> (250,84,40,100,41,0.13) </c:v>
                </c:pt>
                <c:pt idx="59">
                  <c:v> (250,71,50,100,27,0.19) </c:v>
                </c:pt>
                <c:pt idx="60">
                  <c:v> (250,69,60,100,23,0.22) </c:v>
                </c:pt>
                <c:pt idx="61">
                  <c:v> (250,68,70,100,21,0.24) </c:v>
                </c:pt>
                <c:pt idx="62">
                  <c:v> (250,67,80,100,20,0.25) </c:v>
                </c:pt>
                <c:pt idx="63">
                  <c:v> (250,67,90,100,19,0.26) </c:v>
                </c:pt>
                <c:pt idx="64">
                  <c:v> (250,67,100,100,19,0.26) </c:v>
                </c:pt>
                <c:pt idx="65">
                  <c:v> (260,81,30,100,53,0.11) </c:v>
                </c:pt>
                <c:pt idx="66">
                  <c:v> (260,63,40,100,24,0.21) </c:v>
                </c:pt>
                <c:pt idx="67">
                  <c:v> (260,60,50,100,19,0.26) </c:v>
                </c:pt>
                <c:pt idx="68">
                  <c:v> (260,58,60,100,17,0.29) </c:v>
                </c:pt>
                <c:pt idx="69">
                  <c:v> (260,57,70,100,16,0.31) </c:v>
                </c:pt>
                <c:pt idx="70">
                  <c:v> (260,56,80,100,15,0.32) </c:v>
                </c:pt>
                <c:pt idx="71">
                  <c:v> (260,55,90,100,15,0.32) </c:v>
                </c:pt>
                <c:pt idx="72">
                  <c:v> (260,55,100,100,15,0.33) </c:v>
                </c:pt>
                <c:pt idx="73">
                  <c:v> (240,91,60,100,81,0.15) </c:v>
                </c:pt>
                <c:pt idx="74">
                  <c:v> (240,85,70,100,62,0.17) </c:v>
                </c:pt>
                <c:pt idx="75">
                  <c:v> (240,81,80,100,57,0.18) </c:v>
                </c:pt>
                <c:pt idx="76">
                  <c:v> (240,79,90,100,54,0.18) </c:v>
                </c:pt>
                <c:pt idx="77">
                  <c:v> (240,79,100,100,53,0.19) </c:v>
                </c:pt>
                <c:pt idx="78">
                  <c:v> (250,84,40,100,106,0.13) </c:v>
                </c:pt>
                <c:pt idx="79">
                  <c:v> (250,71,50,100,50,0.19) </c:v>
                </c:pt>
                <c:pt idx="80">
                  <c:v> (250,69,60,100,40,0.22) </c:v>
                </c:pt>
                <c:pt idx="81">
                  <c:v> (250,68,70,100,36,0.24) </c:v>
                </c:pt>
                <c:pt idx="82">
                  <c:v> (250,67,80,100,35,0.25) </c:v>
                </c:pt>
                <c:pt idx="83">
                  <c:v> (250,67,90,100,34,0.26) </c:v>
                </c:pt>
                <c:pt idx="84">
                  <c:v> (250,67,100,100,33,0.26) </c:v>
                </c:pt>
                <c:pt idx="85">
                  <c:v> (260,63,40,100,43,0.21) </c:v>
                </c:pt>
                <c:pt idx="86">
                  <c:v> (260,60,50,100,33,0.26) </c:v>
                </c:pt>
                <c:pt idx="87">
                  <c:v> (260,58,60,100,29,0.29) </c:v>
                </c:pt>
                <c:pt idx="88">
                  <c:v> (260,57,70,100,27,0.31) </c:v>
                </c:pt>
                <c:pt idx="89">
                  <c:v> (260,56,80,100,26,0.32) </c:v>
                </c:pt>
                <c:pt idx="90">
                  <c:v> (260,55,90,100,25,0.32) </c:v>
                </c:pt>
                <c:pt idx="91">
                  <c:v> (260,55,100,100,25,0.33) </c:v>
                </c:pt>
              </c:strCache>
            </c:strRef>
          </c:cat>
          <c:val>
            <c:numRef>
              <c:f>Overall!$Q$5:$Q$96</c:f>
              <c:numCache>
                <c:formatCode>_(* #,##0.00_);_(* \(#,##0.00\);_(* "-"??_);_(@_)</c:formatCode>
                <c:ptCount val="92"/>
                <c:pt idx="0">
                  <c:v>71.881126765285885</c:v>
                </c:pt>
                <c:pt idx="1">
                  <c:v>71.539962115216099</c:v>
                </c:pt>
                <c:pt idx="2">
                  <c:v>71.755106440223074</c:v>
                </c:pt>
                <c:pt idx="3">
                  <c:v>72.137143457753069</c:v>
                </c:pt>
                <c:pt idx="4">
                  <c:v>72.463549577775396</c:v>
                </c:pt>
                <c:pt idx="5">
                  <c:v>72.901217492813075</c:v>
                </c:pt>
                <c:pt idx="6">
                  <c:v>71.918561970282752</c:v>
                </c:pt>
                <c:pt idx="7">
                  <c:v>71.577397320212967</c:v>
                </c:pt>
                <c:pt idx="8">
                  <c:v>71.625648952696906</c:v>
                </c:pt>
                <c:pt idx="9">
                  <c:v>71.785162380196212</c:v>
                </c:pt>
                <c:pt idx="10">
                  <c:v>72.055937602710856</c:v>
                </c:pt>
                <c:pt idx="11">
                  <c:v>72.437974620240851</c:v>
                </c:pt>
                <c:pt idx="12">
                  <c:v>72.931273432786213</c:v>
                </c:pt>
                <c:pt idx="13">
                  <c:v>73.012984227925472</c:v>
                </c:pt>
                <c:pt idx="14">
                  <c:v>72.00424880776356</c:v>
                </c:pt>
                <c:pt idx="15">
                  <c:v>71.774345952709126</c:v>
                </c:pt>
                <c:pt idx="16">
                  <c:v>72.156382970239122</c:v>
                </c:pt>
                <c:pt idx="17">
                  <c:v>72.5940508852768</c:v>
                </c:pt>
                <c:pt idx="18">
                  <c:v>73.031718800314493</c:v>
                </c:pt>
                <c:pt idx="19">
                  <c:v>73.525017612859841</c:v>
                </c:pt>
                <c:pt idx="20">
                  <c:v>74.018316425405189</c:v>
                </c:pt>
                <c:pt idx="21">
                  <c:v>73.098671065406265</c:v>
                </c:pt>
                <c:pt idx="22">
                  <c:v>72.59061372281343</c:v>
                </c:pt>
                <c:pt idx="23">
                  <c:v>72.917019842835771</c:v>
                </c:pt>
                <c:pt idx="24">
                  <c:v>73.299056860365766</c:v>
                </c:pt>
                <c:pt idx="25">
                  <c:v>73.736724775403445</c:v>
                </c:pt>
                <c:pt idx="26">
                  <c:v>74.174392690441124</c:v>
                </c:pt>
                <c:pt idx="27">
                  <c:v>74.612060605478803</c:v>
                </c:pt>
                <c:pt idx="28">
                  <c:v>75.10535941802415</c:v>
                </c:pt>
                <c:pt idx="29">
                  <c:v>73.483929832184231</c:v>
                </c:pt>
                <c:pt idx="30">
                  <c:v>72.976323412230812</c:v>
                </c:pt>
                <c:pt idx="31">
                  <c:v>73.050390502900797</c:v>
                </c:pt>
                <c:pt idx="32">
                  <c:v>73.15718604736756</c:v>
                </c:pt>
                <c:pt idx="33">
                  <c:v>73.391344080507807</c:v>
                </c:pt>
                <c:pt idx="34">
                  <c:v>73.819713051940113</c:v>
                </c:pt>
                <c:pt idx="35">
                  <c:v>74.33094681438314</c:v>
                </c:pt>
                <c:pt idx="36">
                  <c:v>75.182909359294072</c:v>
                </c:pt>
                <c:pt idx="37">
                  <c:v>73.378921956169791</c:v>
                </c:pt>
                <c:pt idx="38">
                  <c:v>73.195690732099052</c:v>
                </c:pt>
                <c:pt idx="39">
                  <c:v>73.513732587494204</c:v>
                </c:pt>
                <c:pt idx="40">
                  <c:v>73.902758744476102</c:v>
                </c:pt>
                <c:pt idx="41">
                  <c:v>74.392601059216091</c:v>
                </c:pt>
                <c:pt idx="42">
                  <c:v>74.918508871575369</c:v>
                </c:pt>
                <c:pt idx="43">
                  <c:v>75.433003533999781</c:v>
                </c:pt>
                <c:pt idx="44">
                  <c:v>74.524975130184572</c:v>
                </c:pt>
                <c:pt idx="45">
                  <c:v>73.994159423138257</c:v>
                </c:pt>
                <c:pt idx="46">
                  <c:v>74.319750318165248</c:v>
                </c:pt>
                <c:pt idx="47">
                  <c:v>74.66958594837898</c:v>
                </c:pt>
                <c:pt idx="48">
                  <c:v>75.192376940014285</c:v>
                </c:pt>
                <c:pt idx="49">
                  <c:v>75.471008045542746</c:v>
                </c:pt>
                <c:pt idx="50">
                  <c:v>75.931909872947855</c:v>
                </c:pt>
                <c:pt idx="51">
                  <c:v>76.436621835428085</c:v>
                </c:pt>
                <c:pt idx="52">
                  <c:v>75.618739363820097</c:v>
                </c:pt>
                <c:pt idx="53">
                  <c:v>75.289270081792608</c:v>
                </c:pt>
                <c:pt idx="54">
                  <c:v>75.32955685372221</c:v>
                </c:pt>
                <c:pt idx="55">
                  <c:v>75.576554680539189</c:v>
                </c:pt>
                <c:pt idx="56">
                  <c:v>75.955126991838952</c:v>
                </c:pt>
                <c:pt idx="57">
                  <c:v>76.494078404123826</c:v>
                </c:pt>
                <c:pt idx="58">
                  <c:v>75.761688746740603</c:v>
                </c:pt>
                <c:pt idx="59">
                  <c:v>75.263101320302596</c:v>
                </c:pt>
                <c:pt idx="60">
                  <c:v>75.625165325446559</c:v>
                </c:pt>
                <c:pt idx="61">
                  <c:v>76.029409015674943</c:v>
                </c:pt>
                <c:pt idx="62">
                  <c:v>76.433924447568472</c:v>
                </c:pt>
                <c:pt idx="63">
                  <c:v>76.834559352309228</c:v>
                </c:pt>
                <c:pt idx="64">
                  <c:v>77.378198308317337</c:v>
                </c:pt>
                <c:pt idx="65">
                  <c:v>77.077308719787837</c:v>
                </c:pt>
                <c:pt idx="66">
                  <c:v>75.959123403593011</c:v>
                </c:pt>
                <c:pt idx="67">
                  <c:v>76.248504721743274</c:v>
                </c:pt>
                <c:pt idx="68">
                  <c:v>76.627484645540719</c:v>
                </c:pt>
                <c:pt idx="69">
                  <c:v>77.06392972308538</c:v>
                </c:pt>
                <c:pt idx="70">
                  <c:v>77.415931078195186</c:v>
                </c:pt>
                <c:pt idx="71">
                  <c:v>77.911683774151442</c:v>
                </c:pt>
                <c:pt idx="72">
                  <c:v>78.433515461533986</c:v>
                </c:pt>
                <c:pt idx="73">
                  <c:v>79.868796493162236</c:v>
                </c:pt>
                <c:pt idx="74">
                  <c:v>78.873951327248207</c:v>
                </c:pt>
                <c:pt idx="75">
                  <c:v>78.9757711694769</c:v>
                </c:pt>
                <c:pt idx="76">
                  <c:v>79.221054194037194</c:v>
                </c:pt>
                <c:pt idx="77">
                  <c:v>79.675154271389559</c:v>
                </c:pt>
                <c:pt idx="78">
                  <c:v>81.718605723167627</c:v>
                </c:pt>
                <c:pt idx="79">
                  <c:v>78.235004040845183</c:v>
                </c:pt>
                <c:pt idx="80">
                  <c:v>78.189047935817271</c:v>
                </c:pt>
                <c:pt idx="81">
                  <c:v>78.483236251673631</c:v>
                </c:pt>
                <c:pt idx="82">
                  <c:v>78.985578683008953</c:v>
                </c:pt>
                <c:pt idx="83">
                  <c:v>79.447355462400836</c:v>
                </c:pt>
                <c:pt idx="84">
                  <c:v>79.853900748357859</c:v>
                </c:pt>
                <c:pt idx="85">
                  <c:v>78.62586023421018</c:v>
                </c:pt>
                <c:pt idx="86">
                  <c:v>78.703283053569862</c:v>
                </c:pt>
                <c:pt idx="87">
                  <c:v>78.976963082134802</c:v>
                </c:pt>
                <c:pt idx="88">
                  <c:v>79.351383124616703</c:v>
                </c:pt>
                <c:pt idx="89">
                  <c:v>79.793059229214848</c:v>
                </c:pt>
                <c:pt idx="90">
                  <c:v>80.111432553266539</c:v>
                </c:pt>
                <c:pt idx="91">
                  <c:v>80.652286157207215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BF-A043-8D34-1248352185F6}"/>
            </c:ext>
          </c:extLst>
        </c:ser>
        <c:ser>
          <c:idx val="1"/>
          <c:order val="1"/>
          <c:tx>
            <c:v>Discount Rate = 10%</c:v>
          </c:tx>
          <c:spPr>
            <a:ln w="34925">
              <a:solidFill>
                <a:schemeClr val="tx1"/>
              </a:solidFill>
            </a:ln>
          </c:spPr>
          <c:marker>
            <c:symbol val="square"/>
            <c:size val="8"/>
            <c:spPr>
              <a:solidFill>
                <a:srgbClr val="00B050"/>
              </a:solidFill>
              <a:ln w="38100">
                <a:solidFill>
                  <a:schemeClr val="accent1"/>
                </a:solidFill>
              </a:ln>
            </c:spPr>
          </c:marker>
          <c:val>
            <c:numRef>
              <c:f>Overall!$Q$97:$Q$188</c:f>
              <c:numCache>
                <c:formatCode>_(* #,##0.00_);_(* \(#,##0.00\);_(* "-"??_);_(@_)</c:formatCode>
                <c:ptCount val="92"/>
                <c:pt idx="0">
                  <c:v>79.410648410684217</c:v>
                </c:pt>
                <c:pt idx="1">
                  <c:v>78.894630686337379</c:v>
                </c:pt>
                <c:pt idx="2">
                  <c:v>79.220040382135366</c:v>
                </c:pt>
                <c:pt idx="3">
                  <c:v>79.797878303976788</c:v>
                </c:pt>
                <c:pt idx="4">
                  <c:v>80.291573483803731</c:v>
                </c:pt>
                <c:pt idx="5">
                  <c:v>80.953554147659631</c:v>
                </c:pt>
                <c:pt idx="6">
                  <c:v>78.567998443206321</c:v>
                </c:pt>
                <c:pt idx="7">
                  <c:v>78.051980718859483</c:v>
                </c:pt>
                <c:pt idx="8">
                  <c:v>78.12496218861402</c:v>
                </c:pt>
                <c:pt idx="9">
                  <c:v>78.366229142397515</c:v>
                </c:pt>
                <c:pt idx="10">
                  <c:v>78.77578158020998</c:v>
                </c:pt>
                <c:pt idx="11">
                  <c:v>79.353619502051416</c:v>
                </c:pt>
                <c:pt idx="12">
                  <c:v>80.099742907921794</c:v>
                </c:pt>
                <c:pt idx="13">
                  <c:v>79.324060574003582</c:v>
                </c:pt>
                <c:pt idx="14">
                  <c:v>77.798329945482962</c:v>
                </c:pt>
                <c:pt idx="15">
                  <c:v>77.450597705165094</c:v>
                </c:pt>
                <c:pt idx="16">
                  <c:v>78.028435627006516</c:v>
                </c:pt>
                <c:pt idx="17">
                  <c:v>78.690416290862416</c:v>
                </c:pt>
                <c:pt idx="18">
                  <c:v>79.35239695471833</c:v>
                </c:pt>
                <c:pt idx="19">
                  <c:v>80.098520360588722</c:v>
                </c:pt>
                <c:pt idx="20">
                  <c:v>80.844643766459114</c:v>
                </c:pt>
                <c:pt idx="21">
                  <c:v>78.554392076280195</c:v>
                </c:pt>
                <c:pt idx="22">
                  <c:v>77.785946125889922</c:v>
                </c:pt>
                <c:pt idx="23">
                  <c:v>78.279641305716865</c:v>
                </c:pt>
                <c:pt idx="24">
                  <c:v>78.857479227558287</c:v>
                </c:pt>
                <c:pt idx="25">
                  <c:v>79.519459891414201</c:v>
                </c:pt>
                <c:pt idx="26">
                  <c:v>80.1814405552701</c:v>
                </c:pt>
                <c:pt idx="27">
                  <c:v>80.843421219126014</c:v>
                </c:pt>
                <c:pt idx="28">
                  <c:v>81.589544624996407</c:v>
                </c:pt>
                <c:pt idx="29">
                  <c:v>80.714539997632215</c:v>
                </c:pt>
                <c:pt idx="30">
                  <c:v>79.970285713596837</c:v>
                </c:pt>
                <c:pt idx="31">
                  <c:v>80.07866713954796</c:v>
                </c:pt>
                <c:pt idx="32">
                  <c:v>80.247643656466835</c:v>
                </c:pt>
                <c:pt idx="33">
                  <c:v>80.606984051147833</c:v>
                </c:pt>
                <c:pt idx="34">
                  <c:v>81.248355578584196</c:v>
                </c:pt>
                <c:pt idx="35">
                  <c:v>82.019072638233254</c:v>
                </c:pt>
                <c:pt idx="36">
                  <c:v>82.299613207885955</c:v>
                </c:pt>
                <c:pt idx="37">
                  <c:v>79.683377612951418</c:v>
                </c:pt>
                <c:pt idx="38">
                  <c:v>79.399644767125807</c:v>
                </c:pt>
                <c:pt idx="39">
                  <c:v>79.889728060711462</c:v>
                </c:pt>
                <c:pt idx="40">
                  <c:v>80.485007754470629</c:v>
                </c:pt>
                <c:pt idx="41">
                  <c:v>81.218533592955438</c:v>
                </c:pt>
                <c:pt idx="42">
                  <c:v>82.009372732968899</c:v>
                </c:pt>
                <c:pt idx="43">
                  <c:v>82.784561366032278</c:v>
                </c:pt>
                <c:pt idx="44">
                  <c:v>80.51023965614182</c:v>
                </c:pt>
                <c:pt idx="45">
                  <c:v>79.710585849630874</c:v>
                </c:pt>
                <c:pt idx="46">
                  <c:v>80.203163136104237</c:v>
                </c:pt>
                <c:pt idx="47">
                  <c:v>80.736844270479395</c:v>
                </c:pt>
                <c:pt idx="48">
                  <c:v>81.515551632004588</c:v>
                </c:pt>
                <c:pt idx="49">
                  <c:v>81.959449934133602</c:v>
                </c:pt>
                <c:pt idx="50">
                  <c:v>82.653290558566439</c:v>
                </c:pt>
                <c:pt idx="51">
                  <c:v>83.415064471386899</c:v>
                </c:pt>
                <c:pt idx="52">
                  <c:v>83.593750703656283</c:v>
                </c:pt>
                <c:pt idx="53">
                  <c:v>83.148774919587012</c:v>
                </c:pt>
                <c:pt idx="54">
                  <c:v>83.226549970409934</c:v>
                </c:pt>
                <c:pt idx="55">
                  <c:v>83.603497185409751</c:v>
                </c:pt>
                <c:pt idx="56">
                  <c:v>84.176584060498499</c:v>
                </c:pt>
                <c:pt idx="57">
                  <c:v>84.985309494169158</c:v>
                </c:pt>
                <c:pt idx="58">
                  <c:v>82.950793569896717</c:v>
                </c:pt>
                <c:pt idx="59">
                  <c:v>82.234622311795917</c:v>
                </c:pt>
                <c:pt idx="60">
                  <c:v>82.785071846474722</c:v>
                </c:pt>
                <c:pt idx="61">
                  <c:v>83.401218882833973</c:v>
                </c:pt>
                <c:pt idx="62">
                  <c:v>84.017738550311108</c:v>
                </c:pt>
                <c:pt idx="63">
                  <c:v>84.636794744991633</c:v>
                </c:pt>
                <c:pt idx="64">
                  <c:v>85.451948065445379</c:v>
                </c:pt>
                <c:pt idx="65">
                  <c:v>84.01017743063106</c:v>
                </c:pt>
                <c:pt idx="66">
                  <c:v>82.40508146286821</c:v>
                </c:pt>
                <c:pt idx="67">
                  <c:v>82.848005652886883</c:v>
                </c:pt>
                <c:pt idx="68">
                  <c:v>83.421651474652393</c:v>
                </c:pt>
                <c:pt idx="69">
                  <c:v>84.081955298477936</c:v>
                </c:pt>
                <c:pt idx="70">
                  <c:v>84.626464002428833</c:v>
                </c:pt>
                <c:pt idx="71">
                  <c:v>85.368094567727084</c:v>
                </c:pt>
                <c:pt idx="72">
                  <c:v>86.153344240972658</c:v>
                </c:pt>
                <c:pt idx="73">
                  <c:v>89.428540833303259</c:v>
                </c:pt>
                <c:pt idx="74">
                  <c:v>88.086870798422368</c:v>
                </c:pt>
                <c:pt idx="75">
                  <c:v>88.264739838706092</c:v>
                </c:pt>
                <c:pt idx="76">
                  <c:v>88.655051150485065</c:v>
                </c:pt>
                <c:pt idx="77">
                  <c:v>89.347422517604301</c:v>
                </c:pt>
                <c:pt idx="78">
                  <c:v>91.119333462260016</c:v>
                </c:pt>
                <c:pt idx="79">
                  <c:v>86.309902532259215</c:v>
                </c:pt>
                <c:pt idx="80">
                  <c:v>86.300846443472949</c:v>
                </c:pt>
                <c:pt idx="81">
                  <c:v>86.766077877099377</c:v>
                </c:pt>
                <c:pt idx="82">
                  <c:v>87.516744747005703</c:v>
                </c:pt>
                <c:pt idx="83">
                  <c:v>88.219642943204462</c:v>
                </c:pt>
                <c:pt idx="84">
                  <c:v>88.846803864698416</c:v>
                </c:pt>
                <c:pt idx="85">
                  <c:v>86.061896937976016</c:v>
                </c:pt>
                <c:pt idx="86">
                  <c:v>86.214168856064788</c:v>
                </c:pt>
                <c:pt idx="87">
                  <c:v>86.643420119659993</c:v>
                </c:pt>
                <c:pt idx="88">
                  <c:v>87.218670890834261</c:v>
                </c:pt>
                <c:pt idx="89">
                  <c:v>87.886147863678588</c:v>
                </c:pt>
                <c:pt idx="90">
                  <c:v>88.384543466794455</c:v>
                </c:pt>
                <c:pt idx="91">
                  <c:v>89.195877318290144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470976"/>
        <c:axId val="241730112"/>
      </c:lineChart>
      <c:catAx>
        <c:axId val="24147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Renewable Capacity [GW], Storage Capacity [TWh], Electrolyser Power [GW],  DAC Capacity [GW], DAC Capacity Factor)</a:t>
                </a:r>
                <a:endParaRPr lang="en-GB" sz="1200" b="1" i="0" baseline="0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lang="ja-JP"/>
            </a:pPr>
            <a:endParaRPr lang="en-US"/>
          </a:p>
        </c:txPr>
        <c:crossAx val="241730112"/>
        <c:crosses val="autoZero"/>
        <c:auto val="1"/>
        <c:lblAlgn val="ctr"/>
        <c:lblOffset val="100"/>
        <c:noMultiLvlLbl val="0"/>
      </c:catAx>
      <c:valAx>
        <c:axId val="241730112"/>
        <c:scaling>
          <c:orientation val="minMax"/>
          <c:max val="92"/>
          <c:min val="7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 sz="1200"/>
                </a:pPr>
                <a:r>
                  <a:rPr lang="en-GB" sz="1200" b="0" i="0" baseline="0">
                    <a:effectLst/>
                  </a:rPr>
                  <a:t>Electricity Price (£/MWh)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241470976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5.7403556359444427E-2"/>
          <c:y val="0.12350995234252761"/>
          <c:w val="8.7724657191212405E-2"/>
          <c:h val="6.3258580012863649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DAC Capacity</a:t>
            </a:r>
            <a:r>
              <a:rPr lang="en-GB" baseline="0"/>
              <a:t> and Capacity Factor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DAC Capacity (43)</c:v>
          </c:tx>
          <c:marker>
            <c:symbol val="diamond"/>
            <c:size val="10"/>
          </c:marker>
          <c:cat>
            <c:numRef>
              <c:f>'DAC Capacity 43_101_162'!$B$1:$B$6</c:f>
              <c:numCache>
                <c:formatCode>0</c:formatCode>
                <c:ptCount val="6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  <c:pt idx="4">
                  <c:v>270</c:v>
                </c:pt>
                <c:pt idx="5">
                  <c:v>280</c:v>
                </c:pt>
              </c:numCache>
            </c:numRef>
          </c:cat>
          <c:val>
            <c:numRef>
              <c:f>'DAC Capacity 43_101_162'!$M$1:$M$6</c:f>
              <c:numCache>
                <c:formatCode>0</c:formatCode>
                <c:ptCount val="6"/>
                <c:pt idx="0">
                  <c:v>31</c:v>
                </c:pt>
                <c:pt idx="1">
                  <c:v>14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smooth val="0"/>
        </c:ser>
        <c:ser>
          <c:idx val="2"/>
          <c:order val="1"/>
          <c:tx>
            <c:v>DAC Capacity (101)</c:v>
          </c:tx>
          <c:spPr>
            <a:ln>
              <a:solidFill>
                <a:srgbClr val="00B050"/>
              </a:solidFill>
            </a:ln>
          </c:spPr>
          <c:marker>
            <c:symbol val="triangle"/>
            <c:size val="8"/>
            <c:spPr>
              <a:solidFill>
                <a:srgbClr val="00B050"/>
              </a:solidFill>
            </c:spPr>
          </c:marker>
          <c:val>
            <c:numRef>
              <c:f>'DAC Capacity 43_101_162'!$M$7:$M$12</c:f>
              <c:numCache>
                <c:formatCode>0</c:formatCode>
                <c:ptCount val="6"/>
                <c:pt idx="1">
                  <c:v>36</c:v>
                </c:pt>
                <c:pt idx="2">
                  <c:v>23</c:v>
                </c:pt>
                <c:pt idx="3">
                  <c:v>17</c:v>
                </c:pt>
                <c:pt idx="4">
                  <c:v>14</c:v>
                </c:pt>
                <c:pt idx="5">
                  <c:v>12</c:v>
                </c:pt>
              </c:numCache>
            </c:numRef>
          </c:val>
          <c:smooth val="0"/>
        </c:ser>
        <c:ser>
          <c:idx val="4"/>
          <c:order val="2"/>
          <c:tx>
            <c:v>DAC Capacity (162)</c:v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val>
            <c:numRef>
              <c:f>'DAC Capacity 43_101_162'!$M$13:$M$18</c:f>
              <c:numCache>
                <c:formatCode>0</c:formatCode>
                <c:ptCount val="6"/>
                <c:pt idx="1">
                  <c:v>81</c:v>
                </c:pt>
                <c:pt idx="2">
                  <c:v>40</c:v>
                </c:pt>
                <c:pt idx="3">
                  <c:v>29</c:v>
                </c:pt>
                <c:pt idx="4">
                  <c:v>23</c:v>
                </c:pt>
                <c:pt idx="5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276544"/>
        <c:axId val="241731840"/>
      </c:lineChart>
      <c:lineChart>
        <c:grouping val="standard"/>
        <c:varyColors val="0"/>
        <c:ser>
          <c:idx val="1"/>
          <c:order val="3"/>
          <c:tx>
            <c:v>Capacity Factor</c:v>
          </c:tx>
          <c:marker>
            <c:symbol val="square"/>
            <c:size val="8"/>
          </c:marker>
          <c:val>
            <c:numRef>
              <c:f>'DAC Capacity 43_101_162'!$L$1:$L$6</c:f>
              <c:numCache>
                <c:formatCode>0</c:formatCode>
                <c:ptCount val="6"/>
                <c:pt idx="0">
                  <c:v>7.08</c:v>
                </c:pt>
                <c:pt idx="1">
                  <c:v>14.98</c:v>
                </c:pt>
                <c:pt idx="2">
                  <c:v>22.2</c:v>
                </c:pt>
                <c:pt idx="3">
                  <c:v>28.82</c:v>
                </c:pt>
                <c:pt idx="4">
                  <c:v>34.85</c:v>
                </c:pt>
                <c:pt idx="5">
                  <c:v>40.44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277568"/>
        <c:axId val="241732416"/>
      </c:lineChart>
      <c:catAx>
        <c:axId val="25527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Renewable Capacity [GW]</a:t>
                </a:r>
                <a:endParaRPr lang="en-GB" sz="1000">
                  <a:effectLst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 rot="-4620000"/>
          <a:lstStyle/>
          <a:p>
            <a:pPr>
              <a:defRPr/>
            </a:pPr>
            <a:endParaRPr lang="en-US"/>
          </a:p>
        </c:txPr>
        <c:crossAx val="241731840"/>
        <c:crosses val="autoZero"/>
        <c:auto val="1"/>
        <c:lblAlgn val="ctr"/>
        <c:lblOffset val="100"/>
        <c:noMultiLvlLbl val="0"/>
      </c:catAx>
      <c:valAx>
        <c:axId val="24173184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GB" b="0" i="0"/>
                  <a:t>Capacity</a:t>
                </a:r>
                <a:r>
                  <a:rPr lang="en-GB" b="0" i="0" baseline="0"/>
                  <a:t> (GW)</a:t>
                </a:r>
                <a:endParaRPr lang="en-GB" b="0" i="0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55276544"/>
        <c:crosses val="autoZero"/>
        <c:crossBetween val="between"/>
      </c:valAx>
      <c:valAx>
        <c:axId val="241732416"/>
        <c:scaling>
          <c:orientation val="minMax"/>
          <c:max val="5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GB" b="0"/>
                  <a:t>Capacity</a:t>
                </a:r>
                <a:r>
                  <a:rPr lang="en-GB" b="0" baseline="0"/>
                  <a:t>  Factor</a:t>
                </a:r>
                <a:endParaRPr lang="en-GB" b="0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55277568"/>
        <c:crosses val="max"/>
        <c:crossBetween val="between"/>
      </c:valAx>
      <c:catAx>
        <c:axId val="255277568"/>
        <c:scaling>
          <c:orientation val="minMax"/>
        </c:scaling>
        <c:delete val="1"/>
        <c:axPos val="b"/>
        <c:majorTickMark val="out"/>
        <c:minorTickMark val="none"/>
        <c:tickLblPos val="nextTo"/>
        <c:crossAx val="24173241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GB"/>
              <a:t>Minimum Electricity</a:t>
            </a:r>
            <a:r>
              <a:rPr lang="en-GB" baseline="0"/>
              <a:t> Price by Components</a:t>
            </a:r>
            <a:endParaRPr lang="en-GB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Other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'DAC Capacity 43_101_162'!$R$47:$R$54</c:f>
              <c:strCache>
                <c:ptCount val="8"/>
                <c:pt idx="0">
                  <c:v> (230,121,60,0,0) </c:v>
                </c:pt>
                <c:pt idx="1">
                  <c:v> (240,99,50,18,0.11) </c:v>
                </c:pt>
                <c:pt idx="2">
                  <c:v> (250,71,50,27,0.19) </c:v>
                </c:pt>
                <c:pt idx="3">
                  <c:v> (250,69,60,40,0.22) </c:v>
                </c:pt>
                <c:pt idx="4">
                  <c:v> (280,42,60,70,0.4) </c:v>
                </c:pt>
                <c:pt idx="5">
                  <c:v> (370,34,40,99,0.69) </c:v>
                </c:pt>
                <c:pt idx="6">
                  <c:v> (460,30,50,128,0.86) </c:v>
                </c:pt>
                <c:pt idx="7">
                  <c:v> (360,35,40,86,0.67) </c:v>
                </c:pt>
              </c:strCache>
            </c:strRef>
          </c:cat>
          <c:val>
            <c:numRef>
              <c:f>'DAC Capacity 43_101_162'!$K$47:$K$54</c:f>
              <c:numCache>
                <c:formatCode>0.0_ </c:formatCode>
                <c:ptCount val="8"/>
                <c:pt idx="0" formatCode="0.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3.9591825493004298</c:v>
                </c:pt>
                <c:pt idx="5">
                  <c:v>3.9591825493004298</c:v>
                </c:pt>
                <c:pt idx="6">
                  <c:v>3.9591825493004298</c:v>
                </c:pt>
                <c:pt idx="7">
                  <c:v>3.9591825493004298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45-6C47-9904-3093BAE08CDF}"/>
            </c:ext>
          </c:extLst>
        </c:ser>
        <c:ser>
          <c:idx val="1"/>
          <c:order val="1"/>
          <c:tx>
            <c:v>Nuclear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'DAC Capacity 43_101_162'!$R$47:$R$54</c:f>
              <c:strCache>
                <c:ptCount val="8"/>
                <c:pt idx="0">
                  <c:v> (230,121,60,0,0) </c:v>
                </c:pt>
                <c:pt idx="1">
                  <c:v> (240,99,50,18,0.11) </c:v>
                </c:pt>
                <c:pt idx="2">
                  <c:v> (250,71,50,27,0.19) </c:v>
                </c:pt>
                <c:pt idx="3">
                  <c:v> (250,69,60,40,0.22) </c:v>
                </c:pt>
                <c:pt idx="4">
                  <c:v> (280,42,60,70,0.4) </c:v>
                </c:pt>
                <c:pt idx="5">
                  <c:v> (370,34,40,99,0.69) </c:v>
                </c:pt>
                <c:pt idx="6">
                  <c:v> (460,30,50,128,0.86) </c:v>
                </c:pt>
                <c:pt idx="7">
                  <c:v> (360,35,40,86,0.67) </c:v>
                </c:pt>
              </c:strCache>
            </c:strRef>
          </c:cat>
          <c:val>
            <c:numRef>
              <c:f>'DAC Capacity 43_101_162'!$F$47:$F$54</c:f>
              <c:numCache>
                <c:formatCode>_(* #,##0.0_);_(* \(#,##0.0\);_(* "-"??_);_(@_)</c:formatCode>
                <c:ptCount val="8"/>
                <c:pt idx="0">
                  <c:v>12.833780869565217</c:v>
                </c:pt>
                <c:pt idx="1">
                  <c:v>12.833780869565217</c:v>
                </c:pt>
                <c:pt idx="2">
                  <c:v>12.833780869565217</c:v>
                </c:pt>
                <c:pt idx="3">
                  <c:v>12.833780869565217</c:v>
                </c:pt>
                <c:pt idx="4">
                  <c:v>12.702820315082077</c:v>
                </c:pt>
                <c:pt idx="5">
                  <c:v>12.702820315082077</c:v>
                </c:pt>
                <c:pt idx="6">
                  <c:v>12.702820315082077</c:v>
                </c:pt>
                <c:pt idx="7">
                  <c:v>12.702820315082077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545-6C47-9904-3093BAE08CDF}"/>
            </c:ext>
          </c:extLst>
        </c:ser>
        <c:ser>
          <c:idx val="2"/>
          <c:order val="2"/>
          <c:tx>
            <c:v>Renewable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'DAC Capacity 43_101_162'!$R$47:$R$54</c:f>
              <c:strCache>
                <c:ptCount val="8"/>
                <c:pt idx="0">
                  <c:v> (230,121,60,0,0) </c:v>
                </c:pt>
                <c:pt idx="1">
                  <c:v> (240,99,50,18,0.11) </c:v>
                </c:pt>
                <c:pt idx="2">
                  <c:v> (250,71,50,27,0.19) </c:v>
                </c:pt>
                <c:pt idx="3">
                  <c:v> (250,69,60,40,0.22) </c:v>
                </c:pt>
                <c:pt idx="4">
                  <c:v> (280,42,60,70,0.4) </c:v>
                </c:pt>
                <c:pt idx="5">
                  <c:v> (370,34,40,99,0.69) </c:v>
                </c:pt>
                <c:pt idx="6">
                  <c:v> (460,30,50,128,0.86) </c:v>
                </c:pt>
                <c:pt idx="7">
                  <c:v> (360,35,40,86,0.67) </c:v>
                </c:pt>
              </c:strCache>
            </c:strRef>
          </c:cat>
          <c:val>
            <c:numRef>
              <c:f>'DAC Capacity 43_101_162'!$G$47:$G$54</c:f>
              <c:numCache>
                <c:formatCode>_(* #,##0.0_);_(* \(#,##0.0\);_(* "-"??_);_(@_)</c:formatCode>
                <c:ptCount val="8"/>
                <c:pt idx="0">
                  <c:v>40.35611654235494</c:v>
                </c:pt>
                <c:pt idx="1">
                  <c:v>42.110730305066035</c:v>
                </c:pt>
                <c:pt idx="2">
                  <c:v>43.86534406777713</c:v>
                </c:pt>
                <c:pt idx="3">
                  <c:v>43.86534406777713</c:v>
                </c:pt>
                <c:pt idx="4">
                  <c:v>48.627853330616638</c:v>
                </c:pt>
                <c:pt idx="5">
                  <c:v>64.258234758314856</c:v>
                </c:pt>
                <c:pt idx="6">
                  <c:v>79.888616186013053</c:v>
                </c:pt>
                <c:pt idx="7">
                  <c:v>62.521525710792822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545-6C47-9904-3093BAE08CDF}"/>
            </c:ext>
          </c:extLst>
        </c:ser>
        <c:ser>
          <c:idx val="3"/>
          <c:order val="3"/>
          <c:tx>
            <c:v>Hydrogen Storage</c:v>
          </c:tx>
          <c:invertIfNegative val="0"/>
          <c:dLbls>
            <c:dLbl>
              <c:idx val="6"/>
              <c:layout>
                <c:manualLayout>
                  <c:x val="0"/>
                  <c:y val="1.85108744828615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0"/>
                  <c:y val="5.553262344858466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'DAC Capacity 43_101_162'!$R$47:$R$54</c:f>
              <c:strCache>
                <c:ptCount val="8"/>
                <c:pt idx="0">
                  <c:v> (230,121,60,0,0) </c:v>
                </c:pt>
                <c:pt idx="1">
                  <c:v> (240,99,50,18,0.11) </c:v>
                </c:pt>
                <c:pt idx="2">
                  <c:v> (250,71,50,27,0.19) </c:v>
                </c:pt>
                <c:pt idx="3">
                  <c:v> (250,69,60,40,0.22) </c:v>
                </c:pt>
                <c:pt idx="4">
                  <c:v> (280,42,60,70,0.4) </c:v>
                </c:pt>
                <c:pt idx="5">
                  <c:v> (370,34,40,99,0.69) </c:v>
                </c:pt>
                <c:pt idx="6">
                  <c:v> (460,30,50,128,0.86) </c:v>
                </c:pt>
                <c:pt idx="7">
                  <c:v> (360,35,40,86,0.67) </c:v>
                </c:pt>
              </c:strCache>
            </c:strRef>
          </c:cat>
          <c:val>
            <c:numRef>
              <c:f>'DAC Capacity 43_101_162'!$I$47:$I$54</c:f>
              <c:numCache>
                <c:formatCode>_(* #,##0.0_);_(* \(#,##0.0\);_(* "-"??_);_(@_)</c:formatCode>
                <c:ptCount val="8"/>
                <c:pt idx="0">
                  <c:v>6.731338598428815</c:v>
                </c:pt>
                <c:pt idx="1">
                  <c:v>5.5074588532599389</c:v>
                </c:pt>
                <c:pt idx="2">
                  <c:v>3.9497937230450071</c:v>
                </c:pt>
                <c:pt idx="3">
                  <c:v>3.8385319280296546</c:v>
                </c:pt>
                <c:pt idx="4">
                  <c:v>2.3126552254502784</c:v>
                </c:pt>
                <c:pt idx="5">
                  <c:v>1.872149468221654</c:v>
                </c:pt>
                <c:pt idx="6">
                  <c:v>1.6518965896073419</c:v>
                </c:pt>
                <c:pt idx="7">
                  <c:v>1.9272126878752323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545-6C47-9904-3093BAE08CDF}"/>
            </c:ext>
          </c:extLst>
        </c:ser>
        <c:ser>
          <c:idx val="4"/>
          <c:order val="4"/>
          <c:tx>
            <c:v>Electrolyser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'DAC Capacity 43_101_162'!$R$47:$R$54</c:f>
              <c:strCache>
                <c:ptCount val="8"/>
                <c:pt idx="0">
                  <c:v> (230,121,60,0,0) </c:v>
                </c:pt>
                <c:pt idx="1">
                  <c:v> (240,99,50,18,0.11) </c:v>
                </c:pt>
                <c:pt idx="2">
                  <c:v> (250,71,50,27,0.19) </c:v>
                </c:pt>
                <c:pt idx="3">
                  <c:v> (250,69,60,40,0.22) </c:v>
                </c:pt>
                <c:pt idx="4">
                  <c:v> (280,42,60,70,0.4) </c:v>
                </c:pt>
                <c:pt idx="5">
                  <c:v> (370,34,40,99,0.69) </c:v>
                </c:pt>
                <c:pt idx="6">
                  <c:v> (460,30,50,128,0.86) </c:v>
                </c:pt>
                <c:pt idx="7">
                  <c:v> (360,35,40,86,0.67) </c:v>
                </c:pt>
              </c:strCache>
            </c:strRef>
          </c:cat>
          <c:val>
            <c:numRef>
              <c:f>'DAC Capacity 43_101_162'!$H$47:$H$54</c:f>
              <c:numCache>
                <c:formatCode>_(* #,##0.0_);_(* \(#,##0.0\);_(* "-"??_);_(@_)</c:formatCode>
                <c:ptCount val="8"/>
                <c:pt idx="0">
                  <c:v>2.9597928752721221</c:v>
                </c:pt>
                <c:pt idx="1">
                  <c:v>2.4664940627267682</c:v>
                </c:pt>
                <c:pt idx="2">
                  <c:v>2.4664940627267682</c:v>
                </c:pt>
                <c:pt idx="3">
                  <c:v>2.9597928752721221</c:v>
                </c:pt>
                <c:pt idx="4">
                  <c:v>2.9295900753302822</c:v>
                </c:pt>
                <c:pt idx="5">
                  <c:v>1.9530600502201878</c:v>
                </c:pt>
                <c:pt idx="6">
                  <c:v>2.4413250627752352</c:v>
                </c:pt>
                <c:pt idx="7">
                  <c:v>1.9530600502201878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545-6C47-9904-3093BAE08CDF}"/>
            </c:ext>
          </c:extLst>
        </c:ser>
        <c:ser>
          <c:idx val="5"/>
          <c:order val="5"/>
          <c:tx>
            <c:v>Hydrogen Electricity Generation</c:v>
          </c:tx>
          <c:invertIfNegative val="0"/>
          <c:dLbls>
            <c:dLbl>
              <c:idx val="1"/>
              <c:layout>
                <c:manualLayout>
                  <c:x val="0"/>
                  <c:y val="5.553262344858398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'DAC Capacity 43_101_162'!$R$47:$R$54</c:f>
              <c:strCache>
                <c:ptCount val="8"/>
                <c:pt idx="0">
                  <c:v> (230,121,60,0,0) </c:v>
                </c:pt>
                <c:pt idx="1">
                  <c:v> (240,99,50,18,0.11) </c:v>
                </c:pt>
                <c:pt idx="2">
                  <c:v> (250,71,50,27,0.19) </c:v>
                </c:pt>
                <c:pt idx="3">
                  <c:v> (250,69,60,40,0.22) </c:v>
                </c:pt>
                <c:pt idx="4">
                  <c:v> (280,42,60,70,0.4) </c:v>
                </c:pt>
                <c:pt idx="5">
                  <c:v> (370,34,40,99,0.69) </c:v>
                </c:pt>
                <c:pt idx="6">
                  <c:v> (460,30,50,128,0.86) </c:v>
                </c:pt>
                <c:pt idx="7">
                  <c:v> (360,35,40,86,0.67) </c:v>
                </c:pt>
              </c:strCache>
            </c:strRef>
          </c:cat>
          <c:val>
            <c:numRef>
              <c:f>'DAC Capacity 43_101_162'!$J$47:$J$54</c:f>
              <c:numCache>
                <c:formatCode>_(* #,##0.0_);_(* \(#,##0.0\);_(* "-"??_);_(@_)</c:formatCode>
                <c:ptCount val="8"/>
                <c:pt idx="0">
                  <c:v>4.6589332295950063</c:v>
                </c:pt>
                <c:pt idx="1">
                  <c:v>4.6589332295950063</c:v>
                </c:pt>
                <c:pt idx="2">
                  <c:v>4.6589332295950063</c:v>
                </c:pt>
                <c:pt idx="3">
                  <c:v>4.6589332295950063</c:v>
                </c:pt>
                <c:pt idx="4">
                  <c:v>4.6113917852421116</c:v>
                </c:pt>
                <c:pt idx="5">
                  <c:v>4.6113917852421116</c:v>
                </c:pt>
                <c:pt idx="6">
                  <c:v>4.6113917852421116</c:v>
                </c:pt>
                <c:pt idx="7">
                  <c:v>4.6113917852421116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545-6C47-9904-3093BAE08CDF}"/>
            </c:ext>
          </c:extLst>
        </c:ser>
        <c:ser>
          <c:idx val="6"/>
          <c:order val="6"/>
          <c:tx>
            <c:v>Carbon Storage</c:v>
          </c:tx>
          <c:invertIfNegative val="0"/>
          <c:dLbls>
            <c:dLbl>
              <c:idx val="0"/>
              <c:delete val="1"/>
            </c:dLbl>
            <c:dLbl>
              <c:idx val="1"/>
              <c:layout>
                <c:manualLayout>
                  <c:x val="-7.879482997339822E-3"/>
                  <c:y val="-6.7872422369144038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'DAC Capacity 43_101_162'!$R$47:$R$54</c:f>
              <c:strCache>
                <c:ptCount val="8"/>
                <c:pt idx="0">
                  <c:v> (230,121,60,0,0) </c:v>
                </c:pt>
                <c:pt idx="1">
                  <c:v> (240,99,50,18,0.11) </c:v>
                </c:pt>
                <c:pt idx="2">
                  <c:v> (250,71,50,27,0.19) </c:v>
                </c:pt>
                <c:pt idx="3">
                  <c:v> (250,69,60,40,0.22) </c:v>
                </c:pt>
                <c:pt idx="4">
                  <c:v> (280,42,60,70,0.4) </c:v>
                </c:pt>
                <c:pt idx="5">
                  <c:v> (370,34,40,99,0.69) </c:v>
                </c:pt>
                <c:pt idx="6">
                  <c:v> (460,30,50,128,0.86) </c:v>
                </c:pt>
                <c:pt idx="7">
                  <c:v> (360,35,40,86,0.67) </c:v>
                </c:pt>
              </c:strCache>
            </c:strRef>
          </c:cat>
          <c:val>
            <c:numRef>
              <c:f>'DAC Capacity 43_101_162'!$O$47:$O$54</c:f>
              <c:numCache>
                <c:formatCode>0.0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545-6C47-9904-3093BAE08CDF}"/>
            </c:ext>
          </c:extLst>
        </c:ser>
        <c:ser>
          <c:idx val="7"/>
          <c:order val="7"/>
          <c:tx>
            <c:v>DAC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delete val="1"/>
            </c:dLbl>
            <c:dLbl>
              <c:idx val="1"/>
              <c:layout>
                <c:manualLayout>
                  <c:x val="1.8759451404956023E-2"/>
                  <c:y val="-1.815814758326686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575896599467964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'DAC Capacity 43_101_162'!$R$47:$R$54</c:f>
              <c:strCache>
                <c:ptCount val="8"/>
                <c:pt idx="0">
                  <c:v> (230,121,60,0,0) </c:v>
                </c:pt>
                <c:pt idx="1">
                  <c:v> (240,99,50,18,0.11) </c:v>
                </c:pt>
                <c:pt idx="2">
                  <c:v> (250,71,50,27,0.19) </c:v>
                </c:pt>
                <c:pt idx="3">
                  <c:v> (250,69,60,40,0.22) </c:v>
                </c:pt>
                <c:pt idx="4">
                  <c:v> (280,42,60,70,0.4) </c:v>
                </c:pt>
                <c:pt idx="5">
                  <c:v> (370,34,40,99,0.69) </c:v>
                </c:pt>
                <c:pt idx="6">
                  <c:v> (460,30,50,128,0.86) </c:v>
                </c:pt>
                <c:pt idx="7">
                  <c:v> (360,35,40,86,0.67) </c:v>
                </c:pt>
              </c:strCache>
            </c:strRef>
          </c:cat>
          <c:val>
            <c:numRef>
              <c:f>'DAC Capacity 43_101_162'!$N$47:$N$54</c:f>
              <c:numCache>
                <c:formatCode>_(* #,##0.00_);_(* \(#,##0.00\);_(* "-"??_);_(@_)</c:formatCode>
                <c:ptCount val="8"/>
                <c:pt idx="0" formatCode="General">
                  <c:v>0</c:v>
                </c:pt>
                <c:pt idx="1">
                  <c:v>1.3989260920178512</c:v>
                </c:pt>
                <c:pt idx="2">
                  <c:v>3.4887553675934697</c:v>
                </c:pt>
                <c:pt idx="3">
                  <c:v>6.0326649655781459</c:v>
                </c:pt>
                <c:pt idx="4">
                  <c:v>17.613542829107054</c:v>
                </c:pt>
                <c:pt idx="5">
                  <c:v>42.632576169650775</c:v>
                </c:pt>
                <c:pt idx="6">
                  <c:v>68.317748373867047</c:v>
                </c:pt>
                <c:pt idx="7">
                  <c:v>37.440872517833448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545-6C47-9904-3093BAE08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7749504"/>
        <c:axId val="241734720"/>
      </c:barChart>
      <c:lineChart>
        <c:grouping val="standard"/>
        <c:varyColors val="0"/>
        <c:ser>
          <c:idx val="8"/>
          <c:order val="8"/>
          <c:tx>
            <c:v>Total</c:v>
          </c:tx>
          <c:spPr>
            <a:ln w="19050">
              <a:solidFill>
                <a:schemeClr val="tx1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</c:spPr>
          </c:marker>
          <c:dLbls>
            <c:spPr>
              <a:ln w="9525">
                <a:solidFill>
                  <a:schemeClr val="tx1"/>
                </a:solidFill>
              </a:ln>
            </c:spPr>
            <c:txPr>
              <a:bodyPr rot="0" anchor="t" anchorCtr="0"/>
              <a:lstStyle/>
              <a:p>
                <a:pPr>
                  <a:defRPr lang="ja-JP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'DAC Capacity 43_101_162'!$P$47:$P$54</c:f>
              <c:numCache>
                <c:formatCode>_(* #,##0.00_);_(* \(#,##0.00\);_(* "-"??_);_(@_)</c:formatCode>
                <c:ptCount val="8"/>
                <c:pt idx="0">
                  <c:v>71.539962115216099</c:v>
                </c:pt>
                <c:pt idx="1">
                  <c:v>72.976323412230812</c:v>
                </c:pt>
                <c:pt idx="2">
                  <c:v>75.263101320302596</c:v>
                </c:pt>
                <c:pt idx="3">
                  <c:v>78.189047935817271</c:v>
                </c:pt>
                <c:pt idx="4">
                  <c:v>92.757036110128894</c:v>
                </c:pt>
                <c:pt idx="5">
                  <c:v>131.98941509603208</c:v>
                </c:pt>
                <c:pt idx="6">
                  <c:v>173.57298086188729</c:v>
                </c:pt>
                <c:pt idx="7">
                  <c:v>125.1160656163463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545-6C47-9904-3093BAE08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749504"/>
        <c:axId val="241734720"/>
      </c:lineChart>
      <c:catAx>
        <c:axId val="25774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Renewable Capacity [GW], Storage Capacity [TWh], Electrolyser Power [GW],  DAC Capacity [GW], DAC Capacity Factor)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241734720"/>
        <c:crosses val="autoZero"/>
        <c:auto val="1"/>
        <c:lblAlgn val="ctr"/>
        <c:lblOffset val="100"/>
        <c:noMultiLvlLbl val="0"/>
      </c:catAx>
      <c:valAx>
        <c:axId val="241734720"/>
        <c:scaling>
          <c:orientation val="minMax"/>
          <c:max val="1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Electricity Price (£/MWh)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25774950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GB"/>
              <a:t>Minimum Electricity</a:t>
            </a:r>
            <a:r>
              <a:rPr lang="en-GB" baseline="0"/>
              <a:t> Price by Components</a:t>
            </a:r>
            <a:endParaRPr lang="en-GB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Other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'DAC Capacity 43_101_162'!$R$91:$R$92</c:f>
              <c:strCache>
                <c:ptCount val="2"/>
                <c:pt idx="0">
                  <c:v> (340,37,60,100,150,0.64) </c:v>
                </c:pt>
                <c:pt idx="1">
                  <c:v> (370,34,40,100,99,0.69) </c:v>
                </c:pt>
              </c:strCache>
            </c:strRef>
          </c:cat>
          <c:val>
            <c:numRef>
              <c:f>'DAC Capacity 43_101_162'!$K$91:$K$92</c:f>
              <c:numCache>
                <c:formatCode>0.0_ </c:formatCode>
                <c:ptCount val="2"/>
                <c:pt idx="0">
                  <c:v>3.9591825493004298</c:v>
                </c:pt>
                <c:pt idx="1">
                  <c:v>3.9591825493004298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45-6C47-9904-3093BAE08CDF}"/>
            </c:ext>
          </c:extLst>
        </c:ser>
        <c:ser>
          <c:idx val="1"/>
          <c:order val="1"/>
          <c:tx>
            <c:v>Nuclear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'DAC Capacity 43_101_162'!$R$91:$R$92</c:f>
              <c:strCache>
                <c:ptCount val="2"/>
                <c:pt idx="0">
                  <c:v> (340,37,60,100,150,0.64) </c:v>
                </c:pt>
                <c:pt idx="1">
                  <c:v> (370,34,40,100,99,0.69) </c:v>
                </c:pt>
              </c:strCache>
            </c:strRef>
          </c:cat>
          <c:val>
            <c:numRef>
              <c:f>'DAC Capacity 43_101_162'!$F$91:$F$92</c:f>
              <c:numCache>
                <c:formatCode>_(* #,##0.0_);_(* \(#,##0.0\);_(* "-"??_);_(@_)</c:formatCode>
                <c:ptCount val="2"/>
                <c:pt idx="0">
                  <c:v>12.702820315082077</c:v>
                </c:pt>
                <c:pt idx="1">
                  <c:v>12.702820315082077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545-6C47-9904-3093BAE08CDF}"/>
            </c:ext>
          </c:extLst>
        </c:ser>
        <c:ser>
          <c:idx val="2"/>
          <c:order val="2"/>
          <c:tx>
            <c:v>Renewable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'DAC Capacity 43_101_162'!$R$91:$R$92</c:f>
              <c:strCache>
                <c:ptCount val="2"/>
                <c:pt idx="0">
                  <c:v> (340,37,60,100,150,0.64) </c:v>
                </c:pt>
                <c:pt idx="1">
                  <c:v> (370,34,40,100,99,0.69) </c:v>
                </c:pt>
              </c:strCache>
            </c:strRef>
          </c:cat>
          <c:val>
            <c:numRef>
              <c:f>'DAC Capacity 43_101_162'!$G$91:$G$92</c:f>
              <c:numCache>
                <c:formatCode>_(* #,##0.0_);_(* \(#,##0.0\);_(* "-"??_);_(@_)</c:formatCode>
                <c:ptCount val="2"/>
                <c:pt idx="0">
                  <c:v>59.048107615748776</c:v>
                </c:pt>
                <c:pt idx="1">
                  <c:v>64.258234758314856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545-6C47-9904-3093BAE08CDF}"/>
            </c:ext>
          </c:extLst>
        </c:ser>
        <c:ser>
          <c:idx val="3"/>
          <c:order val="3"/>
          <c:tx>
            <c:v>Hydrogen Storage</c:v>
          </c:tx>
          <c:invertIfNegative val="0"/>
          <c:dLbls>
            <c:dLbl>
              <c:idx val="6"/>
              <c:layout>
                <c:manualLayout>
                  <c:x val="0"/>
                  <c:y val="1.85108744828615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0"/>
                  <c:y val="5.553262344858466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'DAC Capacity 43_101_162'!$R$91:$R$92</c:f>
              <c:strCache>
                <c:ptCount val="2"/>
                <c:pt idx="0">
                  <c:v> (340,37,60,100,150,0.64) </c:v>
                </c:pt>
                <c:pt idx="1">
                  <c:v> (370,34,40,100,99,0.69) </c:v>
                </c:pt>
              </c:strCache>
            </c:strRef>
          </c:cat>
          <c:val>
            <c:numRef>
              <c:f>'DAC Capacity 43_101_162'!$I$91:$I$92</c:f>
              <c:numCache>
                <c:formatCode>_(* #,##0.0_);_(* \(#,##0.0\);_(* "-"??_);_(@_)</c:formatCode>
                <c:ptCount val="2"/>
                <c:pt idx="0">
                  <c:v>2.037339127182388</c:v>
                </c:pt>
                <c:pt idx="1">
                  <c:v>1.872149468221654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545-6C47-9904-3093BAE08CDF}"/>
            </c:ext>
          </c:extLst>
        </c:ser>
        <c:ser>
          <c:idx val="4"/>
          <c:order val="4"/>
          <c:tx>
            <c:v>Electrolyser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'DAC Capacity 43_101_162'!$R$91:$R$92</c:f>
              <c:strCache>
                <c:ptCount val="2"/>
                <c:pt idx="0">
                  <c:v> (340,37,60,100,150,0.64) </c:v>
                </c:pt>
                <c:pt idx="1">
                  <c:v> (370,34,40,100,99,0.69) </c:v>
                </c:pt>
              </c:strCache>
            </c:strRef>
          </c:cat>
          <c:val>
            <c:numRef>
              <c:f>'DAC Capacity 43_101_162'!$H$91:$H$92</c:f>
              <c:numCache>
                <c:formatCode>_(* #,##0.0_);_(* \(#,##0.0\);_(* "-"??_);_(@_)</c:formatCode>
                <c:ptCount val="2"/>
                <c:pt idx="0">
                  <c:v>2.9295900753302822</c:v>
                </c:pt>
                <c:pt idx="1">
                  <c:v>1.9530600502201878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545-6C47-9904-3093BAE08CDF}"/>
            </c:ext>
          </c:extLst>
        </c:ser>
        <c:ser>
          <c:idx val="5"/>
          <c:order val="5"/>
          <c:tx>
            <c:v>Hydrogen Electricity Generation</c:v>
          </c:tx>
          <c:invertIfNegative val="0"/>
          <c:dLbls>
            <c:dLbl>
              <c:idx val="1"/>
              <c:layout>
                <c:manualLayout>
                  <c:x val="-1.0033049814092327E-3"/>
                  <c:y val="-2.8726760679107871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'DAC Capacity 43_101_162'!$R$91:$R$92</c:f>
              <c:strCache>
                <c:ptCount val="2"/>
                <c:pt idx="0">
                  <c:v> (340,37,60,100,150,0.64) </c:v>
                </c:pt>
                <c:pt idx="1">
                  <c:v> (370,34,40,100,99,0.69) </c:v>
                </c:pt>
              </c:strCache>
            </c:strRef>
          </c:cat>
          <c:val>
            <c:numRef>
              <c:f>'DAC Capacity 43_101_162'!$J$91:$J$92</c:f>
              <c:numCache>
                <c:formatCode>_(* #,##0.0_);_(* \(#,##0.0\);_(* "-"??_);_(@_)</c:formatCode>
                <c:ptCount val="2"/>
                <c:pt idx="0">
                  <c:v>4.6113917852421116</c:v>
                </c:pt>
                <c:pt idx="1">
                  <c:v>4.6113917852421116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545-6C47-9904-3093BAE08CDF}"/>
            </c:ext>
          </c:extLst>
        </c:ser>
        <c:ser>
          <c:idx val="6"/>
          <c:order val="6"/>
          <c:tx>
            <c:v>Carbon Storage</c:v>
          </c:tx>
          <c:invertIfNegative val="0"/>
          <c:dLbls>
            <c:dLbl>
              <c:idx val="0"/>
              <c:delete val="1"/>
            </c:dLbl>
            <c:dLbl>
              <c:idx val="1"/>
              <c:layout>
                <c:manualLayout>
                  <c:x val="1.9576746010813917E-3"/>
                  <c:y val="-1.720699295743290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'DAC Capacity 43_101_162'!$R$91:$R$92</c:f>
              <c:strCache>
                <c:ptCount val="2"/>
                <c:pt idx="0">
                  <c:v> (340,37,60,100,150,0.64) </c:v>
                </c:pt>
                <c:pt idx="1">
                  <c:v> (370,34,40,100,99,0.69) </c:v>
                </c:pt>
              </c:strCache>
            </c:strRef>
          </c:cat>
          <c:val>
            <c:numRef>
              <c:f>'DAC Capacity 43_101_162'!$O$91:$O$92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545-6C47-9904-3093BAE08CDF}"/>
            </c:ext>
          </c:extLst>
        </c:ser>
        <c:ser>
          <c:idx val="7"/>
          <c:order val="7"/>
          <c:tx>
            <c:v>DAC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delete val="1"/>
            </c:dLbl>
            <c:dLbl>
              <c:idx val="1"/>
              <c:layout>
                <c:manualLayout>
                  <c:x val="2.036294515621932E-3"/>
                  <c:y val="-1.81580830740060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575896599467964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'DAC Capacity 43_101_162'!$R$91:$R$92</c:f>
              <c:strCache>
                <c:ptCount val="2"/>
                <c:pt idx="0">
                  <c:v> (340,37,60,100,150,0.64) </c:v>
                </c:pt>
                <c:pt idx="1">
                  <c:v> (370,34,40,100,99,0.69) </c:v>
                </c:pt>
              </c:strCache>
            </c:strRef>
          </c:cat>
          <c:val>
            <c:numRef>
              <c:f>'DAC Capacity 43_101_162'!$N$91:$N$92</c:f>
              <c:numCache>
                <c:formatCode>_(* #,##0.00_);_(* \(#,##0.00\);_(* "-"??_);_(@_)</c:formatCode>
                <c:ptCount val="2"/>
                <c:pt idx="0">
                  <c:v>59.918898348276443</c:v>
                </c:pt>
                <c:pt idx="1">
                  <c:v>42.632576169650775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545-6C47-9904-3093BAE08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7752064"/>
        <c:axId val="241737024"/>
      </c:barChart>
      <c:lineChart>
        <c:grouping val="standard"/>
        <c:varyColors val="0"/>
        <c:ser>
          <c:idx val="8"/>
          <c:order val="8"/>
          <c:tx>
            <c:v>Total</c:v>
          </c:tx>
          <c:spPr>
            <a:ln w="19050">
              <a:solidFill>
                <a:schemeClr val="tx1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</c:spPr>
          </c:marker>
          <c:dLbls>
            <c:dLbl>
              <c:idx val="0"/>
              <c:layout>
                <c:manualLayout>
                  <c:x val="-3.7656563964840122E-2"/>
                  <c:y val="-1.0906971589325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3110747094859326E-2"/>
                  <c:y val="-1.86941617840881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ln w="9525">
                <a:solidFill>
                  <a:schemeClr val="tx1"/>
                </a:solidFill>
              </a:ln>
            </c:spPr>
            <c:txPr>
              <a:bodyPr rot="0" anchor="t" anchorCtr="0"/>
              <a:lstStyle/>
              <a:p>
                <a:pPr>
                  <a:defRPr lang="ja-JP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'DAC Capacity 43_101_162'!$R$91:$R$92</c:f>
              <c:strCache>
                <c:ptCount val="2"/>
                <c:pt idx="0">
                  <c:v> (340,37,60,100,150,0.64) </c:v>
                </c:pt>
                <c:pt idx="1">
                  <c:v> (370,34,40,100,99,0.69) </c:v>
                </c:pt>
              </c:strCache>
            </c:strRef>
          </c:cat>
          <c:val>
            <c:numRef>
              <c:f>'DAC Capacity 43_101_162'!$P$91:$P$92</c:f>
              <c:numCache>
                <c:formatCode>_(* #,##0.00_);_(* \(#,##0.00\);_(* "-"??_);_(@_)</c:formatCode>
                <c:ptCount val="2"/>
                <c:pt idx="0">
                  <c:v>145.20732981616251</c:v>
                </c:pt>
                <c:pt idx="1">
                  <c:v>131.98941509603208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545-6C47-9904-3093BAE08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752064"/>
        <c:axId val="241737024"/>
      </c:lineChart>
      <c:catAx>
        <c:axId val="25775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Renewable Capacity [GW], Storage Capacity [TWh], Electrolyser Power [GW],  DAC Capacity [GW], DAC Capacity Factor)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241737024"/>
        <c:crosses val="autoZero"/>
        <c:auto val="1"/>
        <c:lblAlgn val="ctr"/>
        <c:lblOffset val="100"/>
        <c:noMultiLvlLbl val="0"/>
      </c:catAx>
      <c:valAx>
        <c:axId val="241737024"/>
        <c:scaling>
          <c:orientation val="minMax"/>
          <c:max val="12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Electricity Price (£/MWh)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25775206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GB" sz="1800" b="1" i="0" baseline="0">
                <a:effectLst/>
              </a:rPr>
              <a:t>Electricity Price Trend: No DAC</a:t>
            </a:r>
            <a:endParaRPr lang="en-GB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41275">
              <a:solidFill>
                <a:schemeClr val="tx1"/>
              </a:solidFill>
            </a:ln>
          </c:spPr>
          <c:marker>
            <c:symbol val="circle"/>
            <c:size val="12"/>
            <c:spPr>
              <a:solidFill>
                <a:srgbClr val="FF7128"/>
              </a:solidFill>
              <a:ln w="53975">
                <a:solidFill>
                  <a:srgbClr val="FF0000"/>
                </a:solidFill>
              </a:ln>
            </c:spPr>
          </c:marker>
          <c:cat>
            <c:strRef>
              <c:f>'No DAC'!$N$5:$N$68</c:f>
              <c:strCache>
                <c:ptCount val="64"/>
                <c:pt idx="0">
                  <c:v> (220,165,80) </c:v>
                </c:pt>
                <c:pt idx="1">
                  <c:v> (220,160,90) </c:v>
                </c:pt>
                <c:pt idx="2">
                  <c:v> (220,159,100) </c:v>
                </c:pt>
                <c:pt idx="3">
                  <c:v> (230,136,50) </c:v>
                </c:pt>
                <c:pt idx="4">
                  <c:v> (230,121,60) </c:v>
                </c:pt>
                <c:pt idx="5">
                  <c:v> (230,116,70) </c:v>
                </c:pt>
                <c:pt idx="6">
                  <c:v> (230,114,80) </c:v>
                </c:pt>
                <c:pt idx="7">
                  <c:v> (230,111,90) </c:v>
                </c:pt>
                <c:pt idx="8">
                  <c:v> (230,110,100) </c:v>
                </c:pt>
                <c:pt idx="9">
                  <c:v> (240,114,40) </c:v>
                </c:pt>
                <c:pt idx="10">
                  <c:v> (240,99,50) </c:v>
                </c:pt>
                <c:pt idx="11">
                  <c:v> (240,91,60) </c:v>
                </c:pt>
                <c:pt idx="12">
                  <c:v> (240,85,70) </c:v>
                </c:pt>
                <c:pt idx="13">
                  <c:v> (240,81,80) </c:v>
                </c:pt>
                <c:pt idx="14">
                  <c:v> (240,79,90) </c:v>
                </c:pt>
                <c:pt idx="15">
                  <c:v> (240,79,100) </c:v>
                </c:pt>
                <c:pt idx="16">
                  <c:v> (250,111,30) </c:v>
                </c:pt>
                <c:pt idx="17">
                  <c:v> (250,84,40) </c:v>
                </c:pt>
                <c:pt idx="18">
                  <c:v> (250,71,50) </c:v>
                </c:pt>
                <c:pt idx="19">
                  <c:v> (250,69,60) </c:v>
                </c:pt>
                <c:pt idx="20">
                  <c:v> (250,68,70) </c:v>
                </c:pt>
                <c:pt idx="21">
                  <c:v> (250,67,80) </c:v>
                </c:pt>
                <c:pt idx="22">
                  <c:v> (250,67,90) </c:v>
                </c:pt>
                <c:pt idx="23">
                  <c:v> (250,67,100) </c:v>
                </c:pt>
                <c:pt idx="24">
                  <c:v> (260,81,30) </c:v>
                </c:pt>
                <c:pt idx="25">
                  <c:v> (260,63,40) </c:v>
                </c:pt>
                <c:pt idx="26">
                  <c:v> (260,60,50) </c:v>
                </c:pt>
                <c:pt idx="27">
                  <c:v> (260,58,60) </c:v>
                </c:pt>
                <c:pt idx="28">
                  <c:v> (260,57,70) </c:v>
                </c:pt>
                <c:pt idx="29">
                  <c:v> (260,56,80) </c:v>
                </c:pt>
                <c:pt idx="30">
                  <c:v> (260,55,90) </c:v>
                </c:pt>
                <c:pt idx="31">
                  <c:v> (260,55,100) </c:v>
                </c:pt>
                <c:pt idx="32">
                  <c:v> (270,61,30) </c:v>
                </c:pt>
                <c:pt idx="33">
                  <c:v> (270,53,40) </c:v>
                </c:pt>
                <c:pt idx="34">
                  <c:v> (270,50,50) </c:v>
                </c:pt>
                <c:pt idx="35">
                  <c:v> (270,47,60) </c:v>
                </c:pt>
                <c:pt idx="36">
                  <c:v> (270,46,70) </c:v>
                </c:pt>
                <c:pt idx="37">
                  <c:v> (270,45,80) </c:v>
                </c:pt>
                <c:pt idx="38">
                  <c:v> (270,44,90) </c:v>
                </c:pt>
                <c:pt idx="39">
                  <c:v> (270,44,100) </c:v>
                </c:pt>
                <c:pt idx="40">
                  <c:v> (280,52,30) </c:v>
                </c:pt>
                <c:pt idx="41">
                  <c:v> (280,44,40) </c:v>
                </c:pt>
                <c:pt idx="42">
                  <c:v> (280,42,50) </c:v>
                </c:pt>
                <c:pt idx="43">
                  <c:v> (280,42,60) </c:v>
                </c:pt>
                <c:pt idx="44">
                  <c:v> (280,42,70) </c:v>
                </c:pt>
                <c:pt idx="45">
                  <c:v> (280,42,80) </c:v>
                </c:pt>
                <c:pt idx="46">
                  <c:v> (280,42,90) </c:v>
                </c:pt>
                <c:pt idx="47">
                  <c:v> (280,42,100) </c:v>
                </c:pt>
                <c:pt idx="48">
                  <c:v> (290,46,30) </c:v>
                </c:pt>
                <c:pt idx="49">
                  <c:v> (290,41,40) </c:v>
                </c:pt>
                <c:pt idx="50">
                  <c:v> (290,41,50) </c:v>
                </c:pt>
                <c:pt idx="51">
                  <c:v> (290,41,60) </c:v>
                </c:pt>
                <c:pt idx="52">
                  <c:v> (290,41,70) </c:v>
                </c:pt>
                <c:pt idx="53">
                  <c:v> (290,41,80) </c:v>
                </c:pt>
                <c:pt idx="54">
                  <c:v> (290,41,90) </c:v>
                </c:pt>
                <c:pt idx="55">
                  <c:v> (290,41,100) </c:v>
                </c:pt>
                <c:pt idx="56">
                  <c:v> (300,41,30) </c:v>
                </c:pt>
                <c:pt idx="57">
                  <c:v> (300,40,40) </c:v>
                </c:pt>
                <c:pt idx="58">
                  <c:v> (300,40,50) </c:v>
                </c:pt>
                <c:pt idx="59">
                  <c:v> (300,40,60) </c:v>
                </c:pt>
                <c:pt idx="60">
                  <c:v> (300,40,70) </c:v>
                </c:pt>
                <c:pt idx="61">
                  <c:v> (300,40,80) </c:v>
                </c:pt>
                <c:pt idx="62">
                  <c:v> (300,40,90) </c:v>
                </c:pt>
                <c:pt idx="63">
                  <c:v> (300,40,100) </c:v>
                </c:pt>
              </c:strCache>
            </c:strRef>
          </c:cat>
          <c:val>
            <c:numRef>
              <c:f>'No DAC'!$M$5:$M$68</c:f>
              <c:numCache>
                <c:formatCode>_(* #,##0.00_);_(* \(#,##0.00\);_(* "-"??_);_(@_)</c:formatCode>
                <c:ptCount val="64"/>
                <c:pt idx="0">
                  <c:v>73.219705467933494</c:v>
                </c:pt>
                <c:pt idx="1">
                  <c:v>73.434849792940454</c:v>
                </c:pt>
                <c:pt idx="2">
                  <c:v>73.872517707978133</c:v>
                </c:pt>
                <c:pt idx="3">
                  <c:v>71.881126765285885</c:v>
                </c:pt>
                <c:pt idx="4">
                  <c:v>71.539962115216099</c:v>
                </c:pt>
                <c:pt idx="5">
                  <c:v>71.755106440223074</c:v>
                </c:pt>
                <c:pt idx="6">
                  <c:v>72.137143457753069</c:v>
                </c:pt>
                <c:pt idx="7">
                  <c:v>72.463549577775396</c:v>
                </c:pt>
                <c:pt idx="8">
                  <c:v>72.901217492813075</c:v>
                </c:pt>
                <c:pt idx="9">
                  <c:v>71.918561970282752</c:v>
                </c:pt>
                <c:pt idx="10">
                  <c:v>71.577397320212967</c:v>
                </c:pt>
                <c:pt idx="11">
                  <c:v>71.625648952696906</c:v>
                </c:pt>
                <c:pt idx="12">
                  <c:v>71.785162380196212</c:v>
                </c:pt>
                <c:pt idx="13">
                  <c:v>72.055937602710856</c:v>
                </c:pt>
                <c:pt idx="14">
                  <c:v>72.437974620240851</c:v>
                </c:pt>
                <c:pt idx="15">
                  <c:v>72.931273432786213</c:v>
                </c:pt>
                <c:pt idx="16">
                  <c:v>73.012984227925472</c:v>
                </c:pt>
                <c:pt idx="17">
                  <c:v>72.00424880776356</c:v>
                </c:pt>
                <c:pt idx="18">
                  <c:v>71.774345952709126</c:v>
                </c:pt>
                <c:pt idx="19">
                  <c:v>72.156382970239122</c:v>
                </c:pt>
                <c:pt idx="20">
                  <c:v>72.5940508852768</c:v>
                </c:pt>
                <c:pt idx="21">
                  <c:v>73.031718800314493</c:v>
                </c:pt>
                <c:pt idx="22">
                  <c:v>73.525017612859841</c:v>
                </c:pt>
                <c:pt idx="23">
                  <c:v>74.018316425405189</c:v>
                </c:pt>
                <c:pt idx="24">
                  <c:v>73.098671065406265</c:v>
                </c:pt>
                <c:pt idx="25">
                  <c:v>72.59061372281343</c:v>
                </c:pt>
                <c:pt idx="26">
                  <c:v>72.917019842835771</c:v>
                </c:pt>
                <c:pt idx="27">
                  <c:v>73.299056860365766</c:v>
                </c:pt>
                <c:pt idx="28">
                  <c:v>73.736724775403445</c:v>
                </c:pt>
                <c:pt idx="29">
                  <c:v>74.174392690441124</c:v>
                </c:pt>
                <c:pt idx="30">
                  <c:v>74.612060605478803</c:v>
                </c:pt>
                <c:pt idx="31">
                  <c:v>75.10535941802415</c:v>
                </c:pt>
                <c:pt idx="32">
                  <c:v>73.740666877963818</c:v>
                </c:pt>
                <c:pt idx="33">
                  <c:v>73.788918510447758</c:v>
                </c:pt>
                <c:pt idx="34">
                  <c:v>74.115324630470084</c:v>
                </c:pt>
                <c:pt idx="35">
                  <c:v>74.441730750492411</c:v>
                </c:pt>
                <c:pt idx="36">
                  <c:v>74.87939866553009</c:v>
                </c:pt>
                <c:pt idx="37">
                  <c:v>75.317066580567769</c:v>
                </c:pt>
                <c:pt idx="38">
                  <c:v>75.754734495605433</c:v>
                </c:pt>
                <c:pt idx="39">
                  <c:v>76.248033308150795</c:v>
                </c:pt>
                <c:pt idx="40">
                  <c:v>74.994602563105815</c:v>
                </c:pt>
                <c:pt idx="41">
                  <c:v>75.042854195589754</c:v>
                </c:pt>
                <c:pt idx="42">
                  <c:v>75.424891213119764</c:v>
                </c:pt>
                <c:pt idx="43">
                  <c:v>75.918190025665112</c:v>
                </c:pt>
                <c:pt idx="44">
                  <c:v>76.41148883821046</c:v>
                </c:pt>
                <c:pt idx="45">
                  <c:v>76.904787650755821</c:v>
                </c:pt>
                <c:pt idx="46">
                  <c:v>77.398086463301169</c:v>
                </c:pt>
                <c:pt idx="47">
                  <c:v>77.891385275846531</c:v>
                </c:pt>
                <c:pt idx="48">
                  <c:v>76.415430940770833</c:v>
                </c:pt>
                <c:pt idx="49">
                  <c:v>76.630575265777821</c:v>
                </c:pt>
                <c:pt idx="50">
                  <c:v>77.123874078323169</c:v>
                </c:pt>
                <c:pt idx="51">
                  <c:v>77.617172890868531</c:v>
                </c:pt>
                <c:pt idx="52">
                  <c:v>78.110471703413879</c:v>
                </c:pt>
                <c:pt idx="53">
                  <c:v>78.603770515959226</c:v>
                </c:pt>
                <c:pt idx="54">
                  <c:v>79.097069328504588</c:v>
                </c:pt>
                <c:pt idx="55">
                  <c:v>79.590368141049936</c:v>
                </c:pt>
                <c:pt idx="56">
                  <c:v>77.891890215943548</c:v>
                </c:pt>
                <c:pt idx="57">
                  <c:v>78.329558130981226</c:v>
                </c:pt>
                <c:pt idx="58">
                  <c:v>78.822856943526574</c:v>
                </c:pt>
                <c:pt idx="59">
                  <c:v>79.316155756071936</c:v>
                </c:pt>
                <c:pt idx="60">
                  <c:v>79.809454568617284</c:v>
                </c:pt>
                <c:pt idx="61">
                  <c:v>80.302753381162631</c:v>
                </c:pt>
                <c:pt idx="62">
                  <c:v>80.796052193707993</c:v>
                </c:pt>
                <c:pt idx="63">
                  <c:v>81.289351006253341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C8-814E-82BE-3CE1D4B19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781568"/>
        <c:axId val="190067776"/>
      </c:lineChart>
      <c:catAx>
        <c:axId val="26078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(Renewable Capacity [GW], Storage Capacity [TWh], Catalyser Capacity [GW])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190067776"/>
        <c:crosses val="autoZero"/>
        <c:auto val="1"/>
        <c:lblAlgn val="ctr"/>
        <c:lblOffset val="100"/>
        <c:noMultiLvlLbl val="0"/>
      </c:catAx>
      <c:valAx>
        <c:axId val="190067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Electricity Price (£/MWh)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260781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GB" sz="1800" b="1" i="0" baseline="0">
                <a:effectLst/>
              </a:rPr>
              <a:t>Electricity Price in components: No DAC</a:t>
            </a:r>
            <a:endParaRPr lang="en-GB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Other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 DAC'!$N$5:$N$68</c:f>
              <c:strCache>
                <c:ptCount val="64"/>
                <c:pt idx="0">
                  <c:v> (220,165,80) </c:v>
                </c:pt>
                <c:pt idx="1">
                  <c:v> (220,160,90) </c:v>
                </c:pt>
                <c:pt idx="2">
                  <c:v> (220,159,100) </c:v>
                </c:pt>
                <c:pt idx="3">
                  <c:v> (230,136,50) </c:v>
                </c:pt>
                <c:pt idx="4">
                  <c:v> (230,121,60) </c:v>
                </c:pt>
                <c:pt idx="5">
                  <c:v> (230,116,70) </c:v>
                </c:pt>
                <c:pt idx="6">
                  <c:v> (230,114,80) </c:v>
                </c:pt>
                <c:pt idx="7">
                  <c:v> (230,111,90) </c:v>
                </c:pt>
                <c:pt idx="8">
                  <c:v> (230,110,100) </c:v>
                </c:pt>
                <c:pt idx="9">
                  <c:v> (240,114,40) </c:v>
                </c:pt>
                <c:pt idx="10">
                  <c:v> (240,99,50) </c:v>
                </c:pt>
                <c:pt idx="11">
                  <c:v> (240,91,60) </c:v>
                </c:pt>
                <c:pt idx="12">
                  <c:v> (240,85,70) </c:v>
                </c:pt>
                <c:pt idx="13">
                  <c:v> (240,81,80) </c:v>
                </c:pt>
                <c:pt idx="14">
                  <c:v> (240,79,90) </c:v>
                </c:pt>
                <c:pt idx="15">
                  <c:v> (240,79,100) </c:v>
                </c:pt>
                <c:pt idx="16">
                  <c:v> (250,111,30) </c:v>
                </c:pt>
                <c:pt idx="17">
                  <c:v> (250,84,40) </c:v>
                </c:pt>
                <c:pt idx="18">
                  <c:v> (250,71,50) </c:v>
                </c:pt>
                <c:pt idx="19">
                  <c:v> (250,69,60) </c:v>
                </c:pt>
                <c:pt idx="20">
                  <c:v> (250,68,70) </c:v>
                </c:pt>
                <c:pt idx="21">
                  <c:v> (250,67,80) </c:v>
                </c:pt>
                <c:pt idx="22">
                  <c:v> (250,67,90) </c:v>
                </c:pt>
                <c:pt idx="23">
                  <c:v> (250,67,100) </c:v>
                </c:pt>
                <c:pt idx="24">
                  <c:v> (260,81,30) </c:v>
                </c:pt>
                <c:pt idx="25">
                  <c:v> (260,63,40) </c:v>
                </c:pt>
                <c:pt idx="26">
                  <c:v> (260,60,50) </c:v>
                </c:pt>
                <c:pt idx="27">
                  <c:v> (260,58,60) </c:v>
                </c:pt>
                <c:pt idx="28">
                  <c:v> (260,57,70) </c:v>
                </c:pt>
                <c:pt idx="29">
                  <c:v> (260,56,80) </c:v>
                </c:pt>
                <c:pt idx="30">
                  <c:v> (260,55,90) </c:v>
                </c:pt>
                <c:pt idx="31">
                  <c:v> (260,55,100) </c:v>
                </c:pt>
                <c:pt idx="32">
                  <c:v> (270,61,30) </c:v>
                </c:pt>
                <c:pt idx="33">
                  <c:v> (270,53,40) </c:v>
                </c:pt>
                <c:pt idx="34">
                  <c:v> (270,50,50) </c:v>
                </c:pt>
                <c:pt idx="35">
                  <c:v> (270,47,60) </c:v>
                </c:pt>
                <c:pt idx="36">
                  <c:v> (270,46,70) </c:v>
                </c:pt>
                <c:pt idx="37">
                  <c:v> (270,45,80) </c:v>
                </c:pt>
                <c:pt idx="38">
                  <c:v> (270,44,90) </c:v>
                </c:pt>
                <c:pt idx="39">
                  <c:v> (270,44,100) </c:v>
                </c:pt>
                <c:pt idx="40">
                  <c:v> (280,52,30) </c:v>
                </c:pt>
                <c:pt idx="41">
                  <c:v> (280,44,40) </c:v>
                </c:pt>
                <c:pt idx="42">
                  <c:v> (280,42,50) </c:v>
                </c:pt>
                <c:pt idx="43">
                  <c:v> (280,42,60) </c:v>
                </c:pt>
                <c:pt idx="44">
                  <c:v> (280,42,70) </c:v>
                </c:pt>
                <c:pt idx="45">
                  <c:v> (280,42,80) </c:v>
                </c:pt>
                <c:pt idx="46">
                  <c:v> (280,42,90) </c:v>
                </c:pt>
                <c:pt idx="47">
                  <c:v> (280,42,100) </c:v>
                </c:pt>
                <c:pt idx="48">
                  <c:v> (290,46,30) </c:v>
                </c:pt>
                <c:pt idx="49">
                  <c:v> (290,41,40) </c:v>
                </c:pt>
                <c:pt idx="50">
                  <c:v> (290,41,50) </c:v>
                </c:pt>
                <c:pt idx="51">
                  <c:v> (290,41,60) </c:v>
                </c:pt>
                <c:pt idx="52">
                  <c:v> (290,41,70) </c:v>
                </c:pt>
                <c:pt idx="53">
                  <c:v> (290,41,80) </c:v>
                </c:pt>
                <c:pt idx="54">
                  <c:v> (290,41,90) </c:v>
                </c:pt>
                <c:pt idx="55">
                  <c:v> (290,41,100) </c:v>
                </c:pt>
                <c:pt idx="56">
                  <c:v> (300,41,30) </c:v>
                </c:pt>
                <c:pt idx="57">
                  <c:v> (300,40,40) </c:v>
                </c:pt>
                <c:pt idx="58">
                  <c:v> (300,40,50) </c:v>
                </c:pt>
                <c:pt idx="59">
                  <c:v> (300,40,60) </c:v>
                </c:pt>
                <c:pt idx="60">
                  <c:v> (300,40,70) </c:v>
                </c:pt>
                <c:pt idx="61">
                  <c:v> (300,40,80) </c:v>
                </c:pt>
                <c:pt idx="62">
                  <c:v> (300,40,90) </c:v>
                </c:pt>
                <c:pt idx="63">
                  <c:v> (300,40,100) </c:v>
                </c:pt>
              </c:strCache>
            </c:strRef>
          </c:cat>
          <c:val>
            <c:numRef>
              <c:f>'No DAC'!$L$5:$L$68</c:f>
              <c:numCache>
                <c:formatCode>General</c:formatCode>
                <c:ptCount val="6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39D-4748-855D-D50E0915587D}"/>
            </c:ext>
          </c:extLst>
        </c:ser>
        <c:ser>
          <c:idx val="1"/>
          <c:order val="1"/>
          <c:tx>
            <c:v>Nuclear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 DAC'!$N$5:$N$68</c:f>
              <c:strCache>
                <c:ptCount val="64"/>
                <c:pt idx="0">
                  <c:v> (220,165,80) </c:v>
                </c:pt>
                <c:pt idx="1">
                  <c:v> (220,160,90) </c:v>
                </c:pt>
                <c:pt idx="2">
                  <c:v> (220,159,100) </c:v>
                </c:pt>
                <c:pt idx="3">
                  <c:v> (230,136,50) </c:v>
                </c:pt>
                <c:pt idx="4">
                  <c:v> (230,121,60) </c:v>
                </c:pt>
                <c:pt idx="5">
                  <c:v> (230,116,70) </c:v>
                </c:pt>
                <c:pt idx="6">
                  <c:v> (230,114,80) </c:v>
                </c:pt>
                <c:pt idx="7">
                  <c:v> (230,111,90) </c:v>
                </c:pt>
                <c:pt idx="8">
                  <c:v> (230,110,100) </c:v>
                </c:pt>
                <c:pt idx="9">
                  <c:v> (240,114,40) </c:v>
                </c:pt>
                <c:pt idx="10">
                  <c:v> (240,99,50) </c:v>
                </c:pt>
                <c:pt idx="11">
                  <c:v> (240,91,60) </c:v>
                </c:pt>
                <c:pt idx="12">
                  <c:v> (240,85,70) </c:v>
                </c:pt>
                <c:pt idx="13">
                  <c:v> (240,81,80) </c:v>
                </c:pt>
                <c:pt idx="14">
                  <c:v> (240,79,90) </c:v>
                </c:pt>
                <c:pt idx="15">
                  <c:v> (240,79,100) </c:v>
                </c:pt>
                <c:pt idx="16">
                  <c:v> (250,111,30) </c:v>
                </c:pt>
                <c:pt idx="17">
                  <c:v> (250,84,40) </c:v>
                </c:pt>
                <c:pt idx="18">
                  <c:v> (250,71,50) </c:v>
                </c:pt>
                <c:pt idx="19">
                  <c:v> (250,69,60) </c:v>
                </c:pt>
                <c:pt idx="20">
                  <c:v> (250,68,70) </c:v>
                </c:pt>
                <c:pt idx="21">
                  <c:v> (250,67,80) </c:v>
                </c:pt>
                <c:pt idx="22">
                  <c:v> (250,67,90) </c:v>
                </c:pt>
                <c:pt idx="23">
                  <c:v> (250,67,100) </c:v>
                </c:pt>
                <c:pt idx="24">
                  <c:v> (260,81,30) </c:v>
                </c:pt>
                <c:pt idx="25">
                  <c:v> (260,63,40) </c:v>
                </c:pt>
                <c:pt idx="26">
                  <c:v> (260,60,50) </c:v>
                </c:pt>
                <c:pt idx="27">
                  <c:v> (260,58,60) </c:v>
                </c:pt>
                <c:pt idx="28">
                  <c:v> (260,57,70) </c:v>
                </c:pt>
                <c:pt idx="29">
                  <c:v> (260,56,80) </c:v>
                </c:pt>
                <c:pt idx="30">
                  <c:v> (260,55,90) </c:v>
                </c:pt>
                <c:pt idx="31">
                  <c:v> (260,55,100) </c:v>
                </c:pt>
                <c:pt idx="32">
                  <c:v> (270,61,30) </c:v>
                </c:pt>
                <c:pt idx="33">
                  <c:v> (270,53,40) </c:v>
                </c:pt>
                <c:pt idx="34">
                  <c:v> (270,50,50) </c:v>
                </c:pt>
                <c:pt idx="35">
                  <c:v> (270,47,60) </c:v>
                </c:pt>
                <c:pt idx="36">
                  <c:v> (270,46,70) </c:v>
                </c:pt>
                <c:pt idx="37">
                  <c:v> (270,45,80) </c:v>
                </c:pt>
                <c:pt idx="38">
                  <c:v> (270,44,90) </c:v>
                </c:pt>
                <c:pt idx="39">
                  <c:v> (270,44,100) </c:v>
                </c:pt>
                <c:pt idx="40">
                  <c:v> (280,52,30) </c:v>
                </c:pt>
                <c:pt idx="41">
                  <c:v> (280,44,40) </c:v>
                </c:pt>
                <c:pt idx="42">
                  <c:v> (280,42,50) </c:v>
                </c:pt>
                <c:pt idx="43">
                  <c:v> (280,42,60) </c:v>
                </c:pt>
                <c:pt idx="44">
                  <c:v> (280,42,70) </c:v>
                </c:pt>
                <c:pt idx="45">
                  <c:v> (280,42,80) </c:v>
                </c:pt>
                <c:pt idx="46">
                  <c:v> (280,42,90) </c:v>
                </c:pt>
                <c:pt idx="47">
                  <c:v> (280,42,100) </c:v>
                </c:pt>
                <c:pt idx="48">
                  <c:v> (290,46,30) </c:v>
                </c:pt>
                <c:pt idx="49">
                  <c:v> (290,41,40) </c:v>
                </c:pt>
                <c:pt idx="50">
                  <c:v> (290,41,50) </c:v>
                </c:pt>
                <c:pt idx="51">
                  <c:v> (290,41,60) </c:v>
                </c:pt>
                <c:pt idx="52">
                  <c:v> (290,41,70) </c:v>
                </c:pt>
                <c:pt idx="53">
                  <c:v> (290,41,80) </c:v>
                </c:pt>
                <c:pt idx="54">
                  <c:v> (290,41,90) </c:v>
                </c:pt>
                <c:pt idx="55">
                  <c:v> (290,41,100) </c:v>
                </c:pt>
                <c:pt idx="56">
                  <c:v> (300,41,30) </c:v>
                </c:pt>
                <c:pt idx="57">
                  <c:v> (300,40,40) </c:v>
                </c:pt>
                <c:pt idx="58">
                  <c:v> (300,40,50) </c:v>
                </c:pt>
                <c:pt idx="59">
                  <c:v> (300,40,60) </c:v>
                </c:pt>
                <c:pt idx="60">
                  <c:v> (300,40,70) </c:v>
                </c:pt>
                <c:pt idx="61">
                  <c:v> (300,40,80) </c:v>
                </c:pt>
                <c:pt idx="62">
                  <c:v> (300,40,90) </c:v>
                </c:pt>
                <c:pt idx="63">
                  <c:v> (300,40,100) </c:v>
                </c:pt>
              </c:strCache>
            </c:strRef>
          </c:cat>
          <c:val>
            <c:numRef>
              <c:f>'No DAC'!$G$5:$G$68</c:f>
              <c:numCache>
                <c:formatCode>_(* #,##0.0_);_(* \(#,##0.0\);_(* "-"??_);_(@_)</c:formatCode>
                <c:ptCount val="64"/>
                <c:pt idx="0">
                  <c:v>12.833780869565217</c:v>
                </c:pt>
                <c:pt idx="1">
                  <c:v>12.833780869565217</c:v>
                </c:pt>
                <c:pt idx="2">
                  <c:v>12.833780869565217</c:v>
                </c:pt>
                <c:pt idx="3">
                  <c:v>12.833780869565217</c:v>
                </c:pt>
                <c:pt idx="4">
                  <c:v>12.833780869565217</c:v>
                </c:pt>
                <c:pt idx="5">
                  <c:v>12.833780869565217</c:v>
                </c:pt>
                <c:pt idx="6">
                  <c:v>12.833780869565217</c:v>
                </c:pt>
                <c:pt idx="7">
                  <c:v>12.833780869565217</c:v>
                </c:pt>
                <c:pt idx="8">
                  <c:v>12.833780869565217</c:v>
                </c:pt>
                <c:pt idx="9">
                  <c:v>12.833780869565217</c:v>
                </c:pt>
                <c:pt idx="10">
                  <c:v>12.833780869565217</c:v>
                </c:pt>
                <c:pt idx="11">
                  <c:v>12.833780869565217</c:v>
                </c:pt>
                <c:pt idx="12">
                  <c:v>12.833780869565217</c:v>
                </c:pt>
                <c:pt idx="13">
                  <c:v>12.833780869565217</c:v>
                </c:pt>
                <c:pt idx="14">
                  <c:v>12.833780869565217</c:v>
                </c:pt>
                <c:pt idx="15">
                  <c:v>12.833780869565217</c:v>
                </c:pt>
                <c:pt idx="16">
                  <c:v>12.833780869565217</c:v>
                </c:pt>
                <c:pt idx="17">
                  <c:v>12.833780869565217</c:v>
                </c:pt>
                <c:pt idx="18">
                  <c:v>12.833780869565217</c:v>
                </c:pt>
                <c:pt idx="19">
                  <c:v>12.833780869565217</c:v>
                </c:pt>
                <c:pt idx="20">
                  <c:v>12.833780869565217</c:v>
                </c:pt>
                <c:pt idx="21">
                  <c:v>12.833780869565217</c:v>
                </c:pt>
                <c:pt idx="22">
                  <c:v>12.833780869565217</c:v>
                </c:pt>
                <c:pt idx="23">
                  <c:v>12.833780869565217</c:v>
                </c:pt>
                <c:pt idx="24">
                  <c:v>12.833780869565217</c:v>
                </c:pt>
                <c:pt idx="25">
                  <c:v>12.833780869565217</c:v>
                </c:pt>
                <c:pt idx="26">
                  <c:v>12.833780869565217</c:v>
                </c:pt>
                <c:pt idx="27">
                  <c:v>12.833780869565217</c:v>
                </c:pt>
                <c:pt idx="28">
                  <c:v>12.833780869565217</c:v>
                </c:pt>
                <c:pt idx="29">
                  <c:v>12.833780869565217</c:v>
                </c:pt>
                <c:pt idx="30">
                  <c:v>12.833780869565217</c:v>
                </c:pt>
                <c:pt idx="31">
                  <c:v>12.833780869565217</c:v>
                </c:pt>
                <c:pt idx="32">
                  <c:v>12.833780869565217</c:v>
                </c:pt>
                <c:pt idx="33">
                  <c:v>12.833780869565217</c:v>
                </c:pt>
                <c:pt idx="34">
                  <c:v>12.833780869565217</c:v>
                </c:pt>
                <c:pt idx="35">
                  <c:v>12.833780869565217</c:v>
                </c:pt>
                <c:pt idx="36">
                  <c:v>12.833780869565217</c:v>
                </c:pt>
                <c:pt idx="37">
                  <c:v>12.833780869565217</c:v>
                </c:pt>
                <c:pt idx="38">
                  <c:v>12.833780869565217</c:v>
                </c:pt>
                <c:pt idx="39">
                  <c:v>12.833780869565217</c:v>
                </c:pt>
                <c:pt idx="40">
                  <c:v>12.833780869565217</c:v>
                </c:pt>
                <c:pt idx="41">
                  <c:v>12.833780869565217</c:v>
                </c:pt>
                <c:pt idx="42">
                  <c:v>12.833780869565217</c:v>
                </c:pt>
                <c:pt idx="43">
                  <c:v>12.833780869565217</c:v>
                </c:pt>
                <c:pt idx="44">
                  <c:v>12.833780869565217</c:v>
                </c:pt>
                <c:pt idx="45">
                  <c:v>12.833780869565217</c:v>
                </c:pt>
                <c:pt idx="46">
                  <c:v>12.833780869565217</c:v>
                </c:pt>
                <c:pt idx="47">
                  <c:v>12.833780869565217</c:v>
                </c:pt>
                <c:pt idx="48">
                  <c:v>12.833780869565217</c:v>
                </c:pt>
                <c:pt idx="49">
                  <c:v>12.833780869565217</c:v>
                </c:pt>
                <c:pt idx="50">
                  <c:v>12.833780869565217</c:v>
                </c:pt>
                <c:pt idx="51">
                  <c:v>12.833780869565217</c:v>
                </c:pt>
                <c:pt idx="52">
                  <c:v>12.833780869565217</c:v>
                </c:pt>
                <c:pt idx="53">
                  <c:v>12.833780869565217</c:v>
                </c:pt>
                <c:pt idx="54">
                  <c:v>12.833780869565217</c:v>
                </c:pt>
                <c:pt idx="55">
                  <c:v>12.833780869565217</c:v>
                </c:pt>
                <c:pt idx="56">
                  <c:v>12.833780869565217</c:v>
                </c:pt>
                <c:pt idx="57">
                  <c:v>12.833780869565217</c:v>
                </c:pt>
                <c:pt idx="58">
                  <c:v>12.833780869565217</c:v>
                </c:pt>
                <c:pt idx="59">
                  <c:v>12.833780869565217</c:v>
                </c:pt>
                <c:pt idx="60">
                  <c:v>12.833780869565217</c:v>
                </c:pt>
                <c:pt idx="61">
                  <c:v>12.833780869565217</c:v>
                </c:pt>
                <c:pt idx="62">
                  <c:v>12.833780869565217</c:v>
                </c:pt>
                <c:pt idx="63">
                  <c:v>12.833780869565217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39D-4748-855D-D50E0915587D}"/>
            </c:ext>
          </c:extLst>
        </c:ser>
        <c:ser>
          <c:idx val="2"/>
          <c:order val="2"/>
          <c:tx>
            <c:v>Renewable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 DAC'!$N$5:$N$68</c:f>
              <c:strCache>
                <c:ptCount val="64"/>
                <c:pt idx="0">
                  <c:v> (220,165,80) </c:v>
                </c:pt>
                <c:pt idx="1">
                  <c:v> (220,160,90) </c:v>
                </c:pt>
                <c:pt idx="2">
                  <c:v> (220,159,100) </c:v>
                </c:pt>
                <c:pt idx="3">
                  <c:v> (230,136,50) </c:v>
                </c:pt>
                <c:pt idx="4">
                  <c:v> (230,121,60) </c:v>
                </c:pt>
                <c:pt idx="5">
                  <c:v> (230,116,70) </c:v>
                </c:pt>
                <c:pt idx="6">
                  <c:v> (230,114,80) </c:v>
                </c:pt>
                <c:pt idx="7">
                  <c:v> (230,111,90) </c:v>
                </c:pt>
                <c:pt idx="8">
                  <c:v> (230,110,100) </c:v>
                </c:pt>
                <c:pt idx="9">
                  <c:v> (240,114,40) </c:v>
                </c:pt>
                <c:pt idx="10">
                  <c:v> (240,99,50) </c:v>
                </c:pt>
                <c:pt idx="11">
                  <c:v> (240,91,60) </c:v>
                </c:pt>
                <c:pt idx="12">
                  <c:v> (240,85,70) </c:v>
                </c:pt>
                <c:pt idx="13">
                  <c:v> (240,81,80) </c:v>
                </c:pt>
                <c:pt idx="14">
                  <c:v> (240,79,90) </c:v>
                </c:pt>
                <c:pt idx="15">
                  <c:v> (240,79,100) </c:v>
                </c:pt>
                <c:pt idx="16">
                  <c:v> (250,111,30) </c:v>
                </c:pt>
                <c:pt idx="17">
                  <c:v> (250,84,40) </c:v>
                </c:pt>
                <c:pt idx="18">
                  <c:v> (250,71,50) </c:v>
                </c:pt>
                <c:pt idx="19">
                  <c:v> (250,69,60) </c:v>
                </c:pt>
                <c:pt idx="20">
                  <c:v> (250,68,70) </c:v>
                </c:pt>
                <c:pt idx="21">
                  <c:v> (250,67,80) </c:v>
                </c:pt>
                <c:pt idx="22">
                  <c:v> (250,67,90) </c:v>
                </c:pt>
                <c:pt idx="23">
                  <c:v> (250,67,100) </c:v>
                </c:pt>
                <c:pt idx="24">
                  <c:v> (260,81,30) </c:v>
                </c:pt>
                <c:pt idx="25">
                  <c:v> (260,63,40) </c:v>
                </c:pt>
                <c:pt idx="26">
                  <c:v> (260,60,50) </c:v>
                </c:pt>
                <c:pt idx="27">
                  <c:v> (260,58,60) </c:v>
                </c:pt>
                <c:pt idx="28">
                  <c:v> (260,57,70) </c:v>
                </c:pt>
                <c:pt idx="29">
                  <c:v> (260,56,80) </c:v>
                </c:pt>
                <c:pt idx="30">
                  <c:v> (260,55,90) </c:v>
                </c:pt>
                <c:pt idx="31">
                  <c:v> (260,55,100) </c:v>
                </c:pt>
                <c:pt idx="32">
                  <c:v> (270,61,30) </c:v>
                </c:pt>
                <c:pt idx="33">
                  <c:v> (270,53,40) </c:v>
                </c:pt>
                <c:pt idx="34">
                  <c:v> (270,50,50) </c:v>
                </c:pt>
                <c:pt idx="35">
                  <c:v> (270,47,60) </c:v>
                </c:pt>
                <c:pt idx="36">
                  <c:v> (270,46,70) </c:v>
                </c:pt>
                <c:pt idx="37">
                  <c:v> (270,45,80) </c:v>
                </c:pt>
                <c:pt idx="38">
                  <c:v> (270,44,90) </c:v>
                </c:pt>
                <c:pt idx="39">
                  <c:v> (270,44,100) </c:v>
                </c:pt>
                <c:pt idx="40">
                  <c:v> (280,52,30) </c:v>
                </c:pt>
                <c:pt idx="41">
                  <c:v> (280,44,40) </c:v>
                </c:pt>
                <c:pt idx="42">
                  <c:v> (280,42,50) </c:v>
                </c:pt>
                <c:pt idx="43">
                  <c:v> (280,42,60) </c:v>
                </c:pt>
                <c:pt idx="44">
                  <c:v> (280,42,70) </c:v>
                </c:pt>
                <c:pt idx="45">
                  <c:v> (280,42,80) </c:v>
                </c:pt>
                <c:pt idx="46">
                  <c:v> (280,42,90) </c:v>
                </c:pt>
                <c:pt idx="47">
                  <c:v> (280,42,100) </c:v>
                </c:pt>
                <c:pt idx="48">
                  <c:v> (290,46,30) </c:v>
                </c:pt>
                <c:pt idx="49">
                  <c:v> (290,41,40) </c:v>
                </c:pt>
                <c:pt idx="50">
                  <c:v> (290,41,50) </c:v>
                </c:pt>
                <c:pt idx="51">
                  <c:v> (290,41,60) </c:v>
                </c:pt>
                <c:pt idx="52">
                  <c:v> (290,41,70) </c:v>
                </c:pt>
                <c:pt idx="53">
                  <c:v> (290,41,80) </c:v>
                </c:pt>
                <c:pt idx="54">
                  <c:v> (290,41,90) </c:v>
                </c:pt>
                <c:pt idx="55">
                  <c:v> (290,41,100) </c:v>
                </c:pt>
                <c:pt idx="56">
                  <c:v> (300,41,30) </c:v>
                </c:pt>
                <c:pt idx="57">
                  <c:v> (300,40,40) </c:v>
                </c:pt>
                <c:pt idx="58">
                  <c:v> (300,40,50) </c:v>
                </c:pt>
                <c:pt idx="59">
                  <c:v> (300,40,60) </c:v>
                </c:pt>
                <c:pt idx="60">
                  <c:v> (300,40,70) </c:v>
                </c:pt>
                <c:pt idx="61">
                  <c:v> (300,40,80) </c:v>
                </c:pt>
                <c:pt idx="62">
                  <c:v> (300,40,90) </c:v>
                </c:pt>
                <c:pt idx="63">
                  <c:v> (300,40,100) </c:v>
                </c:pt>
              </c:strCache>
            </c:strRef>
          </c:cat>
          <c:val>
            <c:numRef>
              <c:f>'No DAC'!$H$5:$H$68</c:f>
              <c:numCache>
                <c:formatCode>_(* #,##0.0_);_(* \(#,##0.0\);_(* "-"??_);_(@_)</c:formatCode>
                <c:ptCount val="64"/>
                <c:pt idx="0">
                  <c:v>38.601502779643866</c:v>
                </c:pt>
                <c:pt idx="1">
                  <c:v>38.601502779643866</c:v>
                </c:pt>
                <c:pt idx="2">
                  <c:v>38.601502779643866</c:v>
                </c:pt>
                <c:pt idx="3">
                  <c:v>40.35611654235494</c:v>
                </c:pt>
                <c:pt idx="4">
                  <c:v>40.35611654235494</c:v>
                </c:pt>
                <c:pt idx="5">
                  <c:v>40.35611654235494</c:v>
                </c:pt>
                <c:pt idx="6">
                  <c:v>40.35611654235494</c:v>
                </c:pt>
                <c:pt idx="7">
                  <c:v>40.35611654235494</c:v>
                </c:pt>
                <c:pt idx="8">
                  <c:v>40.35611654235494</c:v>
                </c:pt>
                <c:pt idx="9">
                  <c:v>42.110730305066035</c:v>
                </c:pt>
                <c:pt idx="10">
                  <c:v>42.110730305066035</c:v>
                </c:pt>
                <c:pt idx="11">
                  <c:v>42.110730305066035</c:v>
                </c:pt>
                <c:pt idx="12">
                  <c:v>42.110730305066035</c:v>
                </c:pt>
                <c:pt idx="13">
                  <c:v>42.110730305066035</c:v>
                </c:pt>
                <c:pt idx="14">
                  <c:v>42.110730305066035</c:v>
                </c:pt>
                <c:pt idx="15">
                  <c:v>42.110730305066035</c:v>
                </c:pt>
                <c:pt idx="16">
                  <c:v>43.86534406777713</c:v>
                </c:pt>
                <c:pt idx="17">
                  <c:v>43.86534406777713</c:v>
                </c:pt>
                <c:pt idx="18">
                  <c:v>43.86534406777713</c:v>
                </c:pt>
                <c:pt idx="19">
                  <c:v>43.86534406777713</c:v>
                </c:pt>
                <c:pt idx="20">
                  <c:v>43.86534406777713</c:v>
                </c:pt>
                <c:pt idx="21">
                  <c:v>43.86534406777713</c:v>
                </c:pt>
                <c:pt idx="22">
                  <c:v>43.86534406777713</c:v>
                </c:pt>
                <c:pt idx="23">
                  <c:v>43.86534406777713</c:v>
                </c:pt>
                <c:pt idx="24">
                  <c:v>45.619957830488204</c:v>
                </c:pt>
                <c:pt idx="25">
                  <c:v>45.619957830488204</c:v>
                </c:pt>
                <c:pt idx="26">
                  <c:v>45.619957830488204</c:v>
                </c:pt>
                <c:pt idx="27">
                  <c:v>45.619957830488204</c:v>
                </c:pt>
                <c:pt idx="28">
                  <c:v>45.619957830488204</c:v>
                </c:pt>
                <c:pt idx="29">
                  <c:v>45.619957830488204</c:v>
                </c:pt>
                <c:pt idx="30">
                  <c:v>45.619957830488204</c:v>
                </c:pt>
                <c:pt idx="31">
                  <c:v>45.619957830488204</c:v>
                </c:pt>
                <c:pt idx="32">
                  <c:v>47.374571593199285</c:v>
                </c:pt>
                <c:pt idx="33">
                  <c:v>47.374571593199285</c:v>
                </c:pt>
                <c:pt idx="34">
                  <c:v>47.374571593199285</c:v>
                </c:pt>
                <c:pt idx="35">
                  <c:v>47.374571593199285</c:v>
                </c:pt>
                <c:pt idx="36">
                  <c:v>47.374571593199285</c:v>
                </c:pt>
                <c:pt idx="37">
                  <c:v>47.374571593199285</c:v>
                </c:pt>
                <c:pt idx="38">
                  <c:v>47.374571593199285</c:v>
                </c:pt>
                <c:pt idx="39">
                  <c:v>47.374571593199285</c:v>
                </c:pt>
                <c:pt idx="40">
                  <c:v>49.129185355910373</c:v>
                </c:pt>
                <c:pt idx="41">
                  <c:v>49.129185355910373</c:v>
                </c:pt>
                <c:pt idx="42">
                  <c:v>49.129185355910373</c:v>
                </c:pt>
                <c:pt idx="43">
                  <c:v>49.129185355910373</c:v>
                </c:pt>
                <c:pt idx="44">
                  <c:v>49.129185355910373</c:v>
                </c:pt>
                <c:pt idx="45">
                  <c:v>49.129185355910373</c:v>
                </c:pt>
                <c:pt idx="46">
                  <c:v>49.129185355910373</c:v>
                </c:pt>
                <c:pt idx="47">
                  <c:v>49.129185355910373</c:v>
                </c:pt>
                <c:pt idx="48">
                  <c:v>50.883799118621454</c:v>
                </c:pt>
                <c:pt idx="49">
                  <c:v>50.883799118621454</c:v>
                </c:pt>
                <c:pt idx="50">
                  <c:v>50.883799118621454</c:v>
                </c:pt>
                <c:pt idx="51">
                  <c:v>50.883799118621454</c:v>
                </c:pt>
                <c:pt idx="52">
                  <c:v>50.883799118621454</c:v>
                </c:pt>
                <c:pt idx="53">
                  <c:v>50.883799118621454</c:v>
                </c:pt>
                <c:pt idx="54">
                  <c:v>50.883799118621454</c:v>
                </c:pt>
                <c:pt idx="55">
                  <c:v>50.883799118621454</c:v>
                </c:pt>
                <c:pt idx="56">
                  <c:v>52.638412881332542</c:v>
                </c:pt>
                <c:pt idx="57">
                  <c:v>52.638412881332542</c:v>
                </c:pt>
                <c:pt idx="58">
                  <c:v>52.638412881332542</c:v>
                </c:pt>
                <c:pt idx="59">
                  <c:v>52.638412881332542</c:v>
                </c:pt>
                <c:pt idx="60">
                  <c:v>52.638412881332542</c:v>
                </c:pt>
                <c:pt idx="61">
                  <c:v>52.638412881332542</c:v>
                </c:pt>
                <c:pt idx="62">
                  <c:v>52.638412881332542</c:v>
                </c:pt>
                <c:pt idx="63">
                  <c:v>52.638412881332542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39D-4748-855D-D50E0915587D}"/>
            </c:ext>
          </c:extLst>
        </c:ser>
        <c:ser>
          <c:idx val="3"/>
          <c:order val="3"/>
          <c:tx>
            <c:v>Hydrogen Storage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 DAC'!$N$5:$N$68</c:f>
              <c:strCache>
                <c:ptCount val="64"/>
                <c:pt idx="0">
                  <c:v> (220,165,80) </c:v>
                </c:pt>
                <c:pt idx="1">
                  <c:v> (220,160,90) </c:v>
                </c:pt>
                <c:pt idx="2">
                  <c:v> (220,159,100) </c:v>
                </c:pt>
                <c:pt idx="3">
                  <c:v> (230,136,50) </c:v>
                </c:pt>
                <c:pt idx="4">
                  <c:v> (230,121,60) </c:v>
                </c:pt>
                <c:pt idx="5">
                  <c:v> (230,116,70) </c:v>
                </c:pt>
                <c:pt idx="6">
                  <c:v> (230,114,80) </c:v>
                </c:pt>
                <c:pt idx="7">
                  <c:v> (230,111,90) </c:v>
                </c:pt>
                <c:pt idx="8">
                  <c:v> (230,110,100) </c:v>
                </c:pt>
                <c:pt idx="9">
                  <c:v> (240,114,40) </c:v>
                </c:pt>
                <c:pt idx="10">
                  <c:v> (240,99,50) </c:v>
                </c:pt>
                <c:pt idx="11">
                  <c:v> (240,91,60) </c:v>
                </c:pt>
                <c:pt idx="12">
                  <c:v> (240,85,70) </c:v>
                </c:pt>
                <c:pt idx="13">
                  <c:v> (240,81,80) </c:v>
                </c:pt>
                <c:pt idx="14">
                  <c:v> (240,79,90) </c:v>
                </c:pt>
                <c:pt idx="15">
                  <c:v> (240,79,100) </c:v>
                </c:pt>
                <c:pt idx="16">
                  <c:v> (250,111,30) </c:v>
                </c:pt>
                <c:pt idx="17">
                  <c:v> (250,84,40) </c:v>
                </c:pt>
                <c:pt idx="18">
                  <c:v> (250,71,50) </c:v>
                </c:pt>
                <c:pt idx="19">
                  <c:v> (250,69,60) </c:v>
                </c:pt>
                <c:pt idx="20">
                  <c:v> (250,68,70) </c:v>
                </c:pt>
                <c:pt idx="21">
                  <c:v> (250,67,80) </c:v>
                </c:pt>
                <c:pt idx="22">
                  <c:v> (250,67,90) </c:v>
                </c:pt>
                <c:pt idx="23">
                  <c:v> (250,67,100) </c:v>
                </c:pt>
                <c:pt idx="24">
                  <c:v> (260,81,30) </c:v>
                </c:pt>
                <c:pt idx="25">
                  <c:v> (260,63,40) </c:v>
                </c:pt>
                <c:pt idx="26">
                  <c:v> (260,60,50) </c:v>
                </c:pt>
                <c:pt idx="27">
                  <c:v> (260,58,60) </c:v>
                </c:pt>
                <c:pt idx="28">
                  <c:v> (260,57,70) </c:v>
                </c:pt>
                <c:pt idx="29">
                  <c:v> (260,56,80) </c:v>
                </c:pt>
                <c:pt idx="30">
                  <c:v> (260,55,90) </c:v>
                </c:pt>
                <c:pt idx="31">
                  <c:v> (260,55,100) </c:v>
                </c:pt>
                <c:pt idx="32">
                  <c:v> (270,61,30) </c:v>
                </c:pt>
                <c:pt idx="33">
                  <c:v> (270,53,40) </c:v>
                </c:pt>
                <c:pt idx="34">
                  <c:v> (270,50,50) </c:v>
                </c:pt>
                <c:pt idx="35">
                  <c:v> (270,47,60) </c:v>
                </c:pt>
                <c:pt idx="36">
                  <c:v> (270,46,70) </c:v>
                </c:pt>
                <c:pt idx="37">
                  <c:v> (270,45,80) </c:v>
                </c:pt>
                <c:pt idx="38">
                  <c:v> (270,44,90) </c:v>
                </c:pt>
                <c:pt idx="39">
                  <c:v> (270,44,100) </c:v>
                </c:pt>
                <c:pt idx="40">
                  <c:v> (280,52,30) </c:v>
                </c:pt>
                <c:pt idx="41">
                  <c:v> (280,44,40) </c:v>
                </c:pt>
                <c:pt idx="42">
                  <c:v> (280,42,50) </c:v>
                </c:pt>
                <c:pt idx="43">
                  <c:v> (280,42,60) </c:v>
                </c:pt>
                <c:pt idx="44">
                  <c:v> (280,42,70) </c:v>
                </c:pt>
                <c:pt idx="45">
                  <c:v> (280,42,80) </c:v>
                </c:pt>
                <c:pt idx="46">
                  <c:v> (280,42,90) </c:v>
                </c:pt>
                <c:pt idx="47">
                  <c:v> (280,42,100) </c:v>
                </c:pt>
                <c:pt idx="48">
                  <c:v> (290,46,30) </c:v>
                </c:pt>
                <c:pt idx="49">
                  <c:v> (290,41,40) </c:v>
                </c:pt>
                <c:pt idx="50">
                  <c:v> (290,41,50) </c:v>
                </c:pt>
                <c:pt idx="51">
                  <c:v> (290,41,60) </c:v>
                </c:pt>
                <c:pt idx="52">
                  <c:v> (290,41,70) </c:v>
                </c:pt>
                <c:pt idx="53">
                  <c:v> (290,41,80) </c:v>
                </c:pt>
                <c:pt idx="54">
                  <c:v> (290,41,90) </c:v>
                </c:pt>
                <c:pt idx="55">
                  <c:v> (290,41,100) </c:v>
                </c:pt>
                <c:pt idx="56">
                  <c:v> (300,41,30) </c:v>
                </c:pt>
                <c:pt idx="57">
                  <c:v> (300,40,40) </c:v>
                </c:pt>
                <c:pt idx="58">
                  <c:v> (300,40,50) </c:v>
                </c:pt>
                <c:pt idx="59">
                  <c:v> (300,40,60) </c:v>
                </c:pt>
                <c:pt idx="60">
                  <c:v> (300,40,70) </c:v>
                </c:pt>
                <c:pt idx="61">
                  <c:v> (300,40,80) </c:v>
                </c:pt>
                <c:pt idx="62">
                  <c:v> (300,40,90) </c:v>
                </c:pt>
                <c:pt idx="63">
                  <c:v> (300,40,100) </c:v>
                </c:pt>
              </c:strCache>
            </c:strRef>
          </c:cat>
          <c:val>
            <c:numRef>
              <c:f>'No DAC'!$J$5:$J$68</c:f>
              <c:numCache>
                <c:formatCode>_(* #,##0.0_);_(* \(#,##0.0\);_(* "-"??_);_(@_)</c:formatCode>
                <c:ptCount val="64"/>
                <c:pt idx="0">
                  <c:v>9.1790980887665672</c:v>
                </c:pt>
                <c:pt idx="1">
                  <c:v>8.9009436012281853</c:v>
                </c:pt>
                <c:pt idx="2">
                  <c:v>8.845312703720511</c:v>
                </c:pt>
                <c:pt idx="3">
                  <c:v>7.565802061043958</c:v>
                </c:pt>
                <c:pt idx="4">
                  <c:v>6.731338598428815</c:v>
                </c:pt>
                <c:pt idx="5">
                  <c:v>6.453184110890434</c:v>
                </c:pt>
                <c:pt idx="6">
                  <c:v>6.3419223158750819</c:v>
                </c:pt>
                <c:pt idx="7">
                  <c:v>6.1750296233520539</c:v>
                </c:pt>
                <c:pt idx="8">
                  <c:v>6.1193987258443778</c:v>
                </c:pt>
                <c:pt idx="9">
                  <c:v>6.3419223158750819</c:v>
                </c:pt>
                <c:pt idx="10">
                  <c:v>5.5074588532599389</c:v>
                </c:pt>
                <c:pt idx="11">
                  <c:v>5.0624116731985298</c:v>
                </c:pt>
                <c:pt idx="12">
                  <c:v>4.7286262881524737</c:v>
                </c:pt>
                <c:pt idx="13">
                  <c:v>4.5061026981217687</c:v>
                </c:pt>
                <c:pt idx="14">
                  <c:v>4.3948409031064157</c:v>
                </c:pt>
                <c:pt idx="15">
                  <c:v>4.3948409031064157</c:v>
                </c:pt>
                <c:pt idx="16">
                  <c:v>6.1750296233520539</c:v>
                </c:pt>
                <c:pt idx="17">
                  <c:v>4.6729953906447976</c:v>
                </c:pt>
                <c:pt idx="18">
                  <c:v>3.9497937230450071</c:v>
                </c:pt>
                <c:pt idx="19">
                  <c:v>3.8385319280296546</c:v>
                </c:pt>
                <c:pt idx="20">
                  <c:v>3.782901030521979</c:v>
                </c:pt>
                <c:pt idx="21">
                  <c:v>3.7272701330143021</c:v>
                </c:pt>
                <c:pt idx="22">
                  <c:v>3.7272701330143021</c:v>
                </c:pt>
                <c:pt idx="23">
                  <c:v>3.7272701330143021</c:v>
                </c:pt>
                <c:pt idx="24">
                  <c:v>4.5061026981217687</c:v>
                </c:pt>
                <c:pt idx="25">
                  <c:v>3.5047465429835976</c:v>
                </c:pt>
                <c:pt idx="26">
                  <c:v>3.3378538504605695</c:v>
                </c:pt>
                <c:pt idx="27">
                  <c:v>3.226592055445217</c:v>
                </c:pt>
                <c:pt idx="28">
                  <c:v>3.170961157937541</c:v>
                </c:pt>
                <c:pt idx="29">
                  <c:v>3.1153302604298649</c:v>
                </c:pt>
                <c:pt idx="30">
                  <c:v>3.0596993629221889</c:v>
                </c:pt>
                <c:pt idx="31">
                  <c:v>3.0596993629221889</c:v>
                </c:pt>
                <c:pt idx="32">
                  <c:v>3.393484747968246</c:v>
                </c:pt>
                <c:pt idx="33">
                  <c:v>2.9484375679068364</c:v>
                </c:pt>
                <c:pt idx="34">
                  <c:v>2.7815448753838083</c:v>
                </c:pt>
                <c:pt idx="35">
                  <c:v>2.6146521828607794</c:v>
                </c:pt>
                <c:pt idx="36">
                  <c:v>2.5590212853531038</c:v>
                </c:pt>
                <c:pt idx="37">
                  <c:v>2.5033903878454269</c:v>
                </c:pt>
                <c:pt idx="38">
                  <c:v>2.4477594903377509</c:v>
                </c:pt>
                <c:pt idx="39">
                  <c:v>2.4477594903377509</c:v>
                </c:pt>
                <c:pt idx="40">
                  <c:v>2.89280667039916</c:v>
                </c:pt>
                <c:pt idx="41">
                  <c:v>2.4477594903377509</c:v>
                </c:pt>
                <c:pt idx="42">
                  <c:v>2.3364976953223988</c:v>
                </c:pt>
                <c:pt idx="43">
                  <c:v>2.3364976953223988</c:v>
                </c:pt>
                <c:pt idx="44">
                  <c:v>2.3364976953223988</c:v>
                </c:pt>
                <c:pt idx="45">
                  <c:v>2.3364976953223988</c:v>
                </c:pt>
                <c:pt idx="46">
                  <c:v>2.3364976953223988</c:v>
                </c:pt>
                <c:pt idx="47">
                  <c:v>2.3364976953223988</c:v>
                </c:pt>
                <c:pt idx="48">
                  <c:v>2.5590212853531038</c:v>
                </c:pt>
                <c:pt idx="49">
                  <c:v>2.2808667978147223</c:v>
                </c:pt>
                <c:pt idx="50">
                  <c:v>2.2808667978147223</c:v>
                </c:pt>
                <c:pt idx="51">
                  <c:v>2.2808667978147223</c:v>
                </c:pt>
                <c:pt idx="52">
                  <c:v>2.2808667978147223</c:v>
                </c:pt>
                <c:pt idx="53">
                  <c:v>2.2808667978147223</c:v>
                </c:pt>
                <c:pt idx="54">
                  <c:v>2.2808667978147223</c:v>
                </c:pt>
                <c:pt idx="55">
                  <c:v>2.2808667978147223</c:v>
                </c:pt>
                <c:pt idx="56">
                  <c:v>2.2808667978147223</c:v>
                </c:pt>
                <c:pt idx="57">
                  <c:v>2.2252359003070463</c:v>
                </c:pt>
                <c:pt idx="58">
                  <c:v>2.2252359003070463</c:v>
                </c:pt>
                <c:pt idx="59">
                  <c:v>2.2252359003070463</c:v>
                </c:pt>
                <c:pt idx="60">
                  <c:v>2.2252359003070463</c:v>
                </c:pt>
                <c:pt idx="61">
                  <c:v>2.2252359003070463</c:v>
                </c:pt>
                <c:pt idx="62">
                  <c:v>2.2252359003070463</c:v>
                </c:pt>
                <c:pt idx="63">
                  <c:v>2.2252359003070463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39D-4748-855D-D50E0915587D}"/>
            </c:ext>
          </c:extLst>
        </c:ser>
        <c:ser>
          <c:idx val="4"/>
          <c:order val="4"/>
          <c:tx>
            <c:v>Electrolyser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 DAC'!$N$5:$N$68</c:f>
              <c:strCache>
                <c:ptCount val="64"/>
                <c:pt idx="0">
                  <c:v> (220,165,80) </c:v>
                </c:pt>
                <c:pt idx="1">
                  <c:v> (220,160,90) </c:v>
                </c:pt>
                <c:pt idx="2">
                  <c:v> (220,159,100) </c:v>
                </c:pt>
                <c:pt idx="3">
                  <c:v> (230,136,50) </c:v>
                </c:pt>
                <c:pt idx="4">
                  <c:v> (230,121,60) </c:v>
                </c:pt>
                <c:pt idx="5">
                  <c:v> (230,116,70) </c:v>
                </c:pt>
                <c:pt idx="6">
                  <c:v> (230,114,80) </c:v>
                </c:pt>
                <c:pt idx="7">
                  <c:v> (230,111,90) </c:v>
                </c:pt>
                <c:pt idx="8">
                  <c:v> (230,110,100) </c:v>
                </c:pt>
                <c:pt idx="9">
                  <c:v> (240,114,40) </c:v>
                </c:pt>
                <c:pt idx="10">
                  <c:v> (240,99,50) </c:v>
                </c:pt>
                <c:pt idx="11">
                  <c:v> (240,91,60) </c:v>
                </c:pt>
                <c:pt idx="12">
                  <c:v> (240,85,70) </c:v>
                </c:pt>
                <c:pt idx="13">
                  <c:v> (240,81,80) </c:v>
                </c:pt>
                <c:pt idx="14">
                  <c:v> (240,79,90) </c:v>
                </c:pt>
                <c:pt idx="15">
                  <c:v> (240,79,100) </c:v>
                </c:pt>
                <c:pt idx="16">
                  <c:v> (250,111,30) </c:v>
                </c:pt>
                <c:pt idx="17">
                  <c:v> (250,84,40) </c:v>
                </c:pt>
                <c:pt idx="18">
                  <c:v> (250,71,50) </c:v>
                </c:pt>
                <c:pt idx="19">
                  <c:v> (250,69,60) </c:v>
                </c:pt>
                <c:pt idx="20">
                  <c:v> (250,68,70) </c:v>
                </c:pt>
                <c:pt idx="21">
                  <c:v> (250,67,80) </c:v>
                </c:pt>
                <c:pt idx="22">
                  <c:v> (250,67,90) </c:v>
                </c:pt>
                <c:pt idx="23">
                  <c:v> (250,67,100) </c:v>
                </c:pt>
                <c:pt idx="24">
                  <c:v> (260,81,30) </c:v>
                </c:pt>
                <c:pt idx="25">
                  <c:v> (260,63,40) </c:v>
                </c:pt>
                <c:pt idx="26">
                  <c:v> (260,60,50) </c:v>
                </c:pt>
                <c:pt idx="27">
                  <c:v> (260,58,60) </c:v>
                </c:pt>
                <c:pt idx="28">
                  <c:v> (260,57,70) </c:v>
                </c:pt>
                <c:pt idx="29">
                  <c:v> (260,56,80) </c:v>
                </c:pt>
                <c:pt idx="30">
                  <c:v> (260,55,90) </c:v>
                </c:pt>
                <c:pt idx="31">
                  <c:v> (260,55,100) </c:v>
                </c:pt>
                <c:pt idx="32">
                  <c:v> (270,61,30) </c:v>
                </c:pt>
                <c:pt idx="33">
                  <c:v> (270,53,40) </c:v>
                </c:pt>
                <c:pt idx="34">
                  <c:v> (270,50,50) </c:v>
                </c:pt>
                <c:pt idx="35">
                  <c:v> (270,47,60) </c:v>
                </c:pt>
                <c:pt idx="36">
                  <c:v> (270,46,70) </c:v>
                </c:pt>
                <c:pt idx="37">
                  <c:v> (270,45,80) </c:v>
                </c:pt>
                <c:pt idx="38">
                  <c:v> (270,44,90) </c:v>
                </c:pt>
                <c:pt idx="39">
                  <c:v> (270,44,100) </c:v>
                </c:pt>
                <c:pt idx="40">
                  <c:v> (280,52,30) </c:v>
                </c:pt>
                <c:pt idx="41">
                  <c:v> (280,44,40) </c:v>
                </c:pt>
                <c:pt idx="42">
                  <c:v> (280,42,50) </c:v>
                </c:pt>
                <c:pt idx="43">
                  <c:v> (280,42,60) </c:v>
                </c:pt>
                <c:pt idx="44">
                  <c:v> (280,42,70) </c:v>
                </c:pt>
                <c:pt idx="45">
                  <c:v> (280,42,80) </c:v>
                </c:pt>
                <c:pt idx="46">
                  <c:v> (280,42,90) </c:v>
                </c:pt>
                <c:pt idx="47">
                  <c:v> (280,42,100) </c:v>
                </c:pt>
                <c:pt idx="48">
                  <c:v> (290,46,30) </c:v>
                </c:pt>
                <c:pt idx="49">
                  <c:v> (290,41,40) </c:v>
                </c:pt>
                <c:pt idx="50">
                  <c:v> (290,41,50) </c:v>
                </c:pt>
                <c:pt idx="51">
                  <c:v> (290,41,60) </c:v>
                </c:pt>
                <c:pt idx="52">
                  <c:v> (290,41,70) </c:v>
                </c:pt>
                <c:pt idx="53">
                  <c:v> (290,41,80) </c:v>
                </c:pt>
                <c:pt idx="54">
                  <c:v> (290,41,90) </c:v>
                </c:pt>
                <c:pt idx="55">
                  <c:v> (290,41,100) </c:v>
                </c:pt>
                <c:pt idx="56">
                  <c:v> (300,41,30) </c:v>
                </c:pt>
                <c:pt idx="57">
                  <c:v> (300,40,40) </c:v>
                </c:pt>
                <c:pt idx="58">
                  <c:v> (300,40,50) </c:v>
                </c:pt>
                <c:pt idx="59">
                  <c:v> (300,40,60) </c:v>
                </c:pt>
                <c:pt idx="60">
                  <c:v> (300,40,70) </c:v>
                </c:pt>
                <c:pt idx="61">
                  <c:v> (300,40,80) </c:v>
                </c:pt>
                <c:pt idx="62">
                  <c:v> (300,40,90) </c:v>
                </c:pt>
                <c:pt idx="63">
                  <c:v> (300,40,100) </c:v>
                </c:pt>
              </c:strCache>
            </c:strRef>
          </c:cat>
          <c:val>
            <c:numRef>
              <c:f>'No DAC'!$I$5:$I$68</c:f>
              <c:numCache>
                <c:formatCode>_(* #,##0.0_);_(* \(#,##0.0\);_(* "-"??_);_(@_)</c:formatCode>
                <c:ptCount val="64"/>
                <c:pt idx="0">
                  <c:v>3.9463905003628286</c:v>
                </c:pt>
                <c:pt idx="1">
                  <c:v>4.4396893129081834</c:v>
                </c:pt>
                <c:pt idx="2">
                  <c:v>4.9329881254535364</c:v>
                </c:pt>
                <c:pt idx="3">
                  <c:v>2.4664940627267682</c:v>
                </c:pt>
                <c:pt idx="4">
                  <c:v>2.9597928752721221</c:v>
                </c:pt>
                <c:pt idx="5">
                  <c:v>3.4530916878174751</c:v>
                </c:pt>
                <c:pt idx="6">
                  <c:v>3.9463905003628286</c:v>
                </c:pt>
                <c:pt idx="7">
                  <c:v>4.4396893129081834</c:v>
                </c:pt>
                <c:pt idx="8">
                  <c:v>4.9329881254535364</c:v>
                </c:pt>
                <c:pt idx="9">
                  <c:v>1.9731952501814143</c:v>
                </c:pt>
                <c:pt idx="10">
                  <c:v>2.4664940627267682</c:v>
                </c:pt>
                <c:pt idx="11">
                  <c:v>2.9597928752721221</c:v>
                </c:pt>
                <c:pt idx="12">
                  <c:v>3.4530916878174751</c:v>
                </c:pt>
                <c:pt idx="13">
                  <c:v>3.9463905003628286</c:v>
                </c:pt>
                <c:pt idx="14">
                  <c:v>4.4396893129081834</c:v>
                </c:pt>
                <c:pt idx="15">
                  <c:v>4.9329881254535364</c:v>
                </c:pt>
                <c:pt idx="16">
                  <c:v>1.479896437636061</c:v>
                </c:pt>
                <c:pt idx="17">
                  <c:v>1.9731952501814143</c:v>
                </c:pt>
                <c:pt idx="18">
                  <c:v>2.4664940627267682</c:v>
                </c:pt>
                <c:pt idx="19">
                  <c:v>2.9597928752721221</c:v>
                </c:pt>
                <c:pt idx="20">
                  <c:v>3.4530916878174751</c:v>
                </c:pt>
                <c:pt idx="21">
                  <c:v>3.9463905003628286</c:v>
                </c:pt>
                <c:pt idx="22">
                  <c:v>4.4396893129081834</c:v>
                </c:pt>
                <c:pt idx="23">
                  <c:v>4.9329881254535364</c:v>
                </c:pt>
                <c:pt idx="24">
                  <c:v>1.479896437636061</c:v>
                </c:pt>
                <c:pt idx="25">
                  <c:v>1.9731952501814143</c:v>
                </c:pt>
                <c:pt idx="26">
                  <c:v>2.4664940627267682</c:v>
                </c:pt>
                <c:pt idx="27">
                  <c:v>2.9597928752721221</c:v>
                </c:pt>
                <c:pt idx="28">
                  <c:v>3.4530916878174751</c:v>
                </c:pt>
                <c:pt idx="29">
                  <c:v>3.9463905003628286</c:v>
                </c:pt>
                <c:pt idx="30">
                  <c:v>4.4396893129081834</c:v>
                </c:pt>
                <c:pt idx="31">
                  <c:v>4.9329881254535364</c:v>
                </c:pt>
                <c:pt idx="32">
                  <c:v>1.479896437636061</c:v>
                </c:pt>
                <c:pt idx="33">
                  <c:v>1.9731952501814143</c:v>
                </c:pt>
                <c:pt idx="34">
                  <c:v>2.4664940627267682</c:v>
                </c:pt>
                <c:pt idx="35">
                  <c:v>2.9597928752721221</c:v>
                </c:pt>
                <c:pt idx="36">
                  <c:v>3.4530916878174751</c:v>
                </c:pt>
                <c:pt idx="37">
                  <c:v>3.9463905003628286</c:v>
                </c:pt>
                <c:pt idx="38">
                  <c:v>4.4396893129081834</c:v>
                </c:pt>
                <c:pt idx="39">
                  <c:v>4.9329881254535364</c:v>
                </c:pt>
                <c:pt idx="40">
                  <c:v>1.479896437636061</c:v>
                </c:pt>
                <c:pt idx="41">
                  <c:v>1.9731952501814143</c:v>
                </c:pt>
                <c:pt idx="42">
                  <c:v>2.4664940627267682</c:v>
                </c:pt>
                <c:pt idx="43">
                  <c:v>2.9597928752721221</c:v>
                </c:pt>
                <c:pt idx="44">
                  <c:v>3.4530916878174751</c:v>
                </c:pt>
                <c:pt idx="45">
                  <c:v>3.9463905003628286</c:v>
                </c:pt>
                <c:pt idx="46">
                  <c:v>4.4396893129081834</c:v>
                </c:pt>
                <c:pt idx="47">
                  <c:v>4.9329881254535364</c:v>
                </c:pt>
                <c:pt idx="48">
                  <c:v>1.479896437636061</c:v>
                </c:pt>
                <c:pt idx="49">
                  <c:v>1.9731952501814143</c:v>
                </c:pt>
                <c:pt idx="50">
                  <c:v>2.4664940627267682</c:v>
                </c:pt>
                <c:pt idx="51">
                  <c:v>2.9597928752721221</c:v>
                </c:pt>
                <c:pt idx="52">
                  <c:v>3.4530916878174751</c:v>
                </c:pt>
                <c:pt idx="53">
                  <c:v>3.9463905003628286</c:v>
                </c:pt>
                <c:pt idx="54">
                  <c:v>4.4396893129081834</c:v>
                </c:pt>
                <c:pt idx="55">
                  <c:v>4.9329881254535364</c:v>
                </c:pt>
                <c:pt idx="56">
                  <c:v>1.479896437636061</c:v>
                </c:pt>
                <c:pt idx="57">
                  <c:v>1.9731952501814143</c:v>
                </c:pt>
                <c:pt idx="58">
                  <c:v>2.4664940627267682</c:v>
                </c:pt>
                <c:pt idx="59">
                  <c:v>2.9597928752721221</c:v>
                </c:pt>
                <c:pt idx="60">
                  <c:v>3.4530916878174751</c:v>
                </c:pt>
                <c:pt idx="61">
                  <c:v>3.9463905003628286</c:v>
                </c:pt>
                <c:pt idx="62">
                  <c:v>4.4396893129081834</c:v>
                </c:pt>
                <c:pt idx="63">
                  <c:v>4.9329881254535364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39D-4748-855D-D50E0915587D}"/>
            </c:ext>
          </c:extLst>
        </c:ser>
        <c:ser>
          <c:idx val="5"/>
          <c:order val="5"/>
          <c:tx>
            <c:v>Hydrogen Electricity Generation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 DAC'!$N$5:$N$68</c:f>
              <c:strCache>
                <c:ptCount val="64"/>
                <c:pt idx="0">
                  <c:v> (220,165,80) </c:v>
                </c:pt>
                <c:pt idx="1">
                  <c:v> (220,160,90) </c:v>
                </c:pt>
                <c:pt idx="2">
                  <c:v> (220,159,100) </c:v>
                </c:pt>
                <c:pt idx="3">
                  <c:v> (230,136,50) </c:v>
                </c:pt>
                <c:pt idx="4">
                  <c:v> (230,121,60) </c:v>
                </c:pt>
                <c:pt idx="5">
                  <c:v> (230,116,70) </c:v>
                </c:pt>
                <c:pt idx="6">
                  <c:v> (230,114,80) </c:v>
                </c:pt>
                <c:pt idx="7">
                  <c:v> (230,111,90) </c:v>
                </c:pt>
                <c:pt idx="8">
                  <c:v> (230,110,100) </c:v>
                </c:pt>
                <c:pt idx="9">
                  <c:v> (240,114,40) </c:v>
                </c:pt>
                <c:pt idx="10">
                  <c:v> (240,99,50) </c:v>
                </c:pt>
                <c:pt idx="11">
                  <c:v> (240,91,60) </c:v>
                </c:pt>
                <c:pt idx="12">
                  <c:v> (240,85,70) </c:v>
                </c:pt>
                <c:pt idx="13">
                  <c:v> (240,81,80) </c:v>
                </c:pt>
                <c:pt idx="14">
                  <c:v> (240,79,90) </c:v>
                </c:pt>
                <c:pt idx="15">
                  <c:v> (240,79,100) </c:v>
                </c:pt>
                <c:pt idx="16">
                  <c:v> (250,111,30) </c:v>
                </c:pt>
                <c:pt idx="17">
                  <c:v> (250,84,40) </c:v>
                </c:pt>
                <c:pt idx="18">
                  <c:v> (250,71,50) </c:v>
                </c:pt>
                <c:pt idx="19">
                  <c:v> (250,69,60) </c:v>
                </c:pt>
                <c:pt idx="20">
                  <c:v> (250,68,70) </c:v>
                </c:pt>
                <c:pt idx="21">
                  <c:v> (250,67,80) </c:v>
                </c:pt>
                <c:pt idx="22">
                  <c:v> (250,67,90) </c:v>
                </c:pt>
                <c:pt idx="23">
                  <c:v> (250,67,100) </c:v>
                </c:pt>
                <c:pt idx="24">
                  <c:v> (260,81,30) </c:v>
                </c:pt>
                <c:pt idx="25">
                  <c:v> (260,63,40) </c:v>
                </c:pt>
                <c:pt idx="26">
                  <c:v> (260,60,50) </c:v>
                </c:pt>
                <c:pt idx="27">
                  <c:v> (260,58,60) </c:v>
                </c:pt>
                <c:pt idx="28">
                  <c:v> (260,57,70) </c:v>
                </c:pt>
                <c:pt idx="29">
                  <c:v> (260,56,80) </c:v>
                </c:pt>
                <c:pt idx="30">
                  <c:v> (260,55,90) </c:v>
                </c:pt>
                <c:pt idx="31">
                  <c:v> (260,55,100) </c:v>
                </c:pt>
                <c:pt idx="32">
                  <c:v> (270,61,30) </c:v>
                </c:pt>
                <c:pt idx="33">
                  <c:v> (270,53,40) </c:v>
                </c:pt>
                <c:pt idx="34">
                  <c:v> (270,50,50) </c:v>
                </c:pt>
                <c:pt idx="35">
                  <c:v> (270,47,60) </c:v>
                </c:pt>
                <c:pt idx="36">
                  <c:v> (270,46,70) </c:v>
                </c:pt>
                <c:pt idx="37">
                  <c:v> (270,45,80) </c:v>
                </c:pt>
                <c:pt idx="38">
                  <c:v> (270,44,90) </c:v>
                </c:pt>
                <c:pt idx="39">
                  <c:v> (270,44,100) </c:v>
                </c:pt>
                <c:pt idx="40">
                  <c:v> (280,52,30) </c:v>
                </c:pt>
                <c:pt idx="41">
                  <c:v> (280,44,40) </c:v>
                </c:pt>
                <c:pt idx="42">
                  <c:v> (280,42,50) </c:v>
                </c:pt>
                <c:pt idx="43">
                  <c:v> (280,42,60) </c:v>
                </c:pt>
                <c:pt idx="44">
                  <c:v> (280,42,70) </c:v>
                </c:pt>
                <c:pt idx="45">
                  <c:v> (280,42,80) </c:v>
                </c:pt>
                <c:pt idx="46">
                  <c:v> (280,42,90) </c:v>
                </c:pt>
                <c:pt idx="47">
                  <c:v> (280,42,100) </c:v>
                </c:pt>
                <c:pt idx="48">
                  <c:v> (290,46,30) </c:v>
                </c:pt>
                <c:pt idx="49">
                  <c:v> (290,41,40) </c:v>
                </c:pt>
                <c:pt idx="50">
                  <c:v> (290,41,50) </c:v>
                </c:pt>
                <c:pt idx="51">
                  <c:v> (290,41,60) </c:v>
                </c:pt>
                <c:pt idx="52">
                  <c:v> (290,41,70) </c:v>
                </c:pt>
                <c:pt idx="53">
                  <c:v> (290,41,80) </c:v>
                </c:pt>
                <c:pt idx="54">
                  <c:v> (290,41,90) </c:v>
                </c:pt>
                <c:pt idx="55">
                  <c:v> (290,41,100) </c:v>
                </c:pt>
                <c:pt idx="56">
                  <c:v> (300,41,30) </c:v>
                </c:pt>
                <c:pt idx="57">
                  <c:v> (300,40,40) </c:v>
                </c:pt>
                <c:pt idx="58">
                  <c:v> (300,40,50) </c:v>
                </c:pt>
                <c:pt idx="59">
                  <c:v> (300,40,60) </c:v>
                </c:pt>
                <c:pt idx="60">
                  <c:v> (300,40,70) </c:v>
                </c:pt>
                <c:pt idx="61">
                  <c:v> (300,40,80) </c:v>
                </c:pt>
                <c:pt idx="62">
                  <c:v> (300,40,90) </c:v>
                </c:pt>
                <c:pt idx="63">
                  <c:v> (300,40,100) </c:v>
                </c:pt>
              </c:strCache>
            </c:strRef>
          </c:cat>
          <c:val>
            <c:numRef>
              <c:f>'No DAC'!$K$5:$K$68</c:f>
              <c:numCache>
                <c:formatCode>_(* #,##0.0_);_(* \(#,##0.0\);_(* "-"??_);_(@_)</c:formatCode>
                <c:ptCount val="64"/>
                <c:pt idx="0">
                  <c:v>4.6589332295950063</c:v>
                </c:pt>
                <c:pt idx="1">
                  <c:v>4.6589332295950063</c:v>
                </c:pt>
                <c:pt idx="2">
                  <c:v>4.6589332295950063</c:v>
                </c:pt>
                <c:pt idx="3">
                  <c:v>4.6589332295950063</c:v>
                </c:pt>
                <c:pt idx="4">
                  <c:v>4.6589332295950063</c:v>
                </c:pt>
                <c:pt idx="5">
                  <c:v>4.6589332295950063</c:v>
                </c:pt>
                <c:pt idx="6">
                  <c:v>4.6589332295950063</c:v>
                </c:pt>
                <c:pt idx="7">
                  <c:v>4.6589332295950063</c:v>
                </c:pt>
                <c:pt idx="8">
                  <c:v>4.6589332295950063</c:v>
                </c:pt>
                <c:pt idx="9">
                  <c:v>4.6589332295950063</c:v>
                </c:pt>
                <c:pt idx="10">
                  <c:v>4.6589332295950063</c:v>
                </c:pt>
                <c:pt idx="11">
                  <c:v>4.6589332295950063</c:v>
                </c:pt>
                <c:pt idx="12">
                  <c:v>4.6589332295950063</c:v>
                </c:pt>
                <c:pt idx="13">
                  <c:v>4.6589332295950063</c:v>
                </c:pt>
                <c:pt idx="14">
                  <c:v>4.6589332295950063</c:v>
                </c:pt>
                <c:pt idx="15">
                  <c:v>4.6589332295950063</c:v>
                </c:pt>
                <c:pt idx="16">
                  <c:v>4.6589332295950063</c:v>
                </c:pt>
                <c:pt idx="17">
                  <c:v>4.6589332295950063</c:v>
                </c:pt>
                <c:pt idx="18">
                  <c:v>4.6589332295950063</c:v>
                </c:pt>
                <c:pt idx="19">
                  <c:v>4.6589332295950063</c:v>
                </c:pt>
                <c:pt idx="20">
                  <c:v>4.6589332295950063</c:v>
                </c:pt>
                <c:pt idx="21">
                  <c:v>4.6589332295950063</c:v>
                </c:pt>
                <c:pt idx="22">
                  <c:v>4.6589332295950063</c:v>
                </c:pt>
                <c:pt idx="23">
                  <c:v>4.6589332295950063</c:v>
                </c:pt>
                <c:pt idx="24">
                  <c:v>4.6589332295950063</c:v>
                </c:pt>
                <c:pt idx="25">
                  <c:v>4.6589332295950063</c:v>
                </c:pt>
                <c:pt idx="26">
                  <c:v>4.6589332295950063</c:v>
                </c:pt>
                <c:pt idx="27">
                  <c:v>4.6589332295950063</c:v>
                </c:pt>
                <c:pt idx="28">
                  <c:v>4.6589332295950063</c:v>
                </c:pt>
                <c:pt idx="29">
                  <c:v>4.6589332295950063</c:v>
                </c:pt>
                <c:pt idx="30">
                  <c:v>4.6589332295950063</c:v>
                </c:pt>
                <c:pt idx="31">
                  <c:v>4.6589332295950063</c:v>
                </c:pt>
                <c:pt idx="32">
                  <c:v>4.6589332295950063</c:v>
                </c:pt>
                <c:pt idx="33">
                  <c:v>4.6589332295950063</c:v>
                </c:pt>
                <c:pt idx="34">
                  <c:v>4.6589332295950063</c:v>
                </c:pt>
                <c:pt idx="35">
                  <c:v>4.6589332295950063</c:v>
                </c:pt>
                <c:pt idx="36">
                  <c:v>4.6589332295950063</c:v>
                </c:pt>
                <c:pt idx="37">
                  <c:v>4.6589332295950063</c:v>
                </c:pt>
                <c:pt idx="38">
                  <c:v>4.6589332295950063</c:v>
                </c:pt>
                <c:pt idx="39">
                  <c:v>4.6589332295950063</c:v>
                </c:pt>
                <c:pt idx="40">
                  <c:v>4.6589332295950063</c:v>
                </c:pt>
                <c:pt idx="41">
                  <c:v>4.6589332295950063</c:v>
                </c:pt>
                <c:pt idx="42">
                  <c:v>4.6589332295950063</c:v>
                </c:pt>
                <c:pt idx="43">
                  <c:v>4.6589332295950063</c:v>
                </c:pt>
                <c:pt idx="44">
                  <c:v>4.6589332295950063</c:v>
                </c:pt>
                <c:pt idx="45">
                  <c:v>4.6589332295950063</c:v>
                </c:pt>
                <c:pt idx="46">
                  <c:v>4.6589332295950063</c:v>
                </c:pt>
                <c:pt idx="47">
                  <c:v>4.6589332295950063</c:v>
                </c:pt>
                <c:pt idx="48">
                  <c:v>4.6589332295950063</c:v>
                </c:pt>
                <c:pt idx="49">
                  <c:v>4.6589332295950063</c:v>
                </c:pt>
                <c:pt idx="50">
                  <c:v>4.6589332295950063</c:v>
                </c:pt>
                <c:pt idx="51">
                  <c:v>4.6589332295950063</c:v>
                </c:pt>
                <c:pt idx="52">
                  <c:v>4.6589332295950063</c:v>
                </c:pt>
                <c:pt idx="53">
                  <c:v>4.6589332295950063</c:v>
                </c:pt>
                <c:pt idx="54">
                  <c:v>4.6589332295950063</c:v>
                </c:pt>
                <c:pt idx="55">
                  <c:v>4.6589332295950063</c:v>
                </c:pt>
                <c:pt idx="56">
                  <c:v>4.6589332295950063</c:v>
                </c:pt>
                <c:pt idx="57">
                  <c:v>4.6589332295950063</c:v>
                </c:pt>
                <c:pt idx="58">
                  <c:v>4.6589332295950063</c:v>
                </c:pt>
                <c:pt idx="59">
                  <c:v>4.6589332295950063</c:v>
                </c:pt>
                <c:pt idx="60">
                  <c:v>4.6589332295950063</c:v>
                </c:pt>
                <c:pt idx="61">
                  <c:v>4.6589332295950063</c:v>
                </c:pt>
                <c:pt idx="62">
                  <c:v>4.6589332295950063</c:v>
                </c:pt>
                <c:pt idx="63">
                  <c:v>4.6589332295950063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39D-4748-855D-D50E09155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1491968"/>
        <c:axId val="190070080"/>
      </c:barChart>
      <c:lineChart>
        <c:grouping val="standard"/>
        <c:varyColors val="0"/>
        <c:ser>
          <c:idx val="6"/>
          <c:order val="6"/>
          <c:tx>
            <c:v>Total</c:v>
          </c:tx>
          <c:dLbls>
            <c:spPr>
              <a:noFill/>
              <a:ln>
                <a:solidFill>
                  <a:schemeClr val="tx1"/>
                </a:solidFill>
              </a:ln>
            </c:spPr>
            <c:txPr>
              <a:bodyPr rot="-4260000"/>
              <a:lstStyle/>
              <a:p>
                <a:pPr>
                  <a:defRPr lang="ja-JP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 DAC'!$N$5:$N$68</c:f>
              <c:strCache>
                <c:ptCount val="64"/>
                <c:pt idx="0">
                  <c:v> (220,165,80) </c:v>
                </c:pt>
                <c:pt idx="1">
                  <c:v> (220,160,90) </c:v>
                </c:pt>
                <c:pt idx="2">
                  <c:v> (220,159,100) </c:v>
                </c:pt>
                <c:pt idx="3">
                  <c:v> (230,136,50) </c:v>
                </c:pt>
                <c:pt idx="4">
                  <c:v> (230,121,60) </c:v>
                </c:pt>
                <c:pt idx="5">
                  <c:v> (230,116,70) </c:v>
                </c:pt>
                <c:pt idx="6">
                  <c:v> (230,114,80) </c:v>
                </c:pt>
                <c:pt idx="7">
                  <c:v> (230,111,90) </c:v>
                </c:pt>
                <c:pt idx="8">
                  <c:v> (230,110,100) </c:v>
                </c:pt>
                <c:pt idx="9">
                  <c:v> (240,114,40) </c:v>
                </c:pt>
                <c:pt idx="10">
                  <c:v> (240,99,50) </c:v>
                </c:pt>
                <c:pt idx="11">
                  <c:v> (240,91,60) </c:v>
                </c:pt>
                <c:pt idx="12">
                  <c:v> (240,85,70) </c:v>
                </c:pt>
                <c:pt idx="13">
                  <c:v> (240,81,80) </c:v>
                </c:pt>
                <c:pt idx="14">
                  <c:v> (240,79,90) </c:v>
                </c:pt>
                <c:pt idx="15">
                  <c:v> (240,79,100) </c:v>
                </c:pt>
                <c:pt idx="16">
                  <c:v> (250,111,30) </c:v>
                </c:pt>
                <c:pt idx="17">
                  <c:v> (250,84,40) </c:v>
                </c:pt>
                <c:pt idx="18">
                  <c:v> (250,71,50) </c:v>
                </c:pt>
                <c:pt idx="19">
                  <c:v> (250,69,60) </c:v>
                </c:pt>
                <c:pt idx="20">
                  <c:v> (250,68,70) </c:v>
                </c:pt>
                <c:pt idx="21">
                  <c:v> (250,67,80) </c:v>
                </c:pt>
                <c:pt idx="22">
                  <c:v> (250,67,90) </c:v>
                </c:pt>
                <c:pt idx="23">
                  <c:v> (250,67,100) </c:v>
                </c:pt>
                <c:pt idx="24">
                  <c:v> (260,81,30) </c:v>
                </c:pt>
                <c:pt idx="25">
                  <c:v> (260,63,40) </c:v>
                </c:pt>
                <c:pt idx="26">
                  <c:v> (260,60,50) </c:v>
                </c:pt>
                <c:pt idx="27">
                  <c:v> (260,58,60) </c:v>
                </c:pt>
                <c:pt idx="28">
                  <c:v> (260,57,70) </c:v>
                </c:pt>
                <c:pt idx="29">
                  <c:v> (260,56,80) </c:v>
                </c:pt>
                <c:pt idx="30">
                  <c:v> (260,55,90) </c:v>
                </c:pt>
                <c:pt idx="31">
                  <c:v> (260,55,100) </c:v>
                </c:pt>
                <c:pt idx="32">
                  <c:v> (270,61,30) </c:v>
                </c:pt>
                <c:pt idx="33">
                  <c:v> (270,53,40) </c:v>
                </c:pt>
                <c:pt idx="34">
                  <c:v> (270,50,50) </c:v>
                </c:pt>
                <c:pt idx="35">
                  <c:v> (270,47,60) </c:v>
                </c:pt>
                <c:pt idx="36">
                  <c:v> (270,46,70) </c:v>
                </c:pt>
                <c:pt idx="37">
                  <c:v> (270,45,80) </c:v>
                </c:pt>
                <c:pt idx="38">
                  <c:v> (270,44,90) </c:v>
                </c:pt>
                <c:pt idx="39">
                  <c:v> (270,44,100) </c:v>
                </c:pt>
                <c:pt idx="40">
                  <c:v> (280,52,30) </c:v>
                </c:pt>
                <c:pt idx="41">
                  <c:v> (280,44,40) </c:v>
                </c:pt>
                <c:pt idx="42">
                  <c:v> (280,42,50) </c:v>
                </c:pt>
                <c:pt idx="43">
                  <c:v> (280,42,60) </c:v>
                </c:pt>
                <c:pt idx="44">
                  <c:v> (280,42,70) </c:v>
                </c:pt>
                <c:pt idx="45">
                  <c:v> (280,42,80) </c:v>
                </c:pt>
                <c:pt idx="46">
                  <c:v> (280,42,90) </c:v>
                </c:pt>
                <c:pt idx="47">
                  <c:v> (280,42,100) </c:v>
                </c:pt>
                <c:pt idx="48">
                  <c:v> (290,46,30) </c:v>
                </c:pt>
                <c:pt idx="49">
                  <c:v> (290,41,40) </c:v>
                </c:pt>
                <c:pt idx="50">
                  <c:v> (290,41,50) </c:v>
                </c:pt>
                <c:pt idx="51">
                  <c:v> (290,41,60) </c:v>
                </c:pt>
                <c:pt idx="52">
                  <c:v> (290,41,70) </c:v>
                </c:pt>
                <c:pt idx="53">
                  <c:v> (290,41,80) </c:v>
                </c:pt>
                <c:pt idx="54">
                  <c:v> (290,41,90) </c:v>
                </c:pt>
                <c:pt idx="55">
                  <c:v> (290,41,100) </c:v>
                </c:pt>
                <c:pt idx="56">
                  <c:v> (300,41,30) </c:v>
                </c:pt>
                <c:pt idx="57">
                  <c:v> (300,40,40) </c:v>
                </c:pt>
                <c:pt idx="58">
                  <c:v> (300,40,50) </c:v>
                </c:pt>
                <c:pt idx="59">
                  <c:v> (300,40,60) </c:v>
                </c:pt>
                <c:pt idx="60">
                  <c:v> (300,40,70) </c:v>
                </c:pt>
                <c:pt idx="61">
                  <c:v> (300,40,80) </c:v>
                </c:pt>
                <c:pt idx="62">
                  <c:v> (300,40,90) </c:v>
                </c:pt>
                <c:pt idx="63">
                  <c:v> (300,40,100) </c:v>
                </c:pt>
              </c:strCache>
            </c:strRef>
          </c:cat>
          <c:val>
            <c:numRef>
              <c:f>'No DAC'!$M$5:$M$68</c:f>
              <c:numCache>
                <c:formatCode>_(* #,##0.00_);_(* \(#,##0.00\);_(* "-"??_);_(@_)</c:formatCode>
                <c:ptCount val="64"/>
                <c:pt idx="0">
                  <c:v>73.219705467933494</c:v>
                </c:pt>
                <c:pt idx="1">
                  <c:v>73.434849792940454</c:v>
                </c:pt>
                <c:pt idx="2">
                  <c:v>73.872517707978133</c:v>
                </c:pt>
                <c:pt idx="3">
                  <c:v>71.881126765285885</c:v>
                </c:pt>
                <c:pt idx="4">
                  <c:v>71.539962115216099</c:v>
                </c:pt>
                <c:pt idx="5">
                  <c:v>71.755106440223074</c:v>
                </c:pt>
                <c:pt idx="6">
                  <c:v>72.137143457753069</c:v>
                </c:pt>
                <c:pt idx="7">
                  <c:v>72.463549577775396</c:v>
                </c:pt>
                <c:pt idx="8">
                  <c:v>72.901217492813075</c:v>
                </c:pt>
                <c:pt idx="9">
                  <c:v>71.918561970282752</c:v>
                </c:pt>
                <c:pt idx="10">
                  <c:v>71.577397320212967</c:v>
                </c:pt>
                <c:pt idx="11">
                  <c:v>71.625648952696906</c:v>
                </c:pt>
                <c:pt idx="12">
                  <c:v>71.785162380196212</c:v>
                </c:pt>
                <c:pt idx="13">
                  <c:v>72.055937602710856</c:v>
                </c:pt>
                <c:pt idx="14">
                  <c:v>72.437974620240851</c:v>
                </c:pt>
                <c:pt idx="15">
                  <c:v>72.931273432786213</c:v>
                </c:pt>
                <c:pt idx="16">
                  <c:v>73.012984227925472</c:v>
                </c:pt>
                <c:pt idx="17">
                  <c:v>72.00424880776356</c:v>
                </c:pt>
                <c:pt idx="18">
                  <c:v>71.774345952709126</c:v>
                </c:pt>
                <c:pt idx="19">
                  <c:v>72.156382970239122</c:v>
                </c:pt>
                <c:pt idx="20">
                  <c:v>72.5940508852768</c:v>
                </c:pt>
                <c:pt idx="21">
                  <c:v>73.031718800314493</c:v>
                </c:pt>
                <c:pt idx="22">
                  <c:v>73.525017612859841</c:v>
                </c:pt>
                <c:pt idx="23">
                  <c:v>74.018316425405189</c:v>
                </c:pt>
                <c:pt idx="24">
                  <c:v>73.098671065406265</c:v>
                </c:pt>
                <c:pt idx="25">
                  <c:v>72.59061372281343</c:v>
                </c:pt>
                <c:pt idx="26">
                  <c:v>72.917019842835771</c:v>
                </c:pt>
                <c:pt idx="27">
                  <c:v>73.299056860365766</c:v>
                </c:pt>
                <c:pt idx="28">
                  <c:v>73.736724775403445</c:v>
                </c:pt>
                <c:pt idx="29">
                  <c:v>74.174392690441124</c:v>
                </c:pt>
                <c:pt idx="30">
                  <c:v>74.612060605478803</c:v>
                </c:pt>
                <c:pt idx="31">
                  <c:v>75.10535941802415</c:v>
                </c:pt>
                <c:pt idx="32">
                  <c:v>73.740666877963818</c:v>
                </c:pt>
                <c:pt idx="33">
                  <c:v>73.788918510447758</c:v>
                </c:pt>
                <c:pt idx="34">
                  <c:v>74.115324630470084</c:v>
                </c:pt>
                <c:pt idx="35">
                  <c:v>74.441730750492411</c:v>
                </c:pt>
                <c:pt idx="36">
                  <c:v>74.87939866553009</c:v>
                </c:pt>
                <c:pt idx="37">
                  <c:v>75.317066580567769</c:v>
                </c:pt>
                <c:pt idx="38">
                  <c:v>75.754734495605433</c:v>
                </c:pt>
                <c:pt idx="39">
                  <c:v>76.248033308150795</c:v>
                </c:pt>
                <c:pt idx="40">
                  <c:v>74.994602563105815</c:v>
                </c:pt>
                <c:pt idx="41">
                  <c:v>75.042854195589754</c:v>
                </c:pt>
                <c:pt idx="42">
                  <c:v>75.424891213119764</c:v>
                </c:pt>
                <c:pt idx="43">
                  <c:v>75.918190025665112</c:v>
                </c:pt>
                <c:pt idx="44">
                  <c:v>76.41148883821046</c:v>
                </c:pt>
                <c:pt idx="45">
                  <c:v>76.904787650755821</c:v>
                </c:pt>
                <c:pt idx="46">
                  <c:v>77.398086463301169</c:v>
                </c:pt>
                <c:pt idx="47">
                  <c:v>77.891385275846531</c:v>
                </c:pt>
                <c:pt idx="48">
                  <c:v>76.415430940770833</c:v>
                </c:pt>
                <c:pt idx="49">
                  <c:v>76.630575265777821</c:v>
                </c:pt>
                <c:pt idx="50">
                  <c:v>77.123874078323169</c:v>
                </c:pt>
                <c:pt idx="51">
                  <c:v>77.617172890868531</c:v>
                </c:pt>
                <c:pt idx="52">
                  <c:v>78.110471703413879</c:v>
                </c:pt>
                <c:pt idx="53">
                  <c:v>78.603770515959226</c:v>
                </c:pt>
                <c:pt idx="54">
                  <c:v>79.097069328504588</c:v>
                </c:pt>
                <c:pt idx="55">
                  <c:v>79.590368141049936</c:v>
                </c:pt>
                <c:pt idx="56">
                  <c:v>77.891890215943548</c:v>
                </c:pt>
                <c:pt idx="57">
                  <c:v>78.329558130981226</c:v>
                </c:pt>
                <c:pt idx="58">
                  <c:v>78.822856943526574</c:v>
                </c:pt>
                <c:pt idx="59">
                  <c:v>79.316155756071936</c:v>
                </c:pt>
                <c:pt idx="60">
                  <c:v>79.809454568617284</c:v>
                </c:pt>
                <c:pt idx="61">
                  <c:v>80.302753381162631</c:v>
                </c:pt>
                <c:pt idx="62">
                  <c:v>80.796052193707993</c:v>
                </c:pt>
                <c:pt idx="63">
                  <c:v>81.289351006253341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39D-4748-855D-D50E09155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491968"/>
        <c:axId val="190070080"/>
      </c:lineChart>
      <c:catAx>
        <c:axId val="28149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(Renewable Capacity [GW], Storage Capacity [TWh], Catalyser Capacity [GW])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190070080"/>
        <c:crosses val="autoZero"/>
        <c:auto val="1"/>
        <c:lblAlgn val="ctr"/>
        <c:lblOffset val="100"/>
        <c:noMultiLvlLbl val="0"/>
      </c:catAx>
      <c:valAx>
        <c:axId val="190070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Electricity Price (£/MWh)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28149196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GB"/>
              <a:t>Electricity</a:t>
            </a:r>
            <a:r>
              <a:rPr lang="en-GB" baseline="0"/>
              <a:t> Price Trend: Mid CAPEX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41275">
              <a:solidFill>
                <a:schemeClr val="tx1"/>
              </a:solidFill>
            </a:ln>
          </c:spPr>
          <c:marker>
            <c:symbol val="circle"/>
            <c:size val="12"/>
            <c:spPr>
              <a:solidFill>
                <a:schemeClr val="accent2"/>
              </a:solidFill>
              <a:ln w="53975">
                <a:solidFill>
                  <a:srgbClr val="FF0000"/>
                </a:solidFill>
              </a:ln>
            </c:spPr>
          </c:marker>
          <c:cat>
            <c:strRef>
              <c:f>'Zero 43'!$S$5:$S$50</c:f>
              <c:strCache>
                <c:ptCount val="46"/>
                <c:pt idx="0">
                  <c:v> (230,136,50,74,0.04) </c:v>
                </c:pt>
                <c:pt idx="1">
                  <c:v> (230,121,60,31,0.07) </c:v>
                </c:pt>
                <c:pt idx="2">
                  <c:v> (230,116,70,24,0.09) </c:v>
                </c:pt>
                <c:pt idx="3">
                  <c:v> (230,113,80,21,0.1) </c:v>
                </c:pt>
                <c:pt idx="4">
                  <c:v> (230,111,90,20,0.11) </c:v>
                </c:pt>
                <c:pt idx="5">
                  <c:v> (230,110,100,19,0.11) </c:v>
                </c:pt>
                <c:pt idx="6">
                  <c:v> (240,114,40,41,0.06) </c:v>
                </c:pt>
                <c:pt idx="7">
                  <c:v> (240,99,50,18,0.11) </c:v>
                </c:pt>
                <c:pt idx="8">
                  <c:v> (240,91,60,14,0.15) </c:v>
                </c:pt>
                <c:pt idx="9">
                  <c:v> (240,85,70,12,0.17) </c:v>
                </c:pt>
                <c:pt idx="10">
                  <c:v> (240,81,80,11,0.18) </c:v>
                </c:pt>
                <c:pt idx="11">
                  <c:v> (240,79,90,11,0.18) </c:v>
                </c:pt>
                <c:pt idx="12">
                  <c:v> (240,79,100,11,0.19) </c:v>
                </c:pt>
                <c:pt idx="13">
                  <c:v> (250,111,30,91,0.04) </c:v>
                </c:pt>
                <c:pt idx="14">
                  <c:v> (250,84,40,15,0.13) </c:v>
                </c:pt>
                <c:pt idx="15">
                  <c:v> (250,71,50,11,0.19) </c:v>
                </c:pt>
                <c:pt idx="16">
                  <c:v> (250,69,60,9,0.22) </c:v>
                </c:pt>
                <c:pt idx="17">
                  <c:v> (250,68,70,8,0.24) </c:v>
                </c:pt>
                <c:pt idx="18">
                  <c:v> (250,67,80,8,0.25) </c:v>
                </c:pt>
                <c:pt idx="19">
                  <c:v> (250,67,90,8,0.26) </c:v>
                </c:pt>
                <c:pt idx="20">
                  <c:v> (250,67,100,8,0.26) </c:v>
                </c:pt>
                <c:pt idx="21">
                  <c:v> (260,81,30,19,0.11) </c:v>
                </c:pt>
                <c:pt idx="22">
                  <c:v> (260,63,40,10,0.21) </c:v>
                </c:pt>
                <c:pt idx="23">
                  <c:v> (260,60,50,8,0.26) </c:v>
                </c:pt>
                <c:pt idx="24">
                  <c:v> (260,58,60,7,0.29) </c:v>
                </c:pt>
                <c:pt idx="25">
                  <c:v> (260,57,70,7,0.31) </c:v>
                </c:pt>
                <c:pt idx="26">
                  <c:v> (260,56,80,6,0.32) </c:v>
                </c:pt>
                <c:pt idx="27">
                  <c:v> (260,55,90,6,0.32) </c:v>
                </c:pt>
                <c:pt idx="28">
                  <c:v> (260,55,100,6,0.33) </c:v>
                </c:pt>
                <c:pt idx="29">
                  <c:v> (270,61,30,11,0.19) </c:v>
                </c:pt>
                <c:pt idx="30">
                  <c:v> (270,53,40,7,0.28) </c:v>
                </c:pt>
                <c:pt idx="31">
                  <c:v> (270,50,50,6,0.32) </c:v>
                </c:pt>
                <c:pt idx="32">
                  <c:v> (270,47,60,6,0.35) </c:v>
                </c:pt>
                <c:pt idx="33">
                  <c:v> (270,46,70,6,0.36) </c:v>
                </c:pt>
                <c:pt idx="34">
                  <c:v> (270,45,80,6,0.37) </c:v>
                </c:pt>
                <c:pt idx="35">
                  <c:v> (270,44,90,5,0.38) </c:v>
                </c:pt>
                <c:pt idx="36">
                  <c:v> (270,44,100,5,0.38) </c:v>
                </c:pt>
                <c:pt idx="37">
                  <c:v> (280,74,20,28,0.07) </c:v>
                </c:pt>
                <c:pt idx="38">
                  <c:v> (280,52,30,8,0.25) </c:v>
                </c:pt>
                <c:pt idx="39">
                  <c:v> (280,44,40,6,0.34) </c:v>
                </c:pt>
                <c:pt idx="40">
                  <c:v> (280,42,50,5,0.38) </c:v>
                </c:pt>
                <c:pt idx="41">
                  <c:v> (280,42,60,5,0.4) </c:v>
                </c:pt>
                <c:pt idx="42">
                  <c:v> (280,42,70,5,0.42) </c:v>
                </c:pt>
                <c:pt idx="43">
                  <c:v> (280,42,80,5,0.43) </c:v>
                </c:pt>
                <c:pt idx="44">
                  <c:v> (280,42,90,5,0.43) </c:v>
                </c:pt>
                <c:pt idx="45">
                  <c:v> (280,42,100,5,0.44) </c:v>
                </c:pt>
              </c:strCache>
            </c:strRef>
          </c:cat>
          <c:val>
            <c:numRef>
              <c:f>'Zero 43'!$Q$5:$Q$50</c:f>
              <c:numCache>
                <c:formatCode>_(* #,##0.00_);_(* \(#,##0.00\);_(* "-"??_);_(@_)</c:formatCode>
                <c:ptCount val="46"/>
                <c:pt idx="0">
                  <c:v>73.886987866340618</c:v>
                </c:pt>
                <c:pt idx="1">
                  <c:v>73.031008631708318</c:v>
                </c:pt>
                <c:pt idx="2">
                  <c:v>73.227402781822278</c:v>
                </c:pt>
                <c:pt idx="3">
                  <c:v>73.509582945846958</c:v>
                </c:pt>
                <c:pt idx="4">
                  <c:v>73.896986861263002</c:v>
                </c:pt>
                <c:pt idx="5">
                  <c:v>74.295252234858836</c:v>
                </c:pt>
                <c:pt idx="6">
                  <c:v>73.483929832184231</c:v>
                </c:pt>
                <c:pt idx="7">
                  <c:v>72.976323412230812</c:v>
                </c:pt>
                <c:pt idx="8">
                  <c:v>73.050390502900797</c:v>
                </c:pt>
                <c:pt idx="9">
                  <c:v>73.15718604736756</c:v>
                </c:pt>
                <c:pt idx="10">
                  <c:v>73.391344080507807</c:v>
                </c:pt>
                <c:pt idx="11">
                  <c:v>73.819713051940113</c:v>
                </c:pt>
                <c:pt idx="12">
                  <c:v>74.33094681438314</c:v>
                </c:pt>
                <c:pt idx="13">
                  <c:v>75.182909359294072</c:v>
                </c:pt>
                <c:pt idx="14">
                  <c:v>73.378921956169791</c:v>
                </c:pt>
                <c:pt idx="15">
                  <c:v>73.195690732099052</c:v>
                </c:pt>
                <c:pt idx="16">
                  <c:v>73.513732587494204</c:v>
                </c:pt>
                <c:pt idx="17">
                  <c:v>73.902758744476102</c:v>
                </c:pt>
                <c:pt idx="18">
                  <c:v>74.392601059216091</c:v>
                </c:pt>
                <c:pt idx="19">
                  <c:v>74.918508871575369</c:v>
                </c:pt>
                <c:pt idx="20">
                  <c:v>75.433003533999781</c:v>
                </c:pt>
                <c:pt idx="21">
                  <c:v>74.524975130184572</c:v>
                </c:pt>
                <c:pt idx="22">
                  <c:v>73.994159423138257</c:v>
                </c:pt>
                <c:pt idx="23">
                  <c:v>74.319750318165248</c:v>
                </c:pt>
                <c:pt idx="24">
                  <c:v>74.66958594837898</c:v>
                </c:pt>
                <c:pt idx="25">
                  <c:v>75.192376940014285</c:v>
                </c:pt>
                <c:pt idx="26">
                  <c:v>75.471008045542746</c:v>
                </c:pt>
                <c:pt idx="27">
                  <c:v>75.931909872947855</c:v>
                </c:pt>
                <c:pt idx="28">
                  <c:v>76.436621835428085</c:v>
                </c:pt>
                <c:pt idx="29">
                  <c:v>75.129130915874697</c:v>
                </c:pt>
                <c:pt idx="30">
                  <c:v>75.097150821733095</c:v>
                </c:pt>
                <c:pt idx="31">
                  <c:v>75.427021647985654</c:v>
                </c:pt>
                <c:pt idx="32">
                  <c:v>75.862260304887002</c:v>
                </c:pt>
                <c:pt idx="33">
                  <c:v>76.359032032087427</c:v>
                </c:pt>
                <c:pt idx="34">
                  <c:v>76.833385071915785</c:v>
                </c:pt>
                <c:pt idx="35">
                  <c:v>77.038034509116372</c:v>
                </c:pt>
                <c:pt idx="36">
                  <c:v>77.541863311184983</c:v>
                </c:pt>
                <c:pt idx="37">
                  <c:v>77.146120662621598</c:v>
                </c:pt>
                <c:pt idx="38">
                  <c:v>76.378311121877161</c:v>
                </c:pt>
                <c:pt idx="39">
                  <c:v>76.414470250263435</c:v>
                </c:pt>
                <c:pt idx="40">
                  <c:v>76.71362605993302</c:v>
                </c:pt>
                <c:pt idx="41">
                  <c:v>77.291844142827159</c:v>
                </c:pt>
                <c:pt idx="42">
                  <c:v>77.834056455093418</c:v>
                </c:pt>
                <c:pt idx="43">
                  <c:v>78.358265882045743</c:v>
                </c:pt>
                <c:pt idx="44">
                  <c:v>78.868888225742239</c:v>
                </c:pt>
                <c:pt idx="45">
                  <c:v>79.373396381973635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8C-DD4D-A69C-2C452BB5C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857536"/>
        <c:axId val="274631488"/>
      </c:lineChart>
      <c:catAx>
        <c:axId val="45785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Renewable Capacity [GW], Storage Capacity [TWh], Catalyser Capacity [GW],  DAC Capacity [GW], DAC Capacity Factor)</a:t>
                </a:r>
                <a:endParaRPr lang="en-GB" sz="1200" b="1" i="0" baseline="0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lang="ja-JP"/>
            </a:pPr>
            <a:endParaRPr lang="en-US"/>
          </a:p>
        </c:txPr>
        <c:crossAx val="274631488"/>
        <c:crosses val="autoZero"/>
        <c:auto val="1"/>
        <c:lblAlgn val="ctr"/>
        <c:lblOffset val="100"/>
        <c:noMultiLvlLbl val="0"/>
      </c:catAx>
      <c:valAx>
        <c:axId val="274631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 sz="1200"/>
                </a:pPr>
                <a:r>
                  <a:rPr lang="en-GB" sz="1200" b="0" i="0" baseline="0">
                    <a:effectLst/>
                  </a:rPr>
                  <a:t>Electricity Price (£/MWh)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457857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GB"/>
              <a:t>Electricity</a:t>
            </a:r>
            <a:r>
              <a:rPr lang="en-GB" baseline="0"/>
              <a:t> Price in components: Mid CAPEX</a:t>
            </a:r>
            <a:endParaRPr lang="en-GB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Other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'Zero 43'!$S$5:$S$50</c:f>
              <c:strCache>
                <c:ptCount val="46"/>
                <c:pt idx="0">
                  <c:v> (230,136,50,74,0.04) </c:v>
                </c:pt>
                <c:pt idx="1">
                  <c:v> (230,121,60,31,0.07) </c:v>
                </c:pt>
                <c:pt idx="2">
                  <c:v> (230,116,70,24,0.09) </c:v>
                </c:pt>
                <c:pt idx="3">
                  <c:v> (230,113,80,21,0.1) </c:v>
                </c:pt>
                <c:pt idx="4">
                  <c:v> (230,111,90,20,0.11) </c:v>
                </c:pt>
                <c:pt idx="5">
                  <c:v> (230,110,100,19,0.11) </c:v>
                </c:pt>
                <c:pt idx="6">
                  <c:v> (240,114,40,41,0.06) </c:v>
                </c:pt>
                <c:pt idx="7">
                  <c:v> (240,99,50,18,0.11) </c:v>
                </c:pt>
                <c:pt idx="8">
                  <c:v> (240,91,60,14,0.15) </c:v>
                </c:pt>
                <c:pt idx="9">
                  <c:v> (240,85,70,12,0.17) </c:v>
                </c:pt>
                <c:pt idx="10">
                  <c:v> (240,81,80,11,0.18) </c:v>
                </c:pt>
                <c:pt idx="11">
                  <c:v> (240,79,90,11,0.18) </c:v>
                </c:pt>
                <c:pt idx="12">
                  <c:v> (240,79,100,11,0.19) </c:v>
                </c:pt>
                <c:pt idx="13">
                  <c:v> (250,111,30,91,0.04) </c:v>
                </c:pt>
                <c:pt idx="14">
                  <c:v> (250,84,40,15,0.13) </c:v>
                </c:pt>
                <c:pt idx="15">
                  <c:v> (250,71,50,11,0.19) </c:v>
                </c:pt>
                <c:pt idx="16">
                  <c:v> (250,69,60,9,0.22) </c:v>
                </c:pt>
                <c:pt idx="17">
                  <c:v> (250,68,70,8,0.24) </c:v>
                </c:pt>
                <c:pt idx="18">
                  <c:v> (250,67,80,8,0.25) </c:v>
                </c:pt>
                <c:pt idx="19">
                  <c:v> (250,67,90,8,0.26) </c:v>
                </c:pt>
                <c:pt idx="20">
                  <c:v> (250,67,100,8,0.26) </c:v>
                </c:pt>
                <c:pt idx="21">
                  <c:v> (260,81,30,19,0.11) </c:v>
                </c:pt>
                <c:pt idx="22">
                  <c:v> (260,63,40,10,0.21) </c:v>
                </c:pt>
                <c:pt idx="23">
                  <c:v> (260,60,50,8,0.26) </c:v>
                </c:pt>
                <c:pt idx="24">
                  <c:v> (260,58,60,7,0.29) </c:v>
                </c:pt>
                <c:pt idx="25">
                  <c:v> (260,57,70,7,0.31) </c:v>
                </c:pt>
                <c:pt idx="26">
                  <c:v> (260,56,80,6,0.32) </c:v>
                </c:pt>
                <c:pt idx="27">
                  <c:v> (260,55,90,6,0.32) </c:v>
                </c:pt>
                <c:pt idx="28">
                  <c:v> (260,55,100,6,0.33) </c:v>
                </c:pt>
                <c:pt idx="29">
                  <c:v> (270,61,30,11,0.19) </c:v>
                </c:pt>
                <c:pt idx="30">
                  <c:v> (270,53,40,7,0.28) </c:v>
                </c:pt>
                <c:pt idx="31">
                  <c:v> (270,50,50,6,0.32) </c:v>
                </c:pt>
                <c:pt idx="32">
                  <c:v> (270,47,60,6,0.35) </c:v>
                </c:pt>
                <c:pt idx="33">
                  <c:v> (270,46,70,6,0.36) </c:v>
                </c:pt>
                <c:pt idx="34">
                  <c:v> (270,45,80,6,0.37) </c:v>
                </c:pt>
                <c:pt idx="35">
                  <c:v> (270,44,90,5,0.38) </c:v>
                </c:pt>
                <c:pt idx="36">
                  <c:v> (270,44,100,5,0.38) </c:v>
                </c:pt>
                <c:pt idx="37">
                  <c:v> (280,74,20,28,0.07) </c:v>
                </c:pt>
                <c:pt idx="38">
                  <c:v> (280,52,30,8,0.25) </c:v>
                </c:pt>
                <c:pt idx="39">
                  <c:v> (280,44,40,6,0.34) </c:v>
                </c:pt>
                <c:pt idx="40">
                  <c:v> (280,42,50,5,0.38) </c:v>
                </c:pt>
                <c:pt idx="41">
                  <c:v> (280,42,60,5,0.4) </c:v>
                </c:pt>
                <c:pt idx="42">
                  <c:v> (280,42,70,5,0.42) </c:v>
                </c:pt>
                <c:pt idx="43">
                  <c:v> (280,42,80,5,0.43) </c:v>
                </c:pt>
                <c:pt idx="44">
                  <c:v> (280,42,90,5,0.43) </c:v>
                </c:pt>
                <c:pt idx="45">
                  <c:v> (280,42,100,5,0.44) </c:v>
                </c:pt>
              </c:strCache>
            </c:strRef>
          </c:cat>
          <c:val>
            <c:numRef>
              <c:f>'Zero 43'!$L$5:$L$50</c:f>
              <c:numCache>
                <c:formatCode>0.0_ </c:formatCode>
                <c:ptCount val="4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845-BA4B-9E4D-077EC95FCD84}"/>
            </c:ext>
          </c:extLst>
        </c:ser>
        <c:ser>
          <c:idx val="1"/>
          <c:order val="1"/>
          <c:tx>
            <c:v>Nuclear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'Zero 43'!$S$5:$S$50</c:f>
              <c:strCache>
                <c:ptCount val="46"/>
                <c:pt idx="0">
                  <c:v> (230,136,50,74,0.04) </c:v>
                </c:pt>
                <c:pt idx="1">
                  <c:v> (230,121,60,31,0.07) </c:v>
                </c:pt>
                <c:pt idx="2">
                  <c:v> (230,116,70,24,0.09) </c:v>
                </c:pt>
                <c:pt idx="3">
                  <c:v> (230,113,80,21,0.1) </c:v>
                </c:pt>
                <c:pt idx="4">
                  <c:v> (230,111,90,20,0.11) </c:v>
                </c:pt>
                <c:pt idx="5">
                  <c:v> (230,110,100,19,0.11) </c:v>
                </c:pt>
                <c:pt idx="6">
                  <c:v> (240,114,40,41,0.06) </c:v>
                </c:pt>
                <c:pt idx="7">
                  <c:v> (240,99,50,18,0.11) </c:v>
                </c:pt>
                <c:pt idx="8">
                  <c:v> (240,91,60,14,0.15) </c:v>
                </c:pt>
                <c:pt idx="9">
                  <c:v> (240,85,70,12,0.17) </c:v>
                </c:pt>
                <c:pt idx="10">
                  <c:v> (240,81,80,11,0.18) </c:v>
                </c:pt>
                <c:pt idx="11">
                  <c:v> (240,79,90,11,0.18) </c:v>
                </c:pt>
                <c:pt idx="12">
                  <c:v> (240,79,100,11,0.19) </c:v>
                </c:pt>
                <c:pt idx="13">
                  <c:v> (250,111,30,91,0.04) </c:v>
                </c:pt>
                <c:pt idx="14">
                  <c:v> (250,84,40,15,0.13) </c:v>
                </c:pt>
                <c:pt idx="15">
                  <c:v> (250,71,50,11,0.19) </c:v>
                </c:pt>
                <c:pt idx="16">
                  <c:v> (250,69,60,9,0.22) </c:v>
                </c:pt>
                <c:pt idx="17">
                  <c:v> (250,68,70,8,0.24) </c:v>
                </c:pt>
                <c:pt idx="18">
                  <c:v> (250,67,80,8,0.25) </c:v>
                </c:pt>
                <c:pt idx="19">
                  <c:v> (250,67,90,8,0.26) </c:v>
                </c:pt>
                <c:pt idx="20">
                  <c:v> (250,67,100,8,0.26) </c:v>
                </c:pt>
                <c:pt idx="21">
                  <c:v> (260,81,30,19,0.11) </c:v>
                </c:pt>
                <c:pt idx="22">
                  <c:v> (260,63,40,10,0.21) </c:v>
                </c:pt>
                <c:pt idx="23">
                  <c:v> (260,60,50,8,0.26) </c:v>
                </c:pt>
                <c:pt idx="24">
                  <c:v> (260,58,60,7,0.29) </c:v>
                </c:pt>
                <c:pt idx="25">
                  <c:v> (260,57,70,7,0.31) </c:v>
                </c:pt>
                <c:pt idx="26">
                  <c:v> (260,56,80,6,0.32) </c:v>
                </c:pt>
                <c:pt idx="27">
                  <c:v> (260,55,90,6,0.32) </c:v>
                </c:pt>
                <c:pt idx="28">
                  <c:v> (260,55,100,6,0.33) </c:v>
                </c:pt>
                <c:pt idx="29">
                  <c:v> (270,61,30,11,0.19) </c:v>
                </c:pt>
                <c:pt idx="30">
                  <c:v> (270,53,40,7,0.28) </c:v>
                </c:pt>
                <c:pt idx="31">
                  <c:v> (270,50,50,6,0.32) </c:v>
                </c:pt>
                <c:pt idx="32">
                  <c:v> (270,47,60,6,0.35) </c:v>
                </c:pt>
                <c:pt idx="33">
                  <c:v> (270,46,70,6,0.36) </c:v>
                </c:pt>
                <c:pt idx="34">
                  <c:v> (270,45,80,6,0.37) </c:v>
                </c:pt>
                <c:pt idx="35">
                  <c:v> (270,44,90,5,0.38) </c:v>
                </c:pt>
                <c:pt idx="36">
                  <c:v> (270,44,100,5,0.38) </c:v>
                </c:pt>
                <c:pt idx="37">
                  <c:v> (280,74,20,28,0.07) </c:v>
                </c:pt>
                <c:pt idx="38">
                  <c:v> (280,52,30,8,0.25) </c:v>
                </c:pt>
                <c:pt idx="39">
                  <c:v> (280,44,40,6,0.34) </c:v>
                </c:pt>
                <c:pt idx="40">
                  <c:v> (280,42,50,5,0.38) </c:v>
                </c:pt>
                <c:pt idx="41">
                  <c:v> (280,42,60,5,0.4) </c:v>
                </c:pt>
                <c:pt idx="42">
                  <c:v> (280,42,70,5,0.42) </c:v>
                </c:pt>
                <c:pt idx="43">
                  <c:v> (280,42,80,5,0.43) </c:v>
                </c:pt>
                <c:pt idx="44">
                  <c:v> (280,42,90,5,0.43) </c:v>
                </c:pt>
                <c:pt idx="45">
                  <c:v> (280,42,100,5,0.44) </c:v>
                </c:pt>
              </c:strCache>
            </c:strRef>
          </c:cat>
          <c:val>
            <c:numRef>
              <c:f>'Zero 43'!$G$5:$G$50</c:f>
              <c:numCache>
                <c:formatCode>_(* #,##0.0_);_(* \(#,##0.0\);_(* "-"??_);_(@_)</c:formatCode>
                <c:ptCount val="46"/>
                <c:pt idx="0">
                  <c:v>12.833780869565217</c:v>
                </c:pt>
                <c:pt idx="1">
                  <c:v>12.833780869565217</c:v>
                </c:pt>
                <c:pt idx="2">
                  <c:v>12.833780869565217</c:v>
                </c:pt>
                <c:pt idx="3">
                  <c:v>12.833780869565217</c:v>
                </c:pt>
                <c:pt idx="4">
                  <c:v>12.833780869565217</c:v>
                </c:pt>
                <c:pt idx="5">
                  <c:v>12.833780869565217</c:v>
                </c:pt>
                <c:pt idx="6">
                  <c:v>12.833780869565217</c:v>
                </c:pt>
                <c:pt idx="7">
                  <c:v>12.833780869565217</c:v>
                </c:pt>
                <c:pt idx="8">
                  <c:v>12.833780869565217</c:v>
                </c:pt>
                <c:pt idx="9">
                  <c:v>12.833780869565217</c:v>
                </c:pt>
                <c:pt idx="10">
                  <c:v>12.833780869565217</c:v>
                </c:pt>
                <c:pt idx="11">
                  <c:v>12.833780869565217</c:v>
                </c:pt>
                <c:pt idx="12">
                  <c:v>12.833780869565217</c:v>
                </c:pt>
                <c:pt idx="13">
                  <c:v>12.833780869565217</c:v>
                </c:pt>
                <c:pt idx="14">
                  <c:v>12.833780869565217</c:v>
                </c:pt>
                <c:pt idx="15">
                  <c:v>12.833780869565217</c:v>
                </c:pt>
                <c:pt idx="16">
                  <c:v>12.833780869565217</c:v>
                </c:pt>
                <c:pt idx="17">
                  <c:v>12.833780869565217</c:v>
                </c:pt>
                <c:pt idx="18">
                  <c:v>12.833780869565217</c:v>
                </c:pt>
                <c:pt idx="19">
                  <c:v>12.833780869565217</c:v>
                </c:pt>
                <c:pt idx="20">
                  <c:v>12.833780869565217</c:v>
                </c:pt>
                <c:pt idx="21">
                  <c:v>12.833780869565217</c:v>
                </c:pt>
                <c:pt idx="22">
                  <c:v>12.833780869565217</c:v>
                </c:pt>
                <c:pt idx="23">
                  <c:v>12.833780869565217</c:v>
                </c:pt>
                <c:pt idx="24">
                  <c:v>12.833780869565217</c:v>
                </c:pt>
                <c:pt idx="25">
                  <c:v>12.833780869565217</c:v>
                </c:pt>
                <c:pt idx="26">
                  <c:v>12.833780869565217</c:v>
                </c:pt>
                <c:pt idx="27">
                  <c:v>12.833780869565217</c:v>
                </c:pt>
                <c:pt idx="28">
                  <c:v>12.833780869565217</c:v>
                </c:pt>
                <c:pt idx="29">
                  <c:v>12.833780869565217</c:v>
                </c:pt>
                <c:pt idx="30">
                  <c:v>12.833780869565217</c:v>
                </c:pt>
                <c:pt idx="31">
                  <c:v>12.833780869565217</c:v>
                </c:pt>
                <c:pt idx="32">
                  <c:v>12.833780869565217</c:v>
                </c:pt>
                <c:pt idx="33">
                  <c:v>12.833780869565217</c:v>
                </c:pt>
                <c:pt idx="34">
                  <c:v>12.833780869565217</c:v>
                </c:pt>
                <c:pt idx="35">
                  <c:v>12.833780869565217</c:v>
                </c:pt>
                <c:pt idx="36">
                  <c:v>12.833780869565217</c:v>
                </c:pt>
                <c:pt idx="37">
                  <c:v>12.833780869565217</c:v>
                </c:pt>
                <c:pt idx="38">
                  <c:v>12.833780869565217</c:v>
                </c:pt>
                <c:pt idx="39">
                  <c:v>12.833780869565217</c:v>
                </c:pt>
                <c:pt idx="40">
                  <c:v>12.833780869565217</c:v>
                </c:pt>
                <c:pt idx="41">
                  <c:v>12.833780869565217</c:v>
                </c:pt>
                <c:pt idx="42">
                  <c:v>12.833780869565217</c:v>
                </c:pt>
                <c:pt idx="43">
                  <c:v>12.833780869565217</c:v>
                </c:pt>
                <c:pt idx="44">
                  <c:v>12.833780869565217</c:v>
                </c:pt>
                <c:pt idx="45">
                  <c:v>12.833780869565217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845-BA4B-9E4D-077EC95FCD84}"/>
            </c:ext>
          </c:extLst>
        </c:ser>
        <c:ser>
          <c:idx val="2"/>
          <c:order val="2"/>
          <c:tx>
            <c:v>Renewable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'Zero 43'!$S$5:$S$50</c:f>
              <c:strCache>
                <c:ptCount val="46"/>
                <c:pt idx="0">
                  <c:v> (230,136,50,74,0.04) </c:v>
                </c:pt>
                <c:pt idx="1">
                  <c:v> (230,121,60,31,0.07) </c:v>
                </c:pt>
                <c:pt idx="2">
                  <c:v> (230,116,70,24,0.09) </c:v>
                </c:pt>
                <c:pt idx="3">
                  <c:v> (230,113,80,21,0.1) </c:v>
                </c:pt>
                <c:pt idx="4">
                  <c:v> (230,111,90,20,0.11) </c:v>
                </c:pt>
                <c:pt idx="5">
                  <c:v> (230,110,100,19,0.11) </c:v>
                </c:pt>
                <c:pt idx="6">
                  <c:v> (240,114,40,41,0.06) </c:v>
                </c:pt>
                <c:pt idx="7">
                  <c:v> (240,99,50,18,0.11) </c:v>
                </c:pt>
                <c:pt idx="8">
                  <c:v> (240,91,60,14,0.15) </c:v>
                </c:pt>
                <c:pt idx="9">
                  <c:v> (240,85,70,12,0.17) </c:v>
                </c:pt>
                <c:pt idx="10">
                  <c:v> (240,81,80,11,0.18) </c:v>
                </c:pt>
                <c:pt idx="11">
                  <c:v> (240,79,90,11,0.18) </c:v>
                </c:pt>
                <c:pt idx="12">
                  <c:v> (240,79,100,11,0.19) </c:v>
                </c:pt>
                <c:pt idx="13">
                  <c:v> (250,111,30,91,0.04) </c:v>
                </c:pt>
                <c:pt idx="14">
                  <c:v> (250,84,40,15,0.13) </c:v>
                </c:pt>
                <c:pt idx="15">
                  <c:v> (250,71,50,11,0.19) </c:v>
                </c:pt>
                <c:pt idx="16">
                  <c:v> (250,69,60,9,0.22) </c:v>
                </c:pt>
                <c:pt idx="17">
                  <c:v> (250,68,70,8,0.24) </c:v>
                </c:pt>
                <c:pt idx="18">
                  <c:v> (250,67,80,8,0.25) </c:v>
                </c:pt>
                <c:pt idx="19">
                  <c:v> (250,67,90,8,0.26) </c:v>
                </c:pt>
                <c:pt idx="20">
                  <c:v> (250,67,100,8,0.26) </c:v>
                </c:pt>
                <c:pt idx="21">
                  <c:v> (260,81,30,19,0.11) </c:v>
                </c:pt>
                <c:pt idx="22">
                  <c:v> (260,63,40,10,0.21) </c:v>
                </c:pt>
                <c:pt idx="23">
                  <c:v> (260,60,50,8,0.26) </c:v>
                </c:pt>
                <c:pt idx="24">
                  <c:v> (260,58,60,7,0.29) </c:v>
                </c:pt>
                <c:pt idx="25">
                  <c:v> (260,57,70,7,0.31) </c:v>
                </c:pt>
                <c:pt idx="26">
                  <c:v> (260,56,80,6,0.32) </c:v>
                </c:pt>
                <c:pt idx="27">
                  <c:v> (260,55,90,6,0.32) </c:v>
                </c:pt>
                <c:pt idx="28">
                  <c:v> (260,55,100,6,0.33) </c:v>
                </c:pt>
                <c:pt idx="29">
                  <c:v> (270,61,30,11,0.19) </c:v>
                </c:pt>
                <c:pt idx="30">
                  <c:v> (270,53,40,7,0.28) </c:v>
                </c:pt>
                <c:pt idx="31">
                  <c:v> (270,50,50,6,0.32) </c:v>
                </c:pt>
                <c:pt idx="32">
                  <c:v> (270,47,60,6,0.35) </c:v>
                </c:pt>
                <c:pt idx="33">
                  <c:v> (270,46,70,6,0.36) </c:v>
                </c:pt>
                <c:pt idx="34">
                  <c:v> (270,45,80,6,0.37) </c:v>
                </c:pt>
                <c:pt idx="35">
                  <c:v> (270,44,90,5,0.38) </c:v>
                </c:pt>
                <c:pt idx="36">
                  <c:v> (270,44,100,5,0.38) </c:v>
                </c:pt>
                <c:pt idx="37">
                  <c:v> (280,74,20,28,0.07) </c:v>
                </c:pt>
                <c:pt idx="38">
                  <c:v> (280,52,30,8,0.25) </c:v>
                </c:pt>
                <c:pt idx="39">
                  <c:v> (280,44,40,6,0.34) </c:v>
                </c:pt>
                <c:pt idx="40">
                  <c:v> (280,42,50,5,0.38) </c:v>
                </c:pt>
                <c:pt idx="41">
                  <c:v> (280,42,60,5,0.4) </c:v>
                </c:pt>
                <c:pt idx="42">
                  <c:v> (280,42,70,5,0.42) </c:v>
                </c:pt>
                <c:pt idx="43">
                  <c:v> (280,42,80,5,0.43) </c:v>
                </c:pt>
                <c:pt idx="44">
                  <c:v> (280,42,90,5,0.43) </c:v>
                </c:pt>
                <c:pt idx="45">
                  <c:v> (280,42,100,5,0.44) </c:v>
                </c:pt>
              </c:strCache>
            </c:strRef>
          </c:cat>
          <c:val>
            <c:numRef>
              <c:f>'Zero 43'!$H$5:$H$50</c:f>
              <c:numCache>
                <c:formatCode>_(* #,##0.0_);_(* \(#,##0.0\);_(* "-"??_);_(@_)</c:formatCode>
                <c:ptCount val="46"/>
                <c:pt idx="0">
                  <c:v>40.35611654235494</c:v>
                </c:pt>
                <c:pt idx="1">
                  <c:v>40.35611654235494</c:v>
                </c:pt>
                <c:pt idx="2">
                  <c:v>40.35611654235494</c:v>
                </c:pt>
                <c:pt idx="3">
                  <c:v>40.35611654235494</c:v>
                </c:pt>
                <c:pt idx="4">
                  <c:v>40.35611654235494</c:v>
                </c:pt>
                <c:pt idx="5">
                  <c:v>40.35611654235494</c:v>
                </c:pt>
                <c:pt idx="6">
                  <c:v>42.110730305066035</c:v>
                </c:pt>
                <c:pt idx="7">
                  <c:v>42.110730305066035</c:v>
                </c:pt>
                <c:pt idx="8">
                  <c:v>42.110730305066035</c:v>
                </c:pt>
                <c:pt idx="9">
                  <c:v>42.110730305066035</c:v>
                </c:pt>
                <c:pt idx="10">
                  <c:v>42.110730305066035</c:v>
                </c:pt>
                <c:pt idx="11">
                  <c:v>42.110730305066035</c:v>
                </c:pt>
                <c:pt idx="12">
                  <c:v>42.110730305066035</c:v>
                </c:pt>
                <c:pt idx="13">
                  <c:v>43.86534406777713</c:v>
                </c:pt>
                <c:pt idx="14">
                  <c:v>43.86534406777713</c:v>
                </c:pt>
                <c:pt idx="15">
                  <c:v>43.86534406777713</c:v>
                </c:pt>
                <c:pt idx="16">
                  <c:v>43.86534406777713</c:v>
                </c:pt>
                <c:pt idx="17">
                  <c:v>43.86534406777713</c:v>
                </c:pt>
                <c:pt idx="18">
                  <c:v>43.86534406777713</c:v>
                </c:pt>
                <c:pt idx="19">
                  <c:v>43.86534406777713</c:v>
                </c:pt>
                <c:pt idx="20">
                  <c:v>43.86534406777713</c:v>
                </c:pt>
                <c:pt idx="21">
                  <c:v>45.619957830488204</c:v>
                </c:pt>
                <c:pt idx="22">
                  <c:v>45.619957830488204</c:v>
                </c:pt>
                <c:pt idx="23">
                  <c:v>45.619957830488204</c:v>
                </c:pt>
                <c:pt idx="24">
                  <c:v>45.619957830488204</c:v>
                </c:pt>
                <c:pt idx="25">
                  <c:v>45.619957830488204</c:v>
                </c:pt>
                <c:pt idx="26">
                  <c:v>45.619957830488204</c:v>
                </c:pt>
                <c:pt idx="27">
                  <c:v>45.619957830488204</c:v>
                </c:pt>
                <c:pt idx="28">
                  <c:v>45.619957830488204</c:v>
                </c:pt>
                <c:pt idx="29">
                  <c:v>47.374571593199285</c:v>
                </c:pt>
                <c:pt idx="30">
                  <c:v>47.374571593199285</c:v>
                </c:pt>
                <c:pt idx="31">
                  <c:v>47.374571593199285</c:v>
                </c:pt>
                <c:pt idx="32">
                  <c:v>47.374571593199285</c:v>
                </c:pt>
                <c:pt idx="33">
                  <c:v>47.374571593199285</c:v>
                </c:pt>
                <c:pt idx="34">
                  <c:v>47.374571593199285</c:v>
                </c:pt>
                <c:pt idx="35">
                  <c:v>47.374571593199285</c:v>
                </c:pt>
                <c:pt idx="36">
                  <c:v>47.374571593199285</c:v>
                </c:pt>
                <c:pt idx="37">
                  <c:v>49.129185355910373</c:v>
                </c:pt>
                <c:pt idx="38">
                  <c:v>49.129185355910373</c:v>
                </c:pt>
                <c:pt idx="39">
                  <c:v>49.129185355910373</c:v>
                </c:pt>
                <c:pt idx="40">
                  <c:v>49.129185355910373</c:v>
                </c:pt>
                <c:pt idx="41">
                  <c:v>49.129185355910373</c:v>
                </c:pt>
                <c:pt idx="42">
                  <c:v>49.129185355910373</c:v>
                </c:pt>
                <c:pt idx="43">
                  <c:v>49.129185355910373</c:v>
                </c:pt>
                <c:pt idx="44">
                  <c:v>49.129185355910373</c:v>
                </c:pt>
                <c:pt idx="45">
                  <c:v>49.129185355910373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845-BA4B-9E4D-077EC95FCD84}"/>
            </c:ext>
          </c:extLst>
        </c:ser>
        <c:ser>
          <c:idx val="3"/>
          <c:order val="3"/>
          <c:tx>
            <c:v>Hydrogen Storage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'Zero 43'!$S$5:$S$50</c:f>
              <c:strCache>
                <c:ptCount val="46"/>
                <c:pt idx="0">
                  <c:v> (230,136,50,74,0.04) </c:v>
                </c:pt>
                <c:pt idx="1">
                  <c:v> (230,121,60,31,0.07) </c:v>
                </c:pt>
                <c:pt idx="2">
                  <c:v> (230,116,70,24,0.09) </c:v>
                </c:pt>
                <c:pt idx="3">
                  <c:v> (230,113,80,21,0.1) </c:v>
                </c:pt>
                <c:pt idx="4">
                  <c:v> (230,111,90,20,0.11) </c:v>
                </c:pt>
                <c:pt idx="5">
                  <c:v> (230,110,100,19,0.11) </c:v>
                </c:pt>
                <c:pt idx="6">
                  <c:v> (240,114,40,41,0.06) </c:v>
                </c:pt>
                <c:pt idx="7">
                  <c:v> (240,99,50,18,0.11) </c:v>
                </c:pt>
                <c:pt idx="8">
                  <c:v> (240,91,60,14,0.15) </c:v>
                </c:pt>
                <c:pt idx="9">
                  <c:v> (240,85,70,12,0.17) </c:v>
                </c:pt>
                <c:pt idx="10">
                  <c:v> (240,81,80,11,0.18) </c:v>
                </c:pt>
                <c:pt idx="11">
                  <c:v> (240,79,90,11,0.18) </c:v>
                </c:pt>
                <c:pt idx="12">
                  <c:v> (240,79,100,11,0.19) </c:v>
                </c:pt>
                <c:pt idx="13">
                  <c:v> (250,111,30,91,0.04) </c:v>
                </c:pt>
                <c:pt idx="14">
                  <c:v> (250,84,40,15,0.13) </c:v>
                </c:pt>
                <c:pt idx="15">
                  <c:v> (250,71,50,11,0.19) </c:v>
                </c:pt>
                <c:pt idx="16">
                  <c:v> (250,69,60,9,0.22) </c:v>
                </c:pt>
                <c:pt idx="17">
                  <c:v> (250,68,70,8,0.24) </c:v>
                </c:pt>
                <c:pt idx="18">
                  <c:v> (250,67,80,8,0.25) </c:v>
                </c:pt>
                <c:pt idx="19">
                  <c:v> (250,67,90,8,0.26) </c:v>
                </c:pt>
                <c:pt idx="20">
                  <c:v> (250,67,100,8,0.26) </c:v>
                </c:pt>
                <c:pt idx="21">
                  <c:v> (260,81,30,19,0.11) </c:v>
                </c:pt>
                <c:pt idx="22">
                  <c:v> (260,63,40,10,0.21) </c:v>
                </c:pt>
                <c:pt idx="23">
                  <c:v> (260,60,50,8,0.26) </c:v>
                </c:pt>
                <c:pt idx="24">
                  <c:v> (260,58,60,7,0.29) </c:v>
                </c:pt>
                <c:pt idx="25">
                  <c:v> (260,57,70,7,0.31) </c:v>
                </c:pt>
                <c:pt idx="26">
                  <c:v> (260,56,80,6,0.32) </c:v>
                </c:pt>
                <c:pt idx="27">
                  <c:v> (260,55,90,6,0.32) </c:v>
                </c:pt>
                <c:pt idx="28">
                  <c:v> (260,55,100,6,0.33) </c:v>
                </c:pt>
                <c:pt idx="29">
                  <c:v> (270,61,30,11,0.19) </c:v>
                </c:pt>
                <c:pt idx="30">
                  <c:v> (270,53,40,7,0.28) </c:v>
                </c:pt>
                <c:pt idx="31">
                  <c:v> (270,50,50,6,0.32) </c:v>
                </c:pt>
                <c:pt idx="32">
                  <c:v> (270,47,60,6,0.35) </c:v>
                </c:pt>
                <c:pt idx="33">
                  <c:v> (270,46,70,6,0.36) </c:v>
                </c:pt>
                <c:pt idx="34">
                  <c:v> (270,45,80,6,0.37) </c:v>
                </c:pt>
                <c:pt idx="35">
                  <c:v> (270,44,90,5,0.38) </c:v>
                </c:pt>
                <c:pt idx="36">
                  <c:v> (270,44,100,5,0.38) </c:v>
                </c:pt>
                <c:pt idx="37">
                  <c:v> (280,74,20,28,0.07) </c:v>
                </c:pt>
                <c:pt idx="38">
                  <c:v> (280,52,30,8,0.25) </c:v>
                </c:pt>
                <c:pt idx="39">
                  <c:v> (280,44,40,6,0.34) </c:v>
                </c:pt>
                <c:pt idx="40">
                  <c:v> (280,42,50,5,0.38) </c:v>
                </c:pt>
                <c:pt idx="41">
                  <c:v> (280,42,60,5,0.4) </c:v>
                </c:pt>
                <c:pt idx="42">
                  <c:v> (280,42,70,5,0.42) </c:v>
                </c:pt>
                <c:pt idx="43">
                  <c:v> (280,42,80,5,0.43) </c:v>
                </c:pt>
                <c:pt idx="44">
                  <c:v> (280,42,90,5,0.43) </c:v>
                </c:pt>
                <c:pt idx="45">
                  <c:v> (280,42,100,5,0.44) </c:v>
                </c:pt>
              </c:strCache>
            </c:strRef>
          </c:cat>
          <c:val>
            <c:numRef>
              <c:f>'Zero 43'!$J$5:$J$50</c:f>
              <c:numCache>
                <c:formatCode>_(* #,##0.0_);_(* \(#,##0.0\);_(* "-"??_);_(@_)</c:formatCode>
                <c:ptCount val="46"/>
                <c:pt idx="0">
                  <c:v>7.565802061043958</c:v>
                </c:pt>
                <c:pt idx="1">
                  <c:v>6.731338598428815</c:v>
                </c:pt>
                <c:pt idx="2">
                  <c:v>6.453184110890434</c:v>
                </c:pt>
                <c:pt idx="3">
                  <c:v>6.2862914183674059</c:v>
                </c:pt>
                <c:pt idx="4">
                  <c:v>6.1750296233520539</c:v>
                </c:pt>
                <c:pt idx="5">
                  <c:v>6.1193987258443778</c:v>
                </c:pt>
                <c:pt idx="6">
                  <c:v>6.3419223158750819</c:v>
                </c:pt>
                <c:pt idx="7">
                  <c:v>5.5074588532599389</c:v>
                </c:pt>
                <c:pt idx="8">
                  <c:v>5.0624116731985298</c:v>
                </c:pt>
                <c:pt idx="9">
                  <c:v>4.7286262881524737</c:v>
                </c:pt>
                <c:pt idx="10">
                  <c:v>4.5061026981217687</c:v>
                </c:pt>
                <c:pt idx="11">
                  <c:v>4.3948409031064157</c:v>
                </c:pt>
                <c:pt idx="12">
                  <c:v>4.3948409031064157</c:v>
                </c:pt>
                <c:pt idx="13">
                  <c:v>6.1750296233520539</c:v>
                </c:pt>
                <c:pt idx="14">
                  <c:v>4.6729953906447976</c:v>
                </c:pt>
                <c:pt idx="15">
                  <c:v>3.9497937230450071</c:v>
                </c:pt>
                <c:pt idx="16">
                  <c:v>3.8385319280296546</c:v>
                </c:pt>
                <c:pt idx="17">
                  <c:v>3.782901030521979</c:v>
                </c:pt>
                <c:pt idx="18">
                  <c:v>3.7272701330143021</c:v>
                </c:pt>
                <c:pt idx="19">
                  <c:v>3.7272701330143021</c:v>
                </c:pt>
                <c:pt idx="20">
                  <c:v>3.7272701330143021</c:v>
                </c:pt>
                <c:pt idx="21">
                  <c:v>4.5061026981217687</c:v>
                </c:pt>
                <c:pt idx="22">
                  <c:v>3.5047465429835976</c:v>
                </c:pt>
                <c:pt idx="23">
                  <c:v>3.3378538504605695</c:v>
                </c:pt>
                <c:pt idx="24">
                  <c:v>3.226592055445217</c:v>
                </c:pt>
                <c:pt idx="25">
                  <c:v>3.170961157937541</c:v>
                </c:pt>
                <c:pt idx="26">
                  <c:v>3.1153302604298649</c:v>
                </c:pt>
                <c:pt idx="27">
                  <c:v>3.0596993629221889</c:v>
                </c:pt>
                <c:pt idx="28">
                  <c:v>3.0596993629221889</c:v>
                </c:pt>
                <c:pt idx="29">
                  <c:v>3.393484747968246</c:v>
                </c:pt>
                <c:pt idx="30">
                  <c:v>2.9484375679068364</c:v>
                </c:pt>
                <c:pt idx="31">
                  <c:v>2.7815448753838083</c:v>
                </c:pt>
                <c:pt idx="32">
                  <c:v>2.6146521828607794</c:v>
                </c:pt>
                <c:pt idx="33">
                  <c:v>2.5590212853531038</c:v>
                </c:pt>
                <c:pt idx="34">
                  <c:v>2.5033903878454269</c:v>
                </c:pt>
                <c:pt idx="35">
                  <c:v>2.4477594903377509</c:v>
                </c:pt>
                <c:pt idx="36">
                  <c:v>2.4477594903377509</c:v>
                </c:pt>
                <c:pt idx="37">
                  <c:v>4.1166864155680347</c:v>
                </c:pt>
                <c:pt idx="38">
                  <c:v>2.89280667039916</c:v>
                </c:pt>
                <c:pt idx="39">
                  <c:v>2.4477594903377509</c:v>
                </c:pt>
                <c:pt idx="40">
                  <c:v>2.3364976953223988</c:v>
                </c:pt>
                <c:pt idx="41">
                  <c:v>2.3364976953223988</c:v>
                </c:pt>
                <c:pt idx="42">
                  <c:v>2.3364976953223988</c:v>
                </c:pt>
                <c:pt idx="43">
                  <c:v>2.3364976953223988</c:v>
                </c:pt>
                <c:pt idx="44">
                  <c:v>2.3364976953223988</c:v>
                </c:pt>
                <c:pt idx="45">
                  <c:v>2.3364976953223988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845-BA4B-9E4D-077EC95FCD84}"/>
            </c:ext>
          </c:extLst>
        </c:ser>
        <c:ser>
          <c:idx val="4"/>
          <c:order val="4"/>
          <c:tx>
            <c:v>Electrolyser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'Zero 43'!$S$5:$S$50</c:f>
              <c:strCache>
                <c:ptCount val="46"/>
                <c:pt idx="0">
                  <c:v> (230,136,50,74,0.04) </c:v>
                </c:pt>
                <c:pt idx="1">
                  <c:v> (230,121,60,31,0.07) </c:v>
                </c:pt>
                <c:pt idx="2">
                  <c:v> (230,116,70,24,0.09) </c:v>
                </c:pt>
                <c:pt idx="3">
                  <c:v> (230,113,80,21,0.1) </c:v>
                </c:pt>
                <c:pt idx="4">
                  <c:v> (230,111,90,20,0.11) </c:v>
                </c:pt>
                <c:pt idx="5">
                  <c:v> (230,110,100,19,0.11) </c:v>
                </c:pt>
                <c:pt idx="6">
                  <c:v> (240,114,40,41,0.06) </c:v>
                </c:pt>
                <c:pt idx="7">
                  <c:v> (240,99,50,18,0.11) </c:v>
                </c:pt>
                <c:pt idx="8">
                  <c:v> (240,91,60,14,0.15) </c:v>
                </c:pt>
                <c:pt idx="9">
                  <c:v> (240,85,70,12,0.17) </c:v>
                </c:pt>
                <c:pt idx="10">
                  <c:v> (240,81,80,11,0.18) </c:v>
                </c:pt>
                <c:pt idx="11">
                  <c:v> (240,79,90,11,0.18) </c:v>
                </c:pt>
                <c:pt idx="12">
                  <c:v> (240,79,100,11,0.19) </c:v>
                </c:pt>
                <c:pt idx="13">
                  <c:v> (250,111,30,91,0.04) </c:v>
                </c:pt>
                <c:pt idx="14">
                  <c:v> (250,84,40,15,0.13) </c:v>
                </c:pt>
                <c:pt idx="15">
                  <c:v> (250,71,50,11,0.19) </c:v>
                </c:pt>
                <c:pt idx="16">
                  <c:v> (250,69,60,9,0.22) </c:v>
                </c:pt>
                <c:pt idx="17">
                  <c:v> (250,68,70,8,0.24) </c:v>
                </c:pt>
                <c:pt idx="18">
                  <c:v> (250,67,80,8,0.25) </c:v>
                </c:pt>
                <c:pt idx="19">
                  <c:v> (250,67,90,8,0.26) </c:v>
                </c:pt>
                <c:pt idx="20">
                  <c:v> (250,67,100,8,0.26) </c:v>
                </c:pt>
                <c:pt idx="21">
                  <c:v> (260,81,30,19,0.11) </c:v>
                </c:pt>
                <c:pt idx="22">
                  <c:v> (260,63,40,10,0.21) </c:v>
                </c:pt>
                <c:pt idx="23">
                  <c:v> (260,60,50,8,0.26) </c:v>
                </c:pt>
                <c:pt idx="24">
                  <c:v> (260,58,60,7,0.29) </c:v>
                </c:pt>
                <c:pt idx="25">
                  <c:v> (260,57,70,7,0.31) </c:v>
                </c:pt>
                <c:pt idx="26">
                  <c:v> (260,56,80,6,0.32) </c:v>
                </c:pt>
                <c:pt idx="27">
                  <c:v> (260,55,90,6,0.32) </c:v>
                </c:pt>
                <c:pt idx="28">
                  <c:v> (260,55,100,6,0.33) </c:v>
                </c:pt>
                <c:pt idx="29">
                  <c:v> (270,61,30,11,0.19) </c:v>
                </c:pt>
                <c:pt idx="30">
                  <c:v> (270,53,40,7,0.28) </c:v>
                </c:pt>
                <c:pt idx="31">
                  <c:v> (270,50,50,6,0.32) </c:v>
                </c:pt>
                <c:pt idx="32">
                  <c:v> (270,47,60,6,0.35) </c:v>
                </c:pt>
                <c:pt idx="33">
                  <c:v> (270,46,70,6,0.36) </c:v>
                </c:pt>
                <c:pt idx="34">
                  <c:v> (270,45,80,6,0.37) </c:v>
                </c:pt>
                <c:pt idx="35">
                  <c:v> (270,44,90,5,0.38) </c:v>
                </c:pt>
                <c:pt idx="36">
                  <c:v> (270,44,100,5,0.38) </c:v>
                </c:pt>
                <c:pt idx="37">
                  <c:v> (280,74,20,28,0.07) </c:v>
                </c:pt>
                <c:pt idx="38">
                  <c:v> (280,52,30,8,0.25) </c:v>
                </c:pt>
                <c:pt idx="39">
                  <c:v> (280,44,40,6,0.34) </c:v>
                </c:pt>
                <c:pt idx="40">
                  <c:v> (280,42,50,5,0.38) </c:v>
                </c:pt>
                <c:pt idx="41">
                  <c:v> (280,42,60,5,0.4) </c:v>
                </c:pt>
                <c:pt idx="42">
                  <c:v> (280,42,70,5,0.42) </c:v>
                </c:pt>
                <c:pt idx="43">
                  <c:v> (280,42,80,5,0.43) </c:v>
                </c:pt>
                <c:pt idx="44">
                  <c:v> (280,42,90,5,0.43) </c:v>
                </c:pt>
                <c:pt idx="45">
                  <c:v> (280,42,100,5,0.44) </c:v>
                </c:pt>
              </c:strCache>
            </c:strRef>
          </c:cat>
          <c:val>
            <c:numRef>
              <c:f>'Zero 43'!$I$5:$I$50</c:f>
              <c:numCache>
                <c:formatCode>_(* #,##0.0_);_(* \(#,##0.0\);_(* "-"??_);_(@_)</c:formatCode>
                <c:ptCount val="46"/>
                <c:pt idx="0">
                  <c:v>2.4664940627267682</c:v>
                </c:pt>
                <c:pt idx="1">
                  <c:v>2.9597928752721221</c:v>
                </c:pt>
                <c:pt idx="2">
                  <c:v>3.4530916878174751</c:v>
                </c:pt>
                <c:pt idx="3">
                  <c:v>3.9463905003628286</c:v>
                </c:pt>
                <c:pt idx="4">
                  <c:v>4.4396893129081834</c:v>
                </c:pt>
                <c:pt idx="5">
                  <c:v>4.9329881254535364</c:v>
                </c:pt>
                <c:pt idx="6">
                  <c:v>1.9731952501814143</c:v>
                </c:pt>
                <c:pt idx="7">
                  <c:v>2.4664940627267682</c:v>
                </c:pt>
                <c:pt idx="8">
                  <c:v>2.9597928752721221</c:v>
                </c:pt>
                <c:pt idx="9">
                  <c:v>3.4530916878174751</c:v>
                </c:pt>
                <c:pt idx="10">
                  <c:v>3.9463905003628286</c:v>
                </c:pt>
                <c:pt idx="11">
                  <c:v>4.4396893129081834</c:v>
                </c:pt>
                <c:pt idx="12">
                  <c:v>4.9329881254535364</c:v>
                </c:pt>
                <c:pt idx="13">
                  <c:v>1.479896437636061</c:v>
                </c:pt>
                <c:pt idx="14">
                  <c:v>1.9731952501814143</c:v>
                </c:pt>
                <c:pt idx="15">
                  <c:v>2.4664940627267682</c:v>
                </c:pt>
                <c:pt idx="16">
                  <c:v>2.9597928752721221</c:v>
                </c:pt>
                <c:pt idx="17">
                  <c:v>3.4530916878174751</c:v>
                </c:pt>
                <c:pt idx="18">
                  <c:v>3.9463905003628286</c:v>
                </c:pt>
                <c:pt idx="19">
                  <c:v>4.4396893129081834</c:v>
                </c:pt>
                <c:pt idx="20">
                  <c:v>4.9329881254535364</c:v>
                </c:pt>
                <c:pt idx="21">
                  <c:v>1.479896437636061</c:v>
                </c:pt>
                <c:pt idx="22">
                  <c:v>1.9731952501814143</c:v>
                </c:pt>
                <c:pt idx="23">
                  <c:v>2.4664940627267682</c:v>
                </c:pt>
                <c:pt idx="24">
                  <c:v>2.9597928752721221</c:v>
                </c:pt>
                <c:pt idx="25">
                  <c:v>3.4530916878174751</c:v>
                </c:pt>
                <c:pt idx="26">
                  <c:v>3.9463905003628286</c:v>
                </c:pt>
                <c:pt idx="27">
                  <c:v>4.4396893129081834</c:v>
                </c:pt>
                <c:pt idx="28">
                  <c:v>4.9329881254535364</c:v>
                </c:pt>
                <c:pt idx="29">
                  <c:v>1.479896437636061</c:v>
                </c:pt>
                <c:pt idx="30">
                  <c:v>1.9731952501814143</c:v>
                </c:pt>
                <c:pt idx="31">
                  <c:v>2.4664940627267682</c:v>
                </c:pt>
                <c:pt idx="32">
                  <c:v>2.9597928752721221</c:v>
                </c:pt>
                <c:pt idx="33">
                  <c:v>3.4530916878174751</c:v>
                </c:pt>
                <c:pt idx="34">
                  <c:v>3.9463905003628286</c:v>
                </c:pt>
                <c:pt idx="35">
                  <c:v>4.4396893129081834</c:v>
                </c:pt>
                <c:pt idx="36">
                  <c:v>4.9329881254535364</c:v>
                </c:pt>
                <c:pt idx="37">
                  <c:v>0.98659762509070714</c:v>
                </c:pt>
                <c:pt idx="38">
                  <c:v>1.479896437636061</c:v>
                </c:pt>
                <c:pt idx="39">
                  <c:v>1.9731952501814143</c:v>
                </c:pt>
                <c:pt idx="40">
                  <c:v>2.4664940627267682</c:v>
                </c:pt>
                <c:pt idx="41">
                  <c:v>2.9597928752721221</c:v>
                </c:pt>
                <c:pt idx="42">
                  <c:v>3.4530916878174751</c:v>
                </c:pt>
                <c:pt idx="43">
                  <c:v>3.9463905003628286</c:v>
                </c:pt>
                <c:pt idx="44">
                  <c:v>4.4396893129081834</c:v>
                </c:pt>
                <c:pt idx="45">
                  <c:v>4.9329881254535364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845-BA4B-9E4D-077EC95FCD84}"/>
            </c:ext>
          </c:extLst>
        </c:ser>
        <c:ser>
          <c:idx val="5"/>
          <c:order val="5"/>
          <c:tx>
            <c:v>Hydrogen Electricity Generation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'Zero 43'!$S$5:$S$50</c:f>
              <c:strCache>
                <c:ptCount val="46"/>
                <c:pt idx="0">
                  <c:v> (230,136,50,74,0.04) </c:v>
                </c:pt>
                <c:pt idx="1">
                  <c:v> (230,121,60,31,0.07) </c:v>
                </c:pt>
                <c:pt idx="2">
                  <c:v> (230,116,70,24,0.09) </c:v>
                </c:pt>
                <c:pt idx="3">
                  <c:v> (230,113,80,21,0.1) </c:v>
                </c:pt>
                <c:pt idx="4">
                  <c:v> (230,111,90,20,0.11) </c:v>
                </c:pt>
                <c:pt idx="5">
                  <c:v> (230,110,100,19,0.11) </c:v>
                </c:pt>
                <c:pt idx="6">
                  <c:v> (240,114,40,41,0.06) </c:v>
                </c:pt>
                <c:pt idx="7">
                  <c:v> (240,99,50,18,0.11) </c:v>
                </c:pt>
                <c:pt idx="8">
                  <c:v> (240,91,60,14,0.15) </c:v>
                </c:pt>
                <c:pt idx="9">
                  <c:v> (240,85,70,12,0.17) </c:v>
                </c:pt>
                <c:pt idx="10">
                  <c:v> (240,81,80,11,0.18) </c:v>
                </c:pt>
                <c:pt idx="11">
                  <c:v> (240,79,90,11,0.18) </c:v>
                </c:pt>
                <c:pt idx="12">
                  <c:v> (240,79,100,11,0.19) </c:v>
                </c:pt>
                <c:pt idx="13">
                  <c:v> (250,111,30,91,0.04) </c:v>
                </c:pt>
                <c:pt idx="14">
                  <c:v> (250,84,40,15,0.13) </c:v>
                </c:pt>
                <c:pt idx="15">
                  <c:v> (250,71,50,11,0.19) </c:v>
                </c:pt>
                <c:pt idx="16">
                  <c:v> (250,69,60,9,0.22) </c:v>
                </c:pt>
                <c:pt idx="17">
                  <c:v> (250,68,70,8,0.24) </c:v>
                </c:pt>
                <c:pt idx="18">
                  <c:v> (250,67,80,8,0.25) </c:v>
                </c:pt>
                <c:pt idx="19">
                  <c:v> (250,67,90,8,0.26) </c:v>
                </c:pt>
                <c:pt idx="20">
                  <c:v> (250,67,100,8,0.26) </c:v>
                </c:pt>
                <c:pt idx="21">
                  <c:v> (260,81,30,19,0.11) </c:v>
                </c:pt>
                <c:pt idx="22">
                  <c:v> (260,63,40,10,0.21) </c:v>
                </c:pt>
                <c:pt idx="23">
                  <c:v> (260,60,50,8,0.26) </c:v>
                </c:pt>
                <c:pt idx="24">
                  <c:v> (260,58,60,7,0.29) </c:v>
                </c:pt>
                <c:pt idx="25">
                  <c:v> (260,57,70,7,0.31) </c:v>
                </c:pt>
                <c:pt idx="26">
                  <c:v> (260,56,80,6,0.32) </c:v>
                </c:pt>
                <c:pt idx="27">
                  <c:v> (260,55,90,6,0.32) </c:v>
                </c:pt>
                <c:pt idx="28">
                  <c:v> (260,55,100,6,0.33) </c:v>
                </c:pt>
                <c:pt idx="29">
                  <c:v> (270,61,30,11,0.19) </c:v>
                </c:pt>
                <c:pt idx="30">
                  <c:v> (270,53,40,7,0.28) </c:v>
                </c:pt>
                <c:pt idx="31">
                  <c:v> (270,50,50,6,0.32) </c:v>
                </c:pt>
                <c:pt idx="32">
                  <c:v> (270,47,60,6,0.35) </c:v>
                </c:pt>
                <c:pt idx="33">
                  <c:v> (270,46,70,6,0.36) </c:v>
                </c:pt>
                <c:pt idx="34">
                  <c:v> (270,45,80,6,0.37) </c:v>
                </c:pt>
                <c:pt idx="35">
                  <c:v> (270,44,90,5,0.38) </c:v>
                </c:pt>
                <c:pt idx="36">
                  <c:v> (270,44,100,5,0.38) </c:v>
                </c:pt>
                <c:pt idx="37">
                  <c:v> (280,74,20,28,0.07) </c:v>
                </c:pt>
                <c:pt idx="38">
                  <c:v> (280,52,30,8,0.25) </c:v>
                </c:pt>
                <c:pt idx="39">
                  <c:v> (280,44,40,6,0.34) </c:v>
                </c:pt>
                <c:pt idx="40">
                  <c:v> (280,42,50,5,0.38) </c:v>
                </c:pt>
                <c:pt idx="41">
                  <c:v> (280,42,60,5,0.4) </c:v>
                </c:pt>
                <c:pt idx="42">
                  <c:v> (280,42,70,5,0.42) </c:v>
                </c:pt>
                <c:pt idx="43">
                  <c:v> (280,42,80,5,0.43) </c:v>
                </c:pt>
                <c:pt idx="44">
                  <c:v> (280,42,90,5,0.43) </c:v>
                </c:pt>
                <c:pt idx="45">
                  <c:v> (280,42,100,5,0.44) </c:v>
                </c:pt>
              </c:strCache>
            </c:strRef>
          </c:cat>
          <c:val>
            <c:numRef>
              <c:f>'Zero 43'!$K$5:$K$50</c:f>
              <c:numCache>
                <c:formatCode>_(* #,##0.0_);_(* \(#,##0.0\);_(* "-"??_);_(@_)</c:formatCode>
                <c:ptCount val="46"/>
                <c:pt idx="0">
                  <c:v>4.6589332295950063</c:v>
                </c:pt>
                <c:pt idx="1">
                  <c:v>4.6589332295950063</c:v>
                </c:pt>
                <c:pt idx="2">
                  <c:v>4.6589332295950063</c:v>
                </c:pt>
                <c:pt idx="3">
                  <c:v>4.6589332295950063</c:v>
                </c:pt>
                <c:pt idx="4">
                  <c:v>4.6589332295950063</c:v>
                </c:pt>
                <c:pt idx="5">
                  <c:v>4.6589332295950063</c:v>
                </c:pt>
                <c:pt idx="6">
                  <c:v>4.6589332295950063</c:v>
                </c:pt>
                <c:pt idx="7">
                  <c:v>4.6589332295950063</c:v>
                </c:pt>
                <c:pt idx="8">
                  <c:v>4.6589332295950063</c:v>
                </c:pt>
                <c:pt idx="9">
                  <c:v>4.6589332295950063</c:v>
                </c:pt>
                <c:pt idx="10">
                  <c:v>4.6589332295950063</c:v>
                </c:pt>
                <c:pt idx="11">
                  <c:v>4.6589332295950063</c:v>
                </c:pt>
                <c:pt idx="12">
                  <c:v>4.6589332295950063</c:v>
                </c:pt>
                <c:pt idx="13">
                  <c:v>4.6589332295950063</c:v>
                </c:pt>
                <c:pt idx="14">
                  <c:v>4.6589332295950063</c:v>
                </c:pt>
                <c:pt idx="15">
                  <c:v>4.6589332295950063</c:v>
                </c:pt>
                <c:pt idx="16">
                  <c:v>4.6589332295950063</c:v>
                </c:pt>
                <c:pt idx="17">
                  <c:v>4.6589332295950063</c:v>
                </c:pt>
                <c:pt idx="18">
                  <c:v>4.6589332295950063</c:v>
                </c:pt>
                <c:pt idx="19">
                  <c:v>4.6589332295950063</c:v>
                </c:pt>
                <c:pt idx="20">
                  <c:v>4.6589332295950063</c:v>
                </c:pt>
                <c:pt idx="21">
                  <c:v>4.6589332295950063</c:v>
                </c:pt>
                <c:pt idx="22">
                  <c:v>4.6589332295950063</c:v>
                </c:pt>
                <c:pt idx="23">
                  <c:v>4.6589332295950063</c:v>
                </c:pt>
                <c:pt idx="24">
                  <c:v>4.6589332295950063</c:v>
                </c:pt>
                <c:pt idx="25">
                  <c:v>4.6589332295950063</c:v>
                </c:pt>
                <c:pt idx="26">
                  <c:v>4.6589332295950063</c:v>
                </c:pt>
                <c:pt idx="27">
                  <c:v>4.6589332295950063</c:v>
                </c:pt>
                <c:pt idx="28">
                  <c:v>4.6589332295950063</c:v>
                </c:pt>
                <c:pt idx="29">
                  <c:v>4.6589332295950063</c:v>
                </c:pt>
                <c:pt idx="30">
                  <c:v>4.6589332295950063</c:v>
                </c:pt>
                <c:pt idx="31">
                  <c:v>4.6589332295950063</c:v>
                </c:pt>
                <c:pt idx="32">
                  <c:v>4.6589332295950063</c:v>
                </c:pt>
                <c:pt idx="33">
                  <c:v>4.6589332295950063</c:v>
                </c:pt>
                <c:pt idx="34">
                  <c:v>4.6589332295950063</c:v>
                </c:pt>
                <c:pt idx="35">
                  <c:v>4.6589332295950063</c:v>
                </c:pt>
                <c:pt idx="36">
                  <c:v>4.6589332295950063</c:v>
                </c:pt>
                <c:pt idx="37">
                  <c:v>4.6589332295950063</c:v>
                </c:pt>
                <c:pt idx="38">
                  <c:v>4.6589332295950063</c:v>
                </c:pt>
                <c:pt idx="39">
                  <c:v>4.6589332295950063</c:v>
                </c:pt>
                <c:pt idx="40">
                  <c:v>4.6589332295950063</c:v>
                </c:pt>
                <c:pt idx="41">
                  <c:v>4.6589332295950063</c:v>
                </c:pt>
                <c:pt idx="42">
                  <c:v>4.6589332295950063</c:v>
                </c:pt>
                <c:pt idx="43">
                  <c:v>4.6589332295950063</c:v>
                </c:pt>
                <c:pt idx="44">
                  <c:v>4.6589332295950063</c:v>
                </c:pt>
                <c:pt idx="45">
                  <c:v>4.6589332295950063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845-BA4B-9E4D-077EC95FCD84}"/>
            </c:ext>
          </c:extLst>
        </c:ser>
        <c:ser>
          <c:idx val="6"/>
          <c:order val="6"/>
          <c:tx>
            <c:v>Carbon Storage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'Zero 43'!$S$5:$S$50</c:f>
              <c:strCache>
                <c:ptCount val="46"/>
                <c:pt idx="0">
                  <c:v> (230,136,50,74,0.04) </c:v>
                </c:pt>
                <c:pt idx="1">
                  <c:v> (230,121,60,31,0.07) </c:v>
                </c:pt>
                <c:pt idx="2">
                  <c:v> (230,116,70,24,0.09) </c:v>
                </c:pt>
                <c:pt idx="3">
                  <c:v> (230,113,80,21,0.1) </c:v>
                </c:pt>
                <c:pt idx="4">
                  <c:v> (230,111,90,20,0.11) </c:v>
                </c:pt>
                <c:pt idx="5">
                  <c:v> (230,110,100,19,0.11) </c:v>
                </c:pt>
                <c:pt idx="6">
                  <c:v> (240,114,40,41,0.06) </c:v>
                </c:pt>
                <c:pt idx="7">
                  <c:v> (240,99,50,18,0.11) </c:v>
                </c:pt>
                <c:pt idx="8">
                  <c:v> (240,91,60,14,0.15) </c:v>
                </c:pt>
                <c:pt idx="9">
                  <c:v> (240,85,70,12,0.17) </c:v>
                </c:pt>
                <c:pt idx="10">
                  <c:v> (240,81,80,11,0.18) </c:v>
                </c:pt>
                <c:pt idx="11">
                  <c:v> (240,79,90,11,0.18) </c:v>
                </c:pt>
                <c:pt idx="12">
                  <c:v> (240,79,100,11,0.19) </c:v>
                </c:pt>
                <c:pt idx="13">
                  <c:v> (250,111,30,91,0.04) </c:v>
                </c:pt>
                <c:pt idx="14">
                  <c:v> (250,84,40,15,0.13) </c:v>
                </c:pt>
                <c:pt idx="15">
                  <c:v> (250,71,50,11,0.19) </c:v>
                </c:pt>
                <c:pt idx="16">
                  <c:v> (250,69,60,9,0.22) </c:v>
                </c:pt>
                <c:pt idx="17">
                  <c:v> (250,68,70,8,0.24) </c:v>
                </c:pt>
                <c:pt idx="18">
                  <c:v> (250,67,80,8,0.25) </c:v>
                </c:pt>
                <c:pt idx="19">
                  <c:v> (250,67,90,8,0.26) </c:v>
                </c:pt>
                <c:pt idx="20">
                  <c:v> (250,67,100,8,0.26) </c:v>
                </c:pt>
                <c:pt idx="21">
                  <c:v> (260,81,30,19,0.11) </c:v>
                </c:pt>
                <c:pt idx="22">
                  <c:v> (260,63,40,10,0.21) </c:v>
                </c:pt>
                <c:pt idx="23">
                  <c:v> (260,60,50,8,0.26) </c:v>
                </c:pt>
                <c:pt idx="24">
                  <c:v> (260,58,60,7,0.29) </c:v>
                </c:pt>
                <c:pt idx="25">
                  <c:v> (260,57,70,7,0.31) </c:v>
                </c:pt>
                <c:pt idx="26">
                  <c:v> (260,56,80,6,0.32) </c:v>
                </c:pt>
                <c:pt idx="27">
                  <c:v> (260,55,90,6,0.32) </c:v>
                </c:pt>
                <c:pt idx="28">
                  <c:v> (260,55,100,6,0.33) </c:v>
                </c:pt>
                <c:pt idx="29">
                  <c:v> (270,61,30,11,0.19) </c:v>
                </c:pt>
                <c:pt idx="30">
                  <c:v> (270,53,40,7,0.28) </c:v>
                </c:pt>
                <c:pt idx="31">
                  <c:v> (270,50,50,6,0.32) </c:v>
                </c:pt>
                <c:pt idx="32">
                  <c:v> (270,47,60,6,0.35) </c:v>
                </c:pt>
                <c:pt idx="33">
                  <c:v> (270,46,70,6,0.36) </c:v>
                </c:pt>
                <c:pt idx="34">
                  <c:v> (270,45,80,6,0.37) </c:v>
                </c:pt>
                <c:pt idx="35">
                  <c:v> (270,44,90,5,0.38) </c:v>
                </c:pt>
                <c:pt idx="36">
                  <c:v> (270,44,100,5,0.38) </c:v>
                </c:pt>
                <c:pt idx="37">
                  <c:v> (280,74,20,28,0.07) </c:v>
                </c:pt>
                <c:pt idx="38">
                  <c:v> (280,52,30,8,0.25) </c:v>
                </c:pt>
                <c:pt idx="39">
                  <c:v> (280,44,40,6,0.34) </c:v>
                </c:pt>
                <c:pt idx="40">
                  <c:v> (280,42,50,5,0.38) </c:v>
                </c:pt>
                <c:pt idx="41">
                  <c:v> (280,42,60,5,0.4) </c:v>
                </c:pt>
                <c:pt idx="42">
                  <c:v> (280,42,70,5,0.42) </c:v>
                </c:pt>
                <c:pt idx="43">
                  <c:v> (280,42,80,5,0.43) </c:v>
                </c:pt>
                <c:pt idx="44">
                  <c:v> (280,42,90,5,0.43) </c:v>
                </c:pt>
                <c:pt idx="45">
                  <c:v> (280,42,100,5,0.44) </c:v>
                </c:pt>
              </c:strCache>
            </c:strRef>
          </c:cat>
          <c:val>
            <c:numRef>
              <c:f>'Zero 43'!$P$5:$P$50</c:f>
              <c:numCache>
                <c:formatCode>0.0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845-BA4B-9E4D-077EC95FCD84}"/>
            </c:ext>
          </c:extLst>
        </c:ser>
        <c:ser>
          <c:idx val="7"/>
          <c:order val="7"/>
          <c:tx>
            <c:v>DAC</c:v>
          </c:tx>
          <c:spPr>
            <a:solidFill>
              <a:schemeClr val="accent2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'Zero 43'!$S$5:$S$50</c:f>
              <c:strCache>
                <c:ptCount val="46"/>
                <c:pt idx="0">
                  <c:v> (230,136,50,74,0.04) </c:v>
                </c:pt>
                <c:pt idx="1">
                  <c:v> (230,121,60,31,0.07) </c:v>
                </c:pt>
                <c:pt idx="2">
                  <c:v> (230,116,70,24,0.09) </c:v>
                </c:pt>
                <c:pt idx="3">
                  <c:v> (230,113,80,21,0.1) </c:v>
                </c:pt>
                <c:pt idx="4">
                  <c:v> (230,111,90,20,0.11) </c:v>
                </c:pt>
                <c:pt idx="5">
                  <c:v> (230,110,100,19,0.11) </c:v>
                </c:pt>
                <c:pt idx="6">
                  <c:v> (240,114,40,41,0.06) </c:v>
                </c:pt>
                <c:pt idx="7">
                  <c:v> (240,99,50,18,0.11) </c:v>
                </c:pt>
                <c:pt idx="8">
                  <c:v> (240,91,60,14,0.15) </c:v>
                </c:pt>
                <c:pt idx="9">
                  <c:v> (240,85,70,12,0.17) </c:v>
                </c:pt>
                <c:pt idx="10">
                  <c:v> (240,81,80,11,0.18) </c:v>
                </c:pt>
                <c:pt idx="11">
                  <c:v> (240,79,90,11,0.18) </c:v>
                </c:pt>
                <c:pt idx="12">
                  <c:v> (240,79,100,11,0.19) </c:v>
                </c:pt>
                <c:pt idx="13">
                  <c:v> (250,111,30,91,0.04) </c:v>
                </c:pt>
                <c:pt idx="14">
                  <c:v> (250,84,40,15,0.13) </c:v>
                </c:pt>
                <c:pt idx="15">
                  <c:v> (250,71,50,11,0.19) </c:v>
                </c:pt>
                <c:pt idx="16">
                  <c:v> (250,69,60,9,0.22) </c:v>
                </c:pt>
                <c:pt idx="17">
                  <c:v> (250,68,70,8,0.24) </c:v>
                </c:pt>
                <c:pt idx="18">
                  <c:v> (250,67,80,8,0.25) </c:v>
                </c:pt>
                <c:pt idx="19">
                  <c:v> (250,67,90,8,0.26) </c:v>
                </c:pt>
                <c:pt idx="20">
                  <c:v> (250,67,100,8,0.26) </c:v>
                </c:pt>
                <c:pt idx="21">
                  <c:v> (260,81,30,19,0.11) </c:v>
                </c:pt>
                <c:pt idx="22">
                  <c:v> (260,63,40,10,0.21) </c:v>
                </c:pt>
                <c:pt idx="23">
                  <c:v> (260,60,50,8,0.26) </c:v>
                </c:pt>
                <c:pt idx="24">
                  <c:v> (260,58,60,7,0.29) </c:v>
                </c:pt>
                <c:pt idx="25">
                  <c:v> (260,57,70,7,0.31) </c:v>
                </c:pt>
                <c:pt idx="26">
                  <c:v> (260,56,80,6,0.32) </c:v>
                </c:pt>
                <c:pt idx="27">
                  <c:v> (260,55,90,6,0.32) </c:v>
                </c:pt>
                <c:pt idx="28">
                  <c:v> (260,55,100,6,0.33) </c:v>
                </c:pt>
                <c:pt idx="29">
                  <c:v> (270,61,30,11,0.19) </c:v>
                </c:pt>
                <c:pt idx="30">
                  <c:v> (270,53,40,7,0.28) </c:v>
                </c:pt>
                <c:pt idx="31">
                  <c:v> (270,50,50,6,0.32) </c:v>
                </c:pt>
                <c:pt idx="32">
                  <c:v> (270,47,60,6,0.35) </c:v>
                </c:pt>
                <c:pt idx="33">
                  <c:v> (270,46,70,6,0.36) </c:v>
                </c:pt>
                <c:pt idx="34">
                  <c:v> (270,45,80,6,0.37) </c:v>
                </c:pt>
                <c:pt idx="35">
                  <c:v> (270,44,90,5,0.38) </c:v>
                </c:pt>
                <c:pt idx="36">
                  <c:v> (270,44,100,5,0.38) </c:v>
                </c:pt>
                <c:pt idx="37">
                  <c:v> (280,74,20,28,0.07) </c:v>
                </c:pt>
                <c:pt idx="38">
                  <c:v> (280,52,30,8,0.25) </c:v>
                </c:pt>
                <c:pt idx="39">
                  <c:v> (280,44,40,6,0.34) </c:v>
                </c:pt>
                <c:pt idx="40">
                  <c:v> (280,42,50,5,0.38) </c:v>
                </c:pt>
                <c:pt idx="41">
                  <c:v> (280,42,60,5,0.4) </c:v>
                </c:pt>
                <c:pt idx="42">
                  <c:v> (280,42,70,5,0.42) </c:v>
                </c:pt>
                <c:pt idx="43">
                  <c:v> (280,42,80,5,0.43) </c:v>
                </c:pt>
                <c:pt idx="44">
                  <c:v> (280,42,90,5,0.43) </c:v>
                </c:pt>
                <c:pt idx="45">
                  <c:v> (280,42,100,5,0.44) </c:v>
                </c:pt>
              </c:strCache>
            </c:strRef>
          </c:cat>
          <c:val>
            <c:numRef>
              <c:f>'Zero 43'!$O$5:$O$50</c:f>
              <c:numCache>
                <c:formatCode>_(* #,##0.00_);_(* \(#,##0.00\);_(* "-"??_);_(@_)</c:formatCode>
                <c:ptCount val="46"/>
                <c:pt idx="0">
                  <c:v>2.0058611010547338</c:v>
                </c:pt>
                <c:pt idx="1">
                  <c:v>1.49104651649222</c:v>
                </c:pt>
                <c:pt idx="2">
                  <c:v>1.472296341599207</c:v>
                </c:pt>
                <c:pt idx="3">
                  <c:v>1.4280703856015566</c:v>
                </c:pt>
                <c:pt idx="4">
                  <c:v>1.4334372834876001</c:v>
                </c:pt>
                <c:pt idx="5">
                  <c:v>1.3940347420457611</c:v>
                </c:pt>
                <c:pt idx="6">
                  <c:v>1.5653678619014824</c:v>
                </c:pt>
                <c:pt idx="7">
                  <c:v>1.3989260920178512</c:v>
                </c:pt>
                <c:pt idx="8">
                  <c:v>1.4247415502038836</c:v>
                </c:pt>
                <c:pt idx="9">
                  <c:v>1.3720236671713539</c:v>
                </c:pt>
                <c:pt idx="10">
                  <c:v>1.3354064777969552</c:v>
                </c:pt>
                <c:pt idx="11">
                  <c:v>1.3817384316992556</c:v>
                </c:pt>
                <c:pt idx="12">
                  <c:v>1.3996733815969205</c:v>
                </c:pt>
                <c:pt idx="13">
                  <c:v>2.1699251313685983</c:v>
                </c:pt>
                <c:pt idx="14">
                  <c:v>1.3746731484062362</c:v>
                </c:pt>
                <c:pt idx="15">
                  <c:v>1.4213447793899321</c:v>
                </c:pt>
                <c:pt idx="16">
                  <c:v>1.3573496172550827</c:v>
                </c:pt>
                <c:pt idx="17">
                  <c:v>1.3087078591992949</c:v>
                </c:pt>
                <c:pt idx="18">
                  <c:v>1.3608822589015923</c:v>
                </c:pt>
                <c:pt idx="19">
                  <c:v>1.3934912587155284</c:v>
                </c:pt>
                <c:pt idx="20">
                  <c:v>1.4146871085945867</c:v>
                </c:pt>
                <c:pt idx="21">
                  <c:v>1.4263040647783018</c:v>
                </c:pt>
                <c:pt idx="22">
                  <c:v>1.4035457003248255</c:v>
                </c:pt>
                <c:pt idx="23">
                  <c:v>1.4027304753294769</c:v>
                </c:pt>
                <c:pt idx="24">
                  <c:v>1.370529088013215</c:v>
                </c:pt>
                <c:pt idx="25">
                  <c:v>1.4556521646108436</c:v>
                </c:pt>
                <c:pt idx="26">
                  <c:v>1.2966153551016271</c:v>
                </c:pt>
                <c:pt idx="27">
                  <c:v>1.3198492674690567</c:v>
                </c:pt>
                <c:pt idx="28">
                  <c:v>1.331262417403934</c:v>
                </c:pt>
                <c:pt idx="29">
                  <c:v>1.3884640379108797</c:v>
                </c:pt>
                <c:pt idx="30">
                  <c:v>1.3082323112853418</c:v>
                </c:pt>
                <c:pt idx="31">
                  <c:v>1.3116970175155727</c:v>
                </c:pt>
                <c:pt idx="32">
                  <c:v>1.4205295543945837</c:v>
                </c:pt>
                <c:pt idx="33">
                  <c:v>1.4796333665573425</c:v>
                </c:pt>
                <c:pt idx="34">
                  <c:v>1.5163184913480205</c:v>
                </c:pt>
                <c:pt idx="35">
                  <c:v>1.2833000135109367</c:v>
                </c:pt>
                <c:pt idx="36">
                  <c:v>1.2938300030341869</c:v>
                </c:pt>
                <c:pt idx="37">
                  <c:v>1.4209371668922577</c:v>
                </c:pt>
                <c:pt idx="38">
                  <c:v>1.3837085587713478</c:v>
                </c:pt>
                <c:pt idx="39">
                  <c:v>1.3716160546736795</c:v>
                </c:pt>
                <c:pt idx="40">
                  <c:v>1.2887348468132591</c:v>
                </c:pt>
                <c:pt idx="41">
                  <c:v>1.3736541171620507</c:v>
                </c:pt>
                <c:pt idx="42">
                  <c:v>1.4225676168829549</c:v>
                </c:pt>
                <c:pt idx="43">
                  <c:v>1.4534782312899148</c:v>
                </c:pt>
                <c:pt idx="44">
                  <c:v>1.4708017624410681</c:v>
                </c:pt>
                <c:pt idx="45">
                  <c:v>1.4820111061271086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845-BA4B-9E4D-077EC95FC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4583168"/>
        <c:axId val="274635520"/>
      </c:barChart>
      <c:lineChart>
        <c:grouping val="standard"/>
        <c:varyColors val="0"/>
        <c:ser>
          <c:idx val="8"/>
          <c:order val="8"/>
          <c:tx>
            <c:v>Total</c:v>
          </c:tx>
          <c:spPr>
            <a:ln w="19050">
              <a:solidFill>
                <a:schemeClr val="tx1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</c:spPr>
          </c:marker>
          <c:dLbls>
            <c:spPr>
              <a:ln w="9525">
                <a:solidFill>
                  <a:schemeClr val="tx1"/>
                </a:solidFill>
              </a:ln>
            </c:spPr>
            <c:txPr>
              <a:bodyPr rot="-3840000" anchor="t" anchorCtr="0"/>
              <a:lstStyle/>
              <a:p>
                <a:pPr>
                  <a:defRPr lang="ja-JP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'Zero 43'!$Q$5:$Q$50</c:f>
              <c:numCache>
                <c:formatCode>_(* #,##0.00_);_(* \(#,##0.00\);_(* "-"??_);_(@_)</c:formatCode>
                <c:ptCount val="46"/>
                <c:pt idx="0">
                  <c:v>73.886987866340618</c:v>
                </c:pt>
                <c:pt idx="1">
                  <c:v>73.031008631708318</c:v>
                </c:pt>
                <c:pt idx="2">
                  <c:v>73.227402781822278</c:v>
                </c:pt>
                <c:pt idx="3">
                  <c:v>73.509582945846958</c:v>
                </c:pt>
                <c:pt idx="4">
                  <c:v>73.896986861263002</c:v>
                </c:pt>
                <c:pt idx="5">
                  <c:v>74.295252234858836</c:v>
                </c:pt>
                <c:pt idx="6">
                  <c:v>73.483929832184231</c:v>
                </c:pt>
                <c:pt idx="7">
                  <c:v>72.976323412230812</c:v>
                </c:pt>
                <c:pt idx="8">
                  <c:v>73.050390502900797</c:v>
                </c:pt>
                <c:pt idx="9">
                  <c:v>73.15718604736756</c:v>
                </c:pt>
                <c:pt idx="10">
                  <c:v>73.391344080507807</c:v>
                </c:pt>
                <c:pt idx="11">
                  <c:v>73.819713051940113</c:v>
                </c:pt>
                <c:pt idx="12">
                  <c:v>74.33094681438314</c:v>
                </c:pt>
                <c:pt idx="13">
                  <c:v>75.182909359294072</c:v>
                </c:pt>
                <c:pt idx="14">
                  <c:v>73.378921956169791</c:v>
                </c:pt>
                <c:pt idx="15">
                  <c:v>73.195690732099052</c:v>
                </c:pt>
                <c:pt idx="16">
                  <c:v>73.513732587494204</c:v>
                </c:pt>
                <c:pt idx="17">
                  <c:v>73.902758744476102</c:v>
                </c:pt>
                <c:pt idx="18">
                  <c:v>74.392601059216091</c:v>
                </c:pt>
                <c:pt idx="19">
                  <c:v>74.918508871575369</c:v>
                </c:pt>
                <c:pt idx="20">
                  <c:v>75.433003533999781</c:v>
                </c:pt>
                <c:pt idx="21">
                  <c:v>74.524975130184572</c:v>
                </c:pt>
                <c:pt idx="22">
                  <c:v>73.994159423138257</c:v>
                </c:pt>
                <c:pt idx="23">
                  <c:v>74.319750318165248</c:v>
                </c:pt>
                <c:pt idx="24">
                  <c:v>74.66958594837898</c:v>
                </c:pt>
                <c:pt idx="25">
                  <c:v>75.192376940014285</c:v>
                </c:pt>
                <c:pt idx="26">
                  <c:v>75.471008045542746</c:v>
                </c:pt>
                <c:pt idx="27">
                  <c:v>75.931909872947855</c:v>
                </c:pt>
                <c:pt idx="28">
                  <c:v>76.436621835428085</c:v>
                </c:pt>
                <c:pt idx="29">
                  <c:v>75.129130915874697</c:v>
                </c:pt>
                <c:pt idx="30">
                  <c:v>75.097150821733095</c:v>
                </c:pt>
                <c:pt idx="31">
                  <c:v>75.427021647985654</c:v>
                </c:pt>
                <c:pt idx="32">
                  <c:v>75.862260304887002</c:v>
                </c:pt>
                <c:pt idx="33">
                  <c:v>76.359032032087427</c:v>
                </c:pt>
                <c:pt idx="34">
                  <c:v>76.833385071915785</c:v>
                </c:pt>
                <c:pt idx="35">
                  <c:v>77.038034509116372</c:v>
                </c:pt>
                <c:pt idx="36">
                  <c:v>77.541863311184983</c:v>
                </c:pt>
                <c:pt idx="37">
                  <c:v>77.146120662621598</c:v>
                </c:pt>
                <c:pt idx="38">
                  <c:v>76.378311121877161</c:v>
                </c:pt>
                <c:pt idx="39">
                  <c:v>76.414470250263435</c:v>
                </c:pt>
                <c:pt idx="40">
                  <c:v>76.71362605993302</c:v>
                </c:pt>
                <c:pt idx="41">
                  <c:v>77.291844142827159</c:v>
                </c:pt>
                <c:pt idx="42">
                  <c:v>77.834056455093418</c:v>
                </c:pt>
                <c:pt idx="43">
                  <c:v>78.358265882045743</c:v>
                </c:pt>
                <c:pt idx="44">
                  <c:v>78.868888225742239</c:v>
                </c:pt>
                <c:pt idx="45">
                  <c:v>79.373396381973635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C845-BA4B-9E4D-077EC95FC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583168"/>
        <c:axId val="274635520"/>
      </c:lineChart>
      <c:catAx>
        <c:axId val="46458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Renewable Capacity [GW], Storage Capacity [TWh], Catalyser Capacity [GW],  DAC Capacity [GW], DAC Capacity Factor)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274635520"/>
        <c:crosses val="autoZero"/>
        <c:auto val="1"/>
        <c:lblAlgn val="ctr"/>
        <c:lblOffset val="100"/>
        <c:noMultiLvlLbl val="0"/>
      </c:catAx>
      <c:valAx>
        <c:axId val="274635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Electricity Price (£/MWh)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46458316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GB"/>
              <a:t>Minimum Electricity</a:t>
            </a:r>
            <a:r>
              <a:rPr lang="en-GB" baseline="0"/>
              <a:t> Price in components for each Renewable Capacity: Mid CAPEX</a:t>
            </a:r>
            <a:endParaRPr lang="en-GB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Other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('Zero 43'!$S$6,'Zero 43'!$S$12,'Zero 43'!$S$20,'Zero 43'!$S$27,'Zero 43'!$S$35,'Zero 43'!$S$43)</c:f>
              <c:strCache>
                <c:ptCount val="6"/>
                <c:pt idx="0">
                  <c:v> (230,121,60,31,0.07) </c:v>
                </c:pt>
                <c:pt idx="1">
                  <c:v> (240,99,50,18,0.11) </c:v>
                </c:pt>
                <c:pt idx="2">
                  <c:v> (250,71,50,11,0.19) </c:v>
                </c:pt>
                <c:pt idx="3">
                  <c:v> (260,63,40,10,0.21) </c:v>
                </c:pt>
                <c:pt idx="4">
                  <c:v> (270,53,40,7,0.28) </c:v>
                </c:pt>
                <c:pt idx="5">
                  <c:v> (280,52,30,8,0.25) </c:v>
                </c:pt>
              </c:strCache>
            </c:strRef>
          </c:cat>
          <c:val>
            <c:numRef>
              <c:f>('Zero 43'!$L$6,'Zero 43'!$L$12,'Zero 43'!$L$20,'Zero 43'!$L$27,'Zero 43'!$L$35,'Zero 43'!$L$43)</c:f>
              <c:numCache>
                <c:formatCode>0.0_ 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45-6C47-9904-3093BAE08CDF}"/>
            </c:ext>
          </c:extLst>
        </c:ser>
        <c:ser>
          <c:idx val="1"/>
          <c:order val="1"/>
          <c:tx>
            <c:v>Nuclear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('Zero 43'!$S$6,'Zero 43'!$S$12,'Zero 43'!$S$20,'Zero 43'!$S$27,'Zero 43'!$S$35,'Zero 43'!$S$43)</c:f>
              <c:strCache>
                <c:ptCount val="6"/>
                <c:pt idx="0">
                  <c:v> (230,121,60,31,0.07) </c:v>
                </c:pt>
                <c:pt idx="1">
                  <c:v> (240,99,50,18,0.11) </c:v>
                </c:pt>
                <c:pt idx="2">
                  <c:v> (250,71,50,11,0.19) </c:v>
                </c:pt>
                <c:pt idx="3">
                  <c:v> (260,63,40,10,0.21) </c:v>
                </c:pt>
                <c:pt idx="4">
                  <c:v> (270,53,40,7,0.28) </c:v>
                </c:pt>
                <c:pt idx="5">
                  <c:v> (280,52,30,8,0.25) </c:v>
                </c:pt>
              </c:strCache>
            </c:strRef>
          </c:cat>
          <c:val>
            <c:numRef>
              <c:f>('Zero 43'!$G$6,'Zero 43'!$G$12,'Zero 43'!$G$20,'Zero 43'!$G$27,'Zero 43'!$G$35,'Zero 43'!$G$43)</c:f>
              <c:numCache>
                <c:formatCode>_(* #,##0.0_);_(* \(#,##0.0\);_(* "-"??_);_(@_)</c:formatCode>
                <c:ptCount val="6"/>
                <c:pt idx="0">
                  <c:v>12.833780869565217</c:v>
                </c:pt>
                <c:pt idx="1">
                  <c:v>12.833780869565217</c:v>
                </c:pt>
                <c:pt idx="2">
                  <c:v>12.833780869565217</c:v>
                </c:pt>
                <c:pt idx="3">
                  <c:v>12.833780869565217</c:v>
                </c:pt>
                <c:pt idx="4">
                  <c:v>12.833780869565217</c:v>
                </c:pt>
                <c:pt idx="5">
                  <c:v>12.833780869565217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545-6C47-9904-3093BAE08CDF}"/>
            </c:ext>
          </c:extLst>
        </c:ser>
        <c:ser>
          <c:idx val="2"/>
          <c:order val="2"/>
          <c:tx>
            <c:v>Renewable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('Zero 43'!$S$6,'Zero 43'!$S$12,'Zero 43'!$S$20,'Zero 43'!$S$27,'Zero 43'!$S$35,'Zero 43'!$S$43)</c:f>
              <c:strCache>
                <c:ptCount val="6"/>
                <c:pt idx="0">
                  <c:v> (230,121,60,31,0.07) </c:v>
                </c:pt>
                <c:pt idx="1">
                  <c:v> (240,99,50,18,0.11) </c:v>
                </c:pt>
                <c:pt idx="2">
                  <c:v> (250,71,50,11,0.19) </c:v>
                </c:pt>
                <c:pt idx="3">
                  <c:v> (260,63,40,10,0.21) </c:v>
                </c:pt>
                <c:pt idx="4">
                  <c:v> (270,53,40,7,0.28) </c:v>
                </c:pt>
                <c:pt idx="5">
                  <c:v> (280,52,30,8,0.25) </c:v>
                </c:pt>
              </c:strCache>
            </c:strRef>
          </c:cat>
          <c:val>
            <c:numRef>
              <c:f>('Zero 43'!$H$6,'Zero 43'!$H$12,'Zero 43'!$H$20,'Zero 43'!$H$27,'Zero 43'!$H$35,'Zero 43'!$H$43)</c:f>
              <c:numCache>
                <c:formatCode>_(* #,##0.0_);_(* \(#,##0.0\);_(* "-"??_);_(@_)</c:formatCode>
                <c:ptCount val="6"/>
                <c:pt idx="0">
                  <c:v>40.35611654235494</c:v>
                </c:pt>
                <c:pt idx="1">
                  <c:v>42.110730305066035</c:v>
                </c:pt>
                <c:pt idx="2">
                  <c:v>43.86534406777713</c:v>
                </c:pt>
                <c:pt idx="3">
                  <c:v>45.619957830488204</c:v>
                </c:pt>
                <c:pt idx="4">
                  <c:v>47.374571593199285</c:v>
                </c:pt>
                <c:pt idx="5">
                  <c:v>49.129185355910373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545-6C47-9904-3093BAE08CDF}"/>
            </c:ext>
          </c:extLst>
        </c:ser>
        <c:ser>
          <c:idx val="3"/>
          <c:order val="3"/>
          <c:tx>
            <c:v>Hydrogen Storage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('Zero 43'!$S$6,'Zero 43'!$S$12,'Zero 43'!$S$20,'Zero 43'!$S$27,'Zero 43'!$S$35,'Zero 43'!$S$43)</c:f>
              <c:strCache>
                <c:ptCount val="6"/>
                <c:pt idx="0">
                  <c:v> (230,121,60,31,0.07) </c:v>
                </c:pt>
                <c:pt idx="1">
                  <c:v> (240,99,50,18,0.11) </c:v>
                </c:pt>
                <c:pt idx="2">
                  <c:v> (250,71,50,11,0.19) </c:v>
                </c:pt>
                <c:pt idx="3">
                  <c:v> (260,63,40,10,0.21) </c:v>
                </c:pt>
                <c:pt idx="4">
                  <c:v> (270,53,40,7,0.28) </c:v>
                </c:pt>
                <c:pt idx="5">
                  <c:v> (280,52,30,8,0.25) </c:v>
                </c:pt>
              </c:strCache>
            </c:strRef>
          </c:cat>
          <c:val>
            <c:numRef>
              <c:f>('Zero 43'!$J$6,'Zero 43'!$J$12,'Zero 43'!$J$20,'Zero 43'!$J$27,'Zero 43'!$J$35,'Zero 43'!$J$43)</c:f>
              <c:numCache>
                <c:formatCode>_(* #,##0.0_);_(* \(#,##0.0\);_(* "-"??_);_(@_)</c:formatCode>
                <c:ptCount val="6"/>
                <c:pt idx="0">
                  <c:v>6.731338598428815</c:v>
                </c:pt>
                <c:pt idx="1">
                  <c:v>5.5074588532599389</c:v>
                </c:pt>
                <c:pt idx="2">
                  <c:v>3.9497937230450071</c:v>
                </c:pt>
                <c:pt idx="3">
                  <c:v>3.5047465429835976</c:v>
                </c:pt>
                <c:pt idx="4">
                  <c:v>2.9484375679068364</c:v>
                </c:pt>
                <c:pt idx="5">
                  <c:v>2.89280667039916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545-6C47-9904-3093BAE08CDF}"/>
            </c:ext>
          </c:extLst>
        </c:ser>
        <c:ser>
          <c:idx val="4"/>
          <c:order val="4"/>
          <c:tx>
            <c:v>Electrolyser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('Zero 43'!$S$6,'Zero 43'!$S$12,'Zero 43'!$S$20,'Zero 43'!$S$27,'Zero 43'!$S$35,'Zero 43'!$S$43)</c:f>
              <c:strCache>
                <c:ptCount val="6"/>
                <c:pt idx="0">
                  <c:v> (230,121,60,31,0.07) </c:v>
                </c:pt>
                <c:pt idx="1">
                  <c:v> (240,99,50,18,0.11) </c:v>
                </c:pt>
                <c:pt idx="2">
                  <c:v> (250,71,50,11,0.19) </c:v>
                </c:pt>
                <c:pt idx="3">
                  <c:v> (260,63,40,10,0.21) </c:v>
                </c:pt>
                <c:pt idx="4">
                  <c:v> (270,53,40,7,0.28) </c:v>
                </c:pt>
                <c:pt idx="5">
                  <c:v> (280,52,30,8,0.25) </c:v>
                </c:pt>
              </c:strCache>
            </c:strRef>
          </c:cat>
          <c:val>
            <c:numRef>
              <c:f>('Zero 43'!$I$6,'Zero 43'!$I$12,'Zero 43'!$I$20,'Zero 43'!$I$27,'Zero 43'!$I$35,'Zero 43'!$I$43)</c:f>
              <c:numCache>
                <c:formatCode>_(* #,##0.0_);_(* \(#,##0.0\);_(* "-"??_);_(@_)</c:formatCode>
                <c:ptCount val="6"/>
                <c:pt idx="0">
                  <c:v>2.9597928752721221</c:v>
                </c:pt>
                <c:pt idx="1">
                  <c:v>2.4664940627267682</c:v>
                </c:pt>
                <c:pt idx="2">
                  <c:v>2.4664940627267682</c:v>
                </c:pt>
                <c:pt idx="3">
                  <c:v>1.9731952501814143</c:v>
                </c:pt>
                <c:pt idx="4">
                  <c:v>1.9731952501814143</c:v>
                </c:pt>
                <c:pt idx="5">
                  <c:v>1.479896437636061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545-6C47-9904-3093BAE08CDF}"/>
            </c:ext>
          </c:extLst>
        </c:ser>
        <c:ser>
          <c:idx val="5"/>
          <c:order val="5"/>
          <c:tx>
            <c:v>Hydrogen Electricity Generation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('Zero 43'!$S$6,'Zero 43'!$S$12,'Zero 43'!$S$20,'Zero 43'!$S$27,'Zero 43'!$S$35,'Zero 43'!$S$43)</c:f>
              <c:strCache>
                <c:ptCount val="6"/>
                <c:pt idx="0">
                  <c:v> (230,121,60,31,0.07) </c:v>
                </c:pt>
                <c:pt idx="1">
                  <c:v> (240,99,50,18,0.11) </c:v>
                </c:pt>
                <c:pt idx="2">
                  <c:v> (250,71,50,11,0.19) </c:v>
                </c:pt>
                <c:pt idx="3">
                  <c:v> (260,63,40,10,0.21) </c:v>
                </c:pt>
                <c:pt idx="4">
                  <c:v> (270,53,40,7,0.28) </c:v>
                </c:pt>
                <c:pt idx="5">
                  <c:v> (280,52,30,8,0.25) </c:v>
                </c:pt>
              </c:strCache>
            </c:strRef>
          </c:cat>
          <c:val>
            <c:numRef>
              <c:f>('Zero 43'!$K$6,'Zero 43'!$K$12,'Zero 43'!$K$20,'Zero 43'!$K$27,'Zero 43'!$K$35,'Zero 43'!$K$43)</c:f>
              <c:numCache>
                <c:formatCode>_(* #,##0.0_);_(* \(#,##0.0\);_(* "-"??_);_(@_)</c:formatCode>
                <c:ptCount val="6"/>
                <c:pt idx="0">
                  <c:v>4.6589332295950063</c:v>
                </c:pt>
                <c:pt idx="1">
                  <c:v>4.6589332295950063</c:v>
                </c:pt>
                <c:pt idx="2">
                  <c:v>4.6589332295950063</c:v>
                </c:pt>
                <c:pt idx="3">
                  <c:v>4.6589332295950063</c:v>
                </c:pt>
                <c:pt idx="4">
                  <c:v>4.6589332295950063</c:v>
                </c:pt>
                <c:pt idx="5">
                  <c:v>4.6589332295950063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545-6C47-9904-3093BAE08CDF}"/>
            </c:ext>
          </c:extLst>
        </c:ser>
        <c:ser>
          <c:idx val="6"/>
          <c:order val="6"/>
          <c:tx>
            <c:v>Carbon Storage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('Zero 43'!$S$6,'Zero 43'!$S$12,'Zero 43'!$S$20,'Zero 43'!$S$27,'Zero 43'!$S$35,'Zero 43'!$S$43)</c:f>
              <c:strCache>
                <c:ptCount val="6"/>
                <c:pt idx="0">
                  <c:v> (230,121,60,31,0.07) </c:v>
                </c:pt>
                <c:pt idx="1">
                  <c:v> (240,99,50,18,0.11) </c:v>
                </c:pt>
                <c:pt idx="2">
                  <c:v> (250,71,50,11,0.19) </c:v>
                </c:pt>
                <c:pt idx="3">
                  <c:v> (260,63,40,10,0.21) </c:v>
                </c:pt>
                <c:pt idx="4">
                  <c:v> (270,53,40,7,0.28) </c:v>
                </c:pt>
                <c:pt idx="5">
                  <c:v> (280,52,30,8,0.25) </c:v>
                </c:pt>
              </c:strCache>
            </c:strRef>
          </c:cat>
          <c:val>
            <c:numRef>
              <c:f>('Zero 43'!$P$6,'Zero 43'!$P$12,'Zero 43'!$P$20,'Zero 43'!$P$27,'Zero 43'!$P$35,'Zero 43'!$P$43)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545-6C47-9904-3093BAE08CDF}"/>
            </c:ext>
          </c:extLst>
        </c:ser>
        <c:ser>
          <c:idx val="7"/>
          <c:order val="7"/>
          <c:tx>
            <c:v>DAC</c:v>
          </c:tx>
          <c:spPr>
            <a:solidFill>
              <a:schemeClr val="accent2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('Zero 43'!$S$6,'Zero 43'!$S$12,'Zero 43'!$S$20,'Zero 43'!$S$27,'Zero 43'!$S$35,'Zero 43'!$S$43)</c:f>
              <c:strCache>
                <c:ptCount val="6"/>
                <c:pt idx="0">
                  <c:v> (230,121,60,31,0.07) </c:v>
                </c:pt>
                <c:pt idx="1">
                  <c:v> (240,99,50,18,0.11) </c:v>
                </c:pt>
                <c:pt idx="2">
                  <c:v> (250,71,50,11,0.19) </c:v>
                </c:pt>
                <c:pt idx="3">
                  <c:v> (260,63,40,10,0.21) </c:v>
                </c:pt>
                <c:pt idx="4">
                  <c:v> (270,53,40,7,0.28) </c:v>
                </c:pt>
                <c:pt idx="5">
                  <c:v> (280,52,30,8,0.25) </c:v>
                </c:pt>
              </c:strCache>
            </c:strRef>
          </c:cat>
          <c:val>
            <c:numRef>
              <c:f>('Zero 43'!$O$6,'Zero 43'!$O$12,'Zero 43'!$O$20,'Zero 43'!$O$27,'Zero 43'!$O$35,'Zero 43'!$O$43)</c:f>
              <c:numCache>
                <c:formatCode>_(* #,##0.00_);_(* \(#,##0.00\);_(* "-"??_);_(@_)</c:formatCode>
                <c:ptCount val="6"/>
                <c:pt idx="0">
                  <c:v>1.49104651649222</c:v>
                </c:pt>
                <c:pt idx="1">
                  <c:v>1.3989260920178512</c:v>
                </c:pt>
                <c:pt idx="2">
                  <c:v>1.4213447793899321</c:v>
                </c:pt>
                <c:pt idx="3">
                  <c:v>1.4035457003248255</c:v>
                </c:pt>
                <c:pt idx="4">
                  <c:v>1.3082323112853418</c:v>
                </c:pt>
                <c:pt idx="5">
                  <c:v>1.3837085587713478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545-6C47-9904-3093BAE08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4581120"/>
        <c:axId val="280102592"/>
      </c:barChart>
      <c:lineChart>
        <c:grouping val="standard"/>
        <c:varyColors val="0"/>
        <c:ser>
          <c:idx val="8"/>
          <c:order val="8"/>
          <c:tx>
            <c:v>Total</c:v>
          </c:tx>
          <c:spPr>
            <a:ln w="19050">
              <a:solidFill>
                <a:schemeClr val="tx1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</c:spPr>
          </c:marker>
          <c:dLbls>
            <c:spPr>
              <a:ln w="9525">
                <a:solidFill>
                  <a:schemeClr val="tx1"/>
                </a:solidFill>
              </a:ln>
            </c:spPr>
            <c:txPr>
              <a:bodyPr rot="-3840000" anchor="t" anchorCtr="0"/>
              <a:lstStyle/>
              <a:p>
                <a:pPr>
                  <a:defRPr lang="ja-JP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('Zero 43'!$Q$6,'Zero 43'!$Q$12,'Zero 43'!$Q$20,'Zero 43'!$Q$27,'Zero 43'!$Q$35,'Zero 43'!$Q$43)</c:f>
              <c:numCache>
                <c:formatCode>_(* #,##0.00_);_(* \(#,##0.00\);_(* "-"??_);_(@_)</c:formatCode>
                <c:ptCount val="6"/>
                <c:pt idx="0">
                  <c:v>73.031008631708318</c:v>
                </c:pt>
                <c:pt idx="1">
                  <c:v>72.976323412230812</c:v>
                </c:pt>
                <c:pt idx="2">
                  <c:v>73.195690732099052</c:v>
                </c:pt>
                <c:pt idx="3">
                  <c:v>73.994159423138257</c:v>
                </c:pt>
                <c:pt idx="4">
                  <c:v>75.097150821733095</c:v>
                </c:pt>
                <c:pt idx="5">
                  <c:v>76.378311121877161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545-6C47-9904-3093BAE08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581120"/>
        <c:axId val="280102592"/>
      </c:lineChart>
      <c:catAx>
        <c:axId val="46458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Renewable Capacity [GW], Storage Capacity [TWh], Electrolyser Power [GW],  DAC Capacity [GW], DAC Capacity Factor)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280102592"/>
        <c:crosses val="autoZero"/>
        <c:auto val="1"/>
        <c:lblAlgn val="ctr"/>
        <c:lblOffset val="100"/>
        <c:noMultiLvlLbl val="0"/>
      </c:catAx>
      <c:valAx>
        <c:axId val="280102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Electricity Price (£/MWh)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46458112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GB"/>
              <a:t>Electricity</a:t>
            </a:r>
            <a:r>
              <a:rPr lang="en-GB" baseline="0"/>
              <a:t> Price Trend Mid: CAPEX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41275">
              <a:solidFill>
                <a:schemeClr val="tx1"/>
              </a:solidFill>
            </a:ln>
          </c:spPr>
          <c:marker>
            <c:symbol val="circle"/>
            <c:size val="12"/>
            <c:spPr>
              <a:solidFill>
                <a:schemeClr val="accent2"/>
              </a:solidFill>
              <a:ln w="53975">
                <a:solidFill>
                  <a:srgbClr val="FF0000"/>
                </a:solidFill>
              </a:ln>
            </c:spPr>
          </c:marker>
          <c:cat>
            <c:strRef>
              <c:f>'Zero 101'!$S$5:$S$46</c:f>
              <c:strCache>
                <c:ptCount val="42"/>
                <c:pt idx="0">
                  <c:v> (230,116,70,100,89,0.09) </c:v>
                </c:pt>
                <c:pt idx="1">
                  <c:v> (230,113,80,100,66,0.1) </c:v>
                </c:pt>
                <c:pt idx="2">
                  <c:v> (230,111,90,100,60,0.11) </c:v>
                </c:pt>
                <c:pt idx="3">
                  <c:v> (230,110,100,100,58,0.11) </c:v>
                </c:pt>
                <c:pt idx="4">
                  <c:v> (240,99,50,100,52,0.11) </c:v>
                </c:pt>
                <c:pt idx="5">
                  <c:v> (240,91,60,100,36,0.15) </c:v>
                </c:pt>
                <c:pt idx="6">
                  <c:v> (240,85,70,100,31,0.17) </c:v>
                </c:pt>
                <c:pt idx="7">
                  <c:v> (240,81,80,100,29,0.18) </c:v>
                </c:pt>
                <c:pt idx="8">
                  <c:v> (240,79,90,100,28,0.18) </c:v>
                </c:pt>
                <c:pt idx="9">
                  <c:v> (240,79,100,100,28,0.19) </c:v>
                </c:pt>
                <c:pt idx="10">
                  <c:v> (250,84,40,100,41,0.13) </c:v>
                </c:pt>
                <c:pt idx="11">
                  <c:v> (250,71,50,100,27,0.19) </c:v>
                </c:pt>
                <c:pt idx="12">
                  <c:v> (250,69,60,100,23,0.22) </c:v>
                </c:pt>
                <c:pt idx="13">
                  <c:v> (250,68,70,100,21,0.24) </c:v>
                </c:pt>
                <c:pt idx="14">
                  <c:v> (250,67,80,100,20,0.25) </c:v>
                </c:pt>
                <c:pt idx="15">
                  <c:v> (250,67,90,100,19,0.26) </c:v>
                </c:pt>
                <c:pt idx="16">
                  <c:v> (250,67,100,100,19,0.26) </c:v>
                </c:pt>
                <c:pt idx="17">
                  <c:v> (260,81,30,100,53,0.11) </c:v>
                </c:pt>
                <c:pt idx="18">
                  <c:v> (260,63,40,100,24,0.21) </c:v>
                </c:pt>
                <c:pt idx="19">
                  <c:v> (260,60,50,100,19,0.26) </c:v>
                </c:pt>
                <c:pt idx="20">
                  <c:v> (260,58,60,100,17,0.29) </c:v>
                </c:pt>
                <c:pt idx="21">
                  <c:v> (260,57,70,100,16,0.31) </c:v>
                </c:pt>
                <c:pt idx="22">
                  <c:v> (260,56,80,100,15,0.32) </c:v>
                </c:pt>
                <c:pt idx="23">
                  <c:v> (260,55,90,100,15,0.32) </c:v>
                </c:pt>
                <c:pt idx="24">
                  <c:v> (260,55,100,100,15,0.33) </c:v>
                </c:pt>
                <c:pt idx="25">
                  <c:v> (270,61,30,100,27,0.19) </c:v>
                </c:pt>
                <c:pt idx="26">
                  <c:v> (270,53,40,100,18,0.28) </c:v>
                </c:pt>
                <c:pt idx="27">
                  <c:v> (270,50,50,100,15,0.32) </c:v>
                </c:pt>
                <c:pt idx="28">
                  <c:v> (270,47,60,100,14,0.35) </c:v>
                </c:pt>
                <c:pt idx="29">
                  <c:v> (270,46,70,100,13,0.36) </c:v>
                </c:pt>
                <c:pt idx="30">
                  <c:v> (270,45,80,100,13,0.37) </c:v>
                </c:pt>
                <c:pt idx="31">
                  <c:v> (270,44,90,100,13,0.38) </c:v>
                </c:pt>
                <c:pt idx="32">
                  <c:v> (270,44,100,100,13,0.38) </c:v>
                </c:pt>
                <c:pt idx="33">
                  <c:v> (280,74,20,100,97,0.07) </c:v>
                </c:pt>
                <c:pt idx="34">
                  <c:v> (280,52,30,100,19,0.25) </c:v>
                </c:pt>
                <c:pt idx="35">
                  <c:v> (280,44,40,100,14,0.34) </c:v>
                </c:pt>
                <c:pt idx="36">
                  <c:v> (280,42,50,100,13,0.38) </c:v>
                </c:pt>
                <c:pt idx="37">
                  <c:v> (280,42,60,100,12,0.4) </c:v>
                </c:pt>
                <c:pt idx="38">
                  <c:v> (280,42,70,100,11,0.42) </c:v>
                </c:pt>
                <c:pt idx="39">
                  <c:v> (280,42,80,100,11,0.43) </c:v>
                </c:pt>
                <c:pt idx="40">
                  <c:v> (280,42,90,100,11,0.43) </c:v>
                </c:pt>
                <c:pt idx="41">
                  <c:v> (280,42,100,100,11,0.44) </c:v>
                </c:pt>
              </c:strCache>
            </c:strRef>
          </c:cat>
          <c:val>
            <c:numRef>
              <c:f>'Zero 101'!$Q$5:$Q$46</c:f>
              <c:numCache>
                <c:formatCode>_(* #,##0.00_);_(* \(#,##0.00\);_(* "-"??_);_(@_)</c:formatCode>
                <c:ptCount val="42"/>
                <c:pt idx="0">
                  <c:v>77.214872040320131</c:v>
                </c:pt>
                <c:pt idx="1">
                  <c:v>76.605603671931334</c:v>
                </c:pt>
                <c:pt idx="2">
                  <c:v>76.759785303261452</c:v>
                </c:pt>
                <c:pt idx="3">
                  <c:v>77.156691968531717</c:v>
                </c:pt>
                <c:pt idx="4">
                  <c:v>75.618739363820097</c:v>
                </c:pt>
                <c:pt idx="5">
                  <c:v>75.289270081792608</c:v>
                </c:pt>
                <c:pt idx="6">
                  <c:v>75.32955685372221</c:v>
                </c:pt>
                <c:pt idx="7">
                  <c:v>75.576554680539189</c:v>
                </c:pt>
                <c:pt idx="8">
                  <c:v>75.955126991838952</c:v>
                </c:pt>
                <c:pt idx="9">
                  <c:v>76.494078404123826</c:v>
                </c:pt>
                <c:pt idx="10">
                  <c:v>75.761688746740603</c:v>
                </c:pt>
                <c:pt idx="11">
                  <c:v>75.263101320302596</c:v>
                </c:pt>
                <c:pt idx="12">
                  <c:v>75.625165325446559</c:v>
                </c:pt>
                <c:pt idx="13">
                  <c:v>76.029409015674943</c:v>
                </c:pt>
                <c:pt idx="14">
                  <c:v>76.433924447568472</c:v>
                </c:pt>
                <c:pt idx="15">
                  <c:v>76.834559352309228</c:v>
                </c:pt>
                <c:pt idx="16">
                  <c:v>77.378198308317337</c:v>
                </c:pt>
                <c:pt idx="17">
                  <c:v>77.077308719787837</c:v>
                </c:pt>
                <c:pt idx="18">
                  <c:v>75.959123403593011</c:v>
                </c:pt>
                <c:pt idx="19">
                  <c:v>76.248504721743274</c:v>
                </c:pt>
                <c:pt idx="20">
                  <c:v>76.627484645540719</c:v>
                </c:pt>
                <c:pt idx="21">
                  <c:v>77.06392972308538</c:v>
                </c:pt>
                <c:pt idx="22">
                  <c:v>77.415931078195186</c:v>
                </c:pt>
                <c:pt idx="23">
                  <c:v>77.911683774151442</c:v>
                </c:pt>
                <c:pt idx="24">
                  <c:v>78.433515461533986</c:v>
                </c:pt>
                <c:pt idx="25">
                  <c:v>77.148714971017796</c:v>
                </c:pt>
                <c:pt idx="26">
                  <c:v>77.152944453752923</c:v>
                </c:pt>
                <c:pt idx="27">
                  <c:v>77.394567174259009</c:v>
                </c:pt>
                <c:pt idx="28">
                  <c:v>77.756299710746433</c:v>
                </c:pt>
                <c:pt idx="29">
                  <c:v>78.08527095973767</c:v>
                </c:pt>
                <c:pt idx="30">
                  <c:v>78.602423311821809</c:v>
                </c:pt>
                <c:pt idx="31">
                  <c:v>79.091314530733868</c:v>
                </c:pt>
                <c:pt idx="32">
                  <c:v>79.611991316039678</c:v>
                </c:pt>
                <c:pt idx="33">
                  <c:v>80.647715823891801</c:v>
                </c:pt>
                <c:pt idx="34">
                  <c:v>78.280910390187771</c:v>
                </c:pt>
                <c:pt idx="35">
                  <c:v>78.243291656495003</c:v>
                </c:pt>
                <c:pt idx="36">
                  <c:v>78.775601814834232</c:v>
                </c:pt>
                <c:pt idx="37">
                  <c:v>79.214959906854034</c:v>
                </c:pt>
                <c:pt idx="38">
                  <c:v>79.541137595352964</c:v>
                </c:pt>
                <c:pt idx="39">
                  <c:v>80.102439759593636</c:v>
                </c:pt>
                <c:pt idx="40">
                  <c:v>80.633850340671515</c:v>
                </c:pt>
                <c:pt idx="41">
                  <c:v>81.151809709326173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BF-A043-8D34-124835218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539840"/>
        <c:axId val="280106048"/>
      </c:lineChart>
      <c:catAx>
        <c:axId val="50953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Renewable Capacity [GW], Storage Capacity [TWh], Catalyser Capacity [GW],  DAC Capacity [GW], DAC Capacity Factor)</a:t>
                </a:r>
                <a:endParaRPr lang="en-GB" sz="1200" b="1" i="0" baseline="0">
                  <a:effectLst/>
                </a:endParaRP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lang="ja-JP"/>
            </a:pPr>
            <a:endParaRPr lang="en-US"/>
          </a:p>
        </c:txPr>
        <c:crossAx val="280106048"/>
        <c:crosses val="autoZero"/>
        <c:auto val="1"/>
        <c:lblAlgn val="ctr"/>
        <c:lblOffset val="100"/>
        <c:noMultiLvlLbl val="0"/>
      </c:catAx>
      <c:valAx>
        <c:axId val="280106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 sz="1200"/>
                </a:pPr>
                <a:r>
                  <a:rPr lang="en-GB" sz="1200" b="0" i="0" baseline="0">
                    <a:effectLst/>
                  </a:rPr>
                  <a:t>Electricity Price (£/MWh)</a:t>
                </a:r>
                <a:endParaRPr lang="en-GB" sz="1200">
                  <a:effectLst/>
                </a:endParaRP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509539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GB"/>
              <a:t>Electricity</a:t>
            </a:r>
            <a:r>
              <a:rPr lang="en-GB" baseline="0"/>
              <a:t> Price in components: Mid CAPEX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Other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'Zero 101'!$S$5:$S$46</c:f>
              <c:strCache>
                <c:ptCount val="42"/>
                <c:pt idx="0">
                  <c:v> (230,116,70,100,89,0.09) </c:v>
                </c:pt>
                <c:pt idx="1">
                  <c:v> (230,113,80,100,66,0.1) </c:v>
                </c:pt>
                <c:pt idx="2">
                  <c:v> (230,111,90,100,60,0.11) </c:v>
                </c:pt>
                <c:pt idx="3">
                  <c:v> (230,110,100,100,58,0.11) </c:v>
                </c:pt>
                <c:pt idx="4">
                  <c:v> (240,99,50,100,52,0.11) </c:v>
                </c:pt>
                <c:pt idx="5">
                  <c:v> (240,91,60,100,36,0.15) </c:v>
                </c:pt>
                <c:pt idx="6">
                  <c:v> (240,85,70,100,31,0.17) </c:v>
                </c:pt>
                <c:pt idx="7">
                  <c:v> (240,81,80,100,29,0.18) </c:v>
                </c:pt>
                <c:pt idx="8">
                  <c:v> (240,79,90,100,28,0.18) </c:v>
                </c:pt>
                <c:pt idx="9">
                  <c:v> (240,79,100,100,28,0.19) </c:v>
                </c:pt>
                <c:pt idx="10">
                  <c:v> (250,84,40,100,41,0.13) </c:v>
                </c:pt>
                <c:pt idx="11">
                  <c:v> (250,71,50,100,27,0.19) </c:v>
                </c:pt>
                <c:pt idx="12">
                  <c:v> (250,69,60,100,23,0.22) </c:v>
                </c:pt>
                <c:pt idx="13">
                  <c:v> (250,68,70,100,21,0.24) </c:v>
                </c:pt>
                <c:pt idx="14">
                  <c:v> (250,67,80,100,20,0.25) </c:v>
                </c:pt>
                <c:pt idx="15">
                  <c:v> (250,67,90,100,19,0.26) </c:v>
                </c:pt>
                <c:pt idx="16">
                  <c:v> (250,67,100,100,19,0.26) </c:v>
                </c:pt>
                <c:pt idx="17">
                  <c:v> (260,81,30,100,53,0.11) </c:v>
                </c:pt>
                <c:pt idx="18">
                  <c:v> (260,63,40,100,24,0.21) </c:v>
                </c:pt>
                <c:pt idx="19">
                  <c:v> (260,60,50,100,19,0.26) </c:v>
                </c:pt>
                <c:pt idx="20">
                  <c:v> (260,58,60,100,17,0.29) </c:v>
                </c:pt>
                <c:pt idx="21">
                  <c:v> (260,57,70,100,16,0.31) </c:v>
                </c:pt>
                <c:pt idx="22">
                  <c:v> (260,56,80,100,15,0.32) </c:v>
                </c:pt>
                <c:pt idx="23">
                  <c:v> (260,55,90,100,15,0.32) </c:v>
                </c:pt>
                <c:pt idx="24">
                  <c:v> (260,55,100,100,15,0.33) </c:v>
                </c:pt>
                <c:pt idx="25">
                  <c:v> (270,61,30,100,27,0.19) </c:v>
                </c:pt>
                <c:pt idx="26">
                  <c:v> (270,53,40,100,18,0.28) </c:v>
                </c:pt>
                <c:pt idx="27">
                  <c:v> (270,50,50,100,15,0.32) </c:v>
                </c:pt>
                <c:pt idx="28">
                  <c:v> (270,47,60,100,14,0.35) </c:v>
                </c:pt>
                <c:pt idx="29">
                  <c:v> (270,46,70,100,13,0.36) </c:v>
                </c:pt>
                <c:pt idx="30">
                  <c:v> (270,45,80,100,13,0.37) </c:v>
                </c:pt>
                <c:pt idx="31">
                  <c:v> (270,44,90,100,13,0.38) </c:v>
                </c:pt>
                <c:pt idx="32">
                  <c:v> (270,44,100,100,13,0.38) </c:v>
                </c:pt>
                <c:pt idx="33">
                  <c:v> (280,74,20,100,97,0.07) </c:v>
                </c:pt>
                <c:pt idx="34">
                  <c:v> (280,52,30,100,19,0.25) </c:v>
                </c:pt>
                <c:pt idx="35">
                  <c:v> (280,44,40,100,14,0.34) </c:v>
                </c:pt>
                <c:pt idx="36">
                  <c:v> (280,42,50,100,13,0.38) </c:v>
                </c:pt>
                <c:pt idx="37">
                  <c:v> (280,42,60,100,12,0.4) </c:v>
                </c:pt>
                <c:pt idx="38">
                  <c:v> (280,42,70,100,11,0.42) </c:v>
                </c:pt>
                <c:pt idx="39">
                  <c:v> (280,42,80,100,11,0.43) </c:v>
                </c:pt>
                <c:pt idx="40">
                  <c:v> (280,42,90,100,11,0.43) </c:v>
                </c:pt>
                <c:pt idx="41">
                  <c:v> (280,42,100,100,11,0.44) </c:v>
                </c:pt>
              </c:strCache>
            </c:strRef>
          </c:cat>
          <c:val>
            <c:numRef>
              <c:f>'Zero 101'!$L$5:$L$46</c:f>
              <c:numCache>
                <c:formatCode>0.0_ </c:formatCode>
                <c:ptCount val="4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9BC-164E-849E-5C3CB96E95FA}"/>
            </c:ext>
          </c:extLst>
        </c:ser>
        <c:ser>
          <c:idx val="1"/>
          <c:order val="1"/>
          <c:tx>
            <c:v>Nuclear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'Zero 101'!$S$5:$S$46</c:f>
              <c:strCache>
                <c:ptCount val="42"/>
                <c:pt idx="0">
                  <c:v> (230,116,70,100,89,0.09) </c:v>
                </c:pt>
                <c:pt idx="1">
                  <c:v> (230,113,80,100,66,0.1) </c:v>
                </c:pt>
                <c:pt idx="2">
                  <c:v> (230,111,90,100,60,0.11) </c:v>
                </c:pt>
                <c:pt idx="3">
                  <c:v> (230,110,100,100,58,0.11) </c:v>
                </c:pt>
                <c:pt idx="4">
                  <c:v> (240,99,50,100,52,0.11) </c:v>
                </c:pt>
                <c:pt idx="5">
                  <c:v> (240,91,60,100,36,0.15) </c:v>
                </c:pt>
                <c:pt idx="6">
                  <c:v> (240,85,70,100,31,0.17) </c:v>
                </c:pt>
                <c:pt idx="7">
                  <c:v> (240,81,80,100,29,0.18) </c:v>
                </c:pt>
                <c:pt idx="8">
                  <c:v> (240,79,90,100,28,0.18) </c:v>
                </c:pt>
                <c:pt idx="9">
                  <c:v> (240,79,100,100,28,0.19) </c:v>
                </c:pt>
                <c:pt idx="10">
                  <c:v> (250,84,40,100,41,0.13) </c:v>
                </c:pt>
                <c:pt idx="11">
                  <c:v> (250,71,50,100,27,0.19) </c:v>
                </c:pt>
                <c:pt idx="12">
                  <c:v> (250,69,60,100,23,0.22) </c:v>
                </c:pt>
                <c:pt idx="13">
                  <c:v> (250,68,70,100,21,0.24) </c:v>
                </c:pt>
                <c:pt idx="14">
                  <c:v> (250,67,80,100,20,0.25) </c:v>
                </c:pt>
                <c:pt idx="15">
                  <c:v> (250,67,90,100,19,0.26) </c:v>
                </c:pt>
                <c:pt idx="16">
                  <c:v> (250,67,100,100,19,0.26) </c:v>
                </c:pt>
                <c:pt idx="17">
                  <c:v> (260,81,30,100,53,0.11) </c:v>
                </c:pt>
                <c:pt idx="18">
                  <c:v> (260,63,40,100,24,0.21) </c:v>
                </c:pt>
                <c:pt idx="19">
                  <c:v> (260,60,50,100,19,0.26) </c:v>
                </c:pt>
                <c:pt idx="20">
                  <c:v> (260,58,60,100,17,0.29) </c:v>
                </c:pt>
                <c:pt idx="21">
                  <c:v> (260,57,70,100,16,0.31) </c:v>
                </c:pt>
                <c:pt idx="22">
                  <c:v> (260,56,80,100,15,0.32) </c:v>
                </c:pt>
                <c:pt idx="23">
                  <c:v> (260,55,90,100,15,0.32) </c:v>
                </c:pt>
                <c:pt idx="24">
                  <c:v> (260,55,100,100,15,0.33) </c:v>
                </c:pt>
                <c:pt idx="25">
                  <c:v> (270,61,30,100,27,0.19) </c:v>
                </c:pt>
                <c:pt idx="26">
                  <c:v> (270,53,40,100,18,0.28) </c:v>
                </c:pt>
                <c:pt idx="27">
                  <c:v> (270,50,50,100,15,0.32) </c:v>
                </c:pt>
                <c:pt idx="28">
                  <c:v> (270,47,60,100,14,0.35) </c:v>
                </c:pt>
                <c:pt idx="29">
                  <c:v> (270,46,70,100,13,0.36) </c:v>
                </c:pt>
                <c:pt idx="30">
                  <c:v> (270,45,80,100,13,0.37) </c:v>
                </c:pt>
                <c:pt idx="31">
                  <c:v> (270,44,90,100,13,0.38) </c:v>
                </c:pt>
                <c:pt idx="32">
                  <c:v> (270,44,100,100,13,0.38) </c:v>
                </c:pt>
                <c:pt idx="33">
                  <c:v> (280,74,20,100,97,0.07) </c:v>
                </c:pt>
                <c:pt idx="34">
                  <c:v> (280,52,30,100,19,0.25) </c:v>
                </c:pt>
                <c:pt idx="35">
                  <c:v> (280,44,40,100,14,0.34) </c:v>
                </c:pt>
                <c:pt idx="36">
                  <c:v> (280,42,50,100,13,0.38) </c:v>
                </c:pt>
                <c:pt idx="37">
                  <c:v> (280,42,60,100,12,0.4) </c:v>
                </c:pt>
                <c:pt idx="38">
                  <c:v> (280,42,70,100,11,0.42) </c:v>
                </c:pt>
                <c:pt idx="39">
                  <c:v> (280,42,80,100,11,0.43) </c:v>
                </c:pt>
                <c:pt idx="40">
                  <c:v> (280,42,90,100,11,0.43) </c:v>
                </c:pt>
                <c:pt idx="41">
                  <c:v> (280,42,100,100,11,0.44) </c:v>
                </c:pt>
              </c:strCache>
            </c:strRef>
          </c:cat>
          <c:val>
            <c:numRef>
              <c:f>'Zero 101'!$G$5:$G$46</c:f>
              <c:numCache>
                <c:formatCode>_(* #,##0.0_);_(* \(#,##0.0\);_(* "-"??_);_(@_)</c:formatCode>
                <c:ptCount val="42"/>
                <c:pt idx="0">
                  <c:v>12.833780869565217</c:v>
                </c:pt>
                <c:pt idx="1">
                  <c:v>12.833780869565217</c:v>
                </c:pt>
                <c:pt idx="2">
                  <c:v>12.833780869565217</c:v>
                </c:pt>
                <c:pt idx="3">
                  <c:v>12.833780869565217</c:v>
                </c:pt>
                <c:pt idx="4">
                  <c:v>12.833780869565217</c:v>
                </c:pt>
                <c:pt idx="5">
                  <c:v>12.833780869565217</c:v>
                </c:pt>
                <c:pt idx="6">
                  <c:v>12.833780869565217</c:v>
                </c:pt>
                <c:pt idx="7">
                  <c:v>12.833780869565217</c:v>
                </c:pt>
                <c:pt idx="8">
                  <c:v>12.833780869565217</c:v>
                </c:pt>
                <c:pt idx="9">
                  <c:v>12.833780869565217</c:v>
                </c:pt>
                <c:pt idx="10">
                  <c:v>12.833780869565217</c:v>
                </c:pt>
                <c:pt idx="11">
                  <c:v>12.833780869565217</c:v>
                </c:pt>
                <c:pt idx="12">
                  <c:v>12.833780869565217</c:v>
                </c:pt>
                <c:pt idx="13">
                  <c:v>12.833780869565217</c:v>
                </c:pt>
                <c:pt idx="14">
                  <c:v>12.833780869565217</c:v>
                </c:pt>
                <c:pt idx="15">
                  <c:v>12.833780869565217</c:v>
                </c:pt>
                <c:pt idx="16">
                  <c:v>12.833780869565217</c:v>
                </c:pt>
                <c:pt idx="17">
                  <c:v>12.833780869565217</c:v>
                </c:pt>
                <c:pt idx="18">
                  <c:v>12.833780869565217</c:v>
                </c:pt>
                <c:pt idx="19">
                  <c:v>12.833780869565217</c:v>
                </c:pt>
                <c:pt idx="20">
                  <c:v>12.833780869565217</c:v>
                </c:pt>
                <c:pt idx="21">
                  <c:v>12.833780869565217</c:v>
                </c:pt>
                <c:pt idx="22">
                  <c:v>12.833780869565217</c:v>
                </c:pt>
                <c:pt idx="23">
                  <c:v>12.833780869565217</c:v>
                </c:pt>
                <c:pt idx="24">
                  <c:v>12.833780869565217</c:v>
                </c:pt>
                <c:pt idx="25">
                  <c:v>12.833780869565217</c:v>
                </c:pt>
                <c:pt idx="26">
                  <c:v>12.833780869565217</c:v>
                </c:pt>
                <c:pt idx="27">
                  <c:v>12.833780869565217</c:v>
                </c:pt>
                <c:pt idx="28">
                  <c:v>12.833780869565217</c:v>
                </c:pt>
                <c:pt idx="29">
                  <c:v>12.833780869565217</c:v>
                </c:pt>
                <c:pt idx="30">
                  <c:v>12.833780869565217</c:v>
                </c:pt>
                <c:pt idx="31">
                  <c:v>12.833780869565217</c:v>
                </c:pt>
                <c:pt idx="32">
                  <c:v>12.833780869565217</c:v>
                </c:pt>
                <c:pt idx="33">
                  <c:v>12.833780869565217</c:v>
                </c:pt>
                <c:pt idx="34">
                  <c:v>12.833780869565217</c:v>
                </c:pt>
                <c:pt idx="35">
                  <c:v>12.833780869565217</c:v>
                </c:pt>
                <c:pt idx="36">
                  <c:v>12.833780869565217</c:v>
                </c:pt>
                <c:pt idx="37">
                  <c:v>12.833780869565217</c:v>
                </c:pt>
                <c:pt idx="38">
                  <c:v>12.833780869565217</c:v>
                </c:pt>
                <c:pt idx="39">
                  <c:v>12.833780869565217</c:v>
                </c:pt>
                <c:pt idx="40">
                  <c:v>12.833780869565217</c:v>
                </c:pt>
                <c:pt idx="41">
                  <c:v>12.833780869565217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9BC-164E-849E-5C3CB96E95FA}"/>
            </c:ext>
          </c:extLst>
        </c:ser>
        <c:ser>
          <c:idx val="2"/>
          <c:order val="2"/>
          <c:tx>
            <c:v>Renewable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'Zero 101'!$S$5:$S$46</c:f>
              <c:strCache>
                <c:ptCount val="42"/>
                <c:pt idx="0">
                  <c:v> (230,116,70,100,89,0.09) </c:v>
                </c:pt>
                <c:pt idx="1">
                  <c:v> (230,113,80,100,66,0.1) </c:v>
                </c:pt>
                <c:pt idx="2">
                  <c:v> (230,111,90,100,60,0.11) </c:v>
                </c:pt>
                <c:pt idx="3">
                  <c:v> (230,110,100,100,58,0.11) </c:v>
                </c:pt>
                <c:pt idx="4">
                  <c:v> (240,99,50,100,52,0.11) </c:v>
                </c:pt>
                <c:pt idx="5">
                  <c:v> (240,91,60,100,36,0.15) </c:v>
                </c:pt>
                <c:pt idx="6">
                  <c:v> (240,85,70,100,31,0.17) </c:v>
                </c:pt>
                <c:pt idx="7">
                  <c:v> (240,81,80,100,29,0.18) </c:v>
                </c:pt>
                <c:pt idx="8">
                  <c:v> (240,79,90,100,28,0.18) </c:v>
                </c:pt>
                <c:pt idx="9">
                  <c:v> (240,79,100,100,28,0.19) </c:v>
                </c:pt>
                <c:pt idx="10">
                  <c:v> (250,84,40,100,41,0.13) </c:v>
                </c:pt>
                <c:pt idx="11">
                  <c:v> (250,71,50,100,27,0.19) </c:v>
                </c:pt>
                <c:pt idx="12">
                  <c:v> (250,69,60,100,23,0.22) </c:v>
                </c:pt>
                <c:pt idx="13">
                  <c:v> (250,68,70,100,21,0.24) </c:v>
                </c:pt>
                <c:pt idx="14">
                  <c:v> (250,67,80,100,20,0.25) </c:v>
                </c:pt>
                <c:pt idx="15">
                  <c:v> (250,67,90,100,19,0.26) </c:v>
                </c:pt>
                <c:pt idx="16">
                  <c:v> (250,67,100,100,19,0.26) </c:v>
                </c:pt>
                <c:pt idx="17">
                  <c:v> (260,81,30,100,53,0.11) </c:v>
                </c:pt>
                <c:pt idx="18">
                  <c:v> (260,63,40,100,24,0.21) </c:v>
                </c:pt>
                <c:pt idx="19">
                  <c:v> (260,60,50,100,19,0.26) </c:v>
                </c:pt>
                <c:pt idx="20">
                  <c:v> (260,58,60,100,17,0.29) </c:v>
                </c:pt>
                <c:pt idx="21">
                  <c:v> (260,57,70,100,16,0.31) </c:v>
                </c:pt>
                <c:pt idx="22">
                  <c:v> (260,56,80,100,15,0.32) </c:v>
                </c:pt>
                <c:pt idx="23">
                  <c:v> (260,55,90,100,15,0.32) </c:v>
                </c:pt>
                <c:pt idx="24">
                  <c:v> (260,55,100,100,15,0.33) </c:v>
                </c:pt>
                <c:pt idx="25">
                  <c:v> (270,61,30,100,27,0.19) </c:v>
                </c:pt>
                <c:pt idx="26">
                  <c:v> (270,53,40,100,18,0.28) </c:v>
                </c:pt>
                <c:pt idx="27">
                  <c:v> (270,50,50,100,15,0.32) </c:v>
                </c:pt>
                <c:pt idx="28">
                  <c:v> (270,47,60,100,14,0.35) </c:v>
                </c:pt>
                <c:pt idx="29">
                  <c:v> (270,46,70,100,13,0.36) </c:v>
                </c:pt>
                <c:pt idx="30">
                  <c:v> (270,45,80,100,13,0.37) </c:v>
                </c:pt>
                <c:pt idx="31">
                  <c:v> (270,44,90,100,13,0.38) </c:v>
                </c:pt>
                <c:pt idx="32">
                  <c:v> (270,44,100,100,13,0.38) </c:v>
                </c:pt>
                <c:pt idx="33">
                  <c:v> (280,74,20,100,97,0.07) </c:v>
                </c:pt>
                <c:pt idx="34">
                  <c:v> (280,52,30,100,19,0.25) </c:v>
                </c:pt>
                <c:pt idx="35">
                  <c:v> (280,44,40,100,14,0.34) </c:v>
                </c:pt>
                <c:pt idx="36">
                  <c:v> (280,42,50,100,13,0.38) </c:v>
                </c:pt>
                <c:pt idx="37">
                  <c:v> (280,42,60,100,12,0.4) </c:v>
                </c:pt>
                <c:pt idx="38">
                  <c:v> (280,42,70,100,11,0.42) </c:v>
                </c:pt>
                <c:pt idx="39">
                  <c:v> (280,42,80,100,11,0.43) </c:v>
                </c:pt>
                <c:pt idx="40">
                  <c:v> (280,42,90,100,11,0.43) </c:v>
                </c:pt>
                <c:pt idx="41">
                  <c:v> (280,42,100,100,11,0.44) </c:v>
                </c:pt>
              </c:strCache>
            </c:strRef>
          </c:cat>
          <c:val>
            <c:numRef>
              <c:f>'Zero 101'!$H$5:$H$46</c:f>
              <c:numCache>
                <c:formatCode>_(* #,##0.0_);_(* \(#,##0.0\);_(* "-"??_);_(@_)</c:formatCode>
                <c:ptCount val="42"/>
                <c:pt idx="0">
                  <c:v>40.35611654235494</c:v>
                </c:pt>
                <c:pt idx="1">
                  <c:v>40.35611654235494</c:v>
                </c:pt>
                <c:pt idx="2">
                  <c:v>40.35611654235494</c:v>
                </c:pt>
                <c:pt idx="3">
                  <c:v>40.35611654235494</c:v>
                </c:pt>
                <c:pt idx="4">
                  <c:v>42.110730305066035</c:v>
                </c:pt>
                <c:pt idx="5">
                  <c:v>42.110730305066035</c:v>
                </c:pt>
                <c:pt idx="6">
                  <c:v>42.110730305066035</c:v>
                </c:pt>
                <c:pt idx="7">
                  <c:v>42.110730305066035</c:v>
                </c:pt>
                <c:pt idx="8">
                  <c:v>42.110730305066035</c:v>
                </c:pt>
                <c:pt idx="9">
                  <c:v>42.110730305066035</c:v>
                </c:pt>
                <c:pt idx="10">
                  <c:v>43.86534406777713</c:v>
                </c:pt>
                <c:pt idx="11">
                  <c:v>43.86534406777713</c:v>
                </c:pt>
                <c:pt idx="12">
                  <c:v>43.86534406777713</c:v>
                </c:pt>
                <c:pt idx="13">
                  <c:v>43.86534406777713</c:v>
                </c:pt>
                <c:pt idx="14">
                  <c:v>43.86534406777713</c:v>
                </c:pt>
                <c:pt idx="15">
                  <c:v>43.86534406777713</c:v>
                </c:pt>
                <c:pt idx="16">
                  <c:v>43.86534406777713</c:v>
                </c:pt>
                <c:pt idx="17">
                  <c:v>45.619957830488204</c:v>
                </c:pt>
                <c:pt idx="18">
                  <c:v>45.619957830488204</c:v>
                </c:pt>
                <c:pt idx="19">
                  <c:v>45.619957830488204</c:v>
                </c:pt>
                <c:pt idx="20">
                  <c:v>45.619957830488204</c:v>
                </c:pt>
                <c:pt idx="21">
                  <c:v>45.619957830488204</c:v>
                </c:pt>
                <c:pt idx="22">
                  <c:v>45.619957830488204</c:v>
                </c:pt>
                <c:pt idx="23">
                  <c:v>45.619957830488204</c:v>
                </c:pt>
                <c:pt idx="24">
                  <c:v>45.619957830488204</c:v>
                </c:pt>
                <c:pt idx="25">
                  <c:v>47.374571593199285</c:v>
                </c:pt>
                <c:pt idx="26">
                  <c:v>47.374571593199285</c:v>
                </c:pt>
                <c:pt idx="27">
                  <c:v>47.374571593199285</c:v>
                </c:pt>
                <c:pt idx="28">
                  <c:v>47.374571593199285</c:v>
                </c:pt>
                <c:pt idx="29">
                  <c:v>47.374571593199285</c:v>
                </c:pt>
                <c:pt idx="30">
                  <c:v>47.374571593199285</c:v>
                </c:pt>
                <c:pt idx="31">
                  <c:v>47.374571593199285</c:v>
                </c:pt>
                <c:pt idx="32">
                  <c:v>47.374571593199285</c:v>
                </c:pt>
                <c:pt idx="33">
                  <c:v>49.129185355910373</c:v>
                </c:pt>
                <c:pt idx="34">
                  <c:v>49.129185355910373</c:v>
                </c:pt>
                <c:pt idx="35">
                  <c:v>49.129185355910373</c:v>
                </c:pt>
                <c:pt idx="36">
                  <c:v>49.129185355910373</c:v>
                </c:pt>
                <c:pt idx="37">
                  <c:v>49.129185355910373</c:v>
                </c:pt>
                <c:pt idx="38">
                  <c:v>49.129185355910373</c:v>
                </c:pt>
                <c:pt idx="39">
                  <c:v>49.129185355910373</c:v>
                </c:pt>
                <c:pt idx="40">
                  <c:v>49.129185355910373</c:v>
                </c:pt>
                <c:pt idx="41">
                  <c:v>49.129185355910373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9BC-164E-849E-5C3CB96E95FA}"/>
            </c:ext>
          </c:extLst>
        </c:ser>
        <c:ser>
          <c:idx val="3"/>
          <c:order val="3"/>
          <c:tx>
            <c:v>Hydrogen Storage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'Zero 101'!$S$5:$S$46</c:f>
              <c:strCache>
                <c:ptCount val="42"/>
                <c:pt idx="0">
                  <c:v> (230,116,70,100,89,0.09) </c:v>
                </c:pt>
                <c:pt idx="1">
                  <c:v> (230,113,80,100,66,0.1) </c:v>
                </c:pt>
                <c:pt idx="2">
                  <c:v> (230,111,90,100,60,0.11) </c:v>
                </c:pt>
                <c:pt idx="3">
                  <c:v> (230,110,100,100,58,0.11) </c:v>
                </c:pt>
                <c:pt idx="4">
                  <c:v> (240,99,50,100,52,0.11) </c:v>
                </c:pt>
                <c:pt idx="5">
                  <c:v> (240,91,60,100,36,0.15) </c:v>
                </c:pt>
                <c:pt idx="6">
                  <c:v> (240,85,70,100,31,0.17) </c:v>
                </c:pt>
                <c:pt idx="7">
                  <c:v> (240,81,80,100,29,0.18) </c:v>
                </c:pt>
                <c:pt idx="8">
                  <c:v> (240,79,90,100,28,0.18) </c:v>
                </c:pt>
                <c:pt idx="9">
                  <c:v> (240,79,100,100,28,0.19) </c:v>
                </c:pt>
                <c:pt idx="10">
                  <c:v> (250,84,40,100,41,0.13) </c:v>
                </c:pt>
                <c:pt idx="11">
                  <c:v> (250,71,50,100,27,0.19) </c:v>
                </c:pt>
                <c:pt idx="12">
                  <c:v> (250,69,60,100,23,0.22) </c:v>
                </c:pt>
                <c:pt idx="13">
                  <c:v> (250,68,70,100,21,0.24) </c:v>
                </c:pt>
                <c:pt idx="14">
                  <c:v> (250,67,80,100,20,0.25) </c:v>
                </c:pt>
                <c:pt idx="15">
                  <c:v> (250,67,90,100,19,0.26) </c:v>
                </c:pt>
                <c:pt idx="16">
                  <c:v> (250,67,100,100,19,0.26) </c:v>
                </c:pt>
                <c:pt idx="17">
                  <c:v> (260,81,30,100,53,0.11) </c:v>
                </c:pt>
                <c:pt idx="18">
                  <c:v> (260,63,40,100,24,0.21) </c:v>
                </c:pt>
                <c:pt idx="19">
                  <c:v> (260,60,50,100,19,0.26) </c:v>
                </c:pt>
                <c:pt idx="20">
                  <c:v> (260,58,60,100,17,0.29) </c:v>
                </c:pt>
                <c:pt idx="21">
                  <c:v> (260,57,70,100,16,0.31) </c:v>
                </c:pt>
                <c:pt idx="22">
                  <c:v> (260,56,80,100,15,0.32) </c:v>
                </c:pt>
                <c:pt idx="23">
                  <c:v> (260,55,90,100,15,0.32) </c:v>
                </c:pt>
                <c:pt idx="24">
                  <c:v> (260,55,100,100,15,0.33) </c:v>
                </c:pt>
                <c:pt idx="25">
                  <c:v> (270,61,30,100,27,0.19) </c:v>
                </c:pt>
                <c:pt idx="26">
                  <c:v> (270,53,40,100,18,0.28) </c:v>
                </c:pt>
                <c:pt idx="27">
                  <c:v> (270,50,50,100,15,0.32) </c:v>
                </c:pt>
                <c:pt idx="28">
                  <c:v> (270,47,60,100,14,0.35) </c:v>
                </c:pt>
                <c:pt idx="29">
                  <c:v> (270,46,70,100,13,0.36) </c:v>
                </c:pt>
                <c:pt idx="30">
                  <c:v> (270,45,80,100,13,0.37) </c:v>
                </c:pt>
                <c:pt idx="31">
                  <c:v> (270,44,90,100,13,0.38) </c:v>
                </c:pt>
                <c:pt idx="32">
                  <c:v> (270,44,100,100,13,0.38) </c:v>
                </c:pt>
                <c:pt idx="33">
                  <c:v> (280,74,20,100,97,0.07) </c:v>
                </c:pt>
                <c:pt idx="34">
                  <c:v> (280,52,30,100,19,0.25) </c:v>
                </c:pt>
                <c:pt idx="35">
                  <c:v> (280,44,40,100,14,0.34) </c:v>
                </c:pt>
                <c:pt idx="36">
                  <c:v> (280,42,50,100,13,0.38) </c:v>
                </c:pt>
                <c:pt idx="37">
                  <c:v> (280,42,60,100,12,0.4) </c:v>
                </c:pt>
                <c:pt idx="38">
                  <c:v> (280,42,70,100,11,0.42) </c:v>
                </c:pt>
                <c:pt idx="39">
                  <c:v> (280,42,80,100,11,0.43) </c:v>
                </c:pt>
                <c:pt idx="40">
                  <c:v> (280,42,90,100,11,0.43) </c:v>
                </c:pt>
                <c:pt idx="41">
                  <c:v> (280,42,100,100,11,0.44) </c:v>
                </c:pt>
              </c:strCache>
            </c:strRef>
          </c:cat>
          <c:val>
            <c:numRef>
              <c:f>'Zero 101'!$J$5:$J$46</c:f>
              <c:numCache>
                <c:formatCode>_(* #,##0.0_);_(* \(#,##0.0\);_(* "-"??_);_(@_)</c:formatCode>
                <c:ptCount val="42"/>
                <c:pt idx="0">
                  <c:v>6.453184110890434</c:v>
                </c:pt>
                <c:pt idx="1">
                  <c:v>6.2862914183674059</c:v>
                </c:pt>
                <c:pt idx="2">
                  <c:v>6.1750296233520539</c:v>
                </c:pt>
                <c:pt idx="3">
                  <c:v>6.1193987258443778</c:v>
                </c:pt>
                <c:pt idx="4">
                  <c:v>5.5074588532599389</c:v>
                </c:pt>
                <c:pt idx="5">
                  <c:v>5.0624116731985298</c:v>
                </c:pt>
                <c:pt idx="6">
                  <c:v>4.7286262881524737</c:v>
                </c:pt>
                <c:pt idx="7">
                  <c:v>4.5061026981217687</c:v>
                </c:pt>
                <c:pt idx="8">
                  <c:v>4.3948409031064157</c:v>
                </c:pt>
                <c:pt idx="9">
                  <c:v>4.3948409031064157</c:v>
                </c:pt>
                <c:pt idx="10">
                  <c:v>4.6729953906447976</c:v>
                </c:pt>
                <c:pt idx="11">
                  <c:v>3.9497937230450071</c:v>
                </c:pt>
                <c:pt idx="12">
                  <c:v>3.8385319280296546</c:v>
                </c:pt>
                <c:pt idx="13">
                  <c:v>3.782901030521979</c:v>
                </c:pt>
                <c:pt idx="14">
                  <c:v>3.7272701330143021</c:v>
                </c:pt>
                <c:pt idx="15">
                  <c:v>3.7272701330143021</c:v>
                </c:pt>
                <c:pt idx="16">
                  <c:v>3.7272701330143021</c:v>
                </c:pt>
                <c:pt idx="17">
                  <c:v>4.5061026981217687</c:v>
                </c:pt>
                <c:pt idx="18">
                  <c:v>3.5047465429835976</c:v>
                </c:pt>
                <c:pt idx="19">
                  <c:v>3.3378538504605695</c:v>
                </c:pt>
                <c:pt idx="20">
                  <c:v>3.226592055445217</c:v>
                </c:pt>
                <c:pt idx="21">
                  <c:v>3.170961157937541</c:v>
                </c:pt>
                <c:pt idx="22">
                  <c:v>3.1153302604298649</c:v>
                </c:pt>
                <c:pt idx="23">
                  <c:v>3.0596993629221889</c:v>
                </c:pt>
                <c:pt idx="24">
                  <c:v>3.0596993629221889</c:v>
                </c:pt>
                <c:pt idx="25">
                  <c:v>3.393484747968246</c:v>
                </c:pt>
                <c:pt idx="26">
                  <c:v>2.9484375679068364</c:v>
                </c:pt>
                <c:pt idx="27">
                  <c:v>2.7815448753838083</c:v>
                </c:pt>
                <c:pt idx="28">
                  <c:v>2.6146521828607794</c:v>
                </c:pt>
                <c:pt idx="29">
                  <c:v>2.5590212853531038</c:v>
                </c:pt>
                <c:pt idx="30">
                  <c:v>2.5033903878454269</c:v>
                </c:pt>
                <c:pt idx="31">
                  <c:v>2.4477594903377509</c:v>
                </c:pt>
                <c:pt idx="32">
                  <c:v>2.4477594903377509</c:v>
                </c:pt>
                <c:pt idx="33">
                  <c:v>4.1166864155680347</c:v>
                </c:pt>
                <c:pt idx="34">
                  <c:v>2.89280667039916</c:v>
                </c:pt>
                <c:pt idx="35">
                  <c:v>2.4477594903377509</c:v>
                </c:pt>
                <c:pt idx="36">
                  <c:v>2.3364976953223988</c:v>
                </c:pt>
                <c:pt idx="37">
                  <c:v>2.3364976953223988</c:v>
                </c:pt>
                <c:pt idx="38">
                  <c:v>2.3364976953223988</c:v>
                </c:pt>
                <c:pt idx="39">
                  <c:v>2.3364976953223988</c:v>
                </c:pt>
                <c:pt idx="40">
                  <c:v>2.3364976953223988</c:v>
                </c:pt>
                <c:pt idx="41">
                  <c:v>2.3364976953223988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9BC-164E-849E-5C3CB96E95FA}"/>
            </c:ext>
          </c:extLst>
        </c:ser>
        <c:ser>
          <c:idx val="4"/>
          <c:order val="4"/>
          <c:tx>
            <c:v>Electrolyser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'Zero 101'!$S$5:$S$46</c:f>
              <c:strCache>
                <c:ptCount val="42"/>
                <c:pt idx="0">
                  <c:v> (230,116,70,100,89,0.09) </c:v>
                </c:pt>
                <c:pt idx="1">
                  <c:v> (230,113,80,100,66,0.1) </c:v>
                </c:pt>
                <c:pt idx="2">
                  <c:v> (230,111,90,100,60,0.11) </c:v>
                </c:pt>
                <c:pt idx="3">
                  <c:v> (230,110,100,100,58,0.11) </c:v>
                </c:pt>
                <c:pt idx="4">
                  <c:v> (240,99,50,100,52,0.11) </c:v>
                </c:pt>
                <c:pt idx="5">
                  <c:v> (240,91,60,100,36,0.15) </c:v>
                </c:pt>
                <c:pt idx="6">
                  <c:v> (240,85,70,100,31,0.17) </c:v>
                </c:pt>
                <c:pt idx="7">
                  <c:v> (240,81,80,100,29,0.18) </c:v>
                </c:pt>
                <c:pt idx="8">
                  <c:v> (240,79,90,100,28,0.18) </c:v>
                </c:pt>
                <c:pt idx="9">
                  <c:v> (240,79,100,100,28,0.19) </c:v>
                </c:pt>
                <c:pt idx="10">
                  <c:v> (250,84,40,100,41,0.13) </c:v>
                </c:pt>
                <c:pt idx="11">
                  <c:v> (250,71,50,100,27,0.19) </c:v>
                </c:pt>
                <c:pt idx="12">
                  <c:v> (250,69,60,100,23,0.22) </c:v>
                </c:pt>
                <c:pt idx="13">
                  <c:v> (250,68,70,100,21,0.24) </c:v>
                </c:pt>
                <c:pt idx="14">
                  <c:v> (250,67,80,100,20,0.25) </c:v>
                </c:pt>
                <c:pt idx="15">
                  <c:v> (250,67,90,100,19,0.26) </c:v>
                </c:pt>
                <c:pt idx="16">
                  <c:v> (250,67,100,100,19,0.26) </c:v>
                </c:pt>
                <c:pt idx="17">
                  <c:v> (260,81,30,100,53,0.11) </c:v>
                </c:pt>
                <c:pt idx="18">
                  <c:v> (260,63,40,100,24,0.21) </c:v>
                </c:pt>
                <c:pt idx="19">
                  <c:v> (260,60,50,100,19,0.26) </c:v>
                </c:pt>
                <c:pt idx="20">
                  <c:v> (260,58,60,100,17,0.29) </c:v>
                </c:pt>
                <c:pt idx="21">
                  <c:v> (260,57,70,100,16,0.31) </c:v>
                </c:pt>
                <c:pt idx="22">
                  <c:v> (260,56,80,100,15,0.32) </c:v>
                </c:pt>
                <c:pt idx="23">
                  <c:v> (260,55,90,100,15,0.32) </c:v>
                </c:pt>
                <c:pt idx="24">
                  <c:v> (260,55,100,100,15,0.33) </c:v>
                </c:pt>
                <c:pt idx="25">
                  <c:v> (270,61,30,100,27,0.19) </c:v>
                </c:pt>
                <c:pt idx="26">
                  <c:v> (270,53,40,100,18,0.28) </c:v>
                </c:pt>
                <c:pt idx="27">
                  <c:v> (270,50,50,100,15,0.32) </c:v>
                </c:pt>
                <c:pt idx="28">
                  <c:v> (270,47,60,100,14,0.35) </c:v>
                </c:pt>
                <c:pt idx="29">
                  <c:v> (270,46,70,100,13,0.36) </c:v>
                </c:pt>
                <c:pt idx="30">
                  <c:v> (270,45,80,100,13,0.37) </c:v>
                </c:pt>
                <c:pt idx="31">
                  <c:v> (270,44,90,100,13,0.38) </c:v>
                </c:pt>
                <c:pt idx="32">
                  <c:v> (270,44,100,100,13,0.38) </c:v>
                </c:pt>
                <c:pt idx="33">
                  <c:v> (280,74,20,100,97,0.07) </c:v>
                </c:pt>
                <c:pt idx="34">
                  <c:v> (280,52,30,100,19,0.25) </c:v>
                </c:pt>
                <c:pt idx="35">
                  <c:v> (280,44,40,100,14,0.34) </c:v>
                </c:pt>
                <c:pt idx="36">
                  <c:v> (280,42,50,100,13,0.38) </c:v>
                </c:pt>
                <c:pt idx="37">
                  <c:v> (280,42,60,100,12,0.4) </c:v>
                </c:pt>
                <c:pt idx="38">
                  <c:v> (280,42,70,100,11,0.42) </c:v>
                </c:pt>
                <c:pt idx="39">
                  <c:v> (280,42,80,100,11,0.43) </c:v>
                </c:pt>
                <c:pt idx="40">
                  <c:v> (280,42,90,100,11,0.43) </c:v>
                </c:pt>
                <c:pt idx="41">
                  <c:v> (280,42,100,100,11,0.44) </c:v>
                </c:pt>
              </c:strCache>
            </c:strRef>
          </c:cat>
          <c:val>
            <c:numRef>
              <c:f>'Zero 101'!$I$5:$I$46</c:f>
              <c:numCache>
                <c:formatCode>_(* #,##0.0_);_(* \(#,##0.0\);_(* "-"??_);_(@_)</c:formatCode>
                <c:ptCount val="42"/>
                <c:pt idx="0">
                  <c:v>3.4530916878174751</c:v>
                </c:pt>
                <c:pt idx="1">
                  <c:v>3.9463905003628286</c:v>
                </c:pt>
                <c:pt idx="2">
                  <c:v>4.4396893129081834</c:v>
                </c:pt>
                <c:pt idx="3">
                  <c:v>4.9329881254535364</c:v>
                </c:pt>
                <c:pt idx="4">
                  <c:v>2.4664940627267682</c:v>
                </c:pt>
                <c:pt idx="5">
                  <c:v>2.9597928752721221</c:v>
                </c:pt>
                <c:pt idx="6">
                  <c:v>3.4530916878174751</c:v>
                </c:pt>
                <c:pt idx="7">
                  <c:v>3.9463905003628286</c:v>
                </c:pt>
                <c:pt idx="8">
                  <c:v>4.4396893129081834</c:v>
                </c:pt>
                <c:pt idx="9">
                  <c:v>4.9329881254535364</c:v>
                </c:pt>
                <c:pt idx="10">
                  <c:v>1.9731952501814143</c:v>
                </c:pt>
                <c:pt idx="11">
                  <c:v>2.4664940627267682</c:v>
                </c:pt>
                <c:pt idx="12">
                  <c:v>2.9597928752721221</c:v>
                </c:pt>
                <c:pt idx="13">
                  <c:v>3.4530916878174751</c:v>
                </c:pt>
                <c:pt idx="14">
                  <c:v>3.9463905003628286</c:v>
                </c:pt>
                <c:pt idx="15">
                  <c:v>4.4396893129081834</c:v>
                </c:pt>
                <c:pt idx="16">
                  <c:v>4.9329881254535364</c:v>
                </c:pt>
                <c:pt idx="17">
                  <c:v>1.479896437636061</c:v>
                </c:pt>
                <c:pt idx="18">
                  <c:v>1.9731952501814143</c:v>
                </c:pt>
                <c:pt idx="19">
                  <c:v>2.4664940627267682</c:v>
                </c:pt>
                <c:pt idx="20">
                  <c:v>2.9597928752721221</c:v>
                </c:pt>
                <c:pt idx="21">
                  <c:v>3.4530916878174751</c:v>
                </c:pt>
                <c:pt idx="22">
                  <c:v>3.9463905003628286</c:v>
                </c:pt>
                <c:pt idx="23">
                  <c:v>4.4396893129081834</c:v>
                </c:pt>
                <c:pt idx="24">
                  <c:v>4.9329881254535364</c:v>
                </c:pt>
                <c:pt idx="25">
                  <c:v>1.479896437636061</c:v>
                </c:pt>
                <c:pt idx="26">
                  <c:v>1.9731952501814143</c:v>
                </c:pt>
                <c:pt idx="27">
                  <c:v>2.4664940627267682</c:v>
                </c:pt>
                <c:pt idx="28">
                  <c:v>2.9597928752721221</c:v>
                </c:pt>
                <c:pt idx="29">
                  <c:v>3.4530916878174751</c:v>
                </c:pt>
                <c:pt idx="30">
                  <c:v>3.9463905003628286</c:v>
                </c:pt>
                <c:pt idx="31">
                  <c:v>4.4396893129081834</c:v>
                </c:pt>
                <c:pt idx="32">
                  <c:v>4.9329881254535364</c:v>
                </c:pt>
                <c:pt idx="33">
                  <c:v>0.98659762509070714</c:v>
                </c:pt>
                <c:pt idx="34">
                  <c:v>1.479896437636061</c:v>
                </c:pt>
                <c:pt idx="35">
                  <c:v>1.9731952501814143</c:v>
                </c:pt>
                <c:pt idx="36">
                  <c:v>2.4664940627267682</c:v>
                </c:pt>
                <c:pt idx="37">
                  <c:v>2.9597928752721221</c:v>
                </c:pt>
                <c:pt idx="38">
                  <c:v>3.4530916878174751</c:v>
                </c:pt>
                <c:pt idx="39">
                  <c:v>3.9463905003628286</c:v>
                </c:pt>
                <c:pt idx="40">
                  <c:v>4.4396893129081834</c:v>
                </c:pt>
                <c:pt idx="41">
                  <c:v>4.9329881254535364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9BC-164E-849E-5C3CB96E95FA}"/>
            </c:ext>
          </c:extLst>
        </c:ser>
        <c:ser>
          <c:idx val="5"/>
          <c:order val="5"/>
          <c:tx>
            <c:v>Hydrogen Electricity Generation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'Zero 101'!$S$5:$S$46</c:f>
              <c:strCache>
                <c:ptCount val="42"/>
                <c:pt idx="0">
                  <c:v> (230,116,70,100,89,0.09) </c:v>
                </c:pt>
                <c:pt idx="1">
                  <c:v> (230,113,80,100,66,0.1) </c:v>
                </c:pt>
                <c:pt idx="2">
                  <c:v> (230,111,90,100,60,0.11) </c:v>
                </c:pt>
                <c:pt idx="3">
                  <c:v> (230,110,100,100,58,0.11) </c:v>
                </c:pt>
                <c:pt idx="4">
                  <c:v> (240,99,50,100,52,0.11) </c:v>
                </c:pt>
                <c:pt idx="5">
                  <c:v> (240,91,60,100,36,0.15) </c:v>
                </c:pt>
                <c:pt idx="6">
                  <c:v> (240,85,70,100,31,0.17) </c:v>
                </c:pt>
                <c:pt idx="7">
                  <c:v> (240,81,80,100,29,0.18) </c:v>
                </c:pt>
                <c:pt idx="8">
                  <c:v> (240,79,90,100,28,0.18) </c:v>
                </c:pt>
                <c:pt idx="9">
                  <c:v> (240,79,100,100,28,0.19) </c:v>
                </c:pt>
                <c:pt idx="10">
                  <c:v> (250,84,40,100,41,0.13) </c:v>
                </c:pt>
                <c:pt idx="11">
                  <c:v> (250,71,50,100,27,0.19) </c:v>
                </c:pt>
                <c:pt idx="12">
                  <c:v> (250,69,60,100,23,0.22) </c:v>
                </c:pt>
                <c:pt idx="13">
                  <c:v> (250,68,70,100,21,0.24) </c:v>
                </c:pt>
                <c:pt idx="14">
                  <c:v> (250,67,80,100,20,0.25) </c:v>
                </c:pt>
                <c:pt idx="15">
                  <c:v> (250,67,90,100,19,0.26) </c:v>
                </c:pt>
                <c:pt idx="16">
                  <c:v> (250,67,100,100,19,0.26) </c:v>
                </c:pt>
                <c:pt idx="17">
                  <c:v> (260,81,30,100,53,0.11) </c:v>
                </c:pt>
                <c:pt idx="18">
                  <c:v> (260,63,40,100,24,0.21) </c:v>
                </c:pt>
                <c:pt idx="19">
                  <c:v> (260,60,50,100,19,0.26) </c:v>
                </c:pt>
                <c:pt idx="20">
                  <c:v> (260,58,60,100,17,0.29) </c:v>
                </c:pt>
                <c:pt idx="21">
                  <c:v> (260,57,70,100,16,0.31) </c:v>
                </c:pt>
                <c:pt idx="22">
                  <c:v> (260,56,80,100,15,0.32) </c:v>
                </c:pt>
                <c:pt idx="23">
                  <c:v> (260,55,90,100,15,0.32) </c:v>
                </c:pt>
                <c:pt idx="24">
                  <c:v> (260,55,100,100,15,0.33) </c:v>
                </c:pt>
                <c:pt idx="25">
                  <c:v> (270,61,30,100,27,0.19) </c:v>
                </c:pt>
                <c:pt idx="26">
                  <c:v> (270,53,40,100,18,0.28) </c:v>
                </c:pt>
                <c:pt idx="27">
                  <c:v> (270,50,50,100,15,0.32) </c:v>
                </c:pt>
                <c:pt idx="28">
                  <c:v> (270,47,60,100,14,0.35) </c:v>
                </c:pt>
                <c:pt idx="29">
                  <c:v> (270,46,70,100,13,0.36) </c:v>
                </c:pt>
                <c:pt idx="30">
                  <c:v> (270,45,80,100,13,0.37) </c:v>
                </c:pt>
                <c:pt idx="31">
                  <c:v> (270,44,90,100,13,0.38) </c:v>
                </c:pt>
                <c:pt idx="32">
                  <c:v> (270,44,100,100,13,0.38) </c:v>
                </c:pt>
                <c:pt idx="33">
                  <c:v> (280,74,20,100,97,0.07) </c:v>
                </c:pt>
                <c:pt idx="34">
                  <c:v> (280,52,30,100,19,0.25) </c:v>
                </c:pt>
                <c:pt idx="35">
                  <c:v> (280,44,40,100,14,0.34) </c:v>
                </c:pt>
                <c:pt idx="36">
                  <c:v> (280,42,50,100,13,0.38) </c:v>
                </c:pt>
                <c:pt idx="37">
                  <c:v> (280,42,60,100,12,0.4) </c:v>
                </c:pt>
                <c:pt idx="38">
                  <c:v> (280,42,70,100,11,0.42) </c:v>
                </c:pt>
                <c:pt idx="39">
                  <c:v> (280,42,80,100,11,0.43) </c:v>
                </c:pt>
                <c:pt idx="40">
                  <c:v> (280,42,90,100,11,0.43) </c:v>
                </c:pt>
                <c:pt idx="41">
                  <c:v> (280,42,100,100,11,0.44) </c:v>
                </c:pt>
              </c:strCache>
            </c:strRef>
          </c:cat>
          <c:val>
            <c:numRef>
              <c:f>'Zero 101'!$K$5:$K$46</c:f>
              <c:numCache>
                <c:formatCode>_(* #,##0.0_);_(* \(#,##0.0\);_(* "-"??_);_(@_)</c:formatCode>
                <c:ptCount val="42"/>
                <c:pt idx="0">
                  <c:v>4.6589332295950063</c:v>
                </c:pt>
                <c:pt idx="1">
                  <c:v>4.6589332295950063</c:v>
                </c:pt>
                <c:pt idx="2">
                  <c:v>4.6589332295950063</c:v>
                </c:pt>
                <c:pt idx="3">
                  <c:v>4.6589332295950063</c:v>
                </c:pt>
                <c:pt idx="4">
                  <c:v>4.6589332295950063</c:v>
                </c:pt>
                <c:pt idx="5">
                  <c:v>4.6589332295950063</c:v>
                </c:pt>
                <c:pt idx="6">
                  <c:v>4.6589332295950063</c:v>
                </c:pt>
                <c:pt idx="7">
                  <c:v>4.6589332295950063</c:v>
                </c:pt>
                <c:pt idx="8">
                  <c:v>4.6589332295950063</c:v>
                </c:pt>
                <c:pt idx="9">
                  <c:v>4.6589332295950063</c:v>
                </c:pt>
                <c:pt idx="10">
                  <c:v>4.6589332295950063</c:v>
                </c:pt>
                <c:pt idx="11">
                  <c:v>4.6589332295950063</c:v>
                </c:pt>
                <c:pt idx="12">
                  <c:v>4.6589332295950063</c:v>
                </c:pt>
                <c:pt idx="13">
                  <c:v>4.6589332295950063</c:v>
                </c:pt>
                <c:pt idx="14">
                  <c:v>4.6589332295950063</c:v>
                </c:pt>
                <c:pt idx="15">
                  <c:v>4.6589332295950063</c:v>
                </c:pt>
                <c:pt idx="16">
                  <c:v>4.6589332295950063</c:v>
                </c:pt>
                <c:pt idx="17">
                  <c:v>4.6589332295950063</c:v>
                </c:pt>
                <c:pt idx="18">
                  <c:v>4.6589332295950063</c:v>
                </c:pt>
                <c:pt idx="19">
                  <c:v>4.6589332295950063</c:v>
                </c:pt>
                <c:pt idx="20">
                  <c:v>4.6589332295950063</c:v>
                </c:pt>
                <c:pt idx="21">
                  <c:v>4.6589332295950063</c:v>
                </c:pt>
                <c:pt idx="22">
                  <c:v>4.6589332295950063</c:v>
                </c:pt>
                <c:pt idx="23">
                  <c:v>4.6589332295950063</c:v>
                </c:pt>
                <c:pt idx="24">
                  <c:v>4.6589332295950063</c:v>
                </c:pt>
                <c:pt idx="25">
                  <c:v>4.6589332295950063</c:v>
                </c:pt>
                <c:pt idx="26">
                  <c:v>4.6589332295950063</c:v>
                </c:pt>
                <c:pt idx="27">
                  <c:v>4.6589332295950063</c:v>
                </c:pt>
                <c:pt idx="28">
                  <c:v>4.6589332295950063</c:v>
                </c:pt>
                <c:pt idx="29">
                  <c:v>4.6589332295950063</c:v>
                </c:pt>
                <c:pt idx="30">
                  <c:v>4.6589332295950063</c:v>
                </c:pt>
                <c:pt idx="31">
                  <c:v>4.6589332295950063</c:v>
                </c:pt>
                <c:pt idx="32">
                  <c:v>4.6589332295950063</c:v>
                </c:pt>
                <c:pt idx="33">
                  <c:v>4.6589332295950063</c:v>
                </c:pt>
                <c:pt idx="34">
                  <c:v>4.6589332295950063</c:v>
                </c:pt>
                <c:pt idx="35">
                  <c:v>4.6589332295950063</c:v>
                </c:pt>
                <c:pt idx="36">
                  <c:v>4.6589332295950063</c:v>
                </c:pt>
                <c:pt idx="37">
                  <c:v>4.6589332295950063</c:v>
                </c:pt>
                <c:pt idx="38">
                  <c:v>4.6589332295950063</c:v>
                </c:pt>
                <c:pt idx="39">
                  <c:v>4.6589332295950063</c:v>
                </c:pt>
                <c:pt idx="40">
                  <c:v>4.6589332295950063</c:v>
                </c:pt>
                <c:pt idx="41">
                  <c:v>4.6589332295950063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9BC-164E-849E-5C3CB96E95FA}"/>
            </c:ext>
          </c:extLst>
        </c:ser>
        <c:ser>
          <c:idx val="6"/>
          <c:order val="6"/>
          <c:tx>
            <c:v>Carbon Storage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'Zero 101'!$S$5:$S$46</c:f>
              <c:strCache>
                <c:ptCount val="42"/>
                <c:pt idx="0">
                  <c:v> (230,116,70,100,89,0.09) </c:v>
                </c:pt>
                <c:pt idx="1">
                  <c:v> (230,113,80,100,66,0.1) </c:v>
                </c:pt>
                <c:pt idx="2">
                  <c:v> (230,111,90,100,60,0.11) </c:v>
                </c:pt>
                <c:pt idx="3">
                  <c:v> (230,110,100,100,58,0.11) </c:v>
                </c:pt>
                <c:pt idx="4">
                  <c:v> (240,99,50,100,52,0.11) </c:v>
                </c:pt>
                <c:pt idx="5">
                  <c:v> (240,91,60,100,36,0.15) </c:v>
                </c:pt>
                <c:pt idx="6">
                  <c:v> (240,85,70,100,31,0.17) </c:v>
                </c:pt>
                <c:pt idx="7">
                  <c:v> (240,81,80,100,29,0.18) </c:v>
                </c:pt>
                <c:pt idx="8">
                  <c:v> (240,79,90,100,28,0.18) </c:v>
                </c:pt>
                <c:pt idx="9">
                  <c:v> (240,79,100,100,28,0.19) </c:v>
                </c:pt>
                <c:pt idx="10">
                  <c:v> (250,84,40,100,41,0.13) </c:v>
                </c:pt>
                <c:pt idx="11">
                  <c:v> (250,71,50,100,27,0.19) </c:v>
                </c:pt>
                <c:pt idx="12">
                  <c:v> (250,69,60,100,23,0.22) </c:v>
                </c:pt>
                <c:pt idx="13">
                  <c:v> (250,68,70,100,21,0.24) </c:v>
                </c:pt>
                <c:pt idx="14">
                  <c:v> (250,67,80,100,20,0.25) </c:v>
                </c:pt>
                <c:pt idx="15">
                  <c:v> (250,67,90,100,19,0.26) </c:v>
                </c:pt>
                <c:pt idx="16">
                  <c:v> (250,67,100,100,19,0.26) </c:v>
                </c:pt>
                <c:pt idx="17">
                  <c:v> (260,81,30,100,53,0.11) </c:v>
                </c:pt>
                <c:pt idx="18">
                  <c:v> (260,63,40,100,24,0.21) </c:v>
                </c:pt>
                <c:pt idx="19">
                  <c:v> (260,60,50,100,19,0.26) </c:v>
                </c:pt>
                <c:pt idx="20">
                  <c:v> (260,58,60,100,17,0.29) </c:v>
                </c:pt>
                <c:pt idx="21">
                  <c:v> (260,57,70,100,16,0.31) </c:v>
                </c:pt>
                <c:pt idx="22">
                  <c:v> (260,56,80,100,15,0.32) </c:v>
                </c:pt>
                <c:pt idx="23">
                  <c:v> (260,55,90,100,15,0.32) </c:v>
                </c:pt>
                <c:pt idx="24">
                  <c:v> (260,55,100,100,15,0.33) </c:v>
                </c:pt>
                <c:pt idx="25">
                  <c:v> (270,61,30,100,27,0.19) </c:v>
                </c:pt>
                <c:pt idx="26">
                  <c:v> (270,53,40,100,18,0.28) </c:v>
                </c:pt>
                <c:pt idx="27">
                  <c:v> (270,50,50,100,15,0.32) </c:v>
                </c:pt>
                <c:pt idx="28">
                  <c:v> (270,47,60,100,14,0.35) </c:v>
                </c:pt>
                <c:pt idx="29">
                  <c:v> (270,46,70,100,13,0.36) </c:v>
                </c:pt>
                <c:pt idx="30">
                  <c:v> (270,45,80,100,13,0.37) </c:v>
                </c:pt>
                <c:pt idx="31">
                  <c:v> (270,44,90,100,13,0.38) </c:v>
                </c:pt>
                <c:pt idx="32">
                  <c:v> (270,44,100,100,13,0.38) </c:v>
                </c:pt>
                <c:pt idx="33">
                  <c:v> (280,74,20,100,97,0.07) </c:v>
                </c:pt>
                <c:pt idx="34">
                  <c:v> (280,52,30,100,19,0.25) </c:v>
                </c:pt>
                <c:pt idx="35">
                  <c:v> (280,44,40,100,14,0.34) </c:v>
                </c:pt>
                <c:pt idx="36">
                  <c:v> (280,42,50,100,13,0.38) </c:v>
                </c:pt>
                <c:pt idx="37">
                  <c:v> (280,42,60,100,12,0.4) </c:v>
                </c:pt>
                <c:pt idx="38">
                  <c:v> (280,42,70,100,11,0.42) </c:v>
                </c:pt>
                <c:pt idx="39">
                  <c:v> (280,42,80,100,11,0.43) </c:v>
                </c:pt>
                <c:pt idx="40">
                  <c:v> (280,42,90,100,11,0.43) </c:v>
                </c:pt>
                <c:pt idx="41">
                  <c:v> (280,42,100,100,11,0.44) </c:v>
                </c:pt>
              </c:strCache>
            </c:strRef>
          </c:cat>
          <c:val>
            <c:numRef>
              <c:f>'Zero 101'!$P$5:$P$46</c:f>
              <c:numCache>
                <c:formatCode>0.0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9BC-164E-849E-5C3CB96E95FA}"/>
            </c:ext>
          </c:extLst>
        </c:ser>
        <c:ser>
          <c:idx val="7"/>
          <c:order val="7"/>
          <c:tx>
            <c:v>DAC</c:v>
          </c:tx>
          <c:spPr>
            <a:solidFill>
              <a:schemeClr val="accent2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'Zero 101'!$S$5:$S$46</c:f>
              <c:strCache>
                <c:ptCount val="42"/>
                <c:pt idx="0">
                  <c:v> (230,116,70,100,89,0.09) </c:v>
                </c:pt>
                <c:pt idx="1">
                  <c:v> (230,113,80,100,66,0.1) </c:v>
                </c:pt>
                <c:pt idx="2">
                  <c:v> (230,111,90,100,60,0.11) </c:v>
                </c:pt>
                <c:pt idx="3">
                  <c:v> (230,110,100,100,58,0.11) </c:v>
                </c:pt>
                <c:pt idx="4">
                  <c:v> (240,99,50,100,52,0.11) </c:v>
                </c:pt>
                <c:pt idx="5">
                  <c:v> (240,91,60,100,36,0.15) </c:v>
                </c:pt>
                <c:pt idx="6">
                  <c:v> (240,85,70,100,31,0.17) </c:v>
                </c:pt>
                <c:pt idx="7">
                  <c:v> (240,81,80,100,29,0.18) </c:v>
                </c:pt>
                <c:pt idx="8">
                  <c:v> (240,79,90,100,28,0.18) </c:v>
                </c:pt>
                <c:pt idx="9">
                  <c:v> (240,79,100,100,28,0.19) </c:v>
                </c:pt>
                <c:pt idx="10">
                  <c:v> (250,84,40,100,41,0.13) </c:v>
                </c:pt>
                <c:pt idx="11">
                  <c:v> (250,71,50,100,27,0.19) </c:v>
                </c:pt>
                <c:pt idx="12">
                  <c:v> (250,69,60,100,23,0.22) </c:v>
                </c:pt>
                <c:pt idx="13">
                  <c:v> (250,68,70,100,21,0.24) </c:v>
                </c:pt>
                <c:pt idx="14">
                  <c:v> (250,67,80,100,20,0.25) </c:v>
                </c:pt>
                <c:pt idx="15">
                  <c:v> (250,67,90,100,19,0.26) </c:v>
                </c:pt>
                <c:pt idx="16">
                  <c:v> (250,67,100,100,19,0.26) </c:v>
                </c:pt>
                <c:pt idx="17">
                  <c:v> (260,81,30,100,53,0.11) </c:v>
                </c:pt>
                <c:pt idx="18">
                  <c:v> (260,63,40,100,24,0.21) </c:v>
                </c:pt>
                <c:pt idx="19">
                  <c:v> (260,60,50,100,19,0.26) </c:v>
                </c:pt>
                <c:pt idx="20">
                  <c:v> (260,58,60,100,17,0.29) </c:v>
                </c:pt>
                <c:pt idx="21">
                  <c:v> (260,57,70,100,16,0.31) </c:v>
                </c:pt>
                <c:pt idx="22">
                  <c:v> (260,56,80,100,15,0.32) </c:v>
                </c:pt>
                <c:pt idx="23">
                  <c:v> (260,55,90,100,15,0.32) </c:v>
                </c:pt>
                <c:pt idx="24">
                  <c:v> (260,55,100,100,15,0.33) </c:v>
                </c:pt>
                <c:pt idx="25">
                  <c:v> (270,61,30,100,27,0.19) </c:v>
                </c:pt>
                <c:pt idx="26">
                  <c:v> (270,53,40,100,18,0.28) </c:v>
                </c:pt>
                <c:pt idx="27">
                  <c:v> (270,50,50,100,15,0.32) </c:v>
                </c:pt>
                <c:pt idx="28">
                  <c:v> (270,47,60,100,14,0.35) </c:v>
                </c:pt>
                <c:pt idx="29">
                  <c:v> (270,46,70,100,13,0.36) </c:v>
                </c:pt>
                <c:pt idx="30">
                  <c:v> (270,45,80,100,13,0.37) </c:v>
                </c:pt>
                <c:pt idx="31">
                  <c:v> (270,44,90,100,13,0.38) </c:v>
                </c:pt>
                <c:pt idx="32">
                  <c:v> (270,44,100,100,13,0.38) </c:v>
                </c:pt>
                <c:pt idx="33">
                  <c:v> (280,74,20,100,97,0.07) </c:v>
                </c:pt>
                <c:pt idx="34">
                  <c:v> (280,52,30,100,19,0.25) </c:v>
                </c:pt>
                <c:pt idx="35">
                  <c:v> (280,44,40,100,14,0.34) </c:v>
                </c:pt>
                <c:pt idx="36">
                  <c:v> (280,42,50,100,13,0.38) </c:v>
                </c:pt>
                <c:pt idx="37">
                  <c:v> (280,42,60,100,12,0.4) </c:v>
                </c:pt>
                <c:pt idx="38">
                  <c:v> (280,42,70,100,11,0.42) </c:v>
                </c:pt>
                <c:pt idx="39">
                  <c:v> (280,42,80,100,11,0.43) </c:v>
                </c:pt>
                <c:pt idx="40">
                  <c:v> (280,42,90,100,11,0.43) </c:v>
                </c:pt>
                <c:pt idx="41">
                  <c:v> (280,42,100,100,11,0.44) </c:v>
                </c:pt>
              </c:strCache>
            </c:strRef>
          </c:cat>
          <c:val>
            <c:numRef>
              <c:f>'Zero 101'!$O$5:$O$46</c:f>
              <c:numCache>
                <c:formatCode>_(* #,##0.00_);_(* \(#,##0.00\);_(* "-"??_);_(@_)</c:formatCode>
                <c:ptCount val="42"/>
                <c:pt idx="0">
                  <c:v>5.4597656000970582</c:v>
                </c:pt>
                <c:pt idx="1">
                  <c:v>4.5240911116859355</c:v>
                </c:pt>
                <c:pt idx="2">
                  <c:v>4.2962357254860573</c:v>
                </c:pt>
                <c:pt idx="3">
                  <c:v>4.2554744757186382</c:v>
                </c:pt>
                <c:pt idx="4">
                  <c:v>4.0413420436071252</c:v>
                </c:pt>
                <c:pt idx="5">
                  <c:v>3.6636211290957008</c:v>
                </c:pt>
                <c:pt idx="6">
                  <c:v>3.5443944735259976</c:v>
                </c:pt>
                <c:pt idx="7">
                  <c:v>3.5206170778283363</c:v>
                </c:pt>
                <c:pt idx="8">
                  <c:v>3.517152371598105</c:v>
                </c:pt>
                <c:pt idx="9">
                  <c:v>3.5628049713376155</c:v>
                </c:pt>
                <c:pt idx="10">
                  <c:v>3.7574399389770456</c:v>
                </c:pt>
                <c:pt idx="11">
                  <c:v>3.4887553675934697</c:v>
                </c:pt>
                <c:pt idx="12">
                  <c:v>3.4687823552074342</c:v>
                </c:pt>
                <c:pt idx="13">
                  <c:v>3.4353581303981495</c:v>
                </c:pt>
                <c:pt idx="14">
                  <c:v>3.402205647253981</c:v>
                </c:pt>
                <c:pt idx="15">
                  <c:v>3.3095417394493802</c:v>
                </c:pt>
                <c:pt idx="16">
                  <c:v>3.359881882912144</c:v>
                </c:pt>
                <c:pt idx="17">
                  <c:v>3.9786376543815778</c:v>
                </c:pt>
                <c:pt idx="18">
                  <c:v>3.3685096807795811</c:v>
                </c:pt>
                <c:pt idx="19">
                  <c:v>3.3314848789075082</c:v>
                </c:pt>
                <c:pt idx="20">
                  <c:v>3.3284277851749517</c:v>
                </c:pt>
                <c:pt idx="21">
                  <c:v>3.3272049476819285</c:v>
                </c:pt>
                <c:pt idx="22">
                  <c:v>3.2415383877540678</c:v>
                </c:pt>
                <c:pt idx="23">
                  <c:v>3.2996231686726416</c:v>
                </c:pt>
                <c:pt idx="24">
                  <c:v>3.3281560435098352</c:v>
                </c:pt>
                <c:pt idx="25">
                  <c:v>3.4080480930539783</c:v>
                </c:pt>
                <c:pt idx="26">
                  <c:v>3.3640259433051649</c:v>
                </c:pt>
                <c:pt idx="27">
                  <c:v>3.2792425437889312</c:v>
                </c:pt>
                <c:pt idx="28">
                  <c:v>3.3145689602540283</c:v>
                </c:pt>
                <c:pt idx="29">
                  <c:v>3.205872294207575</c:v>
                </c:pt>
                <c:pt idx="30">
                  <c:v>3.2853567312540446</c:v>
                </c:pt>
                <c:pt idx="31">
                  <c:v>3.3365800351284354</c:v>
                </c:pt>
                <c:pt idx="32">
                  <c:v>3.3639580078888862</c:v>
                </c:pt>
                <c:pt idx="33">
                  <c:v>4.9225323281624647</c:v>
                </c:pt>
                <c:pt idx="34">
                  <c:v>3.2863078270819512</c:v>
                </c:pt>
                <c:pt idx="35">
                  <c:v>3.2004374609052526</c:v>
                </c:pt>
                <c:pt idx="36">
                  <c:v>3.3507106017144741</c:v>
                </c:pt>
                <c:pt idx="37">
                  <c:v>3.2967698811889217</c:v>
                </c:pt>
                <c:pt idx="38">
                  <c:v>3.1296487571425002</c:v>
                </c:pt>
                <c:pt idx="39">
                  <c:v>3.1976521088378123</c:v>
                </c:pt>
                <c:pt idx="40">
                  <c:v>3.2357638773703497</c:v>
                </c:pt>
                <c:pt idx="41">
                  <c:v>3.2604244334796393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9BC-164E-849E-5C3CB96E9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572480"/>
        <c:axId val="280107776"/>
      </c:barChart>
      <c:lineChart>
        <c:grouping val="standard"/>
        <c:varyColors val="0"/>
        <c:ser>
          <c:idx val="8"/>
          <c:order val="8"/>
          <c:tx>
            <c:v>Total</c:v>
          </c:tx>
          <c:spPr>
            <a:ln w="19050">
              <a:solidFill>
                <a:schemeClr val="tx1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</c:spPr>
          </c:marker>
          <c:dLbls>
            <c:spPr>
              <a:ln w="9525">
                <a:solidFill>
                  <a:schemeClr val="tx1"/>
                </a:solidFill>
              </a:ln>
            </c:spPr>
            <c:txPr>
              <a:bodyPr rot="-3840000" anchor="t" anchorCtr="0"/>
              <a:lstStyle/>
              <a:p>
                <a:pPr>
                  <a:defRPr lang="ja-JP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'Zero 101'!$Q$5:$Q$46</c:f>
              <c:numCache>
                <c:formatCode>_(* #,##0.00_);_(* \(#,##0.00\);_(* "-"??_);_(@_)</c:formatCode>
                <c:ptCount val="42"/>
                <c:pt idx="0">
                  <c:v>77.214872040320131</c:v>
                </c:pt>
                <c:pt idx="1">
                  <c:v>76.605603671931334</c:v>
                </c:pt>
                <c:pt idx="2">
                  <c:v>76.759785303261452</c:v>
                </c:pt>
                <c:pt idx="3">
                  <c:v>77.156691968531717</c:v>
                </c:pt>
                <c:pt idx="4">
                  <c:v>75.618739363820097</c:v>
                </c:pt>
                <c:pt idx="5">
                  <c:v>75.289270081792608</c:v>
                </c:pt>
                <c:pt idx="6">
                  <c:v>75.32955685372221</c:v>
                </c:pt>
                <c:pt idx="7">
                  <c:v>75.576554680539189</c:v>
                </c:pt>
                <c:pt idx="8">
                  <c:v>75.955126991838952</c:v>
                </c:pt>
                <c:pt idx="9">
                  <c:v>76.494078404123826</c:v>
                </c:pt>
                <c:pt idx="10">
                  <c:v>75.761688746740603</c:v>
                </c:pt>
                <c:pt idx="11">
                  <c:v>75.263101320302596</c:v>
                </c:pt>
                <c:pt idx="12">
                  <c:v>75.625165325446559</c:v>
                </c:pt>
                <c:pt idx="13">
                  <c:v>76.029409015674943</c:v>
                </c:pt>
                <c:pt idx="14">
                  <c:v>76.433924447568472</c:v>
                </c:pt>
                <c:pt idx="15">
                  <c:v>76.834559352309228</c:v>
                </c:pt>
                <c:pt idx="16">
                  <c:v>77.378198308317337</c:v>
                </c:pt>
                <c:pt idx="17">
                  <c:v>77.077308719787837</c:v>
                </c:pt>
                <c:pt idx="18">
                  <c:v>75.959123403593011</c:v>
                </c:pt>
                <c:pt idx="19">
                  <c:v>76.248504721743274</c:v>
                </c:pt>
                <c:pt idx="20">
                  <c:v>76.627484645540719</c:v>
                </c:pt>
                <c:pt idx="21">
                  <c:v>77.06392972308538</c:v>
                </c:pt>
                <c:pt idx="22">
                  <c:v>77.415931078195186</c:v>
                </c:pt>
                <c:pt idx="23">
                  <c:v>77.911683774151442</c:v>
                </c:pt>
                <c:pt idx="24">
                  <c:v>78.433515461533986</c:v>
                </c:pt>
                <c:pt idx="25">
                  <c:v>77.148714971017796</c:v>
                </c:pt>
                <c:pt idx="26">
                  <c:v>77.152944453752923</c:v>
                </c:pt>
                <c:pt idx="27">
                  <c:v>77.394567174259009</c:v>
                </c:pt>
                <c:pt idx="28">
                  <c:v>77.756299710746433</c:v>
                </c:pt>
                <c:pt idx="29">
                  <c:v>78.08527095973767</c:v>
                </c:pt>
                <c:pt idx="30">
                  <c:v>78.602423311821809</c:v>
                </c:pt>
                <c:pt idx="31">
                  <c:v>79.091314530733868</c:v>
                </c:pt>
                <c:pt idx="32">
                  <c:v>79.611991316039678</c:v>
                </c:pt>
                <c:pt idx="33">
                  <c:v>80.647715823891801</c:v>
                </c:pt>
                <c:pt idx="34">
                  <c:v>78.280910390187771</c:v>
                </c:pt>
                <c:pt idx="35">
                  <c:v>78.243291656495003</c:v>
                </c:pt>
                <c:pt idx="36">
                  <c:v>78.775601814834232</c:v>
                </c:pt>
                <c:pt idx="37">
                  <c:v>79.214959906854034</c:v>
                </c:pt>
                <c:pt idx="38">
                  <c:v>79.541137595352964</c:v>
                </c:pt>
                <c:pt idx="39">
                  <c:v>80.102439759593636</c:v>
                </c:pt>
                <c:pt idx="40">
                  <c:v>80.633850340671515</c:v>
                </c:pt>
                <c:pt idx="41">
                  <c:v>81.151809709326173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C9BC-164E-849E-5C3CB96E9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572480"/>
        <c:axId val="280107776"/>
      </c:lineChart>
      <c:catAx>
        <c:axId val="55957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Renewable Capacity [GW], Storage Capacity [TWh], Catalyser Capacity [GW],  DAC Capacity [GW], DAC Capacity Factor)</a:t>
                </a:r>
                <a:endParaRPr lang="en-GB" sz="1200">
                  <a:effectLst/>
                </a:endParaRP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280107776"/>
        <c:crosses val="autoZero"/>
        <c:auto val="1"/>
        <c:lblAlgn val="ctr"/>
        <c:lblOffset val="100"/>
        <c:noMultiLvlLbl val="0"/>
      </c:catAx>
      <c:valAx>
        <c:axId val="280107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Electricity Price (£/MWh)</a:t>
                </a:r>
                <a:endParaRPr lang="en-GB" sz="1200">
                  <a:effectLst/>
                </a:endParaRPr>
              </a:p>
            </c:rich>
          </c:tx>
          <c:layout/>
          <c:overlay val="0"/>
        </c:title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55957248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873946</xdr:colOff>
      <xdr:row>148</xdr:row>
      <xdr:rowOff>154343</xdr:rowOff>
    </xdr:from>
    <xdr:to>
      <xdr:col>18</xdr:col>
      <xdr:colOff>467424</xdr:colOff>
      <xdr:row>200</xdr:row>
      <xdr:rowOff>170789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B902EFC-22C4-0DCE-B620-B0A3E71DC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880169</xdr:colOff>
      <xdr:row>148</xdr:row>
      <xdr:rowOff>147511</xdr:rowOff>
    </xdr:from>
    <xdr:to>
      <xdr:col>18</xdr:col>
      <xdr:colOff>498764</xdr:colOff>
      <xdr:row>200</xdr:row>
      <xdr:rowOff>124691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502021</xdr:colOff>
      <xdr:row>68</xdr:row>
      <xdr:rowOff>89646</xdr:rowOff>
    </xdr:from>
    <xdr:to>
      <xdr:col>10</xdr:col>
      <xdr:colOff>896470</xdr:colOff>
      <xdr:row>102</xdr:row>
      <xdr:rowOff>145879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1021977</xdr:colOff>
      <xdr:row>68</xdr:row>
      <xdr:rowOff>107575</xdr:rowOff>
    </xdr:from>
    <xdr:to>
      <xdr:col>24</xdr:col>
      <xdr:colOff>448235</xdr:colOff>
      <xdr:row>103</xdr:row>
      <xdr:rowOff>44823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0.79764</cdr:x>
      <cdr:y>0.10726</cdr:y>
    </cdr:from>
    <cdr:to>
      <cdr:x>0.7996</cdr:x>
      <cdr:y>0.74663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 flipV="1">
          <a:off x="13085165" y="778758"/>
          <a:ext cx="32121" cy="464232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0.58128</cdr:x>
      <cdr:y>0.10673</cdr:y>
    </cdr:from>
    <cdr:to>
      <cdr:x>0.58394</cdr:x>
      <cdr:y>0.74813</cdr:y>
    </cdr:to>
    <cdr:cxnSp macro="">
      <cdr:nvCxnSpPr>
        <cdr:cNvPr id="5" name="Straight Connector 4"/>
        <cdr:cNvCxnSpPr/>
      </cdr:nvCxnSpPr>
      <cdr:spPr>
        <a:xfrm xmlns:a="http://schemas.openxmlformats.org/drawingml/2006/main" flipH="1" flipV="1">
          <a:off x="9535847" y="774940"/>
          <a:ext cx="43582" cy="465703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0.34748</cdr:x>
      <cdr:y>0.11536</cdr:y>
    </cdr:from>
    <cdr:to>
      <cdr:x>0.34748</cdr:x>
      <cdr:y>0.74312</cdr:y>
    </cdr:to>
    <cdr:cxnSp macro="">
      <cdr:nvCxnSpPr>
        <cdr:cNvPr id="6" name="Straight Connector 5"/>
        <cdr:cNvCxnSpPr/>
      </cdr:nvCxnSpPr>
      <cdr:spPr>
        <a:xfrm xmlns:a="http://schemas.openxmlformats.org/drawingml/2006/main" flipV="1">
          <a:off x="5700383" y="837569"/>
          <a:ext cx="0" cy="455802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85000"/>
              <a:lumOff val="1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0.16008</cdr:x>
      <cdr:y>0.06151</cdr:y>
    </cdr:from>
    <cdr:to>
      <cdr:x>0.27512</cdr:x>
      <cdr:y>0.13407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514600" y="424541"/>
          <a:ext cx="1807029" cy="5007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600"/>
            <a:t>No DAC</a:t>
          </a:r>
        </a:p>
      </cdr:txBody>
    </cdr:sp>
  </cdr:relSizeAnchor>
  <cdr:relSizeAnchor xmlns:cdr="http://schemas.openxmlformats.org/drawingml/2006/chartDrawing">
    <cdr:from>
      <cdr:x>0.44075</cdr:x>
      <cdr:y>0.06467</cdr:y>
    </cdr:from>
    <cdr:to>
      <cdr:x>0.53708</cdr:x>
      <cdr:y>0.19558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6923314" y="446313"/>
          <a:ext cx="1513115" cy="9035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600"/>
            <a:t>DAC Low</a:t>
          </a:r>
        </a:p>
      </cdr:txBody>
    </cdr:sp>
  </cdr:relSizeAnchor>
  <cdr:relSizeAnchor xmlns:cdr="http://schemas.openxmlformats.org/drawingml/2006/chartDrawing">
    <cdr:from>
      <cdr:x>0.66182</cdr:x>
      <cdr:y>0.06309</cdr:y>
    </cdr:from>
    <cdr:to>
      <cdr:x>0.75537</cdr:x>
      <cdr:y>0.16562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0395857" y="435427"/>
          <a:ext cx="1469572" cy="7075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600"/>
            <a:t>DAC Mid</a:t>
          </a:r>
        </a:p>
      </cdr:txBody>
    </cdr:sp>
  </cdr:relSizeAnchor>
  <cdr:relSizeAnchor xmlns:cdr="http://schemas.openxmlformats.org/drawingml/2006/chartDrawing">
    <cdr:from>
      <cdr:x>0.86279</cdr:x>
      <cdr:y>0.05836</cdr:y>
    </cdr:from>
    <cdr:to>
      <cdr:x>0.94456</cdr:x>
      <cdr:y>0.13722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3552714" y="402771"/>
          <a:ext cx="1284515" cy="5442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600"/>
            <a:t>DAC High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649492</xdr:colOff>
      <xdr:row>19</xdr:row>
      <xdr:rowOff>188259</xdr:rowOff>
    </xdr:from>
    <xdr:to>
      <xdr:col>13</xdr:col>
      <xdr:colOff>502024</xdr:colOff>
      <xdr:row>44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54</xdr:row>
      <xdr:rowOff>99060</xdr:rowOff>
    </xdr:from>
    <xdr:to>
      <xdr:col>19</xdr:col>
      <xdr:colOff>592709</xdr:colOff>
      <xdr:row>88</xdr:row>
      <xdr:rowOff>159042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645459</xdr:colOff>
      <xdr:row>93</xdr:row>
      <xdr:rowOff>62754</xdr:rowOff>
    </xdr:from>
    <xdr:to>
      <xdr:col>21</xdr:col>
      <xdr:colOff>528918</xdr:colOff>
      <xdr:row>126</xdr:row>
      <xdr:rowOff>77911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0.27985</cdr:x>
      <cdr:y>0.21044</cdr:y>
    </cdr:from>
    <cdr:to>
      <cdr:x>0.31527</cdr:x>
      <cdr:y>0.25815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42419" y="1372836"/>
          <a:ext cx="448274" cy="3111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37.6</a:t>
          </a:r>
        </a:p>
      </cdr:txBody>
    </cdr:sp>
  </cdr:relSizeAnchor>
  <cdr:relSizeAnchor xmlns:cdr="http://schemas.openxmlformats.org/drawingml/2006/chartDrawing">
    <cdr:from>
      <cdr:x>0.28198</cdr:x>
      <cdr:y>0.32887</cdr:y>
    </cdr:from>
    <cdr:to>
      <cdr:x>0.39377</cdr:x>
      <cdr:y>0.4309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569313" y="2145389"/>
          <a:ext cx="1415138" cy="6655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4.4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312644</xdr:colOff>
      <xdr:row>51</xdr:row>
      <xdr:rowOff>60090</xdr:rowOff>
    </xdr:from>
    <xdr:to>
      <xdr:col>9</xdr:col>
      <xdr:colOff>152399</xdr:colOff>
      <xdr:row>90</xdr:row>
      <xdr:rowOff>166255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476653</xdr:colOff>
      <xdr:row>51</xdr:row>
      <xdr:rowOff>119696</xdr:rowOff>
    </xdr:from>
    <xdr:to>
      <xdr:col>20</xdr:col>
      <xdr:colOff>190500</xdr:colOff>
      <xdr:row>91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947057</xdr:colOff>
      <xdr:row>91</xdr:row>
      <xdr:rowOff>174172</xdr:rowOff>
    </xdr:from>
    <xdr:to>
      <xdr:col>13</xdr:col>
      <xdr:colOff>497619</xdr:colOff>
      <xdr:row>131</xdr:row>
      <xdr:rowOff>87133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18362</xdr:colOff>
      <xdr:row>46</xdr:row>
      <xdr:rowOff>165253</xdr:rowOff>
    </xdr:from>
    <xdr:to>
      <xdr:col>8</xdr:col>
      <xdr:colOff>336378</xdr:colOff>
      <xdr:row>85</xdr:row>
      <xdr:rowOff>86076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670193</xdr:colOff>
      <xdr:row>46</xdr:row>
      <xdr:rowOff>156072</xdr:rowOff>
    </xdr:from>
    <xdr:to>
      <xdr:col>18</xdr:col>
      <xdr:colOff>462887</xdr:colOff>
      <xdr:row>85</xdr:row>
      <xdr:rowOff>79634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1631574</xdr:colOff>
      <xdr:row>87</xdr:row>
      <xdr:rowOff>152399</xdr:rowOff>
    </xdr:from>
    <xdr:to>
      <xdr:col>10</xdr:col>
      <xdr:colOff>1981199</xdr:colOff>
      <xdr:row>116</xdr:row>
      <xdr:rowOff>188257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885876</xdr:colOff>
      <xdr:row>18</xdr:row>
      <xdr:rowOff>60306</xdr:rowOff>
    </xdr:from>
    <xdr:to>
      <xdr:col>12</xdr:col>
      <xdr:colOff>383852</xdr:colOff>
      <xdr:row>54</xdr:row>
      <xdr:rowOff>73509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1634168</xdr:colOff>
      <xdr:row>40</xdr:row>
      <xdr:rowOff>100987</xdr:rowOff>
    </xdr:from>
    <xdr:to>
      <xdr:col>23</xdr:col>
      <xdr:colOff>380260</xdr:colOff>
      <xdr:row>79</xdr:row>
      <xdr:rowOff>24549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1276121</xdr:colOff>
      <xdr:row>40</xdr:row>
      <xdr:rowOff>91807</xdr:rowOff>
    </xdr:from>
    <xdr:to>
      <xdr:col>10</xdr:col>
      <xdr:colOff>1327896</xdr:colOff>
      <xdr:row>79</xdr:row>
      <xdr:rowOff>12630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881349</xdr:colOff>
      <xdr:row>43</xdr:row>
      <xdr:rowOff>110170</xdr:rowOff>
    </xdr:from>
    <xdr:to>
      <xdr:col>8</xdr:col>
      <xdr:colOff>1199365</xdr:colOff>
      <xdr:row>82</xdr:row>
      <xdr:rowOff>30992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1698433</xdr:colOff>
      <xdr:row>43</xdr:row>
      <xdr:rowOff>91808</xdr:rowOff>
    </xdr:from>
    <xdr:to>
      <xdr:col>19</xdr:col>
      <xdr:colOff>472067</xdr:colOff>
      <xdr:row>82</xdr:row>
      <xdr:rowOff>15369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514120</xdr:colOff>
      <xdr:row>77</xdr:row>
      <xdr:rowOff>93320</xdr:rowOff>
    </xdr:from>
    <xdr:to>
      <xdr:col>10</xdr:col>
      <xdr:colOff>1973854</xdr:colOff>
      <xdr:row>116</xdr:row>
      <xdr:rowOff>193005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2115670</xdr:colOff>
      <xdr:row>75</xdr:row>
      <xdr:rowOff>80682</xdr:rowOff>
    </xdr:from>
    <xdr:to>
      <xdr:col>23</xdr:col>
      <xdr:colOff>834435</xdr:colOff>
      <xdr:row>114</xdr:row>
      <xdr:rowOff>189587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1494336</xdr:colOff>
      <xdr:row>23</xdr:row>
      <xdr:rowOff>122192</xdr:rowOff>
    </xdr:from>
    <xdr:to>
      <xdr:col>12</xdr:col>
      <xdr:colOff>514622</xdr:colOff>
      <xdr:row>57</xdr:row>
      <xdr:rowOff>158049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121</xdr:row>
      <xdr:rowOff>152400</xdr:rowOff>
    </xdr:from>
    <xdr:to>
      <xdr:col>10</xdr:col>
      <xdr:colOff>1456601</xdr:colOff>
      <xdr:row>160</xdr:row>
      <xdr:rowOff>74754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1759360</xdr:colOff>
      <xdr:row>120</xdr:row>
      <xdr:rowOff>193129</xdr:rowOff>
    </xdr:from>
    <xdr:to>
      <xdr:col>23</xdr:col>
      <xdr:colOff>505452</xdr:colOff>
      <xdr:row>159</xdr:row>
      <xdr:rowOff>116691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152400</xdr:rowOff>
    </xdr:from>
    <xdr:to>
      <xdr:col>10</xdr:col>
      <xdr:colOff>1456601</xdr:colOff>
      <xdr:row>125</xdr:row>
      <xdr:rowOff>74754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7A22866-E329-0B4F-9145-C9E9EB1B0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1809888</xdr:colOff>
      <xdr:row>83</xdr:row>
      <xdr:rowOff>183348</xdr:rowOff>
    </xdr:from>
    <xdr:to>
      <xdr:col>23</xdr:col>
      <xdr:colOff>555980</xdr:colOff>
      <xdr:row>122</xdr:row>
      <xdr:rowOff>106911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160DC6AE-F881-0C47-B76A-3F3F0ADB2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1709056</xdr:colOff>
      <xdr:row>188</xdr:row>
      <xdr:rowOff>130631</xdr:rowOff>
    </xdr:from>
    <xdr:to>
      <xdr:col>15</xdr:col>
      <xdr:colOff>0</xdr:colOff>
      <xdr:row>225</xdr:row>
      <xdr:rowOff>141515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i/Downloads/Energy_Costs_Model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_Costs_Model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Summary"/>
      <sheetName val="No DAC 5%"/>
      <sheetName val="Net Zero DAC 5%"/>
      <sheetName val="Net Negative DAC 5%"/>
      <sheetName val="Copy"/>
      <sheetName val="Copy (2)"/>
      <sheetName val="Assumptions2"/>
      <sheetName val="Assumptions"/>
      <sheetName val="Power Generation Co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0">
          <cell r="C10">
            <v>575</v>
          </cell>
        </row>
        <row r="19">
          <cell r="C19">
            <v>0.9</v>
          </cell>
        </row>
        <row r="20">
          <cell r="C20">
            <v>0.30630735498605666</v>
          </cell>
        </row>
        <row r="26">
          <cell r="D26">
            <v>78</v>
          </cell>
        </row>
        <row r="30">
          <cell r="D30">
            <v>37.599999999999994</v>
          </cell>
        </row>
        <row r="46">
          <cell r="C46">
            <v>28364681.721357837</v>
          </cell>
        </row>
        <row r="56">
          <cell r="C56">
            <v>31987766.066913795</v>
          </cell>
        </row>
        <row r="65">
          <cell r="C65">
            <v>26788866.070171289</v>
          </cell>
        </row>
        <row r="69">
          <cell r="C69">
            <v>4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Summary"/>
      <sheetName val="No DAC 10%"/>
      <sheetName val="No DAC 5%"/>
      <sheetName val="Net Zero DAC 5%"/>
      <sheetName val="Net Negative DAC 5%"/>
      <sheetName val="Copy"/>
      <sheetName val="Copy (2)"/>
      <sheetName val="Assumptions2"/>
      <sheetName val="Assumptions"/>
      <sheetName val="Power Generation Co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0">
          <cell r="C10">
            <v>575</v>
          </cell>
        </row>
        <row r="19">
          <cell r="C19">
            <v>0.9</v>
          </cell>
        </row>
        <row r="20">
          <cell r="C20">
            <v>0.30630735498605666</v>
          </cell>
        </row>
        <row r="26">
          <cell r="D26">
            <v>78</v>
          </cell>
        </row>
        <row r="30">
          <cell r="D30">
            <v>37.599999999999994</v>
          </cell>
        </row>
        <row r="47">
          <cell r="C47">
            <v>42902095.837547451</v>
          </cell>
        </row>
        <row r="57">
          <cell r="C57">
            <v>48382076.65832708</v>
          </cell>
        </row>
        <row r="66">
          <cell r="C66">
            <v>40518646.068794809</v>
          </cell>
        </row>
        <row r="69">
          <cell r="C69">
            <v>4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2:H112"/>
  <sheetViews>
    <sheetView showGridLines="0" topLeftCell="A25" zoomScale="85" zoomScaleNormal="85" workbookViewId="0">
      <selection activeCell="E16" sqref="E16"/>
    </sheetView>
  </sheetViews>
  <sheetFormatPr defaultColWidth="11" defaultRowHeight="15.6"/>
  <cols>
    <col min="2" max="2" width="44" customWidth="1"/>
    <col min="3" max="3" width="32.3984375" customWidth="1"/>
    <col min="4" max="4" width="23.3984375" customWidth="1"/>
    <col min="5" max="5" width="38.3984375" customWidth="1"/>
    <col min="6" max="6" width="38" customWidth="1"/>
    <col min="7" max="8" width="36.3984375" customWidth="1"/>
  </cols>
  <sheetData>
    <row r="2" spans="2:8">
      <c r="B2" s="30" t="s">
        <v>0</v>
      </c>
    </row>
    <row r="3" spans="2:8">
      <c r="B3" s="30" t="s">
        <v>1</v>
      </c>
    </row>
    <row r="5" spans="2:8">
      <c r="B5" s="3" t="s">
        <v>2</v>
      </c>
    </row>
    <row r="6" spans="2:8">
      <c r="B6" s="2" t="s">
        <v>3</v>
      </c>
    </row>
    <row r="7" spans="2:8">
      <c r="B7" s="31" t="s">
        <v>4</v>
      </c>
    </row>
    <row r="8" spans="2:8">
      <c r="B8" s="34" t="s">
        <v>5</v>
      </c>
    </row>
    <row r="10" spans="2:8">
      <c r="B10" s="21" t="s">
        <v>6</v>
      </c>
      <c r="C10" s="7">
        <v>575</v>
      </c>
      <c r="D10" s="21" t="s">
        <v>68</v>
      </c>
      <c r="E10" s="7">
        <f>(59.28*10^6*1000000/44*C76/(3.6*10^12)+5.928)</f>
        <v>5.9279999999999999</v>
      </c>
      <c r="F10" s="21" t="s">
        <v>69</v>
      </c>
      <c r="G10" s="53">
        <f>C10+E10</f>
        <v>580.928</v>
      </c>
      <c r="H10" t="s">
        <v>74</v>
      </c>
    </row>
    <row r="11" spans="2:8">
      <c r="D11" s="21" t="s">
        <v>70</v>
      </c>
      <c r="E11" s="7">
        <f>(29636*10^6*1000000/44*C76/(3.6*10^12)+2964)/50</f>
        <v>59.28</v>
      </c>
      <c r="F11" s="21" t="s">
        <v>71</v>
      </c>
      <c r="G11" s="53">
        <f>C10+E11</f>
        <v>634.28</v>
      </c>
      <c r="H11" t="s">
        <v>74</v>
      </c>
    </row>
    <row r="12" spans="2:8">
      <c r="B12" s="19" t="s">
        <v>7</v>
      </c>
      <c r="C12" s="12"/>
      <c r="D12" s="21" t="s">
        <v>68</v>
      </c>
      <c r="E12" s="7">
        <f>(59.28*10^6*1000000/44*C88/(3.6*10^12)+5.928)</f>
        <v>5.9279999999999999</v>
      </c>
      <c r="F12" s="21" t="s">
        <v>69</v>
      </c>
      <c r="G12" s="53">
        <f>C10+E12</f>
        <v>580.928</v>
      </c>
      <c r="H12" t="s">
        <v>75</v>
      </c>
    </row>
    <row r="13" spans="2:8">
      <c r="B13" t="s">
        <v>8</v>
      </c>
      <c r="C13" s="5">
        <v>0.2</v>
      </c>
      <c r="D13" s="21" t="s">
        <v>70</v>
      </c>
      <c r="E13" s="7">
        <f>(29636*10^6*1000000/44*C88/(3.6*10^12)+2964)/50</f>
        <v>59.28</v>
      </c>
      <c r="F13" s="21" t="s">
        <v>71</v>
      </c>
      <c r="G13" s="53">
        <f>C10+E13</f>
        <v>634.28</v>
      </c>
      <c r="H13" t="s">
        <v>75</v>
      </c>
    </row>
    <row r="14" spans="2:8">
      <c r="B14" t="s">
        <v>9</v>
      </c>
      <c r="C14" s="5">
        <v>0.8</v>
      </c>
      <c r="D14" s="21" t="s">
        <v>68</v>
      </c>
      <c r="E14" s="7">
        <f>(59.28*10^6*1000000/44*C100/(3.6*10^12)+5.928)</f>
        <v>5.9279999999999999</v>
      </c>
      <c r="F14" s="21" t="s">
        <v>69</v>
      </c>
      <c r="G14" s="53">
        <f>C10+E14</f>
        <v>580.928</v>
      </c>
      <c r="H14" t="s">
        <v>76</v>
      </c>
    </row>
    <row r="15" spans="2:8">
      <c r="B15" s="6" t="s">
        <v>10</v>
      </c>
      <c r="C15" s="5">
        <v>0.7</v>
      </c>
      <c r="D15" s="21" t="s">
        <v>70</v>
      </c>
      <c r="E15" s="7">
        <f>(29636*10^6*1000000/44*C100/(3.6*10^12)+2964)/50</f>
        <v>59.28</v>
      </c>
      <c r="F15" s="21" t="s">
        <v>71</v>
      </c>
      <c r="G15" s="53">
        <f>C10+E15</f>
        <v>634.28</v>
      </c>
      <c r="H15" t="s">
        <v>76</v>
      </c>
    </row>
    <row r="16" spans="2:8">
      <c r="B16" s="6" t="s">
        <v>11</v>
      </c>
      <c r="C16" s="5">
        <v>0.3</v>
      </c>
      <c r="D16" s="21" t="s">
        <v>70</v>
      </c>
      <c r="E16" s="7">
        <f>(32646*10^6*1000000/44*C100/(3.6*10^12)+2964)/100</f>
        <v>29.64</v>
      </c>
      <c r="F16" s="21" t="s">
        <v>71</v>
      </c>
      <c r="G16" s="53">
        <f>C10+E16</f>
        <v>604.64</v>
      </c>
      <c r="H16" t="s">
        <v>85</v>
      </c>
    </row>
    <row r="17" spans="2:6">
      <c r="B17" s="6"/>
    </row>
    <row r="18" spans="2:6">
      <c r="B18" s="19" t="s">
        <v>12</v>
      </c>
      <c r="C18" s="12"/>
    </row>
    <row r="19" spans="2:6">
      <c r="B19" t="s">
        <v>13</v>
      </c>
      <c r="C19" s="10">
        <v>0.9</v>
      </c>
      <c r="D19" s="14" t="s">
        <v>14</v>
      </c>
    </row>
    <row r="20" spans="2:6">
      <c r="B20" t="s">
        <v>15</v>
      </c>
      <c r="C20" s="17">
        <f>C13*C21+C14*C15*C22+C16*C23*C14</f>
        <v>0.30630735498605666</v>
      </c>
    </row>
    <row r="21" spans="2:6">
      <c r="B21" s="6" t="s">
        <v>8</v>
      </c>
      <c r="C21" s="10">
        <v>0.108197227900226</v>
      </c>
    </row>
    <row r="22" spans="2:6">
      <c r="B22" s="6" t="s">
        <v>10</v>
      </c>
      <c r="C22" s="10">
        <v>0.382755820099967</v>
      </c>
      <c r="D22" s="14" t="s">
        <v>16</v>
      </c>
    </row>
    <row r="23" spans="2:6">
      <c r="B23" s="6" t="s">
        <v>11</v>
      </c>
      <c r="C23" s="10">
        <v>0.29301937562512498</v>
      </c>
      <c r="D23" s="14" t="s">
        <v>17</v>
      </c>
    </row>
    <row r="25" spans="2:6">
      <c r="B25" s="19" t="s">
        <v>18</v>
      </c>
      <c r="C25" s="15" t="s">
        <v>19</v>
      </c>
      <c r="D25" s="15" t="s">
        <v>20</v>
      </c>
    </row>
    <row r="26" spans="2:6">
      <c r="B26" t="s">
        <v>21</v>
      </c>
      <c r="C26" s="9">
        <f>SUM(C27:C29)</f>
        <v>1</v>
      </c>
      <c r="D26" s="18">
        <v>78</v>
      </c>
      <c r="E26" s="11" t="s">
        <v>22</v>
      </c>
    </row>
    <row r="27" spans="2:6">
      <c r="B27" s="6" t="s">
        <v>23</v>
      </c>
      <c r="C27" s="5">
        <v>0.2</v>
      </c>
      <c r="D27" s="1">
        <v>130</v>
      </c>
      <c r="E27" s="11" t="s">
        <v>24</v>
      </c>
    </row>
    <row r="28" spans="2:6">
      <c r="B28" s="6" t="s">
        <v>25</v>
      </c>
      <c r="C28" s="5">
        <v>0.2</v>
      </c>
      <c r="D28" s="1">
        <v>80</v>
      </c>
    </row>
    <row r="29" spans="2:6">
      <c r="B29" s="6" t="s">
        <v>26</v>
      </c>
      <c r="C29" s="5">
        <v>0.6</v>
      </c>
      <c r="D29" s="1">
        <v>60</v>
      </c>
    </row>
    <row r="30" spans="2:6">
      <c r="B30" t="s">
        <v>15</v>
      </c>
      <c r="C30" s="9">
        <f>SUM(C31:C33)</f>
        <v>1</v>
      </c>
      <c r="D30" s="18">
        <f>D31*C31+D32*C32+D33*C33</f>
        <v>37.599999999999994</v>
      </c>
      <c r="E30" s="11" t="s">
        <v>27</v>
      </c>
      <c r="F30" s="35" t="s">
        <v>28</v>
      </c>
    </row>
    <row r="31" spans="2:6">
      <c r="B31" s="6" t="s">
        <v>8</v>
      </c>
      <c r="C31" s="5">
        <f>C13</f>
        <v>0.2</v>
      </c>
      <c r="D31" s="1">
        <v>30</v>
      </c>
      <c r="E31" s="35">
        <v>41</v>
      </c>
      <c r="F31" s="35">
        <v>30</v>
      </c>
    </row>
    <row r="32" spans="2:6">
      <c r="B32" s="6" t="s">
        <v>10</v>
      </c>
      <c r="C32" s="16">
        <f>C14*C15</f>
        <v>0.55999999999999994</v>
      </c>
      <c r="D32" s="1">
        <v>41</v>
      </c>
      <c r="E32" s="35">
        <v>44</v>
      </c>
      <c r="F32" s="35">
        <v>41</v>
      </c>
    </row>
    <row r="33" spans="2:6">
      <c r="B33" s="6" t="s">
        <v>11</v>
      </c>
      <c r="C33" s="16">
        <f>C14*C16</f>
        <v>0.24</v>
      </c>
      <c r="D33" s="1">
        <v>36</v>
      </c>
      <c r="E33" s="35">
        <v>38</v>
      </c>
      <c r="F33" s="35">
        <v>36</v>
      </c>
    </row>
    <row r="34" spans="2:6">
      <c r="D34" s="14"/>
    </row>
    <row r="35" spans="2:6">
      <c r="B35" s="19" t="s">
        <v>29</v>
      </c>
      <c r="D35" s="14"/>
    </row>
    <row r="36" spans="2:6">
      <c r="B36" t="s">
        <v>30</v>
      </c>
      <c r="C36" s="5">
        <v>0.05</v>
      </c>
      <c r="D36" s="11" t="s">
        <v>31</v>
      </c>
    </row>
    <row r="37" spans="2:6">
      <c r="B37" t="s">
        <v>32</v>
      </c>
      <c r="C37" s="5">
        <v>0.1</v>
      </c>
      <c r="D37" s="14" t="s">
        <v>33</v>
      </c>
    </row>
    <row r="38" spans="2:6">
      <c r="D38" s="14"/>
    </row>
    <row r="39" spans="2:6">
      <c r="C39" s="23" t="s">
        <v>34</v>
      </c>
      <c r="D39" s="23" t="s">
        <v>35</v>
      </c>
      <c r="E39" s="4"/>
    </row>
    <row r="40" spans="2:6">
      <c r="B40" t="s">
        <v>36</v>
      </c>
      <c r="C40" s="22">
        <f>0.74</f>
        <v>0.74</v>
      </c>
      <c r="D40" s="23"/>
      <c r="E40" s="4"/>
    </row>
    <row r="41" spans="2:6">
      <c r="B41" t="s">
        <v>37</v>
      </c>
      <c r="C41" s="22">
        <v>450</v>
      </c>
      <c r="D41" s="22">
        <v>225</v>
      </c>
      <c r="E41" s="4"/>
    </row>
    <row r="42" spans="2:6">
      <c r="B42" t="s">
        <v>38</v>
      </c>
      <c r="C42" s="16">
        <v>1.4999999999999999E-2</v>
      </c>
      <c r="D42" s="11"/>
    </row>
    <row r="43" spans="2:6">
      <c r="B43" t="s">
        <v>39</v>
      </c>
      <c r="C43" s="1">
        <v>30</v>
      </c>
      <c r="D43" s="11"/>
    </row>
    <row r="44" spans="2:6">
      <c r="B44" t="s">
        <v>30</v>
      </c>
      <c r="C44" s="33">
        <f>C36</f>
        <v>0.05</v>
      </c>
      <c r="D44" s="11"/>
    </row>
    <row r="45" spans="2:6">
      <c r="B45" t="s">
        <v>32</v>
      </c>
      <c r="C45" s="33">
        <f>C37</f>
        <v>0.1</v>
      </c>
      <c r="D45" s="8"/>
      <c r="E45" s="41"/>
    </row>
    <row r="46" spans="2:6">
      <c r="B46" t="s">
        <v>40</v>
      </c>
      <c r="C46" s="8">
        <f>C41*$C$70*10^6*(C44/(1-(1/(1+C44))^C43)+C42)</f>
        <v>28364681.721357837</v>
      </c>
      <c r="D46" s="11" t="s">
        <v>41</v>
      </c>
    </row>
    <row r="47" spans="2:6">
      <c r="B47" t="s">
        <v>42</v>
      </c>
      <c r="C47" s="8">
        <f>C41*$C$70*10^6*(C45/(1-(1/(1+C45))^C43)+C42)</f>
        <v>42902095.837547451</v>
      </c>
    </row>
    <row r="49" spans="2:5">
      <c r="C49" s="23" t="s">
        <v>43</v>
      </c>
      <c r="D49" s="23" t="s">
        <v>35</v>
      </c>
    </row>
    <row r="50" spans="2:5">
      <c r="B50" t="s">
        <v>44</v>
      </c>
      <c r="C50" s="22">
        <f>0.55</f>
        <v>0.55000000000000004</v>
      </c>
      <c r="D50" s="23"/>
    </row>
    <row r="51" spans="2:5">
      <c r="B51" t="s">
        <v>45</v>
      </c>
      <c r="C51" s="20">
        <f>((325+325*2)/2)*10^6/(1.22*C50)</f>
        <v>726527570.78986585</v>
      </c>
      <c r="D51" s="20">
        <f>C51*20%</f>
        <v>145305514.15797317</v>
      </c>
      <c r="E51" s="11" t="s">
        <v>46</v>
      </c>
    </row>
    <row r="52" spans="2:5">
      <c r="B52" t="s">
        <v>38</v>
      </c>
      <c r="C52" s="16">
        <v>1.4999999999999999E-2</v>
      </c>
      <c r="D52" s="24"/>
    </row>
    <row r="53" spans="2:5">
      <c r="B53" t="s">
        <v>39</v>
      </c>
      <c r="C53" s="22">
        <v>30</v>
      </c>
      <c r="D53" s="11"/>
    </row>
    <row r="54" spans="2:5">
      <c r="B54" t="s">
        <v>30</v>
      </c>
      <c r="C54" s="33">
        <f>C36</f>
        <v>0.05</v>
      </c>
      <c r="D54" s="11"/>
    </row>
    <row r="55" spans="2:5">
      <c r="B55" t="s">
        <v>32</v>
      </c>
      <c r="C55" s="33">
        <f>C37</f>
        <v>0.1</v>
      </c>
      <c r="D55" s="11"/>
    </row>
    <row r="56" spans="2:5">
      <c r="B56" t="s">
        <v>47</v>
      </c>
      <c r="C56" s="36">
        <f>C51*(C54/(1-(1/(1+C54))^C53)+C52)*C50</f>
        <v>31987766.066913795</v>
      </c>
      <c r="D56" s="11" t="s">
        <v>41</v>
      </c>
    </row>
    <row r="57" spans="2:5">
      <c r="B57" t="s">
        <v>48</v>
      </c>
      <c r="C57" s="8">
        <f>C51*(C55/(1-(1/(1+C55))^C53)+C52)*C50</f>
        <v>48382076.65832708</v>
      </c>
      <c r="D57" s="11"/>
    </row>
    <row r="59" spans="2:5">
      <c r="C59" s="23" t="s">
        <v>49</v>
      </c>
      <c r="D59" s="23" t="s">
        <v>35</v>
      </c>
    </row>
    <row r="60" spans="2:5">
      <c r="B60" t="s">
        <v>37</v>
      </c>
      <c r="C60" s="1">
        <v>425</v>
      </c>
      <c r="D60" s="1">
        <v>150</v>
      </c>
    </row>
    <row r="61" spans="2:5">
      <c r="B61" t="s">
        <v>38</v>
      </c>
      <c r="C61" s="16">
        <v>1.4999999999999999E-2</v>
      </c>
      <c r="D61" s="11"/>
    </row>
    <row r="62" spans="2:5">
      <c r="B62" t="s">
        <v>39</v>
      </c>
      <c r="C62" s="1">
        <v>30</v>
      </c>
      <c r="D62" s="11"/>
    </row>
    <row r="63" spans="2:5">
      <c r="B63" t="s">
        <v>30</v>
      </c>
      <c r="C63" s="33">
        <f>C36</f>
        <v>0.05</v>
      </c>
      <c r="D63" s="11"/>
    </row>
    <row r="64" spans="2:5">
      <c r="B64" t="s">
        <v>32</v>
      </c>
      <c r="C64" s="33">
        <f>C37</f>
        <v>0.1</v>
      </c>
      <c r="D64" s="11"/>
    </row>
    <row r="65" spans="2:4">
      <c r="B65" t="s">
        <v>40</v>
      </c>
      <c r="C65" s="8">
        <f>C60*$C$70*10^6*(C63/(1-(1/(1+C63))^C62)+C61)</f>
        <v>26788866.070171289</v>
      </c>
      <c r="D65" s="11" t="s">
        <v>41</v>
      </c>
    </row>
    <row r="66" spans="2:4">
      <c r="B66" t="s">
        <v>42</v>
      </c>
      <c r="C66" s="8">
        <f>C60*$C$70*10^6*(C64/(1-(1/(1+C64))^C62)+C61)</f>
        <v>40518646.068794809</v>
      </c>
    </row>
    <row r="68" spans="2:4">
      <c r="B68" s="19" t="s">
        <v>50</v>
      </c>
    </row>
    <row r="69" spans="2:4">
      <c r="B69" t="s">
        <v>51</v>
      </c>
      <c r="C69" s="22">
        <v>4</v>
      </c>
    </row>
    <row r="70" spans="2:4">
      <c r="B70" t="s">
        <v>52</v>
      </c>
      <c r="C70" s="28">
        <f>1/1.27</f>
        <v>0.78740157480314954</v>
      </c>
      <c r="D70" s="11" t="s">
        <v>53</v>
      </c>
    </row>
    <row r="72" spans="2:4">
      <c r="B72" s="19" t="s">
        <v>66</v>
      </c>
      <c r="C72" s="32"/>
    </row>
    <row r="73" spans="2:4">
      <c r="B73" t="s">
        <v>79</v>
      </c>
      <c r="C73" s="1">
        <v>222</v>
      </c>
    </row>
    <row r="74" spans="2:4">
      <c r="B74" t="s">
        <v>72</v>
      </c>
      <c r="C74" s="28">
        <v>1.1572</v>
      </c>
      <c r="D74" s="11"/>
    </row>
    <row r="75" spans="2:4">
      <c r="D75" s="11"/>
    </row>
    <row r="76" spans="2:4">
      <c r="D76" s="11"/>
    </row>
    <row r="77" spans="2:4">
      <c r="D77" s="11"/>
    </row>
    <row r="78" spans="2:4">
      <c r="D78" s="11"/>
    </row>
    <row r="80" spans="2:4">
      <c r="B80" t="s">
        <v>80</v>
      </c>
      <c r="C80" s="1">
        <v>1500</v>
      </c>
      <c r="D80" s="11"/>
    </row>
    <row r="81" spans="2:4">
      <c r="B81" t="s">
        <v>38</v>
      </c>
      <c r="C81" s="16">
        <v>0.02</v>
      </c>
    </row>
    <row r="82" spans="2:4">
      <c r="B82" t="s">
        <v>39</v>
      </c>
      <c r="C82" s="1">
        <v>20</v>
      </c>
      <c r="D82" t="s">
        <v>73</v>
      </c>
    </row>
    <row r="83" spans="2:4">
      <c r="B83" t="s">
        <v>30</v>
      </c>
      <c r="C83" s="33">
        <f>C36</f>
        <v>0.05</v>
      </c>
    </row>
    <row r="84" spans="2:4">
      <c r="B84" t="s">
        <v>32</v>
      </c>
      <c r="C84" s="33">
        <f>C37</f>
        <v>0.1</v>
      </c>
    </row>
    <row r="85" spans="2:4">
      <c r="B85" t="s">
        <v>40</v>
      </c>
      <c r="C85" s="8">
        <f>C80*$C$70*10^6*(C83/(1-(1/(1+C83))^C82)+C81)</f>
        <v>118396756.52443855</v>
      </c>
      <c r="D85" s="11" t="s">
        <v>41</v>
      </c>
    </row>
    <row r="86" spans="2:4">
      <c r="B86" t="s">
        <v>42</v>
      </c>
      <c r="C86" s="8">
        <f>C80*$C$70*10^6*(C84/(1-(1/(1+C84))^C82)+C81)</f>
        <v>162353887.52662885</v>
      </c>
    </row>
    <row r="88" spans="2:4">
      <c r="D88" s="11"/>
    </row>
    <row r="89" spans="2:4">
      <c r="D89" s="11"/>
    </row>
    <row r="90" spans="2:4">
      <c r="D90" s="11"/>
    </row>
    <row r="92" spans="2:4">
      <c r="B92" t="s">
        <v>81</v>
      </c>
      <c r="C92" s="1">
        <v>5000</v>
      </c>
      <c r="D92" s="11"/>
    </row>
    <row r="93" spans="2:4">
      <c r="B93" t="s">
        <v>38</v>
      </c>
      <c r="C93" s="16">
        <v>0.02</v>
      </c>
    </row>
    <row r="94" spans="2:4">
      <c r="B94" t="s">
        <v>39</v>
      </c>
      <c r="C94" s="1">
        <v>20</v>
      </c>
      <c r="D94" t="s">
        <v>73</v>
      </c>
    </row>
    <row r="95" spans="2:4">
      <c r="B95" t="s">
        <v>30</v>
      </c>
      <c r="C95" s="33">
        <f>C36</f>
        <v>0.05</v>
      </c>
    </row>
    <row r="96" spans="2:4">
      <c r="B96" t="s">
        <v>32</v>
      </c>
      <c r="C96" s="33">
        <f>C37</f>
        <v>0.1</v>
      </c>
    </row>
    <row r="97" spans="2:4">
      <c r="B97" t="s">
        <v>40</v>
      </c>
      <c r="C97" s="8">
        <f>C92*$C$70*10^6*(C95/(1-(1/(1+C95))^C94)+C93)</f>
        <v>394655855.08146185</v>
      </c>
      <c r="D97" s="11" t="s">
        <v>41</v>
      </c>
    </row>
    <row r="98" spans="2:4">
      <c r="B98" t="s">
        <v>42</v>
      </c>
      <c r="C98" s="8">
        <f>C92*$C$70*10^6*(C96/(1-(1/(1+C96))^C94)+C93)</f>
        <v>541179625.08876288</v>
      </c>
    </row>
    <row r="100" spans="2:4">
      <c r="D100" s="11"/>
    </row>
    <row r="101" spans="2:4">
      <c r="D101" s="11"/>
    </row>
    <row r="102" spans="2:4">
      <c r="D102" s="11"/>
    </row>
    <row r="104" spans="2:4">
      <c r="B104" t="s">
        <v>82</v>
      </c>
      <c r="C104" s="1">
        <v>8700</v>
      </c>
      <c r="D104" s="11"/>
    </row>
    <row r="105" spans="2:4">
      <c r="B105" t="s">
        <v>38</v>
      </c>
      <c r="C105" s="16">
        <v>0.02</v>
      </c>
    </row>
    <row r="106" spans="2:4">
      <c r="B106" t="s">
        <v>39</v>
      </c>
      <c r="C106" s="1">
        <v>20</v>
      </c>
      <c r="D106" t="s">
        <v>73</v>
      </c>
    </row>
    <row r="107" spans="2:4">
      <c r="B107" t="s">
        <v>30</v>
      </c>
      <c r="C107" s="33">
        <f>C36</f>
        <v>0.05</v>
      </c>
    </row>
    <row r="108" spans="2:4">
      <c r="B108" t="s">
        <v>32</v>
      </c>
      <c r="C108" s="33">
        <f>C37</f>
        <v>0.1</v>
      </c>
    </row>
    <row r="109" spans="2:4">
      <c r="B109" t="s">
        <v>40</v>
      </c>
      <c r="C109" s="8">
        <f>C104*$C$70*10^6*(C107/(1-(1/(1+C107))^C106)+C105)</f>
        <v>686701187.84174359</v>
      </c>
      <c r="D109" s="11" t="s">
        <v>41</v>
      </c>
    </row>
    <row r="110" spans="2:4">
      <c r="B110" t="s">
        <v>42</v>
      </c>
      <c r="C110" s="8">
        <f>C104*$C$70*10^6*(C108/(1-(1/(1+C108))^C106)+C105)</f>
        <v>941652547.65444744</v>
      </c>
    </row>
    <row r="112" spans="2:4">
      <c r="B112" s="19"/>
    </row>
  </sheetData>
  <phoneticPr fontId="15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U188"/>
  <sheetViews>
    <sheetView showGridLines="0" zoomScale="70" zoomScaleNormal="70" workbookViewId="0">
      <pane ySplit="4" topLeftCell="A5" activePane="bottomLeft" state="frozen"/>
      <selection pane="bottomLeft" activeCell="B191" sqref="B191"/>
    </sheetView>
  </sheetViews>
  <sheetFormatPr defaultColWidth="11" defaultRowHeight="15.6"/>
  <cols>
    <col min="1" max="1" width="6.8984375" customWidth="1"/>
    <col min="2" max="2" width="17.09765625" customWidth="1"/>
    <col min="3" max="4" width="22.8984375" customWidth="1"/>
    <col min="5" max="5" width="24.3984375" customWidth="1"/>
    <col min="6" max="6" width="36.3984375" customWidth="1"/>
    <col min="7" max="7" width="14.59765625" customWidth="1"/>
    <col min="8" max="8" width="14.8984375" customWidth="1"/>
    <col min="9" max="9" width="23.3984375" customWidth="1"/>
    <col min="10" max="10" width="20.09765625" customWidth="1"/>
    <col min="11" max="11" width="29.3984375" customWidth="1"/>
    <col min="12" max="12" width="14.8984375" customWidth="1"/>
    <col min="13" max="13" width="21.09765625" customWidth="1"/>
    <col min="14" max="14" width="20" customWidth="1"/>
    <col min="15" max="15" width="18.3984375" customWidth="1"/>
    <col min="16" max="16" width="16.3984375" customWidth="1"/>
    <col min="17" max="17" width="21.09765625" customWidth="1"/>
    <col min="19" max="19" width="13.3984375" customWidth="1"/>
    <col min="21" max="21" width="11" customWidth="1"/>
  </cols>
  <sheetData>
    <row r="1" spans="2:21">
      <c r="H1" s="25"/>
      <c r="I1" s="25"/>
      <c r="J1" s="25"/>
      <c r="K1" s="25"/>
      <c r="L1" s="25"/>
      <c r="M1" s="25"/>
    </row>
    <row r="2" spans="2:21">
      <c r="G2" s="55" t="s">
        <v>54</v>
      </c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</row>
    <row r="4" spans="2:21" s="4" customFormat="1">
      <c r="B4" s="13" t="s">
        <v>55</v>
      </c>
      <c r="C4" s="13" t="s">
        <v>56</v>
      </c>
      <c r="D4" s="13" t="s">
        <v>57</v>
      </c>
      <c r="E4" s="13" t="s">
        <v>58</v>
      </c>
      <c r="F4" s="13" t="s">
        <v>59</v>
      </c>
      <c r="G4" s="26" t="s">
        <v>13</v>
      </c>
      <c r="H4" s="26" t="s">
        <v>60</v>
      </c>
      <c r="I4" s="26" t="s">
        <v>61</v>
      </c>
      <c r="J4" s="26" t="s">
        <v>62</v>
      </c>
      <c r="K4" s="26" t="s">
        <v>49</v>
      </c>
      <c r="L4" s="13" t="s">
        <v>63</v>
      </c>
      <c r="M4" s="43" t="s">
        <v>77</v>
      </c>
      <c r="N4" s="43" t="s">
        <v>67</v>
      </c>
      <c r="O4" s="43" t="s">
        <v>66</v>
      </c>
      <c r="P4" s="43" t="s">
        <v>78</v>
      </c>
      <c r="Q4" s="27" t="s">
        <v>64</v>
      </c>
      <c r="R4"/>
      <c r="S4" s="23" t="s">
        <v>65</v>
      </c>
    </row>
    <row r="5" spans="2:21">
      <c r="B5" s="38">
        <v>12</v>
      </c>
      <c r="C5" s="39">
        <v>230</v>
      </c>
      <c r="D5" s="39">
        <v>136</v>
      </c>
      <c r="E5" s="37">
        <v>50</v>
      </c>
      <c r="F5" s="39">
        <v>100</v>
      </c>
      <c r="G5" s="40">
        <f>B5*[1]Assumptions!$C$19*365*24*[1]Assumptions!$D$26*1000/([1]Assumptions!$C$10*0.001) /10^9</f>
        <v>12.833780869565217</v>
      </c>
      <c r="H5" s="40">
        <f>C5*[1]Assumptions!$C$20*365*24*[1]Assumptions!$D$30*1000/([1]Assumptions!$C$10*0.001) /10^9</f>
        <v>40.35611654235494</v>
      </c>
      <c r="I5" s="40">
        <f>E5*[1]Assumptions!$C$46/([1]Assumptions!$C$10*0.001) /10^9</f>
        <v>2.4664940627267682</v>
      </c>
      <c r="J5" s="40">
        <f>D5*[1]Assumptions!$C$56/([1]Assumptions!$C$10*0.001) /10^9</f>
        <v>7.565802061043958</v>
      </c>
      <c r="K5" s="40">
        <f>F5*[1]Assumptions!$C$65/([1]Assumptions!$C$10*0.001) /10^9</f>
        <v>4.6589332295950063</v>
      </c>
      <c r="L5" s="50">
        <f>[1]Assumptions!$C$69</f>
        <v>4</v>
      </c>
      <c r="M5" s="39"/>
      <c r="N5" s="39"/>
      <c r="O5" s="44">
        <f>N5*Assumptions!$C$97/(Assumptions!$G$12*0.001) /10^9*M5/100</f>
        <v>0</v>
      </c>
      <c r="P5" s="48"/>
      <c r="Q5" s="42">
        <f t="shared" ref="Q5:Q25" si="0">SUM(G5:L5)+O5+P5</f>
        <v>71.881126765285885</v>
      </c>
      <c r="S5" s="29" t="str">
        <f t="shared" ref="S5:S25" si="1">CONCATENATE("(",C5,",",D5,",",E5,",",F5,",",ROUND(N5,0),",",ROUND(M5/100,2),")")</f>
        <v>(230,136,50,100,0,0)</v>
      </c>
      <c r="U5" s="29"/>
    </row>
    <row r="6" spans="2:21">
      <c r="B6" s="38">
        <v>12</v>
      </c>
      <c r="C6" s="39">
        <v>230</v>
      </c>
      <c r="D6" s="39">
        <v>121</v>
      </c>
      <c r="E6" s="37">
        <v>60</v>
      </c>
      <c r="F6" s="39">
        <v>100</v>
      </c>
      <c r="G6" s="40">
        <f>B6*[1]Assumptions!$C$19*365*24*[1]Assumptions!$D$26*1000/([1]Assumptions!$C$10*0.001) /10^9</f>
        <v>12.833780869565217</v>
      </c>
      <c r="H6" s="40">
        <f>C6*[1]Assumptions!$C$20*365*24*[1]Assumptions!$D$30*1000/([1]Assumptions!$C$10*0.001) /10^9</f>
        <v>40.35611654235494</v>
      </c>
      <c r="I6" s="40">
        <f>E6*[1]Assumptions!$C$46/([1]Assumptions!$C$10*0.001) /10^9</f>
        <v>2.9597928752721221</v>
      </c>
      <c r="J6" s="40">
        <f>D6*[1]Assumptions!$C$56/([1]Assumptions!$C$10*0.001) /10^9</f>
        <v>6.731338598428815</v>
      </c>
      <c r="K6" s="40">
        <f>F6*[1]Assumptions!$C$65/([1]Assumptions!$C$10*0.001) /10^9</f>
        <v>4.6589332295950063</v>
      </c>
      <c r="L6" s="50">
        <f>[1]Assumptions!$C$69</f>
        <v>4</v>
      </c>
      <c r="M6" s="39"/>
      <c r="N6" s="39"/>
      <c r="O6" s="44">
        <f>N6*Assumptions!$C$97/(Assumptions!$G$12*0.001) /10^9*M6/100</f>
        <v>0</v>
      </c>
      <c r="P6" s="48"/>
      <c r="Q6" s="42">
        <f t="shared" si="0"/>
        <v>71.539962115216099</v>
      </c>
      <c r="S6" s="29" t="str">
        <f t="shared" si="1"/>
        <v>(230,121,60,100,0,0)</v>
      </c>
      <c r="U6" s="29"/>
    </row>
    <row r="7" spans="2:21">
      <c r="B7" s="38">
        <v>12</v>
      </c>
      <c r="C7" s="39">
        <v>230</v>
      </c>
      <c r="D7" s="39">
        <v>116</v>
      </c>
      <c r="E7" s="37">
        <v>70</v>
      </c>
      <c r="F7" s="39">
        <v>100</v>
      </c>
      <c r="G7" s="40">
        <f>B7*[1]Assumptions!$C$19*365*24*[1]Assumptions!$D$26*1000/([1]Assumptions!$C$10*0.001) /10^9</f>
        <v>12.833780869565217</v>
      </c>
      <c r="H7" s="40">
        <f>C7*[1]Assumptions!$C$20*365*24*[1]Assumptions!$D$30*1000/([1]Assumptions!$C$10*0.001) /10^9</f>
        <v>40.35611654235494</v>
      </c>
      <c r="I7" s="40">
        <f>E7*[1]Assumptions!$C$46/([1]Assumptions!$C$10*0.001) /10^9</f>
        <v>3.4530916878174751</v>
      </c>
      <c r="J7" s="40">
        <f>D7*[1]Assumptions!$C$56/([1]Assumptions!$C$10*0.001) /10^9</f>
        <v>6.453184110890434</v>
      </c>
      <c r="K7" s="40">
        <f>F7*[1]Assumptions!$C$65/([1]Assumptions!$C$10*0.001) /10^9</f>
        <v>4.6589332295950063</v>
      </c>
      <c r="L7" s="50">
        <f>[1]Assumptions!$C$69</f>
        <v>4</v>
      </c>
      <c r="M7" s="39"/>
      <c r="N7" s="39"/>
      <c r="O7" s="44">
        <f>N7*Assumptions!$C$97/(Assumptions!$G$12*0.001) /10^9*M7/100</f>
        <v>0</v>
      </c>
      <c r="P7" s="48"/>
      <c r="Q7" s="42">
        <f t="shared" si="0"/>
        <v>71.755106440223074</v>
      </c>
      <c r="S7" s="29" t="str">
        <f t="shared" si="1"/>
        <v>(230,116,70,100,0,0)</v>
      </c>
      <c r="U7" s="29"/>
    </row>
    <row r="8" spans="2:21">
      <c r="B8" s="38">
        <v>12</v>
      </c>
      <c r="C8" s="39">
        <v>230</v>
      </c>
      <c r="D8" s="39">
        <v>114</v>
      </c>
      <c r="E8" s="37">
        <v>80</v>
      </c>
      <c r="F8" s="39">
        <v>100</v>
      </c>
      <c r="G8" s="40">
        <f>B8*[1]Assumptions!$C$19*365*24*[1]Assumptions!$D$26*1000/([1]Assumptions!$C$10*0.001) /10^9</f>
        <v>12.833780869565217</v>
      </c>
      <c r="H8" s="40">
        <f>C8*[1]Assumptions!$C$20*365*24*[1]Assumptions!$D$30*1000/([1]Assumptions!$C$10*0.001) /10^9</f>
        <v>40.35611654235494</v>
      </c>
      <c r="I8" s="40">
        <f>E8*[1]Assumptions!$C$46/([1]Assumptions!$C$10*0.001) /10^9</f>
        <v>3.9463905003628286</v>
      </c>
      <c r="J8" s="40">
        <f>D8*[1]Assumptions!$C$56/([1]Assumptions!$C$10*0.001) /10^9</f>
        <v>6.3419223158750819</v>
      </c>
      <c r="K8" s="40">
        <f>F8*[1]Assumptions!$C$65/([1]Assumptions!$C$10*0.001) /10^9</f>
        <v>4.6589332295950063</v>
      </c>
      <c r="L8" s="50">
        <f>[1]Assumptions!$C$69</f>
        <v>4</v>
      </c>
      <c r="M8" s="39"/>
      <c r="N8" s="39"/>
      <c r="O8" s="44">
        <f>N8*Assumptions!$C$97/(Assumptions!$G$12*0.001) /10^9*M8/100</f>
        <v>0</v>
      </c>
      <c r="P8" s="48"/>
      <c r="Q8" s="42">
        <f t="shared" si="0"/>
        <v>72.137143457753069</v>
      </c>
      <c r="S8" s="29" t="str">
        <f t="shared" si="1"/>
        <v>(230,114,80,100,0,0)</v>
      </c>
      <c r="U8" s="29"/>
    </row>
    <row r="9" spans="2:21">
      <c r="B9" s="38">
        <v>12</v>
      </c>
      <c r="C9" s="39">
        <v>230</v>
      </c>
      <c r="D9" s="39">
        <v>111</v>
      </c>
      <c r="E9" s="37">
        <v>90</v>
      </c>
      <c r="F9" s="39">
        <v>100</v>
      </c>
      <c r="G9" s="40">
        <f>B9*[1]Assumptions!$C$19*365*24*[1]Assumptions!$D$26*1000/([1]Assumptions!$C$10*0.001) /10^9</f>
        <v>12.833780869565217</v>
      </c>
      <c r="H9" s="40">
        <f>C9*[1]Assumptions!$C$20*365*24*[1]Assumptions!$D$30*1000/([1]Assumptions!$C$10*0.001) /10^9</f>
        <v>40.35611654235494</v>
      </c>
      <c r="I9" s="40">
        <f>E9*[1]Assumptions!$C$46/([1]Assumptions!$C$10*0.001) /10^9</f>
        <v>4.4396893129081834</v>
      </c>
      <c r="J9" s="40">
        <f>D9*[1]Assumptions!$C$56/([1]Assumptions!$C$10*0.001) /10^9</f>
        <v>6.1750296233520539</v>
      </c>
      <c r="K9" s="40">
        <f>F9*[1]Assumptions!$C$65/([1]Assumptions!$C$10*0.001) /10^9</f>
        <v>4.6589332295950063</v>
      </c>
      <c r="L9" s="50">
        <f>[1]Assumptions!$C$69</f>
        <v>4</v>
      </c>
      <c r="M9" s="39"/>
      <c r="N9" s="39"/>
      <c r="O9" s="44">
        <f>N9*Assumptions!$C$97/(Assumptions!$G$12*0.001) /10^9*M9/100</f>
        <v>0</v>
      </c>
      <c r="P9" s="48"/>
      <c r="Q9" s="42">
        <f t="shared" si="0"/>
        <v>72.463549577775396</v>
      </c>
      <c r="S9" s="29" t="str">
        <f t="shared" si="1"/>
        <v>(230,111,90,100,0,0)</v>
      </c>
      <c r="U9" s="29"/>
    </row>
    <row r="10" spans="2:21">
      <c r="B10" s="38">
        <v>12</v>
      </c>
      <c r="C10" s="39">
        <v>230</v>
      </c>
      <c r="D10" s="39">
        <v>110</v>
      </c>
      <c r="E10" s="37">
        <v>100</v>
      </c>
      <c r="F10" s="39">
        <v>100</v>
      </c>
      <c r="G10" s="40">
        <f>B10*[1]Assumptions!$C$19*365*24*[1]Assumptions!$D$26*1000/([1]Assumptions!$C$10*0.001) /10^9</f>
        <v>12.833780869565217</v>
      </c>
      <c r="H10" s="40">
        <f>C10*[1]Assumptions!$C$20*365*24*[1]Assumptions!$D$30*1000/([1]Assumptions!$C$10*0.001) /10^9</f>
        <v>40.35611654235494</v>
      </c>
      <c r="I10" s="40">
        <f>E10*[1]Assumptions!$C$46/([1]Assumptions!$C$10*0.001) /10^9</f>
        <v>4.9329881254535364</v>
      </c>
      <c r="J10" s="40">
        <f>D10*[1]Assumptions!$C$56/([1]Assumptions!$C$10*0.001) /10^9</f>
        <v>6.1193987258443778</v>
      </c>
      <c r="K10" s="40">
        <f>F10*[1]Assumptions!$C$65/([1]Assumptions!$C$10*0.001) /10^9</f>
        <v>4.6589332295950063</v>
      </c>
      <c r="L10" s="50">
        <f>[1]Assumptions!$C$69</f>
        <v>4</v>
      </c>
      <c r="M10" s="39"/>
      <c r="N10" s="39"/>
      <c r="O10" s="44">
        <f>N10*Assumptions!$C$97/(Assumptions!$G$12*0.001) /10^9*M10/100</f>
        <v>0</v>
      </c>
      <c r="P10" s="48"/>
      <c r="Q10" s="42">
        <f t="shared" si="0"/>
        <v>72.901217492813075</v>
      </c>
      <c r="S10" s="29" t="str">
        <f t="shared" si="1"/>
        <v>(230,110,100,100,0,0)</v>
      </c>
      <c r="U10" s="29"/>
    </row>
    <row r="11" spans="2:21">
      <c r="B11" s="38">
        <v>12</v>
      </c>
      <c r="C11" s="39">
        <v>240</v>
      </c>
      <c r="D11" s="39">
        <v>114</v>
      </c>
      <c r="E11" s="37">
        <v>40</v>
      </c>
      <c r="F11" s="39">
        <v>100</v>
      </c>
      <c r="G11" s="40">
        <f>B11*[1]Assumptions!$C$19*365*24*[1]Assumptions!$D$26*1000/([1]Assumptions!$C$10*0.001) /10^9</f>
        <v>12.833780869565217</v>
      </c>
      <c r="H11" s="40">
        <f>C11*[1]Assumptions!$C$20*365*24*[1]Assumptions!$D$30*1000/([1]Assumptions!$C$10*0.001) /10^9</f>
        <v>42.110730305066035</v>
      </c>
      <c r="I11" s="40">
        <f>E11*[1]Assumptions!$C$46/([1]Assumptions!$C$10*0.001) /10^9</f>
        <v>1.9731952501814143</v>
      </c>
      <c r="J11" s="40">
        <f>D11*[1]Assumptions!$C$56/([1]Assumptions!$C$10*0.001) /10^9</f>
        <v>6.3419223158750819</v>
      </c>
      <c r="K11" s="40">
        <f>F11*[1]Assumptions!$C$65/([1]Assumptions!$C$10*0.001) /10^9</f>
        <v>4.6589332295950063</v>
      </c>
      <c r="L11" s="50">
        <f>[1]Assumptions!$C$69</f>
        <v>4</v>
      </c>
      <c r="M11" s="39"/>
      <c r="N11" s="39"/>
      <c r="O11" s="44">
        <f>N11*Assumptions!$C$97/(Assumptions!$G$12*0.001) /10^9*M11/100</f>
        <v>0</v>
      </c>
      <c r="P11" s="48"/>
      <c r="Q11" s="42">
        <f t="shared" si="0"/>
        <v>71.918561970282752</v>
      </c>
      <c r="S11" s="29" t="str">
        <f t="shared" si="1"/>
        <v>(240,114,40,100,0,0)</v>
      </c>
      <c r="U11" s="29"/>
    </row>
    <row r="12" spans="2:21" ht="16.95" customHeight="1">
      <c r="B12" s="38">
        <v>12</v>
      </c>
      <c r="C12" s="39">
        <v>240</v>
      </c>
      <c r="D12" s="39">
        <v>99</v>
      </c>
      <c r="E12" s="37">
        <v>50</v>
      </c>
      <c r="F12" s="39">
        <v>100</v>
      </c>
      <c r="G12" s="40">
        <f>B12*[1]Assumptions!$C$19*365*24*[1]Assumptions!$D$26*1000/([1]Assumptions!$C$10*0.001) /10^9</f>
        <v>12.833780869565217</v>
      </c>
      <c r="H12" s="40">
        <f>C12*[1]Assumptions!$C$20*365*24*[1]Assumptions!$D$30*1000/([1]Assumptions!$C$10*0.001) /10^9</f>
        <v>42.110730305066035</v>
      </c>
      <c r="I12" s="40">
        <f>E12*[1]Assumptions!$C$46/([1]Assumptions!$C$10*0.001) /10^9</f>
        <v>2.4664940627267682</v>
      </c>
      <c r="J12" s="40">
        <f>D12*[1]Assumptions!$C$56/([1]Assumptions!$C$10*0.001) /10^9</f>
        <v>5.5074588532599389</v>
      </c>
      <c r="K12" s="40">
        <f>F12*[1]Assumptions!$C$65/([1]Assumptions!$C$10*0.001) /10^9</f>
        <v>4.6589332295950063</v>
      </c>
      <c r="L12" s="50">
        <f>[1]Assumptions!$C$69</f>
        <v>4</v>
      </c>
      <c r="M12" s="39"/>
      <c r="N12" s="39"/>
      <c r="O12" s="44">
        <f>N12*Assumptions!$C$97/(Assumptions!$G$12*0.001) /10^9*M12/100</f>
        <v>0</v>
      </c>
      <c r="P12" s="48"/>
      <c r="Q12" s="42">
        <f t="shared" si="0"/>
        <v>71.577397320212967</v>
      </c>
      <c r="S12" s="29" t="str">
        <f t="shared" si="1"/>
        <v>(240,99,50,100,0,0)</v>
      </c>
      <c r="U12" s="29"/>
    </row>
    <row r="13" spans="2:21">
      <c r="B13" s="38">
        <v>12</v>
      </c>
      <c r="C13" s="39">
        <v>240</v>
      </c>
      <c r="D13" s="39">
        <v>91</v>
      </c>
      <c r="E13" s="37">
        <v>60</v>
      </c>
      <c r="F13" s="39">
        <v>100</v>
      </c>
      <c r="G13" s="40">
        <f>B13*[1]Assumptions!$C$19*365*24*[1]Assumptions!$D$26*1000/([1]Assumptions!$C$10*0.001) /10^9</f>
        <v>12.833780869565217</v>
      </c>
      <c r="H13" s="40">
        <f>C13*[1]Assumptions!$C$20*365*24*[1]Assumptions!$D$30*1000/([1]Assumptions!$C$10*0.001) /10^9</f>
        <v>42.110730305066035</v>
      </c>
      <c r="I13" s="40">
        <f>E13*[1]Assumptions!$C$46/([1]Assumptions!$C$10*0.001) /10^9</f>
        <v>2.9597928752721221</v>
      </c>
      <c r="J13" s="40">
        <f>D13*[1]Assumptions!$C$56/([1]Assumptions!$C$10*0.001) /10^9</f>
        <v>5.0624116731985298</v>
      </c>
      <c r="K13" s="40">
        <f>F13*[1]Assumptions!$C$65/([1]Assumptions!$C$10*0.001) /10^9</f>
        <v>4.6589332295950063</v>
      </c>
      <c r="L13" s="50">
        <f>[1]Assumptions!$C$69</f>
        <v>4</v>
      </c>
      <c r="M13" s="39"/>
      <c r="N13" s="39"/>
      <c r="O13" s="44">
        <f>N13*Assumptions!$C$97/(Assumptions!$G$12*0.001) /10^9*M13/100</f>
        <v>0</v>
      </c>
      <c r="P13" s="48"/>
      <c r="Q13" s="42">
        <f t="shared" si="0"/>
        <v>71.625648952696906</v>
      </c>
      <c r="S13" s="29" t="str">
        <f t="shared" si="1"/>
        <v>(240,91,60,100,0,0)</v>
      </c>
      <c r="U13" s="29"/>
    </row>
    <row r="14" spans="2:21">
      <c r="B14" s="38">
        <v>12</v>
      </c>
      <c r="C14" s="39">
        <v>240</v>
      </c>
      <c r="D14" s="39">
        <v>85</v>
      </c>
      <c r="E14" s="37">
        <v>70</v>
      </c>
      <c r="F14" s="39">
        <v>100</v>
      </c>
      <c r="G14" s="40">
        <f>B14*[1]Assumptions!$C$19*365*24*[1]Assumptions!$D$26*1000/([1]Assumptions!$C$10*0.001) /10^9</f>
        <v>12.833780869565217</v>
      </c>
      <c r="H14" s="40">
        <f>C14*[1]Assumptions!$C$20*365*24*[1]Assumptions!$D$30*1000/([1]Assumptions!$C$10*0.001) /10^9</f>
        <v>42.110730305066035</v>
      </c>
      <c r="I14" s="40">
        <f>E14*[1]Assumptions!$C$46/([1]Assumptions!$C$10*0.001) /10^9</f>
        <v>3.4530916878174751</v>
      </c>
      <c r="J14" s="40">
        <f>D14*[1]Assumptions!$C$56/([1]Assumptions!$C$10*0.001) /10^9</f>
        <v>4.7286262881524737</v>
      </c>
      <c r="K14" s="40">
        <f>F14*[1]Assumptions!$C$65/([1]Assumptions!$C$10*0.001) /10^9</f>
        <v>4.6589332295950063</v>
      </c>
      <c r="L14" s="50">
        <f>[1]Assumptions!$C$69</f>
        <v>4</v>
      </c>
      <c r="M14" s="39"/>
      <c r="N14" s="39"/>
      <c r="O14" s="44">
        <f>N14*Assumptions!$C$97/(Assumptions!$G$12*0.001) /10^9*M14/100</f>
        <v>0</v>
      </c>
      <c r="P14" s="48"/>
      <c r="Q14" s="42">
        <f t="shared" si="0"/>
        <v>71.785162380196212</v>
      </c>
      <c r="S14" s="29" t="str">
        <f t="shared" si="1"/>
        <v>(240,85,70,100,0,0)</v>
      </c>
      <c r="U14" s="29"/>
    </row>
    <row r="15" spans="2:21" ht="16.95" customHeight="1">
      <c r="B15" s="38">
        <v>12</v>
      </c>
      <c r="C15" s="39">
        <v>240</v>
      </c>
      <c r="D15" s="39">
        <v>81</v>
      </c>
      <c r="E15" s="37">
        <v>80</v>
      </c>
      <c r="F15" s="39">
        <v>100</v>
      </c>
      <c r="G15" s="40">
        <f>B15*[1]Assumptions!$C$19*365*24*[1]Assumptions!$D$26*1000/([1]Assumptions!$C$10*0.001) /10^9</f>
        <v>12.833780869565217</v>
      </c>
      <c r="H15" s="40">
        <f>C15*[1]Assumptions!$C$20*365*24*[1]Assumptions!$D$30*1000/([1]Assumptions!$C$10*0.001) /10^9</f>
        <v>42.110730305066035</v>
      </c>
      <c r="I15" s="40">
        <f>E15*[1]Assumptions!$C$46/([1]Assumptions!$C$10*0.001) /10^9</f>
        <v>3.9463905003628286</v>
      </c>
      <c r="J15" s="40">
        <f>D15*[1]Assumptions!$C$56/([1]Assumptions!$C$10*0.001) /10^9</f>
        <v>4.5061026981217687</v>
      </c>
      <c r="K15" s="40">
        <f>F15*[1]Assumptions!$C$65/([1]Assumptions!$C$10*0.001) /10^9</f>
        <v>4.6589332295950063</v>
      </c>
      <c r="L15" s="50">
        <f>[1]Assumptions!$C$69</f>
        <v>4</v>
      </c>
      <c r="M15" s="39"/>
      <c r="N15" s="39"/>
      <c r="O15" s="44">
        <f>N15*Assumptions!$C$97/(Assumptions!$G$12*0.001) /10^9*M15/100</f>
        <v>0</v>
      </c>
      <c r="P15" s="48"/>
      <c r="Q15" s="42">
        <f t="shared" si="0"/>
        <v>72.055937602710856</v>
      </c>
      <c r="S15" s="29" t="str">
        <f t="shared" si="1"/>
        <v>(240,81,80,100,0,0)</v>
      </c>
      <c r="U15" s="29"/>
    </row>
    <row r="16" spans="2:21" ht="16.95" customHeight="1">
      <c r="B16" s="38">
        <v>12</v>
      </c>
      <c r="C16" s="39">
        <v>240</v>
      </c>
      <c r="D16" s="39">
        <v>79</v>
      </c>
      <c r="E16" s="37">
        <v>90</v>
      </c>
      <c r="F16" s="39">
        <v>100</v>
      </c>
      <c r="G16" s="40">
        <f>B16*[1]Assumptions!$C$19*365*24*[1]Assumptions!$D$26*1000/([1]Assumptions!$C$10*0.001) /10^9</f>
        <v>12.833780869565217</v>
      </c>
      <c r="H16" s="40">
        <f>C16*[1]Assumptions!$C$20*365*24*[1]Assumptions!$D$30*1000/([1]Assumptions!$C$10*0.001) /10^9</f>
        <v>42.110730305066035</v>
      </c>
      <c r="I16" s="40">
        <f>E16*[1]Assumptions!$C$46/([1]Assumptions!$C$10*0.001) /10^9</f>
        <v>4.4396893129081834</v>
      </c>
      <c r="J16" s="40">
        <f>D16*[1]Assumptions!$C$56/([1]Assumptions!$C$10*0.001) /10^9</f>
        <v>4.3948409031064157</v>
      </c>
      <c r="K16" s="40">
        <f>F16*[1]Assumptions!$C$65/([1]Assumptions!$C$10*0.001) /10^9</f>
        <v>4.6589332295950063</v>
      </c>
      <c r="L16" s="50">
        <f>[1]Assumptions!$C$69</f>
        <v>4</v>
      </c>
      <c r="M16" s="39"/>
      <c r="N16" s="39"/>
      <c r="O16" s="44">
        <f>N16*Assumptions!$C$97/(Assumptions!$G$12*0.001) /10^9*M16/100</f>
        <v>0</v>
      </c>
      <c r="P16" s="48"/>
      <c r="Q16" s="42">
        <f t="shared" si="0"/>
        <v>72.437974620240851</v>
      </c>
      <c r="S16" s="29" t="str">
        <f t="shared" si="1"/>
        <v>(240,79,90,100,0,0)</v>
      </c>
      <c r="U16" s="29"/>
    </row>
    <row r="17" spans="2:21" ht="16.95" customHeight="1">
      <c r="B17" s="38">
        <v>12</v>
      </c>
      <c r="C17" s="39">
        <v>240</v>
      </c>
      <c r="D17" s="39">
        <v>79</v>
      </c>
      <c r="E17" s="37">
        <v>100</v>
      </c>
      <c r="F17" s="39">
        <v>100</v>
      </c>
      <c r="G17" s="40">
        <f>B17*[1]Assumptions!$C$19*365*24*[1]Assumptions!$D$26*1000/([1]Assumptions!$C$10*0.001) /10^9</f>
        <v>12.833780869565217</v>
      </c>
      <c r="H17" s="40">
        <f>C17*[1]Assumptions!$C$20*365*24*[1]Assumptions!$D$30*1000/([1]Assumptions!$C$10*0.001) /10^9</f>
        <v>42.110730305066035</v>
      </c>
      <c r="I17" s="40">
        <f>E17*[1]Assumptions!$C$46/([1]Assumptions!$C$10*0.001) /10^9</f>
        <v>4.9329881254535364</v>
      </c>
      <c r="J17" s="40">
        <f>D17*[1]Assumptions!$C$56/([1]Assumptions!$C$10*0.001) /10^9</f>
        <v>4.3948409031064157</v>
      </c>
      <c r="K17" s="40">
        <f>F17*[1]Assumptions!$C$65/([1]Assumptions!$C$10*0.001) /10^9</f>
        <v>4.6589332295950063</v>
      </c>
      <c r="L17" s="50">
        <f>[1]Assumptions!$C$69</f>
        <v>4</v>
      </c>
      <c r="M17" s="39"/>
      <c r="N17" s="39"/>
      <c r="O17" s="44">
        <f>N17*Assumptions!$C$97/(Assumptions!$G$12*0.001) /10^9*M17/100</f>
        <v>0</v>
      </c>
      <c r="P17" s="48"/>
      <c r="Q17" s="42">
        <f t="shared" si="0"/>
        <v>72.931273432786213</v>
      </c>
      <c r="S17" s="29" t="str">
        <f t="shared" si="1"/>
        <v>(240,79,100,100,0,0)</v>
      </c>
      <c r="U17" s="29"/>
    </row>
    <row r="18" spans="2:21" ht="16.95" customHeight="1">
      <c r="B18" s="38">
        <v>12</v>
      </c>
      <c r="C18" s="39">
        <v>250</v>
      </c>
      <c r="D18" s="39">
        <v>111</v>
      </c>
      <c r="E18" s="37">
        <v>30</v>
      </c>
      <c r="F18" s="39">
        <v>100</v>
      </c>
      <c r="G18" s="40">
        <f>B18*[1]Assumptions!$C$19*365*24*[1]Assumptions!$D$26*1000/([1]Assumptions!$C$10*0.001) /10^9</f>
        <v>12.833780869565217</v>
      </c>
      <c r="H18" s="40">
        <f>C18*[1]Assumptions!$C$20*365*24*[1]Assumptions!$D$30*1000/([1]Assumptions!$C$10*0.001) /10^9</f>
        <v>43.86534406777713</v>
      </c>
      <c r="I18" s="40">
        <f>E18*[1]Assumptions!$C$46/([1]Assumptions!$C$10*0.001) /10^9</f>
        <v>1.479896437636061</v>
      </c>
      <c r="J18" s="40">
        <f>D18*[1]Assumptions!$C$56/([1]Assumptions!$C$10*0.001) /10^9</f>
        <v>6.1750296233520539</v>
      </c>
      <c r="K18" s="40">
        <f>F18*[1]Assumptions!$C$65/([1]Assumptions!$C$10*0.001) /10^9</f>
        <v>4.6589332295950063</v>
      </c>
      <c r="L18" s="50">
        <f>[1]Assumptions!$C$69</f>
        <v>4</v>
      </c>
      <c r="M18" s="39"/>
      <c r="N18" s="39"/>
      <c r="O18" s="44">
        <f>N18*Assumptions!$C$97/(Assumptions!$G$12*0.001) /10^9*M18/100</f>
        <v>0</v>
      </c>
      <c r="P18" s="48"/>
      <c r="Q18" s="42">
        <f t="shared" si="0"/>
        <v>73.012984227925472</v>
      </c>
      <c r="S18" s="29" t="str">
        <f t="shared" si="1"/>
        <v>(250,111,30,100,0,0)</v>
      </c>
      <c r="U18" s="29"/>
    </row>
    <row r="19" spans="2:21">
      <c r="B19" s="38">
        <v>12</v>
      </c>
      <c r="C19" s="39">
        <v>250</v>
      </c>
      <c r="D19" s="39">
        <v>84</v>
      </c>
      <c r="E19" s="37">
        <v>40</v>
      </c>
      <c r="F19" s="39">
        <v>100</v>
      </c>
      <c r="G19" s="40">
        <f>B19*[1]Assumptions!$C$19*365*24*[1]Assumptions!$D$26*1000/([1]Assumptions!$C$10*0.001) /10^9</f>
        <v>12.833780869565217</v>
      </c>
      <c r="H19" s="40">
        <f>C19*[1]Assumptions!$C$20*365*24*[1]Assumptions!$D$30*1000/([1]Assumptions!$C$10*0.001) /10^9</f>
        <v>43.86534406777713</v>
      </c>
      <c r="I19" s="40">
        <f>E19*[1]Assumptions!$C$46/([1]Assumptions!$C$10*0.001) /10^9</f>
        <v>1.9731952501814143</v>
      </c>
      <c r="J19" s="40">
        <f>D19*[1]Assumptions!$C$56/([1]Assumptions!$C$10*0.001) /10^9</f>
        <v>4.6729953906447976</v>
      </c>
      <c r="K19" s="40">
        <f>F19*[1]Assumptions!$C$65/([1]Assumptions!$C$10*0.001) /10^9</f>
        <v>4.6589332295950063</v>
      </c>
      <c r="L19" s="50">
        <f>[1]Assumptions!$C$69</f>
        <v>4</v>
      </c>
      <c r="M19" s="39"/>
      <c r="N19" s="39"/>
      <c r="O19" s="44">
        <f>N19*Assumptions!$C$97/(Assumptions!$G$12*0.001) /10^9*M19/100</f>
        <v>0</v>
      </c>
      <c r="P19" s="48"/>
      <c r="Q19" s="42">
        <f t="shared" si="0"/>
        <v>72.00424880776356</v>
      </c>
      <c r="S19" s="29" t="str">
        <f t="shared" si="1"/>
        <v>(250,84,40,100,0,0)</v>
      </c>
      <c r="U19" s="29"/>
    </row>
    <row r="20" spans="2:21">
      <c r="B20" s="38">
        <v>12</v>
      </c>
      <c r="C20" s="39">
        <v>250</v>
      </c>
      <c r="D20" s="39">
        <v>71</v>
      </c>
      <c r="E20" s="37">
        <v>50</v>
      </c>
      <c r="F20" s="39">
        <v>100</v>
      </c>
      <c r="G20" s="40">
        <f>B20*[1]Assumptions!$C$19*365*24*[1]Assumptions!$D$26*1000/([1]Assumptions!$C$10*0.001) /10^9</f>
        <v>12.833780869565217</v>
      </c>
      <c r="H20" s="40">
        <f>C20*[1]Assumptions!$C$20*365*24*[1]Assumptions!$D$30*1000/([1]Assumptions!$C$10*0.001) /10^9</f>
        <v>43.86534406777713</v>
      </c>
      <c r="I20" s="40">
        <f>E20*[1]Assumptions!$C$46/([1]Assumptions!$C$10*0.001) /10^9</f>
        <v>2.4664940627267682</v>
      </c>
      <c r="J20" s="40">
        <f>D20*[1]Assumptions!$C$56/([1]Assumptions!$C$10*0.001) /10^9</f>
        <v>3.9497937230450071</v>
      </c>
      <c r="K20" s="40">
        <f>F20*[1]Assumptions!$C$65/([1]Assumptions!$C$10*0.001) /10^9</f>
        <v>4.6589332295950063</v>
      </c>
      <c r="L20" s="50">
        <f>[1]Assumptions!$C$69</f>
        <v>4</v>
      </c>
      <c r="M20" s="39"/>
      <c r="N20" s="39"/>
      <c r="O20" s="44">
        <f>N20*Assumptions!$C$97/(Assumptions!$G$12*0.001) /10^9*M20/100</f>
        <v>0</v>
      </c>
      <c r="P20" s="48"/>
      <c r="Q20" s="42">
        <f t="shared" si="0"/>
        <v>71.774345952709126</v>
      </c>
      <c r="S20" s="29" t="str">
        <f t="shared" si="1"/>
        <v>(250,71,50,100,0,0)</v>
      </c>
      <c r="U20" s="29"/>
    </row>
    <row r="21" spans="2:21">
      <c r="B21" s="38">
        <v>12</v>
      </c>
      <c r="C21" s="39">
        <v>250</v>
      </c>
      <c r="D21" s="39">
        <v>69</v>
      </c>
      <c r="E21" s="37">
        <v>60</v>
      </c>
      <c r="F21" s="39">
        <v>100</v>
      </c>
      <c r="G21" s="40">
        <f>B21*[1]Assumptions!$C$19*365*24*[1]Assumptions!$D$26*1000/([1]Assumptions!$C$10*0.001) /10^9</f>
        <v>12.833780869565217</v>
      </c>
      <c r="H21" s="40">
        <f>C21*[1]Assumptions!$C$20*365*24*[1]Assumptions!$D$30*1000/([1]Assumptions!$C$10*0.001) /10^9</f>
        <v>43.86534406777713</v>
      </c>
      <c r="I21" s="40">
        <f>E21*[1]Assumptions!$C$46/([1]Assumptions!$C$10*0.001) /10^9</f>
        <v>2.9597928752721221</v>
      </c>
      <c r="J21" s="40">
        <f>D21*[1]Assumptions!$C$56/([1]Assumptions!$C$10*0.001) /10^9</f>
        <v>3.8385319280296546</v>
      </c>
      <c r="K21" s="40">
        <f>F21*[1]Assumptions!$C$65/([1]Assumptions!$C$10*0.001) /10^9</f>
        <v>4.6589332295950063</v>
      </c>
      <c r="L21" s="50">
        <f>[1]Assumptions!$C$69</f>
        <v>4</v>
      </c>
      <c r="M21" s="39"/>
      <c r="N21" s="39"/>
      <c r="O21" s="44">
        <f>N21*Assumptions!$C$97/(Assumptions!$G$12*0.001) /10^9*M21/100</f>
        <v>0</v>
      </c>
      <c r="P21" s="48"/>
      <c r="Q21" s="42">
        <f t="shared" si="0"/>
        <v>72.156382970239122</v>
      </c>
      <c r="S21" s="29" t="str">
        <f t="shared" si="1"/>
        <v>(250,69,60,100,0,0)</v>
      </c>
      <c r="U21" s="29"/>
    </row>
    <row r="22" spans="2:21">
      <c r="B22" s="38">
        <v>12</v>
      </c>
      <c r="C22" s="39">
        <v>250</v>
      </c>
      <c r="D22" s="39">
        <v>68</v>
      </c>
      <c r="E22" s="37">
        <v>70</v>
      </c>
      <c r="F22" s="39">
        <v>100</v>
      </c>
      <c r="G22" s="40">
        <f>B22*[1]Assumptions!$C$19*365*24*[1]Assumptions!$D$26*1000/([1]Assumptions!$C$10*0.001) /10^9</f>
        <v>12.833780869565217</v>
      </c>
      <c r="H22" s="40">
        <f>C22*[1]Assumptions!$C$20*365*24*[1]Assumptions!$D$30*1000/([1]Assumptions!$C$10*0.001) /10^9</f>
        <v>43.86534406777713</v>
      </c>
      <c r="I22" s="40">
        <f>E22*[1]Assumptions!$C$46/([1]Assumptions!$C$10*0.001) /10^9</f>
        <v>3.4530916878174751</v>
      </c>
      <c r="J22" s="40">
        <f>D22*[1]Assumptions!$C$56/([1]Assumptions!$C$10*0.001) /10^9</f>
        <v>3.782901030521979</v>
      </c>
      <c r="K22" s="40">
        <f>F22*[1]Assumptions!$C$65/([1]Assumptions!$C$10*0.001) /10^9</f>
        <v>4.6589332295950063</v>
      </c>
      <c r="L22" s="50">
        <f>[1]Assumptions!$C$69</f>
        <v>4</v>
      </c>
      <c r="M22" s="39"/>
      <c r="N22" s="39"/>
      <c r="O22" s="44">
        <f>N22*Assumptions!$C$97/(Assumptions!$G$12*0.001) /10^9*M22/100</f>
        <v>0</v>
      </c>
      <c r="P22" s="48"/>
      <c r="Q22" s="42">
        <f t="shared" si="0"/>
        <v>72.5940508852768</v>
      </c>
      <c r="S22" s="29" t="str">
        <f t="shared" si="1"/>
        <v>(250,68,70,100,0,0)</v>
      </c>
      <c r="U22" s="29"/>
    </row>
    <row r="23" spans="2:21">
      <c r="B23" s="38">
        <v>12</v>
      </c>
      <c r="C23" s="39">
        <v>250</v>
      </c>
      <c r="D23" s="39">
        <v>67</v>
      </c>
      <c r="E23" s="37">
        <v>80</v>
      </c>
      <c r="F23" s="39">
        <v>100</v>
      </c>
      <c r="G23" s="40">
        <f>B23*[1]Assumptions!$C$19*365*24*[1]Assumptions!$D$26*1000/([1]Assumptions!$C$10*0.001) /10^9</f>
        <v>12.833780869565217</v>
      </c>
      <c r="H23" s="40">
        <f>C23*[1]Assumptions!$C$20*365*24*[1]Assumptions!$D$30*1000/([1]Assumptions!$C$10*0.001) /10^9</f>
        <v>43.86534406777713</v>
      </c>
      <c r="I23" s="40">
        <f>E23*[1]Assumptions!$C$46/([1]Assumptions!$C$10*0.001) /10^9</f>
        <v>3.9463905003628286</v>
      </c>
      <c r="J23" s="40">
        <f>D23*[1]Assumptions!$C$56/([1]Assumptions!$C$10*0.001) /10^9</f>
        <v>3.7272701330143021</v>
      </c>
      <c r="K23" s="40">
        <f>F23*[1]Assumptions!$C$65/([1]Assumptions!$C$10*0.001) /10^9</f>
        <v>4.6589332295950063</v>
      </c>
      <c r="L23" s="50">
        <f>[1]Assumptions!$C$69</f>
        <v>4</v>
      </c>
      <c r="M23" s="39"/>
      <c r="N23" s="39"/>
      <c r="O23" s="44">
        <f>N23*Assumptions!$C$97/(Assumptions!$G$12*0.001) /10^9*M23/100</f>
        <v>0</v>
      </c>
      <c r="P23" s="48"/>
      <c r="Q23" s="42">
        <f t="shared" si="0"/>
        <v>73.031718800314493</v>
      </c>
      <c r="S23" s="29" t="str">
        <f t="shared" si="1"/>
        <v>(250,67,80,100,0,0)</v>
      </c>
      <c r="U23" s="29"/>
    </row>
    <row r="24" spans="2:21">
      <c r="B24" s="38">
        <v>12</v>
      </c>
      <c r="C24" s="39">
        <v>250</v>
      </c>
      <c r="D24" s="39">
        <v>67</v>
      </c>
      <c r="E24" s="37">
        <v>90</v>
      </c>
      <c r="F24" s="39">
        <v>100</v>
      </c>
      <c r="G24" s="40">
        <f>B24*[1]Assumptions!$C$19*365*24*[1]Assumptions!$D$26*1000/([1]Assumptions!$C$10*0.001) /10^9</f>
        <v>12.833780869565217</v>
      </c>
      <c r="H24" s="40">
        <f>C24*[1]Assumptions!$C$20*365*24*[1]Assumptions!$D$30*1000/([1]Assumptions!$C$10*0.001) /10^9</f>
        <v>43.86534406777713</v>
      </c>
      <c r="I24" s="40">
        <f>E24*[1]Assumptions!$C$46/([1]Assumptions!$C$10*0.001) /10^9</f>
        <v>4.4396893129081834</v>
      </c>
      <c r="J24" s="40">
        <f>D24*[1]Assumptions!$C$56/([1]Assumptions!$C$10*0.001) /10^9</f>
        <v>3.7272701330143021</v>
      </c>
      <c r="K24" s="40">
        <f>F24*[1]Assumptions!$C$65/([1]Assumptions!$C$10*0.001) /10^9</f>
        <v>4.6589332295950063</v>
      </c>
      <c r="L24" s="50">
        <f>[1]Assumptions!$C$69</f>
        <v>4</v>
      </c>
      <c r="M24" s="39"/>
      <c r="N24" s="39"/>
      <c r="O24" s="44">
        <f>N24*Assumptions!$C$97/(Assumptions!$G$12*0.001) /10^9*M24/100</f>
        <v>0</v>
      </c>
      <c r="P24" s="48"/>
      <c r="Q24" s="42">
        <f t="shared" si="0"/>
        <v>73.525017612859841</v>
      </c>
      <c r="S24" s="29" t="str">
        <f t="shared" si="1"/>
        <v>(250,67,90,100,0,0)</v>
      </c>
      <c r="U24" s="29"/>
    </row>
    <row r="25" spans="2:21">
      <c r="B25" s="38">
        <v>12</v>
      </c>
      <c r="C25" s="39">
        <v>250</v>
      </c>
      <c r="D25" s="39">
        <v>67</v>
      </c>
      <c r="E25" s="37">
        <v>100</v>
      </c>
      <c r="F25" s="39">
        <v>100</v>
      </c>
      <c r="G25" s="40">
        <f>B25*[1]Assumptions!$C$19*365*24*[1]Assumptions!$D$26*1000/([1]Assumptions!$C$10*0.001) /10^9</f>
        <v>12.833780869565217</v>
      </c>
      <c r="H25" s="40">
        <f>C25*[1]Assumptions!$C$20*365*24*[1]Assumptions!$D$30*1000/([1]Assumptions!$C$10*0.001) /10^9</f>
        <v>43.86534406777713</v>
      </c>
      <c r="I25" s="40">
        <f>E25*[1]Assumptions!$C$46/([1]Assumptions!$C$10*0.001) /10^9</f>
        <v>4.9329881254535364</v>
      </c>
      <c r="J25" s="40">
        <f>D25*[1]Assumptions!$C$56/([1]Assumptions!$C$10*0.001) /10^9</f>
        <v>3.7272701330143021</v>
      </c>
      <c r="K25" s="40">
        <f>F25*[1]Assumptions!$C$65/([1]Assumptions!$C$10*0.001) /10^9</f>
        <v>4.6589332295950063</v>
      </c>
      <c r="L25" s="50">
        <f>[1]Assumptions!$C$69</f>
        <v>4</v>
      </c>
      <c r="M25" s="39"/>
      <c r="N25" s="39"/>
      <c r="O25" s="44">
        <f>N25*Assumptions!$C$97/(Assumptions!$G$12*0.001) /10^9*M25/100</f>
        <v>0</v>
      </c>
      <c r="P25" s="48"/>
      <c r="Q25" s="42">
        <f t="shared" si="0"/>
        <v>74.018316425405189</v>
      </c>
      <c r="S25" s="29" t="str">
        <f t="shared" si="1"/>
        <v>(250,67,100,100,0,0)</v>
      </c>
      <c r="U25" s="29"/>
    </row>
    <row r="26" spans="2:21">
      <c r="B26" s="38">
        <v>12</v>
      </c>
      <c r="C26" s="39">
        <v>260</v>
      </c>
      <c r="D26" s="39">
        <v>81</v>
      </c>
      <c r="E26" s="37">
        <v>30</v>
      </c>
      <c r="F26" s="39">
        <v>100</v>
      </c>
      <c r="G26" s="40">
        <f>B26*[1]Assumptions!$C$19*365*24*[1]Assumptions!$D$26*1000/([1]Assumptions!$C$10*0.001) /10^9</f>
        <v>12.833780869565217</v>
      </c>
      <c r="H26" s="40">
        <f>C26*[1]Assumptions!$C$20*365*24*[1]Assumptions!$D$30*1000/([1]Assumptions!$C$10*0.001) /10^9</f>
        <v>45.619957830488204</v>
      </c>
      <c r="I26" s="40">
        <f>E26*[1]Assumptions!$C$46/([1]Assumptions!$C$10*0.001) /10^9</f>
        <v>1.479896437636061</v>
      </c>
      <c r="J26" s="40">
        <f>D26*[1]Assumptions!$C$56/([1]Assumptions!$C$10*0.001) /10^9</f>
        <v>4.5061026981217687</v>
      </c>
      <c r="K26" s="40">
        <f>F26*[1]Assumptions!$C$65/([1]Assumptions!$C$10*0.001) /10^9</f>
        <v>4.6589332295950063</v>
      </c>
      <c r="L26" s="50">
        <f>[1]Assumptions!$C$69</f>
        <v>4</v>
      </c>
      <c r="M26" s="39"/>
      <c r="N26" s="39"/>
      <c r="O26" s="44">
        <f>N26*Assumptions!$C$97/(Assumptions!$G$12*0.001) /10^9*M26/100</f>
        <v>0</v>
      </c>
      <c r="P26" s="48"/>
      <c r="Q26" s="42">
        <f t="shared" ref="Q26:Q33" si="2">SUM(G26:L26)+O26+P26</f>
        <v>73.098671065406265</v>
      </c>
      <c r="S26" s="29" t="str">
        <f t="shared" ref="S26:S33" si="3">CONCATENATE("(",C26,",",D26,",",E26,",",F26,",",ROUND(N26,0),",",ROUND(M26/100,2),")")</f>
        <v>(260,81,30,100,0,0)</v>
      </c>
      <c r="U26" s="29"/>
    </row>
    <row r="27" spans="2:21">
      <c r="B27" s="38">
        <v>12</v>
      </c>
      <c r="C27" s="39">
        <v>260</v>
      </c>
      <c r="D27" s="39">
        <v>63</v>
      </c>
      <c r="E27" s="37">
        <v>40</v>
      </c>
      <c r="F27" s="39">
        <v>100</v>
      </c>
      <c r="G27" s="40">
        <f>B27*[1]Assumptions!$C$19*365*24*[1]Assumptions!$D$26*1000/([1]Assumptions!$C$10*0.001) /10^9</f>
        <v>12.833780869565217</v>
      </c>
      <c r="H27" s="40">
        <f>C27*[1]Assumptions!$C$20*365*24*[1]Assumptions!$D$30*1000/([1]Assumptions!$C$10*0.001) /10^9</f>
        <v>45.619957830488204</v>
      </c>
      <c r="I27" s="40">
        <f>E27*[1]Assumptions!$C$46/([1]Assumptions!$C$10*0.001) /10^9</f>
        <v>1.9731952501814143</v>
      </c>
      <c r="J27" s="40">
        <f>D27*[1]Assumptions!$C$56/([1]Assumptions!$C$10*0.001) /10^9</f>
        <v>3.5047465429835976</v>
      </c>
      <c r="K27" s="40">
        <f>F27*[1]Assumptions!$C$65/([1]Assumptions!$C$10*0.001) /10^9</f>
        <v>4.6589332295950063</v>
      </c>
      <c r="L27" s="50">
        <f>[1]Assumptions!$C$69</f>
        <v>4</v>
      </c>
      <c r="M27" s="39"/>
      <c r="N27" s="39"/>
      <c r="O27" s="44">
        <f>N27*Assumptions!$C$97/(Assumptions!$G$12*0.001) /10^9*M27/100</f>
        <v>0</v>
      </c>
      <c r="P27" s="48"/>
      <c r="Q27" s="42">
        <f t="shared" si="2"/>
        <v>72.59061372281343</v>
      </c>
      <c r="S27" s="29" t="str">
        <f t="shared" si="3"/>
        <v>(260,63,40,100,0,0)</v>
      </c>
      <c r="U27" s="29"/>
    </row>
    <row r="28" spans="2:21">
      <c r="B28" s="38">
        <v>12</v>
      </c>
      <c r="C28" s="39">
        <v>260</v>
      </c>
      <c r="D28" s="39">
        <v>60</v>
      </c>
      <c r="E28" s="37">
        <v>50</v>
      </c>
      <c r="F28" s="39">
        <v>100</v>
      </c>
      <c r="G28" s="40">
        <f>B28*[1]Assumptions!$C$19*365*24*[1]Assumptions!$D$26*1000/([1]Assumptions!$C$10*0.001) /10^9</f>
        <v>12.833780869565217</v>
      </c>
      <c r="H28" s="40">
        <f>C28*[1]Assumptions!$C$20*365*24*[1]Assumptions!$D$30*1000/([1]Assumptions!$C$10*0.001) /10^9</f>
        <v>45.619957830488204</v>
      </c>
      <c r="I28" s="40">
        <f>E28*[1]Assumptions!$C$46/([1]Assumptions!$C$10*0.001) /10^9</f>
        <v>2.4664940627267682</v>
      </c>
      <c r="J28" s="40">
        <f>D28*[1]Assumptions!$C$56/([1]Assumptions!$C$10*0.001) /10^9</f>
        <v>3.3378538504605695</v>
      </c>
      <c r="K28" s="40">
        <f>F28*[1]Assumptions!$C$65/([1]Assumptions!$C$10*0.001) /10^9</f>
        <v>4.6589332295950063</v>
      </c>
      <c r="L28" s="50">
        <f>[1]Assumptions!$C$69</f>
        <v>4</v>
      </c>
      <c r="M28" s="39"/>
      <c r="N28" s="39"/>
      <c r="O28" s="44">
        <f>N28*Assumptions!$C$97/(Assumptions!$G$12*0.001) /10^9*M28/100</f>
        <v>0</v>
      </c>
      <c r="P28" s="48"/>
      <c r="Q28" s="42">
        <f t="shared" si="2"/>
        <v>72.917019842835771</v>
      </c>
      <c r="S28" s="29" t="str">
        <f t="shared" si="3"/>
        <v>(260,60,50,100,0,0)</v>
      </c>
      <c r="U28" s="29"/>
    </row>
    <row r="29" spans="2:21">
      <c r="B29" s="38">
        <v>12</v>
      </c>
      <c r="C29" s="39">
        <v>260</v>
      </c>
      <c r="D29" s="39">
        <v>58</v>
      </c>
      <c r="E29" s="37">
        <v>60</v>
      </c>
      <c r="F29" s="39">
        <v>100</v>
      </c>
      <c r="G29" s="40">
        <f>B29*[1]Assumptions!$C$19*365*24*[1]Assumptions!$D$26*1000/([1]Assumptions!$C$10*0.001) /10^9</f>
        <v>12.833780869565217</v>
      </c>
      <c r="H29" s="40">
        <f>C29*[1]Assumptions!$C$20*365*24*[1]Assumptions!$D$30*1000/([1]Assumptions!$C$10*0.001) /10^9</f>
        <v>45.619957830488204</v>
      </c>
      <c r="I29" s="40">
        <f>E29*[1]Assumptions!$C$46/([1]Assumptions!$C$10*0.001) /10^9</f>
        <v>2.9597928752721221</v>
      </c>
      <c r="J29" s="40">
        <f>D29*[1]Assumptions!$C$56/([1]Assumptions!$C$10*0.001) /10^9</f>
        <v>3.226592055445217</v>
      </c>
      <c r="K29" s="40">
        <f>F29*[1]Assumptions!$C$65/([1]Assumptions!$C$10*0.001) /10^9</f>
        <v>4.6589332295950063</v>
      </c>
      <c r="L29" s="50">
        <f>[1]Assumptions!$C$69</f>
        <v>4</v>
      </c>
      <c r="M29" s="39"/>
      <c r="N29" s="39"/>
      <c r="O29" s="44">
        <f>N29*Assumptions!$C$97/(Assumptions!$G$12*0.001) /10^9*M29/100</f>
        <v>0</v>
      </c>
      <c r="P29" s="48"/>
      <c r="Q29" s="42">
        <f t="shared" si="2"/>
        <v>73.299056860365766</v>
      </c>
      <c r="S29" s="29" t="str">
        <f t="shared" si="3"/>
        <v>(260,58,60,100,0,0)</v>
      </c>
      <c r="U29" s="29"/>
    </row>
    <row r="30" spans="2:21">
      <c r="B30" s="38">
        <v>12</v>
      </c>
      <c r="C30" s="39">
        <v>260</v>
      </c>
      <c r="D30" s="39">
        <v>57</v>
      </c>
      <c r="E30" s="37">
        <v>70</v>
      </c>
      <c r="F30" s="39">
        <v>100</v>
      </c>
      <c r="G30" s="40">
        <f>B30*[1]Assumptions!$C$19*365*24*[1]Assumptions!$D$26*1000/([1]Assumptions!$C$10*0.001) /10^9</f>
        <v>12.833780869565217</v>
      </c>
      <c r="H30" s="40">
        <f>C30*[1]Assumptions!$C$20*365*24*[1]Assumptions!$D$30*1000/([1]Assumptions!$C$10*0.001) /10^9</f>
        <v>45.619957830488204</v>
      </c>
      <c r="I30" s="40">
        <f>E30*[1]Assumptions!$C$46/([1]Assumptions!$C$10*0.001) /10^9</f>
        <v>3.4530916878174751</v>
      </c>
      <c r="J30" s="40">
        <f>D30*[1]Assumptions!$C$56/([1]Assumptions!$C$10*0.001) /10^9</f>
        <v>3.170961157937541</v>
      </c>
      <c r="K30" s="40">
        <f>F30*[1]Assumptions!$C$65/([1]Assumptions!$C$10*0.001) /10^9</f>
        <v>4.6589332295950063</v>
      </c>
      <c r="L30" s="50">
        <f>[1]Assumptions!$C$69</f>
        <v>4</v>
      </c>
      <c r="M30" s="39"/>
      <c r="N30" s="39"/>
      <c r="O30" s="44">
        <f>N30*Assumptions!$C$97/(Assumptions!$G$12*0.001) /10^9*M30/100</f>
        <v>0</v>
      </c>
      <c r="P30" s="48"/>
      <c r="Q30" s="42">
        <f t="shared" si="2"/>
        <v>73.736724775403445</v>
      </c>
      <c r="S30" s="29" t="str">
        <f t="shared" si="3"/>
        <v>(260,57,70,100,0,0)</v>
      </c>
      <c r="U30" s="29"/>
    </row>
    <row r="31" spans="2:21">
      <c r="B31" s="38">
        <v>12</v>
      </c>
      <c r="C31" s="39">
        <v>260</v>
      </c>
      <c r="D31" s="39">
        <v>56</v>
      </c>
      <c r="E31" s="37">
        <v>80</v>
      </c>
      <c r="F31" s="39">
        <v>100</v>
      </c>
      <c r="G31" s="40">
        <f>B31*[1]Assumptions!$C$19*365*24*[1]Assumptions!$D$26*1000/([1]Assumptions!$C$10*0.001) /10^9</f>
        <v>12.833780869565217</v>
      </c>
      <c r="H31" s="40">
        <f>C31*[1]Assumptions!$C$20*365*24*[1]Assumptions!$D$30*1000/([1]Assumptions!$C$10*0.001) /10^9</f>
        <v>45.619957830488204</v>
      </c>
      <c r="I31" s="40">
        <f>E31*[1]Assumptions!$C$46/([1]Assumptions!$C$10*0.001) /10^9</f>
        <v>3.9463905003628286</v>
      </c>
      <c r="J31" s="40">
        <f>D31*[1]Assumptions!$C$56/([1]Assumptions!$C$10*0.001) /10^9</f>
        <v>3.1153302604298649</v>
      </c>
      <c r="K31" s="40">
        <f>F31*[1]Assumptions!$C$65/([1]Assumptions!$C$10*0.001) /10^9</f>
        <v>4.6589332295950063</v>
      </c>
      <c r="L31" s="50">
        <f>[1]Assumptions!$C$69</f>
        <v>4</v>
      </c>
      <c r="M31" s="39"/>
      <c r="N31" s="39"/>
      <c r="O31" s="44">
        <f>N31*Assumptions!$C$97/(Assumptions!$G$12*0.001) /10^9*M31/100</f>
        <v>0</v>
      </c>
      <c r="P31" s="48"/>
      <c r="Q31" s="42">
        <f t="shared" si="2"/>
        <v>74.174392690441124</v>
      </c>
      <c r="S31" s="29" t="str">
        <f t="shared" si="3"/>
        <v>(260,56,80,100,0,0)</v>
      </c>
      <c r="U31" s="29"/>
    </row>
    <row r="32" spans="2:21">
      <c r="B32" s="38">
        <v>12</v>
      </c>
      <c r="C32" s="39">
        <v>260</v>
      </c>
      <c r="D32" s="39">
        <v>55</v>
      </c>
      <c r="E32" s="37">
        <v>90</v>
      </c>
      <c r="F32" s="39">
        <v>100</v>
      </c>
      <c r="G32" s="40">
        <f>B32*[1]Assumptions!$C$19*365*24*[1]Assumptions!$D$26*1000/([1]Assumptions!$C$10*0.001) /10^9</f>
        <v>12.833780869565217</v>
      </c>
      <c r="H32" s="40">
        <f>C32*[1]Assumptions!$C$20*365*24*[1]Assumptions!$D$30*1000/([1]Assumptions!$C$10*0.001) /10^9</f>
        <v>45.619957830488204</v>
      </c>
      <c r="I32" s="40">
        <f>E32*[1]Assumptions!$C$46/([1]Assumptions!$C$10*0.001) /10^9</f>
        <v>4.4396893129081834</v>
      </c>
      <c r="J32" s="40">
        <f>D32*[1]Assumptions!$C$56/([1]Assumptions!$C$10*0.001) /10^9</f>
        <v>3.0596993629221889</v>
      </c>
      <c r="K32" s="40">
        <f>F32*[1]Assumptions!$C$65/([1]Assumptions!$C$10*0.001) /10^9</f>
        <v>4.6589332295950063</v>
      </c>
      <c r="L32" s="50">
        <f>[1]Assumptions!$C$69</f>
        <v>4</v>
      </c>
      <c r="M32" s="39"/>
      <c r="N32" s="39"/>
      <c r="O32" s="44">
        <f>N32*Assumptions!$C$97/(Assumptions!$G$12*0.001) /10^9*M32/100</f>
        <v>0</v>
      </c>
      <c r="P32" s="48"/>
      <c r="Q32" s="42">
        <f t="shared" si="2"/>
        <v>74.612060605478803</v>
      </c>
      <c r="S32" s="29" t="str">
        <f t="shared" si="3"/>
        <v>(260,55,90,100,0,0)</v>
      </c>
      <c r="U32" s="29"/>
    </row>
    <row r="33" spans="2:21">
      <c r="B33" s="38">
        <v>12</v>
      </c>
      <c r="C33" s="39">
        <v>260</v>
      </c>
      <c r="D33" s="39">
        <v>55</v>
      </c>
      <c r="E33" s="37">
        <v>100</v>
      </c>
      <c r="F33" s="39">
        <v>100</v>
      </c>
      <c r="G33" s="40">
        <f>B33*[1]Assumptions!$C$19*365*24*[1]Assumptions!$D$26*1000/([1]Assumptions!$C$10*0.001) /10^9</f>
        <v>12.833780869565217</v>
      </c>
      <c r="H33" s="40">
        <f>C33*[1]Assumptions!$C$20*365*24*[1]Assumptions!$D$30*1000/([1]Assumptions!$C$10*0.001) /10^9</f>
        <v>45.619957830488204</v>
      </c>
      <c r="I33" s="40">
        <f>E33*[1]Assumptions!$C$46/([1]Assumptions!$C$10*0.001) /10^9</f>
        <v>4.9329881254535364</v>
      </c>
      <c r="J33" s="40">
        <f>D33*[1]Assumptions!$C$56/([1]Assumptions!$C$10*0.001) /10^9</f>
        <v>3.0596993629221889</v>
      </c>
      <c r="K33" s="40">
        <f>F33*[1]Assumptions!$C$65/([1]Assumptions!$C$10*0.001) /10^9</f>
        <v>4.6589332295950063</v>
      </c>
      <c r="L33" s="50">
        <f>[1]Assumptions!$C$69</f>
        <v>4</v>
      </c>
      <c r="M33" s="39"/>
      <c r="N33" s="39"/>
      <c r="O33" s="44">
        <f>N33*Assumptions!$C$97/(Assumptions!$G$12*0.001) /10^9*M33/100</f>
        <v>0</v>
      </c>
      <c r="P33" s="48"/>
      <c r="Q33" s="42">
        <f t="shared" si="2"/>
        <v>75.10535941802415</v>
      </c>
      <c r="S33" s="29" t="str">
        <f t="shared" si="3"/>
        <v>(260,55,100,100,0,0)</v>
      </c>
      <c r="U33" s="29"/>
    </row>
    <row r="34" spans="2:21">
      <c r="B34" s="4">
        <v>12</v>
      </c>
      <c r="C34" s="39">
        <v>240</v>
      </c>
      <c r="D34" s="39">
        <v>114</v>
      </c>
      <c r="E34" s="37">
        <v>40</v>
      </c>
      <c r="F34" s="39">
        <v>100</v>
      </c>
      <c r="G34" s="40">
        <f>B34*Assumptions!$C$19*365*24*Assumptions!$D$26*1000/(Assumptions!$C$10*0.001) /10^9</f>
        <v>12.833780869565217</v>
      </c>
      <c r="H34" s="40">
        <f>C34*Assumptions!$C$20*365*24*Assumptions!$D$30*1000/(Assumptions!$C$10*0.001) /10^9</f>
        <v>42.110730305066035</v>
      </c>
      <c r="I34" s="40">
        <f>E34*Assumptions!$C$46/(Assumptions!$C$10*0.001) /10^9</f>
        <v>1.9731952501814143</v>
      </c>
      <c r="J34" s="40">
        <f>D34*Assumptions!$C$56/(Assumptions!$C$10*0.001) /10^9</f>
        <v>6.3419223158750819</v>
      </c>
      <c r="K34" s="40">
        <f>F34*Assumptions!$C$65/(Assumptions!$C$10*0.001) /10^9</f>
        <v>4.6589332295950063</v>
      </c>
      <c r="L34" s="47">
        <f>4</f>
        <v>4</v>
      </c>
      <c r="M34" s="39">
        <v>5.62</v>
      </c>
      <c r="N34" s="39">
        <v>41</v>
      </c>
      <c r="O34" s="44">
        <f>N34*Assumptions!$C$97/(Assumptions!$G$10*0.001) /10^9*M34/100</f>
        <v>1.5653678619014824</v>
      </c>
      <c r="P34" s="48">
        <f>Assumptions!$C$114*Assumptions!$C$113/(Assumptions!$G$10*0.001) /10^9</f>
        <v>0</v>
      </c>
      <c r="Q34" s="42">
        <f t="shared" ref="Q34:Q56" si="4">SUM(G34:L34)+O34+P34</f>
        <v>73.483929832184231</v>
      </c>
      <c r="S34" s="29" t="str">
        <f t="shared" ref="S34:S65" si="5">CONCATENATE("(",C34,",",D34,",",E34,",",F34,",",ROUND(N34,0),",",ROUND(M34/100,2),")")</f>
        <v>(240,114,40,100,41,0.06)</v>
      </c>
      <c r="U34" s="29"/>
    </row>
    <row r="35" spans="2:21">
      <c r="B35" s="4">
        <v>12</v>
      </c>
      <c r="C35" s="39">
        <v>240</v>
      </c>
      <c r="D35" s="39">
        <v>99</v>
      </c>
      <c r="E35" s="37">
        <v>50</v>
      </c>
      <c r="F35" s="39">
        <v>100</v>
      </c>
      <c r="G35" s="40">
        <f>B35*Assumptions!$C$19*365*24*Assumptions!$D$26*1000/(Assumptions!$C$10*0.001) /10^9</f>
        <v>12.833780869565217</v>
      </c>
      <c r="H35" s="40">
        <f>C35*Assumptions!$C$20*365*24*Assumptions!$D$30*1000/(Assumptions!$C$10*0.001) /10^9</f>
        <v>42.110730305066035</v>
      </c>
      <c r="I35" s="40">
        <f>E35*Assumptions!$C$46/(Assumptions!$C$10*0.001) /10^9</f>
        <v>2.4664940627267682</v>
      </c>
      <c r="J35" s="40">
        <f>D35*Assumptions!$C$56/(Assumptions!$C$10*0.001) /10^9</f>
        <v>5.5074588532599389</v>
      </c>
      <c r="K35" s="40">
        <f>F35*Assumptions!$C$65/(Assumptions!$C$10*0.001) /10^9</f>
        <v>4.6589332295950063</v>
      </c>
      <c r="L35" s="47">
        <f>4</f>
        <v>4</v>
      </c>
      <c r="M35" s="39">
        <v>11.44</v>
      </c>
      <c r="N35" s="39">
        <v>18</v>
      </c>
      <c r="O35" s="44">
        <f>N35*Assumptions!$C$97/(Assumptions!$G$10*0.001) /10^9*M35/100</f>
        <v>1.3989260920178512</v>
      </c>
      <c r="P35" s="48">
        <f>Assumptions!$C$114*Assumptions!$C$113/(Assumptions!$G$10*0.001) /10^9</f>
        <v>0</v>
      </c>
      <c r="Q35" s="42">
        <f t="shared" si="4"/>
        <v>72.976323412230812</v>
      </c>
      <c r="S35" s="29" t="str">
        <f t="shared" si="5"/>
        <v>(240,99,50,100,18,0.11)</v>
      </c>
      <c r="U35" s="29"/>
    </row>
    <row r="36" spans="2:21">
      <c r="B36" s="4">
        <v>12</v>
      </c>
      <c r="C36" s="39">
        <v>240</v>
      </c>
      <c r="D36" s="39">
        <v>91</v>
      </c>
      <c r="E36" s="37">
        <v>60</v>
      </c>
      <c r="F36" s="39">
        <v>100</v>
      </c>
      <c r="G36" s="40">
        <f>B36*Assumptions!$C$19*365*24*Assumptions!$D$26*1000/(Assumptions!$C$10*0.001) /10^9</f>
        <v>12.833780869565217</v>
      </c>
      <c r="H36" s="40">
        <f>C36*Assumptions!$C$20*365*24*Assumptions!$D$30*1000/(Assumptions!$C$10*0.001) /10^9</f>
        <v>42.110730305066035</v>
      </c>
      <c r="I36" s="40">
        <f>E36*Assumptions!$C$46/(Assumptions!$C$10*0.001) /10^9</f>
        <v>2.9597928752721221</v>
      </c>
      <c r="J36" s="40">
        <f>D36*Assumptions!$C$56/(Assumptions!$C$10*0.001) /10^9</f>
        <v>5.0624116731985298</v>
      </c>
      <c r="K36" s="40">
        <f>F36*Assumptions!$C$65/(Assumptions!$C$10*0.001) /10^9</f>
        <v>4.6589332295950063</v>
      </c>
      <c r="L36" s="47">
        <f>4</f>
        <v>4</v>
      </c>
      <c r="M36" s="39">
        <v>14.98</v>
      </c>
      <c r="N36" s="39">
        <v>14</v>
      </c>
      <c r="O36" s="44">
        <f>N36*Assumptions!$C$97/(Assumptions!$G$10*0.001) /10^9*M36/100</f>
        <v>1.4247415502038836</v>
      </c>
      <c r="P36" s="48">
        <f>Assumptions!$C$114*Assumptions!$C$113/(Assumptions!$G$10*0.001) /10^9</f>
        <v>0</v>
      </c>
      <c r="Q36" s="42">
        <f t="shared" si="4"/>
        <v>73.050390502900797</v>
      </c>
      <c r="S36" s="29" t="str">
        <f t="shared" si="5"/>
        <v>(240,91,60,100,14,0.15)</v>
      </c>
      <c r="U36" s="29"/>
    </row>
    <row r="37" spans="2:21">
      <c r="B37" s="4">
        <v>12</v>
      </c>
      <c r="C37" s="39">
        <v>240</v>
      </c>
      <c r="D37" s="39">
        <v>85</v>
      </c>
      <c r="E37" s="37">
        <v>70</v>
      </c>
      <c r="F37" s="39">
        <v>100</v>
      </c>
      <c r="G37" s="40">
        <f>B37*Assumptions!$C$19*365*24*Assumptions!$D$26*1000/(Assumptions!$C$10*0.001) /10^9</f>
        <v>12.833780869565217</v>
      </c>
      <c r="H37" s="40">
        <f>C37*Assumptions!$C$20*365*24*Assumptions!$D$30*1000/(Assumptions!$C$10*0.001) /10^9</f>
        <v>42.110730305066035</v>
      </c>
      <c r="I37" s="40">
        <f>E37*Assumptions!$C$46/(Assumptions!$C$10*0.001) /10^9</f>
        <v>3.4530916878174751</v>
      </c>
      <c r="J37" s="40">
        <f>D37*Assumptions!$C$56/(Assumptions!$C$10*0.001) /10^9</f>
        <v>4.7286262881524737</v>
      </c>
      <c r="K37" s="40">
        <f>F37*Assumptions!$C$65/(Assumptions!$C$10*0.001) /10^9</f>
        <v>4.6589332295950063</v>
      </c>
      <c r="L37" s="47">
        <f>4</f>
        <v>4</v>
      </c>
      <c r="M37" s="39">
        <v>16.829999999999998</v>
      </c>
      <c r="N37" s="39">
        <v>12</v>
      </c>
      <c r="O37" s="44">
        <f>N37*Assumptions!$C$97/(Assumptions!$G$10*0.001) /10^9*M37/100</f>
        <v>1.3720236671713539</v>
      </c>
      <c r="P37" s="48">
        <f>Assumptions!$C$114*Assumptions!$C$113/(Assumptions!$G$10*0.001) /10^9</f>
        <v>0</v>
      </c>
      <c r="Q37" s="42">
        <f t="shared" si="4"/>
        <v>73.15718604736756</v>
      </c>
      <c r="S37" s="29" t="str">
        <f t="shared" si="5"/>
        <v>(240,85,70,100,12,0.17)</v>
      </c>
      <c r="U37" s="29"/>
    </row>
    <row r="38" spans="2:21">
      <c r="B38" s="4">
        <v>12</v>
      </c>
      <c r="C38" s="39">
        <v>240</v>
      </c>
      <c r="D38" s="39">
        <v>81</v>
      </c>
      <c r="E38" s="37">
        <v>80</v>
      </c>
      <c r="F38" s="39">
        <v>100</v>
      </c>
      <c r="G38" s="40">
        <f>B38*Assumptions!$C$19*365*24*Assumptions!$D$26*1000/(Assumptions!$C$10*0.001) /10^9</f>
        <v>12.833780869565217</v>
      </c>
      <c r="H38" s="40">
        <f>C38*Assumptions!$C$20*365*24*Assumptions!$D$30*1000/(Assumptions!$C$10*0.001) /10^9</f>
        <v>42.110730305066035</v>
      </c>
      <c r="I38" s="40">
        <f>E38*Assumptions!$C$46/(Assumptions!$C$10*0.001) /10^9</f>
        <v>3.9463905003628286</v>
      </c>
      <c r="J38" s="40">
        <f>D38*Assumptions!$C$56/(Assumptions!$C$10*0.001) /10^9</f>
        <v>4.5061026981217687</v>
      </c>
      <c r="K38" s="40">
        <f>F38*Assumptions!$C$65/(Assumptions!$C$10*0.001) /10^9</f>
        <v>4.6589332295950063</v>
      </c>
      <c r="L38" s="47">
        <f>4</f>
        <v>4</v>
      </c>
      <c r="M38" s="39">
        <v>17.87</v>
      </c>
      <c r="N38" s="39">
        <v>11</v>
      </c>
      <c r="O38" s="44">
        <f>N38*Assumptions!$C$97/(Assumptions!$G$10*0.001) /10^9*M38/100</f>
        <v>1.3354064777969552</v>
      </c>
      <c r="P38" s="48">
        <f>Assumptions!$C$114*Assumptions!$C$113/(Assumptions!$G$10*0.001) /10^9</f>
        <v>0</v>
      </c>
      <c r="Q38" s="42">
        <f t="shared" si="4"/>
        <v>73.391344080507807</v>
      </c>
      <c r="S38" s="29" t="str">
        <f t="shared" si="5"/>
        <v>(240,81,80,100,11,0.18)</v>
      </c>
      <c r="U38" s="29"/>
    </row>
    <row r="39" spans="2:21">
      <c r="B39" s="4">
        <v>12</v>
      </c>
      <c r="C39" s="39">
        <v>240</v>
      </c>
      <c r="D39" s="39">
        <v>79</v>
      </c>
      <c r="E39" s="37">
        <v>90</v>
      </c>
      <c r="F39" s="39">
        <v>100</v>
      </c>
      <c r="G39" s="40">
        <f>B39*Assumptions!$C$19*365*24*Assumptions!$D$26*1000/(Assumptions!$C$10*0.001) /10^9</f>
        <v>12.833780869565217</v>
      </c>
      <c r="H39" s="40">
        <f>C39*Assumptions!$C$20*365*24*Assumptions!$D$30*1000/(Assumptions!$C$10*0.001) /10^9</f>
        <v>42.110730305066035</v>
      </c>
      <c r="I39" s="40">
        <f>E39*Assumptions!$C$46/(Assumptions!$C$10*0.001) /10^9</f>
        <v>4.4396893129081834</v>
      </c>
      <c r="J39" s="40">
        <f>D39*Assumptions!$C$56/(Assumptions!$C$10*0.001) /10^9</f>
        <v>4.3948409031064157</v>
      </c>
      <c r="K39" s="40">
        <f>F39*Assumptions!$C$65/(Assumptions!$C$10*0.001) /10^9</f>
        <v>4.6589332295950063</v>
      </c>
      <c r="L39" s="47">
        <f>4</f>
        <v>4</v>
      </c>
      <c r="M39" s="39">
        <v>18.489999999999998</v>
      </c>
      <c r="N39" s="39">
        <v>11</v>
      </c>
      <c r="O39" s="44">
        <f>N39*Assumptions!$C$97/(Assumptions!$G$10*0.001) /10^9*M39/100</f>
        <v>1.3817384316992556</v>
      </c>
      <c r="P39" s="48">
        <f>Assumptions!$C$114*Assumptions!$C$113/(Assumptions!$G$10*0.001) /10^9</f>
        <v>0</v>
      </c>
      <c r="Q39" s="42">
        <f t="shared" si="4"/>
        <v>73.819713051940113</v>
      </c>
      <c r="S39" s="29" t="str">
        <f t="shared" si="5"/>
        <v>(240,79,90,100,11,0.18)</v>
      </c>
      <c r="U39" s="29"/>
    </row>
    <row r="40" spans="2:21">
      <c r="B40" s="4">
        <v>12</v>
      </c>
      <c r="C40" s="39">
        <v>240</v>
      </c>
      <c r="D40" s="39">
        <v>79</v>
      </c>
      <c r="E40" s="37">
        <v>100</v>
      </c>
      <c r="F40" s="39">
        <v>100</v>
      </c>
      <c r="G40" s="40">
        <f>B40*Assumptions!$C$19*365*24*Assumptions!$D$26*1000/(Assumptions!$C$10*0.001) /10^9</f>
        <v>12.833780869565217</v>
      </c>
      <c r="H40" s="40">
        <f>C40*Assumptions!$C$20*365*24*Assumptions!$D$30*1000/(Assumptions!$C$10*0.001) /10^9</f>
        <v>42.110730305066035</v>
      </c>
      <c r="I40" s="40">
        <f>E40*Assumptions!$C$46/(Assumptions!$C$10*0.001) /10^9</f>
        <v>4.9329881254535364</v>
      </c>
      <c r="J40" s="40">
        <f>D40*Assumptions!$C$56/(Assumptions!$C$10*0.001) /10^9</f>
        <v>4.3948409031064157</v>
      </c>
      <c r="K40" s="40">
        <f>F40*Assumptions!$C$65/(Assumptions!$C$10*0.001) /10^9</f>
        <v>4.6589332295950063</v>
      </c>
      <c r="L40" s="47">
        <f>4</f>
        <v>4</v>
      </c>
      <c r="M40" s="39">
        <v>18.73</v>
      </c>
      <c r="N40" s="39">
        <v>11</v>
      </c>
      <c r="O40" s="44">
        <f>N40*Assumptions!$C$97/(Assumptions!$G$10*0.001) /10^9*M40/100</f>
        <v>1.3996733815969205</v>
      </c>
      <c r="P40" s="48">
        <f>Assumptions!$C$114*Assumptions!$C$113/(Assumptions!$G$10*0.001) /10^9</f>
        <v>0</v>
      </c>
      <c r="Q40" s="42">
        <f t="shared" si="4"/>
        <v>74.33094681438314</v>
      </c>
      <c r="S40" s="29" t="str">
        <f t="shared" si="5"/>
        <v>(240,79,100,100,11,0.19)</v>
      </c>
      <c r="U40" s="29"/>
    </row>
    <row r="41" spans="2:21">
      <c r="B41" s="4">
        <v>12</v>
      </c>
      <c r="C41" s="39">
        <v>250</v>
      </c>
      <c r="D41" s="39">
        <v>111</v>
      </c>
      <c r="E41" s="37">
        <v>30</v>
      </c>
      <c r="F41" s="39">
        <v>100</v>
      </c>
      <c r="G41" s="40">
        <f>B41*Assumptions!$C$19*365*24*Assumptions!$D$26*1000/(Assumptions!$C$10*0.001) /10^9</f>
        <v>12.833780869565217</v>
      </c>
      <c r="H41" s="40">
        <f>C41*Assumptions!$C$20*365*24*Assumptions!$D$30*1000/(Assumptions!$C$10*0.001) /10^9</f>
        <v>43.86534406777713</v>
      </c>
      <c r="I41" s="40">
        <f>E41*Assumptions!$C$46/(Assumptions!$C$10*0.001) /10^9</f>
        <v>1.479896437636061</v>
      </c>
      <c r="J41" s="40">
        <f>D41*Assumptions!$C$56/(Assumptions!$C$10*0.001) /10^9</f>
        <v>6.1750296233520539</v>
      </c>
      <c r="K41" s="40">
        <f>F41*Assumptions!$C$65/(Assumptions!$C$10*0.001) /10^9</f>
        <v>4.6589332295950063</v>
      </c>
      <c r="L41" s="47">
        <f>4</f>
        <v>4</v>
      </c>
      <c r="M41" s="39">
        <v>3.51</v>
      </c>
      <c r="N41" s="39">
        <v>91</v>
      </c>
      <c r="O41" s="44">
        <f>N41*Assumptions!$C$97/(Assumptions!$G$10*0.001) /10^9*M41/100</f>
        <v>2.1699251313685983</v>
      </c>
      <c r="P41" s="48">
        <f>Assumptions!$C$114*Assumptions!$C$113/(Assumptions!$G$10*0.001) /10^9</f>
        <v>0</v>
      </c>
      <c r="Q41" s="42">
        <f t="shared" si="4"/>
        <v>75.182909359294072</v>
      </c>
      <c r="S41" s="29" t="str">
        <f t="shared" si="5"/>
        <v>(250,111,30,100,91,0.04)</v>
      </c>
      <c r="U41" s="29"/>
    </row>
    <row r="42" spans="2:21">
      <c r="B42" s="4">
        <v>12</v>
      </c>
      <c r="C42" s="39">
        <v>250</v>
      </c>
      <c r="D42" s="39">
        <v>84</v>
      </c>
      <c r="E42" s="37">
        <v>40</v>
      </c>
      <c r="F42" s="39">
        <v>100</v>
      </c>
      <c r="G42" s="40">
        <f>B42*Assumptions!$C$19*365*24*Assumptions!$D$26*1000/(Assumptions!$C$10*0.001) /10^9</f>
        <v>12.833780869565217</v>
      </c>
      <c r="H42" s="40">
        <f>C42*Assumptions!$C$20*365*24*Assumptions!$D$30*1000/(Assumptions!$C$10*0.001) /10^9</f>
        <v>43.86534406777713</v>
      </c>
      <c r="I42" s="40">
        <f>E42*Assumptions!$C$46/(Assumptions!$C$10*0.001) /10^9</f>
        <v>1.9731952501814143</v>
      </c>
      <c r="J42" s="40">
        <f>D42*Assumptions!$C$56/(Assumptions!$C$10*0.001) /10^9</f>
        <v>4.6729953906447976</v>
      </c>
      <c r="K42" s="40">
        <f>F42*Assumptions!$C$65/(Assumptions!$C$10*0.001) /10^9</f>
        <v>4.6589332295950063</v>
      </c>
      <c r="L42" s="47">
        <f>4</f>
        <v>4</v>
      </c>
      <c r="M42" s="39">
        <v>13.49</v>
      </c>
      <c r="N42" s="39">
        <v>15</v>
      </c>
      <c r="O42" s="44">
        <f>N42*Assumptions!$C$97/(Assumptions!$G$10*0.001) /10^9*M42/100</f>
        <v>1.3746731484062362</v>
      </c>
      <c r="P42" s="48">
        <f>Assumptions!$C$114*Assumptions!$C$113/(Assumptions!$G$10*0.001) /10^9</f>
        <v>0</v>
      </c>
      <c r="Q42" s="42">
        <f t="shared" si="4"/>
        <v>73.378921956169791</v>
      </c>
      <c r="S42" s="29" t="str">
        <f t="shared" si="5"/>
        <v>(250,84,40,100,15,0.13)</v>
      </c>
      <c r="U42" s="29"/>
    </row>
    <row r="43" spans="2:21">
      <c r="B43" s="4">
        <v>12</v>
      </c>
      <c r="C43" s="39">
        <v>250</v>
      </c>
      <c r="D43" s="39">
        <v>71</v>
      </c>
      <c r="E43" s="37">
        <v>50</v>
      </c>
      <c r="F43" s="39">
        <v>100</v>
      </c>
      <c r="G43" s="40">
        <f>B43*Assumptions!$C$19*365*24*Assumptions!$D$26*1000/(Assumptions!$C$10*0.001) /10^9</f>
        <v>12.833780869565217</v>
      </c>
      <c r="H43" s="40">
        <f>C43*Assumptions!$C$20*365*24*Assumptions!$D$30*1000/(Assumptions!$C$10*0.001) /10^9</f>
        <v>43.86534406777713</v>
      </c>
      <c r="I43" s="40">
        <f>E43*Assumptions!$C$46/(Assumptions!$C$10*0.001) /10^9</f>
        <v>2.4664940627267682</v>
      </c>
      <c r="J43" s="40">
        <f>D43*Assumptions!$C$56/(Assumptions!$C$10*0.001) /10^9</f>
        <v>3.9497937230450071</v>
      </c>
      <c r="K43" s="40">
        <f>F43*Assumptions!$C$65/(Assumptions!$C$10*0.001) /10^9</f>
        <v>4.6589332295950063</v>
      </c>
      <c r="L43" s="47">
        <f>4</f>
        <v>4</v>
      </c>
      <c r="M43" s="39">
        <v>19.02</v>
      </c>
      <c r="N43" s="39">
        <v>11</v>
      </c>
      <c r="O43" s="44">
        <f>N43*Assumptions!$C$97/(Assumptions!$G$10*0.001) /10^9*M43/100</f>
        <v>1.4213447793899321</v>
      </c>
      <c r="P43" s="48">
        <f>Assumptions!$C$114*Assumptions!$C$113/(Assumptions!$G$10*0.001) /10^9</f>
        <v>0</v>
      </c>
      <c r="Q43" s="42">
        <f t="shared" si="4"/>
        <v>73.195690732099052</v>
      </c>
      <c r="S43" s="29" t="str">
        <f t="shared" si="5"/>
        <v>(250,71,50,100,11,0.19)</v>
      </c>
      <c r="U43" s="29"/>
    </row>
    <row r="44" spans="2:21">
      <c r="B44" s="4">
        <v>12</v>
      </c>
      <c r="C44" s="39">
        <v>250</v>
      </c>
      <c r="D44" s="39">
        <v>69</v>
      </c>
      <c r="E44" s="37">
        <v>60</v>
      </c>
      <c r="F44" s="39">
        <v>100</v>
      </c>
      <c r="G44" s="40">
        <f>B44*Assumptions!$C$19*365*24*Assumptions!$D$26*1000/(Assumptions!$C$10*0.001) /10^9</f>
        <v>12.833780869565217</v>
      </c>
      <c r="H44" s="40">
        <f>C44*Assumptions!$C$20*365*24*Assumptions!$D$30*1000/(Assumptions!$C$10*0.001) /10^9</f>
        <v>43.86534406777713</v>
      </c>
      <c r="I44" s="40">
        <f>E44*Assumptions!$C$46/(Assumptions!$C$10*0.001) /10^9</f>
        <v>2.9597928752721221</v>
      </c>
      <c r="J44" s="40">
        <f>D44*Assumptions!$C$56/(Assumptions!$C$10*0.001) /10^9</f>
        <v>3.8385319280296546</v>
      </c>
      <c r="K44" s="40">
        <f>F44*Assumptions!$C$65/(Assumptions!$C$10*0.001) /10^9</f>
        <v>4.6589332295950063</v>
      </c>
      <c r="L44" s="47">
        <f>4</f>
        <v>4</v>
      </c>
      <c r="M44" s="39">
        <v>22.2</v>
      </c>
      <c r="N44" s="39">
        <v>9</v>
      </c>
      <c r="O44" s="44">
        <f>N44*Assumptions!$C$97/(Assumptions!$G$10*0.001) /10^9*M44/100</f>
        <v>1.3573496172550827</v>
      </c>
      <c r="P44" s="48">
        <f>Assumptions!$C$114*Assumptions!$C$113/(Assumptions!$G$10*0.001) /10^9</f>
        <v>0</v>
      </c>
      <c r="Q44" s="42">
        <f t="shared" si="4"/>
        <v>73.513732587494204</v>
      </c>
      <c r="S44" s="29" t="str">
        <f t="shared" si="5"/>
        <v>(250,69,60,100,9,0.22)</v>
      </c>
      <c r="U44" s="29"/>
    </row>
    <row r="45" spans="2:21">
      <c r="B45" s="4">
        <v>12</v>
      </c>
      <c r="C45" s="39">
        <v>250</v>
      </c>
      <c r="D45" s="39">
        <v>68</v>
      </c>
      <c r="E45" s="37">
        <v>70</v>
      </c>
      <c r="F45" s="39">
        <v>100</v>
      </c>
      <c r="G45" s="40">
        <f>B45*Assumptions!$C$19*365*24*Assumptions!$D$26*1000/(Assumptions!$C$10*0.001) /10^9</f>
        <v>12.833780869565217</v>
      </c>
      <c r="H45" s="40">
        <f>C45*Assumptions!$C$20*365*24*Assumptions!$D$30*1000/(Assumptions!$C$10*0.001) /10^9</f>
        <v>43.86534406777713</v>
      </c>
      <c r="I45" s="40">
        <f>E45*Assumptions!$C$46/(Assumptions!$C$10*0.001) /10^9</f>
        <v>3.4530916878174751</v>
      </c>
      <c r="J45" s="40">
        <f>D45*Assumptions!$C$56/(Assumptions!$C$10*0.001) /10^9</f>
        <v>3.782901030521979</v>
      </c>
      <c r="K45" s="40">
        <f>F45*Assumptions!$C$65/(Assumptions!$C$10*0.001) /10^9</f>
        <v>4.6589332295950063</v>
      </c>
      <c r="L45" s="47">
        <f>4</f>
        <v>4</v>
      </c>
      <c r="M45" s="39">
        <v>24.08</v>
      </c>
      <c r="N45" s="39">
        <v>8</v>
      </c>
      <c r="O45" s="44">
        <f>N45*Assumptions!$C$97/(Assumptions!$G$10*0.001) /10^9*M45/100</f>
        <v>1.3087078591992949</v>
      </c>
      <c r="P45" s="48">
        <f>Assumptions!$C$114*Assumptions!$C$113/(Assumptions!$G$10*0.001) /10^9</f>
        <v>0</v>
      </c>
      <c r="Q45" s="42">
        <f t="shared" si="4"/>
        <v>73.902758744476102</v>
      </c>
      <c r="S45" s="29" t="str">
        <f t="shared" si="5"/>
        <v>(250,68,70,100,8,0.24)</v>
      </c>
      <c r="U45" s="29"/>
    </row>
    <row r="46" spans="2:21">
      <c r="B46" s="4">
        <v>12</v>
      </c>
      <c r="C46" s="39">
        <v>250</v>
      </c>
      <c r="D46" s="39">
        <v>67</v>
      </c>
      <c r="E46" s="37">
        <v>80</v>
      </c>
      <c r="F46" s="39">
        <v>100</v>
      </c>
      <c r="G46" s="40">
        <f>B46*Assumptions!$C$19*365*24*Assumptions!$D$26*1000/(Assumptions!$C$10*0.001) /10^9</f>
        <v>12.833780869565217</v>
      </c>
      <c r="H46" s="40">
        <f>C46*Assumptions!$C$20*365*24*Assumptions!$D$30*1000/(Assumptions!$C$10*0.001) /10^9</f>
        <v>43.86534406777713</v>
      </c>
      <c r="I46" s="40">
        <f>E46*Assumptions!$C$46/(Assumptions!$C$10*0.001) /10^9</f>
        <v>3.9463905003628286</v>
      </c>
      <c r="J46" s="40">
        <f>D46*Assumptions!$C$56/(Assumptions!$C$10*0.001) /10^9</f>
        <v>3.7272701330143021</v>
      </c>
      <c r="K46" s="40">
        <f>F46*Assumptions!$C$65/(Assumptions!$C$10*0.001) /10^9</f>
        <v>4.6589332295950063</v>
      </c>
      <c r="L46" s="47">
        <f>4</f>
        <v>4</v>
      </c>
      <c r="M46" s="39">
        <v>25.04</v>
      </c>
      <c r="N46" s="39">
        <v>8</v>
      </c>
      <c r="O46" s="44">
        <f>N46*Assumptions!$C$97/(Assumptions!$G$10*0.001) /10^9*M46/100</f>
        <v>1.3608822589015923</v>
      </c>
      <c r="P46" s="48">
        <f>Assumptions!$C$114*Assumptions!$C$113/(Assumptions!$G$10*0.001) /10^9</f>
        <v>0</v>
      </c>
      <c r="Q46" s="42">
        <f t="shared" si="4"/>
        <v>74.392601059216091</v>
      </c>
      <c r="S46" s="29" t="str">
        <f t="shared" si="5"/>
        <v>(250,67,80,100,8,0.25)</v>
      </c>
      <c r="U46" s="29"/>
    </row>
    <row r="47" spans="2:21">
      <c r="B47" s="4">
        <v>12</v>
      </c>
      <c r="C47" s="39">
        <v>250</v>
      </c>
      <c r="D47" s="39">
        <v>67</v>
      </c>
      <c r="E47" s="37">
        <v>90</v>
      </c>
      <c r="F47" s="39">
        <v>100</v>
      </c>
      <c r="G47" s="40">
        <f>B47*Assumptions!$C$19*365*24*Assumptions!$D$26*1000/(Assumptions!$C$10*0.001) /10^9</f>
        <v>12.833780869565217</v>
      </c>
      <c r="H47" s="40">
        <f>C47*Assumptions!$C$20*365*24*Assumptions!$D$30*1000/(Assumptions!$C$10*0.001) /10^9</f>
        <v>43.86534406777713</v>
      </c>
      <c r="I47" s="40">
        <f>E47*Assumptions!$C$46/(Assumptions!$C$10*0.001) /10^9</f>
        <v>4.4396893129081834</v>
      </c>
      <c r="J47" s="40">
        <f>D47*Assumptions!$C$56/(Assumptions!$C$10*0.001) /10^9</f>
        <v>3.7272701330143021</v>
      </c>
      <c r="K47" s="40">
        <f>F47*Assumptions!$C$65/(Assumptions!$C$10*0.001) /10^9</f>
        <v>4.6589332295950063</v>
      </c>
      <c r="L47" s="47">
        <f>4</f>
        <v>4</v>
      </c>
      <c r="M47" s="39">
        <v>25.64</v>
      </c>
      <c r="N47" s="39">
        <v>8</v>
      </c>
      <c r="O47" s="44">
        <f>N47*Assumptions!$C$97/(Assumptions!$G$10*0.001) /10^9*M47/100</f>
        <v>1.3934912587155284</v>
      </c>
      <c r="P47" s="48">
        <f>Assumptions!$C$114*Assumptions!$C$113/(Assumptions!$G$10*0.001) /10^9</f>
        <v>0</v>
      </c>
      <c r="Q47" s="42">
        <f t="shared" si="4"/>
        <v>74.918508871575369</v>
      </c>
      <c r="S47" s="29" t="str">
        <f t="shared" si="5"/>
        <v>(250,67,90,100,8,0.26)</v>
      </c>
    </row>
    <row r="48" spans="2:21">
      <c r="B48" s="4">
        <v>12</v>
      </c>
      <c r="C48" s="39">
        <v>250</v>
      </c>
      <c r="D48" s="39">
        <v>67</v>
      </c>
      <c r="E48" s="37">
        <v>100</v>
      </c>
      <c r="F48" s="39">
        <v>100</v>
      </c>
      <c r="G48" s="40">
        <f>B48*Assumptions!$C$19*365*24*Assumptions!$D$26*1000/(Assumptions!$C$10*0.001) /10^9</f>
        <v>12.833780869565217</v>
      </c>
      <c r="H48" s="40">
        <f>C48*Assumptions!$C$20*365*24*Assumptions!$D$30*1000/(Assumptions!$C$10*0.001) /10^9</f>
        <v>43.86534406777713</v>
      </c>
      <c r="I48" s="40">
        <f>E48*Assumptions!$C$46/(Assumptions!$C$10*0.001) /10^9</f>
        <v>4.9329881254535364</v>
      </c>
      <c r="J48" s="40">
        <f>D48*Assumptions!$C$56/(Assumptions!$C$10*0.001) /10^9</f>
        <v>3.7272701330143021</v>
      </c>
      <c r="K48" s="40">
        <f>F48*Assumptions!$C$65/(Assumptions!$C$10*0.001) /10^9</f>
        <v>4.6589332295950063</v>
      </c>
      <c r="L48" s="47">
        <f>4</f>
        <v>4</v>
      </c>
      <c r="M48" s="39">
        <v>26.03</v>
      </c>
      <c r="N48" s="39">
        <v>8</v>
      </c>
      <c r="O48" s="44">
        <f>N48*Assumptions!$C$97/(Assumptions!$G$10*0.001) /10^9*M48/100</f>
        <v>1.4146871085945867</v>
      </c>
      <c r="P48" s="48">
        <f>Assumptions!$C$114*Assumptions!$C$113/(Assumptions!$G$10*0.001) /10^9</f>
        <v>0</v>
      </c>
      <c r="Q48" s="42">
        <f t="shared" si="4"/>
        <v>75.433003533999781</v>
      </c>
      <c r="S48" s="29" t="str">
        <f t="shared" si="5"/>
        <v>(250,67,100,100,8,0.26)</v>
      </c>
    </row>
    <row r="49" spans="2:19">
      <c r="B49" s="4">
        <v>12</v>
      </c>
      <c r="C49" s="39">
        <v>260</v>
      </c>
      <c r="D49" s="39">
        <v>81</v>
      </c>
      <c r="E49" s="37">
        <v>30</v>
      </c>
      <c r="F49" s="39">
        <v>100</v>
      </c>
      <c r="G49" s="40">
        <f>B49*Assumptions!$C$19*365*24*Assumptions!$D$26*1000/(Assumptions!$C$10*0.001) /10^9</f>
        <v>12.833780869565217</v>
      </c>
      <c r="H49" s="40">
        <f>C49*Assumptions!$C$20*365*24*Assumptions!$D$30*1000/(Assumptions!$C$10*0.001) /10^9</f>
        <v>45.619957830488204</v>
      </c>
      <c r="I49" s="40">
        <f>E49*Assumptions!$C$46/(Assumptions!$C$10*0.001) /10^9</f>
        <v>1.479896437636061</v>
      </c>
      <c r="J49" s="40">
        <f>D49*Assumptions!$C$56/(Assumptions!$C$10*0.001) /10^9</f>
        <v>4.5061026981217687</v>
      </c>
      <c r="K49" s="40">
        <f>F49*Assumptions!$C$65/(Assumptions!$C$10*0.001) /10^9</f>
        <v>4.6589332295950063</v>
      </c>
      <c r="L49" s="47">
        <f>4</f>
        <v>4</v>
      </c>
      <c r="M49" s="39">
        <v>11.05</v>
      </c>
      <c r="N49" s="39">
        <v>19</v>
      </c>
      <c r="O49" s="44">
        <f>N49*Assumptions!$C$97/(Assumptions!$G$10*0.001) /10^9*M49/100</f>
        <v>1.4263040647783018</v>
      </c>
      <c r="P49" s="48">
        <f>Assumptions!$C$114*Assumptions!$C$113/(Assumptions!$G$10*0.001) /10^9</f>
        <v>0</v>
      </c>
      <c r="Q49" s="42">
        <f t="shared" si="4"/>
        <v>74.524975130184572</v>
      </c>
      <c r="S49" s="29" t="str">
        <f t="shared" si="5"/>
        <v>(260,81,30,100,19,0.11)</v>
      </c>
    </row>
    <row r="50" spans="2:19">
      <c r="B50" s="4">
        <v>12</v>
      </c>
      <c r="C50" s="39">
        <v>260</v>
      </c>
      <c r="D50" s="39">
        <v>63</v>
      </c>
      <c r="E50" s="37">
        <v>40</v>
      </c>
      <c r="F50" s="39">
        <v>100</v>
      </c>
      <c r="G50" s="40">
        <f>B50*Assumptions!$C$19*365*24*Assumptions!$D$26*1000/(Assumptions!$C$10*0.001) /10^9</f>
        <v>12.833780869565217</v>
      </c>
      <c r="H50" s="40">
        <f>C50*Assumptions!$C$20*365*24*Assumptions!$D$30*1000/(Assumptions!$C$10*0.001) /10^9</f>
        <v>45.619957830488204</v>
      </c>
      <c r="I50" s="40">
        <f>E50*Assumptions!$C$46/(Assumptions!$C$10*0.001) /10^9</f>
        <v>1.9731952501814143</v>
      </c>
      <c r="J50" s="40">
        <f>D50*Assumptions!$C$56/(Assumptions!$C$10*0.001) /10^9</f>
        <v>3.5047465429835976</v>
      </c>
      <c r="K50" s="40">
        <f>F50*Assumptions!$C$65/(Assumptions!$C$10*0.001) /10^9</f>
        <v>4.6589332295950063</v>
      </c>
      <c r="L50" s="47">
        <f>4</f>
        <v>4</v>
      </c>
      <c r="M50" s="39">
        <v>20.66</v>
      </c>
      <c r="N50" s="39">
        <v>10</v>
      </c>
      <c r="O50" s="44">
        <f>N50*Assumptions!$C$97/(Assumptions!$G$10*0.001) /10^9*M50/100</f>
        <v>1.4035457003248255</v>
      </c>
      <c r="P50" s="48">
        <f>Assumptions!$C$114*Assumptions!$C$113/(Assumptions!$G$10*0.001) /10^9</f>
        <v>0</v>
      </c>
      <c r="Q50" s="42">
        <f t="shared" si="4"/>
        <v>73.994159423138257</v>
      </c>
      <c r="S50" s="29" t="str">
        <f t="shared" si="5"/>
        <v>(260,63,40,100,10,0.21)</v>
      </c>
    </row>
    <row r="51" spans="2:19">
      <c r="B51" s="4">
        <v>12</v>
      </c>
      <c r="C51" s="39">
        <v>260</v>
      </c>
      <c r="D51" s="39">
        <v>60</v>
      </c>
      <c r="E51" s="37">
        <v>50</v>
      </c>
      <c r="F51" s="39">
        <v>100</v>
      </c>
      <c r="G51" s="40">
        <f>B51*Assumptions!$C$19*365*24*Assumptions!$D$26*1000/(Assumptions!$C$10*0.001) /10^9</f>
        <v>12.833780869565217</v>
      </c>
      <c r="H51" s="40">
        <f>C51*Assumptions!$C$20*365*24*Assumptions!$D$30*1000/(Assumptions!$C$10*0.001) /10^9</f>
        <v>45.619957830488204</v>
      </c>
      <c r="I51" s="40">
        <f>E51*Assumptions!$C$46/(Assumptions!$C$10*0.001) /10^9</f>
        <v>2.4664940627267682</v>
      </c>
      <c r="J51" s="40">
        <f>D51*Assumptions!$C$56/(Assumptions!$C$10*0.001) /10^9</f>
        <v>3.3378538504605695</v>
      </c>
      <c r="K51" s="40">
        <f>F51*Assumptions!$C$65/(Assumptions!$C$10*0.001) /10^9</f>
        <v>4.6589332295950063</v>
      </c>
      <c r="L51" s="47">
        <f>4</f>
        <v>4</v>
      </c>
      <c r="M51" s="39">
        <v>25.81</v>
      </c>
      <c r="N51" s="39">
        <v>8</v>
      </c>
      <c r="O51" s="44">
        <f>N51*Assumptions!$C$97/(Assumptions!$G$10*0.001) /10^9*M51/100</f>
        <v>1.4027304753294769</v>
      </c>
      <c r="P51" s="48">
        <f>Assumptions!$C$114*Assumptions!$C$113/(Assumptions!$G$10*0.001) /10^9</f>
        <v>0</v>
      </c>
      <c r="Q51" s="42">
        <f t="shared" si="4"/>
        <v>74.319750318165248</v>
      </c>
      <c r="S51" s="29" t="str">
        <f t="shared" si="5"/>
        <v>(260,60,50,100,8,0.26)</v>
      </c>
    </row>
    <row r="52" spans="2:19">
      <c r="B52" s="4">
        <v>12</v>
      </c>
      <c r="C52" s="39">
        <v>260</v>
      </c>
      <c r="D52" s="39">
        <v>58</v>
      </c>
      <c r="E52" s="37">
        <v>60</v>
      </c>
      <c r="F52" s="39">
        <v>100</v>
      </c>
      <c r="G52" s="40">
        <f>B52*Assumptions!$C$19*365*24*Assumptions!$D$26*1000/(Assumptions!$C$10*0.001) /10^9</f>
        <v>12.833780869565217</v>
      </c>
      <c r="H52" s="40">
        <f>C52*Assumptions!$C$20*365*24*Assumptions!$D$30*1000/(Assumptions!$C$10*0.001) /10^9</f>
        <v>45.619957830488204</v>
      </c>
      <c r="I52" s="40">
        <f>E52*Assumptions!$C$46/(Assumptions!$C$10*0.001) /10^9</f>
        <v>2.9597928752721221</v>
      </c>
      <c r="J52" s="40">
        <f>D52*Assumptions!$C$56/(Assumptions!$C$10*0.001) /10^9</f>
        <v>3.226592055445217</v>
      </c>
      <c r="K52" s="40">
        <f>F52*Assumptions!$C$65/(Assumptions!$C$10*0.001) /10^9</f>
        <v>4.6589332295950063</v>
      </c>
      <c r="L52" s="47">
        <f>4</f>
        <v>4</v>
      </c>
      <c r="M52" s="39">
        <v>28.82</v>
      </c>
      <c r="N52" s="39">
        <v>7</v>
      </c>
      <c r="O52" s="44">
        <f>N52*Assumptions!$C$97/(Assumptions!$G$10*0.001) /10^9*M52/100</f>
        <v>1.370529088013215</v>
      </c>
      <c r="P52" s="48">
        <f>Assumptions!$C$114*Assumptions!$C$113/(Assumptions!$G$10*0.001) /10^9</f>
        <v>0</v>
      </c>
      <c r="Q52" s="42">
        <f t="shared" si="4"/>
        <v>74.66958594837898</v>
      </c>
      <c r="S52" s="29" t="str">
        <f t="shared" si="5"/>
        <v>(260,58,60,100,7,0.29)</v>
      </c>
    </row>
    <row r="53" spans="2:19">
      <c r="B53" s="4">
        <v>12</v>
      </c>
      <c r="C53" s="39">
        <v>260</v>
      </c>
      <c r="D53" s="39">
        <v>57</v>
      </c>
      <c r="E53" s="37">
        <v>70</v>
      </c>
      <c r="F53" s="39">
        <v>100</v>
      </c>
      <c r="G53" s="40">
        <f>B53*Assumptions!$C$19*365*24*Assumptions!$D$26*1000/(Assumptions!$C$10*0.001) /10^9</f>
        <v>12.833780869565217</v>
      </c>
      <c r="H53" s="40">
        <f>C53*Assumptions!$C$20*365*24*Assumptions!$D$30*1000/(Assumptions!$C$10*0.001) /10^9</f>
        <v>45.619957830488204</v>
      </c>
      <c r="I53" s="40">
        <f>E53*Assumptions!$C$46/(Assumptions!$C$10*0.001) /10^9</f>
        <v>3.4530916878174751</v>
      </c>
      <c r="J53" s="40">
        <f>D53*Assumptions!$C$56/(Assumptions!$C$10*0.001) /10^9</f>
        <v>3.170961157937541</v>
      </c>
      <c r="K53" s="40">
        <f>F53*Assumptions!$C$65/(Assumptions!$C$10*0.001) /10^9</f>
        <v>4.6589332295950063</v>
      </c>
      <c r="L53" s="47">
        <f>4</f>
        <v>4</v>
      </c>
      <c r="M53" s="39">
        <v>30.61</v>
      </c>
      <c r="N53" s="39">
        <v>7</v>
      </c>
      <c r="O53" s="44">
        <f>N53*Assumptions!$C$97/(Assumptions!$G$10*0.001) /10^9*M53/100</f>
        <v>1.4556521646108436</v>
      </c>
      <c r="P53" s="48">
        <f>Assumptions!$C$114*Assumptions!$C$113/(Assumptions!$G$10*0.001) /10^9</f>
        <v>0</v>
      </c>
      <c r="Q53" s="42">
        <f t="shared" si="4"/>
        <v>75.192376940014285</v>
      </c>
      <c r="S53" s="29" t="str">
        <f t="shared" si="5"/>
        <v>(260,57,70,100,7,0.31)</v>
      </c>
    </row>
    <row r="54" spans="2:19">
      <c r="B54" s="4">
        <v>12</v>
      </c>
      <c r="C54" s="39">
        <v>260</v>
      </c>
      <c r="D54" s="39">
        <v>56</v>
      </c>
      <c r="E54" s="37">
        <v>80</v>
      </c>
      <c r="F54" s="39">
        <v>100</v>
      </c>
      <c r="G54" s="40">
        <f>B54*Assumptions!$C$19*365*24*Assumptions!$D$26*1000/(Assumptions!$C$10*0.001) /10^9</f>
        <v>12.833780869565217</v>
      </c>
      <c r="H54" s="40">
        <f>C54*Assumptions!$C$20*365*24*Assumptions!$D$30*1000/(Assumptions!$C$10*0.001) /10^9</f>
        <v>45.619957830488204</v>
      </c>
      <c r="I54" s="40">
        <f>E54*Assumptions!$C$46/(Assumptions!$C$10*0.001) /10^9</f>
        <v>3.9463905003628286</v>
      </c>
      <c r="J54" s="40">
        <f>D54*Assumptions!$C$56/(Assumptions!$C$10*0.001) /10^9</f>
        <v>3.1153302604298649</v>
      </c>
      <c r="K54" s="40">
        <f>F54*Assumptions!$C$65/(Assumptions!$C$10*0.001) /10^9</f>
        <v>4.6589332295950063</v>
      </c>
      <c r="L54" s="47">
        <f>4</f>
        <v>4</v>
      </c>
      <c r="M54" s="39">
        <v>31.81</v>
      </c>
      <c r="N54" s="39">
        <v>6</v>
      </c>
      <c r="O54" s="44">
        <f>N54*Assumptions!$C$97/(Assumptions!$G$10*0.001) /10^9*M54/100</f>
        <v>1.2966153551016271</v>
      </c>
      <c r="P54" s="48">
        <f>Assumptions!$C$114*Assumptions!$C$113/(Assumptions!$G$10*0.001) /10^9</f>
        <v>0</v>
      </c>
      <c r="Q54" s="42">
        <f t="shared" si="4"/>
        <v>75.471008045542746</v>
      </c>
      <c r="S54" s="29" t="str">
        <f t="shared" si="5"/>
        <v>(260,56,80,100,6,0.32)</v>
      </c>
    </row>
    <row r="55" spans="2:19">
      <c r="B55" s="4">
        <v>12</v>
      </c>
      <c r="C55" s="39">
        <v>260</v>
      </c>
      <c r="D55" s="39">
        <v>55</v>
      </c>
      <c r="E55" s="37">
        <v>90</v>
      </c>
      <c r="F55" s="39">
        <v>100</v>
      </c>
      <c r="G55" s="40">
        <f>B55*Assumptions!$C$19*365*24*Assumptions!$D$26*1000/(Assumptions!$C$10*0.001) /10^9</f>
        <v>12.833780869565217</v>
      </c>
      <c r="H55" s="40">
        <f>C55*Assumptions!$C$20*365*24*Assumptions!$D$30*1000/(Assumptions!$C$10*0.001) /10^9</f>
        <v>45.619957830488204</v>
      </c>
      <c r="I55" s="40">
        <f>E55*Assumptions!$C$46/(Assumptions!$C$10*0.001) /10^9</f>
        <v>4.4396893129081834</v>
      </c>
      <c r="J55" s="40">
        <f>D55*Assumptions!$C$56/(Assumptions!$C$10*0.001) /10^9</f>
        <v>3.0596993629221889</v>
      </c>
      <c r="K55" s="40">
        <f>F55*Assumptions!$C$65/(Assumptions!$C$10*0.001) /10^9</f>
        <v>4.6589332295950063</v>
      </c>
      <c r="L55" s="47">
        <f>4</f>
        <v>4</v>
      </c>
      <c r="M55" s="39">
        <v>32.380000000000003</v>
      </c>
      <c r="N55" s="39">
        <v>6</v>
      </c>
      <c r="O55" s="44">
        <f>N55*Assumptions!$C$97/(Assumptions!$G$10*0.001) /10^9*M55/100</f>
        <v>1.3198492674690567</v>
      </c>
      <c r="P55" s="48">
        <f>Assumptions!$C$114*Assumptions!$C$113/(Assumptions!$G$10*0.001) /10^9</f>
        <v>0</v>
      </c>
      <c r="Q55" s="42">
        <f t="shared" si="4"/>
        <v>75.931909872947855</v>
      </c>
      <c r="S55" s="29" t="str">
        <f t="shared" si="5"/>
        <v>(260,55,90,100,6,0.32)</v>
      </c>
    </row>
    <row r="56" spans="2:19">
      <c r="B56" s="4">
        <v>12</v>
      </c>
      <c r="C56" s="39">
        <v>260</v>
      </c>
      <c r="D56" s="39">
        <v>55</v>
      </c>
      <c r="E56" s="37">
        <v>100</v>
      </c>
      <c r="F56" s="39">
        <v>100</v>
      </c>
      <c r="G56" s="40">
        <f>B56*Assumptions!$C$19*365*24*Assumptions!$D$26*1000/(Assumptions!$C$10*0.001) /10^9</f>
        <v>12.833780869565217</v>
      </c>
      <c r="H56" s="40">
        <f>C56*Assumptions!$C$20*365*24*Assumptions!$D$30*1000/(Assumptions!$C$10*0.001) /10^9</f>
        <v>45.619957830488204</v>
      </c>
      <c r="I56" s="40">
        <f>E56*Assumptions!$C$46/(Assumptions!$C$10*0.001) /10^9</f>
        <v>4.9329881254535364</v>
      </c>
      <c r="J56" s="40">
        <f>D56*Assumptions!$C$56/(Assumptions!$C$10*0.001) /10^9</f>
        <v>3.0596993629221889</v>
      </c>
      <c r="K56" s="40">
        <f>F56*Assumptions!$C$65/(Assumptions!$C$10*0.001) /10^9</f>
        <v>4.6589332295950063</v>
      </c>
      <c r="L56" s="47">
        <f>4</f>
        <v>4</v>
      </c>
      <c r="M56" s="39">
        <v>32.659999999999997</v>
      </c>
      <c r="N56" s="39">
        <v>6</v>
      </c>
      <c r="O56" s="44">
        <f>N56*Assumptions!$C$97/(Assumptions!$G$10*0.001) /10^9*M56/100</f>
        <v>1.331262417403934</v>
      </c>
      <c r="P56" s="48">
        <f>Assumptions!$C$114*Assumptions!$C$113/(Assumptions!$G$10*0.001) /10^9</f>
        <v>0</v>
      </c>
      <c r="Q56" s="42">
        <f t="shared" si="4"/>
        <v>76.436621835428085</v>
      </c>
      <c r="S56" s="29" t="str">
        <f t="shared" si="5"/>
        <v>(260,55,100,100,6,0.33)</v>
      </c>
    </row>
    <row r="57" spans="2:19">
      <c r="B57" s="38">
        <v>12</v>
      </c>
      <c r="C57" s="39">
        <v>240</v>
      </c>
      <c r="D57" s="39">
        <v>99</v>
      </c>
      <c r="E57" s="37">
        <v>50</v>
      </c>
      <c r="F57" s="39">
        <v>100</v>
      </c>
      <c r="G57" s="40">
        <f>B57*Assumptions!$C$19*365*24*Assumptions!$D$26*1000/(Assumptions!$C$10*0.001) /10^9</f>
        <v>12.833780869565217</v>
      </c>
      <c r="H57" s="40">
        <f>C57*Assumptions!$C$20*365*24*Assumptions!$D$30*1000/(Assumptions!$C$10*0.001) /10^9</f>
        <v>42.110730305066035</v>
      </c>
      <c r="I57" s="40">
        <f>E57*Assumptions!$C$46/(Assumptions!$C$10*0.001) /10^9</f>
        <v>2.4664940627267682</v>
      </c>
      <c r="J57" s="40">
        <f>D57*Assumptions!$C$56/(Assumptions!$C$10*0.001) /10^9</f>
        <v>5.5074588532599389</v>
      </c>
      <c r="K57" s="40">
        <f>F57*Assumptions!$C$65/(Assumptions!$C$10*0.001) /10^9</f>
        <v>4.6589332295950063</v>
      </c>
      <c r="L57" s="47">
        <f>4</f>
        <v>4</v>
      </c>
      <c r="M57" s="39">
        <v>11.44</v>
      </c>
      <c r="N57" s="39">
        <v>52</v>
      </c>
      <c r="O57" s="44">
        <f>N57*Assumptions!$C$97/(Assumptions!$G$12*0.001) /10^9*M57/100</f>
        <v>4.0413420436071252</v>
      </c>
      <c r="P57" s="48">
        <f>Assumptions!$C$114*Assumptions!$C$113/(Assumptions!$G$12*0.001) /10^9</f>
        <v>0</v>
      </c>
      <c r="Q57" s="42">
        <f t="shared" ref="Q57:Q77" si="6">SUM(G57:L57)+O57+P57</f>
        <v>75.618739363820097</v>
      </c>
      <c r="S57" s="29" t="str">
        <f t="shared" si="5"/>
        <v>(240,99,50,100,52,0.11)</v>
      </c>
    </row>
    <row r="58" spans="2:19">
      <c r="B58" s="38">
        <v>12</v>
      </c>
      <c r="C58" s="39">
        <v>240</v>
      </c>
      <c r="D58" s="39">
        <v>91</v>
      </c>
      <c r="E58" s="37">
        <v>60</v>
      </c>
      <c r="F58" s="39">
        <v>100</v>
      </c>
      <c r="G58" s="40">
        <f>B58*Assumptions!$C$19*365*24*Assumptions!$D$26*1000/(Assumptions!$C$10*0.001) /10^9</f>
        <v>12.833780869565217</v>
      </c>
      <c r="H58" s="40">
        <f>C58*Assumptions!$C$20*365*24*Assumptions!$D$30*1000/(Assumptions!$C$10*0.001) /10^9</f>
        <v>42.110730305066035</v>
      </c>
      <c r="I58" s="40">
        <f>E58*Assumptions!$C$46/(Assumptions!$C$10*0.001) /10^9</f>
        <v>2.9597928752721221</v>
      </c>
      <c r="J58" s="40">
        <f>D58*Assumptions!$C$56/(Assumptions!$C$10*0.001) /10^9</f>
        <v>5.0624116731985298</v>
      </c>
      <c r="K58" s="40">
        <f>F58*Assumptions!$C$65/(Assumptions!$C$10*0.001) /10^9</f>
        <v>4.6589332295950063</v>
      </c>
      <c r="L58" s="47">
        <f>4</f>
        <v>4</v>
      </c>
      <c r="M58" s="39">
        <v>14.98</v>
      </c>
      <c r="N58" s="39">
        <v>36</v>
      </c>
      <c r="O58" s="44">
        <f>N58*Assumptions!$C$97/(Assumptions!$G$12*0.001) /10^9*M58/100</f>
        <v>3.6636211290957008</v>
      </c>
      <c r="P58" s="48">
        <f>Assumptions!$C$114*Assumptions!$C$113/(Assumptions!$G$12*0.001) /10^9</f>
        <v>0</v>
      </c>
      <c r="Q58" s="42">
        <f t="shared" si="6"/>
        <v>75.289270081792608</v>
      </c>
      <c r="S58" s="29" t="str">
        <f t="shared" si="5"/>
        <v>(240,91,60,100,36,0.15)</v>
      </c>
    </row>
    <row r="59" spans="2:19">
      <c r="B59" s="38">
        <v>12</v>
      </c>
      <c r="C59" s="39">
        <v>240</v>
      </c>
      <c r="D59" s="39">
        <v>85</v>
      </c>
      <c r="E59" s="37">
        <v>70</v>
      </c>
      <c r="F59" s="39">
        <v>100</v>
      </c>
      <c r="G59" s="40">
        <f>B59*Assumptions!$C$19*365*24*Assumptions!$D$26*1000/(Assumptions!$C$10*0.001) /10^9</f>
        <v>12.833780869565217</v>
      </c>
      <c r="H59" s="40">
        <f>C59*Assumptions!$C$20*365*24*Assumptions!$D$30*1000/(Assumptions!$C$10*0.001) /10^9</f>
        <v>42.110730305066035</v>
      </c>
      <c r="I59" s="40">
        <f>E59*Assumptions!$C$46/(Assumptions!$C$10*0.001) /10^9</f>
        <v>3.4530916878174751</v>
      </c>
      <c r="J59" s="40">
        <f>D59*Assumptions!$C$56/(Assumptions!$C$10*0.001) /10^9</f>
        <v>4.7286262881524737</v>
      </c>
      <c r="K59" s="40">
        <f>F59*Assumptions!$C$65/(Assumptions!$C$10*0.001) /10^9</f>
        <v>4.6589332295950063</v>
      </c>
      <c r="L59" s="47">
        <f>4</f>
        <v>4</v>
      </c>
      <c r="M59" s="39">
        <v>16.829999999999998</v>
      </c>
      <c r="N59" s="39">
        <v>31</v>
      </c>
      <c r="O59" s="44">
        <f>N59*Assumptions!$C$97/(Assumptions!$G$12*0.001) /10^9*M59/100</f>
        <v>3.5443944735259976</v>
      </c>
      <c r="P59" s="48">
        <f>Assumptions!$C$114*Assumptions!$C$113/(Assumptions!$G$12*0.001) /10^9</f>
        <v>0</v>
      </c>
      <c r="Q59" s="42">
        <f t="shared" si="6"/>
        <v>75.32955685372221</v>
      </c>
      <c r="S59" s="29" t="str">
        <f t="shared" si="5"/>
        <v>(240,85,70,100,31,0.17)</v>
      </c>
    </row>
    <row r="60" spans="2:19">
      <c r="B60" s="38">
        <v>12</v>
      </c>
      <c r="C60" s="39">
        <v>240</v>
      </c>
      <c r="D60" s="39">
        <v>81</v>
      </c>
      <c r="E60" s="37">
        <v>80</v>
      </c>
      <c r="F60" s="39">
        <v>100</v>
      </c>
      <c r="G60" s="40">
        <f>B60*Assumptions!$C$19*365*24*Assumptions!$D$26*1000/(Assumptions!$C$10*0.001) /10^9</f>
        <v>12.833780869565217</v>
      </c>
      <c r="H60" s="40">
        <f>C60*Assumptions!$C$20*365*24*Assumptions!$D$30*1000/(Assumptions!$C$10*0.001) /10^9</f>
        <v>42.110730305066035</v>
      </c>
      <c r="I60" s="40">
        <f>E60*Assumptions!$C$46/(Assumptions!$C$10*0.001) /10^9</f>
        <v>3.9463905003628286</v>
      </c>
      <c r="J60" s="40">
        <f>D60*Assumptions!$C$56/(Assumptions!$C$10*0.001) /10^9</f>
        <v>4.5061026981217687</v>
      </c>
      <c r="K60" s="40">
        <f>F60*Assumptions!$C$65/(Assumptions!$C$10*0.001) /10^9</f>
        <v>4.6589332295950063</v>
      </c>
      <c r="L60" s="47">
        <f>4</f>
        <v>4</v>
      </c>
      <c r="M60" s="39">
        <v>17.87</v>
      </c>
      <c r="N60" s="39">
        <v>29</v>
      </c>
      <c r="O60" s="44">
        <f>N60*Assumptions!$C$97/(Assumptions!$G$12*0.001) /10^9*M60/100</f>
        <v>3.5206170778283363</v>
      </c>
      <c r="P60" s="48">
        <f>Assumptions!$C$114*Assumptions!$C$113/(Assumptions!$G$12*0.001) /10^9</f>
        <v>0</v>
      </c>
      <c r="Q60" s="42">
        <f t="shared" si="6"/>
        <v>75.576554680539189</v>
      </c>
      <c r="S60" s="29" t="str">
        <f t="shared" si="5"/>
        <v>(240,81,80,100,29,0.18)</v>
      </c>
    </row>
    <row r="61" spans="2:19">
      <c r="B61" s="38">
        <v>12</v>
      </c>
      <c r="C61" s="39">
        <v>240</v>
      </c>
      <c r="D61" s="39">
        <v>79</v>
      </c>
      <c r="E61" s="37">
        <v>90</v>
      </c>
      <c r="F61" s="39">
        <v>100</v>
      </c>
      <c r="G61" s="40">
        <f>B61*Assumptions!$C$19*365*24*Assumptions!$D$26*1000/(Assumptions!$C$10*0.001) /10^9</f>
        <v>12.833780869565217</v>
      </c>
      <c r="H61" s="40">
        <f>C61*Assumptions!$C$20*365*24*Assumptions!$D$30*1000/(Assumptions!$C$10*0.001) /10^9</f>
        <v>42.110730305066035</v>
      </c>
      <c r="I61" s="40">
        <f>E61*Assumptions!$C$46/(Assumptions!$C$10*0.001) /10^9</f>
        <v>4.4396893129081834</v>
      </c>
      <c r="J61" s="40">
        <f>D61*Assumptions!$C$56/(Assumptions!$C$10*0.001) /10^9</f>
        <v>4.3948409031064157</v>
      </c>
      <c r="K61" s="40">
        <f>F61*Assumptions!$C$65/(Assumptions!$C$10*0.001) /10^9</f>
        <v>4.6589332295950063</v>
      </c>
      <c r="L61" s="47">
        <f>4</f>
        <v>4</v>
      </c>
      <c r="M61" s="39">
        <v>18.489999999999998</v>
      </c>
      <c r="N61" s="39">
        <v>28</v>
      </c>
      <c r="O61" s="44">
        <f>N61*Assumptions!$C$97/(Assumptions!$G$12*0.001) /10^9*M61/100</f>
        <v>3.517152371598105</v>
      </c>
      <c r="P61" s="48">
        <f>Assumptions!$C$114*Assumptions!$C$113/(Assumptions!$G$12*0.001) /10^9</f>
        <v>0</v>
      </c>
      <c r="Q61" s="42">
        <f t="shared" si="6"/>
        <v>75.955126991838952</v>
      </c>
      <c r="S61" s="29" t="str">
        <f t="shared" si="5"/>
        <v>(240,79,90,100,28,0.18)</v>
      </c>
    </row>
    <row r="62" spans="2:19">
      <c r="B62" s="38">
        <v>12</v>
      </c>
      <c r="C62" s="39">
        <v>240</v>
      </c>
      <c r="D62" s="39">
        <v>79</v>
      </c>
      <c r="E62" s="37">
        <v>100</v>
      </c>
      <c r="F62" s="39">
        <v>100</v>
      </c>
      <c r="G62" s="40">
        <f>B62*Assumptions!$C$19*365*24*Assumptions!$D$26*1000/(Assumptions!$C$10*0.001) /10^9</f>
        <v>12.833780869565217</v>
      </c>
      <c r="H62" s="40">
        <f>C62*Assumptions!$C$20*365*24*Assumptions!$D$30*1000/(Assumptions!$C$10*0.001) /10^9</f>
        <v>42.110730305066035</v>
      </c>
      <c r="I62" s="40">
        <f>E62*Assumptions!$C$46/(Assumptions!$C$10*0.001) /10^9</f>
        <v>4.9329881254535364</v>
      </c>
      <c r="J62" s="40">
        <f>D62*Assumptions!$C$56/(Assumptions!$C$10*0.001) /10^9</f>
        <v>4.3948409031064157</v>
      </c>
      <c r="K62" s="40">
        <f>F62*Assumptions!$C$65/(Assumptions!$C$10*0.001) /10^9</f>
        <v>4.6589332295950063</v>
      </c>
      <c r="L62" s="47">
        <f>4</f>
        <v>4</v>
      </c>
      <c r="M62" s="39">
        <v>18.73</v>
      </c>
      <c r="N62" s="39">
        <v>28</v>
      </c>
      <c r="O62" s="44">
        <f>N62*Assumptions!$C$97/(Assumptions!$G$12*0.001) /10^9*M62/100</f>
        <v>3.5628049713376155</v>
      </c>
      <c r="P62" s="48">
        <f>Assumptions!$C$114*Assumptions!$C$113/(Assumptions!$G$12*0.001) /10^9</f>
        <v>0</v>
      </c>
      <c r="Q62" s="42">
        <f t="shared" si="6"/>
        <v>76.494078404123826</v>
      </c>
      <c r="S62" s="29" t="str">
        <f t="shared" si="5"/>
        <v>(240,79,100,100,28,0.19)</v>
      </c>
    </row>
    <row r="63" spans="2:19">
      <c r="B63" s="38">
        <v>12</v>
      </c>
      <c r="C63" s="39">
        <v>250</v>
      </c>
      <c r="D63" s="39">
        <v>84</v>
      </c>
      <c r="E63" s="37">
        <v>40</v>
      </c>
      <c r="F63" s="39">
        <v>100</v>
      </c>
      <c r="G63" s="40">
        <f>B63*Assumptions!$C$19*365*24*Assumptions!$D$26*1000/(Assumptions!$C$10*0.001) /10^9</f>
        <v>12.833780869565217</v>
      </c>
      <c r="H63" s="40">
        <f>C63*Assumptions!$C$20*365*24*Assumptions!$D$30*1000/(Assumptions!$C$10*0.001) /10^9</f>
        <v>43.86534406777713</v>
      </c>
      <c r="I63" s="40">
        <f>E63*Assumptions!$C$46/(Assumptions!$C$10*0.001) /10^9</f>
        <v>1.9731952501814143</v>
      </c>
      <c r="J63" s="40">
        <f>D63*Assumptions!$C$56/(Assumptions!$C$10*0.001) /10^9</f>
        <v>4.6729953906447976</v>
      </c>
      <c r="K63" s="40">
        <f>F63*Assumptions!$C$65/(Assumptions!$C$10*0.001) /10^9</f>
        <v>4.6589332295950063</v>
      </c>
      <c r="L63" s="47">
        <f>4</f>
        <v>4</v>
      </c>
      <c r="M63" s="39">
        <v>13.49</v>
      </c>
      <c r="N63" s="39">
        <v>41</v>
      </c>
      <c r="O63" s="44">
        <f>N63*Assumptions!$C$97/(Assumptions!$G$12*0.001) /10^9*M63/100</f>
        <v>3.7574399389770456</v>
      </c>
      <c r="P63" s="48">
        <f>Assumptions!$C$114*Assumptions!$C$113/(Assumptions!$G$12*0.001) /10^9</f>
        <v>0</v>
      </c>
      <c r="Q63" s="42">
        <f t="shared" si="6"/>
        <v>75.761688746740603</v>
      </c>
      <c r="S63" s="29" t="str">
        <f t="shared" si="5"/>
        <v>(250,84,40,100,41,0.13)</v>
      </c>
    </row>
    <row r="64" spans="2:19">
      <c r="B64" s="38">
        <v>12</v>
      </c>
      <c r="C64" s="39">
        <v>250</v>
      </c>
      <c r="D64" s="39">
        <v>71</v>
      </c>
      <c r="E64" s="37">
        <v>50</v>
      </c>
      <c r="F64" s="39">
        <v>100</v>
      </c>
      <c r="G64" s="40">
        <f>B64*Assumptions!$C$19*365*24*Assumptions!$D$26*1000/(Assumptions!$C$10*0.001) /10^9</f>
        <v>12.833780869565217</v>
      </c>
      <c r="H64" s="40">
        <f>C64*Assumptions!$C$20*365*24*Assumptions!$D$30*1000/(Assumptions!$C$10*0.001) /10^9</f>
        <v>43.86534406777713</v>
      </c>
      <c r="I64" s="40">
        <f>E64*Assumptions!$C$46/(Assumptions!$C$10*0.001) /10^9</f>
        <v>2.4664940627267682</v>
      </c>
      <c r="J64" s="40">
        <f>D64*Assumptions!$C$56/(Assumptions!$C$10*0.001) /10^9</f>
        <v>3.9497937230450071</v>
      </c>
      <c r="K64" s="40">
        <f>F64*Assumptions!$C$65/(Assumptions!$C$10*0.001) /10^9</f>
        <v>4.6589332295950063</v>
      </c>
      <c r="L64" s="47">
        <f>4</f>
        <v>4</v>
      </c>
      <c r="M64" s="39">
        <v>19.02</v>
      </c>
      <c r="N64" s="39">
        <v>27</v>
      </c>
      <c r="O64" s="44">
        <f>N64*Assumptions!$C$97/(Assumptions!$G$12*0.001) /10^9*M64/100</f>
        <v>3.4887553675934697</v>
      </c>
      <c r="P64" s="48">
        <f>Assumptions!$C$114*Assumptions!$C$113/(Assumptions!$G$12*0.001) /10^9</f>
        <v>0</v>
      </c>
      <c r="Q64" s="42">
        <f t="shared" si="6"/>
        <v>75.263101320302596</v>
      </c>
      <c r="S64" s="29" t="str">
        <f t="shared" si="5"/>
        <v>(250,71,50,100,27,0.19)</v>
      </c>
    </row>
    <row r="65" spans="2:19">
      <c r="B65" s="38">
        <v>12</v>
      </c>
      <c r="C65" s="39">
        <v>250</v>
      </c>
      <c r="D65" s="39">
        <v>69</v>
      </c>
      <c r="E65" s="37">
        <v>60</v>
      </c>
      <c r="F65" s="39">
        <v>100</v>
      </c>
      <c r="G65" s="40">
        <f>B65*Assumptions!$C$19*365*24*Assumptions!$D$26*1000/(Assumptions!$C$10*0.001) /10^9</f>
        <v>12.833780869565217</v>
      </c>
      <c r="H65" s="40">
        <f>C65*Assumptions!$C$20*365*24*Assumptions!$D$30*1000/(Assumptions!$C$10*0.001) /10^9</f>
        <v>43.86534406777713</v>
      </c>
      <c r="I65" s="40">
        <f>E65*Assumptions!$C$46/(Assumptions!$C$10*0.001) /10^9</f>
        <v>2.9597928752721221</v>
      </c>
      <c r="J65" s="40">
        <f>D65*Assumptions!$C$56/(Assumptions!$C$10*0.001) /10^9</f>
        <v>3.8385319280296546</v>
      </c>
      <c r="K65" s="40">
        <f>F65*Assumptions!$C$65/(Assumptions!$C$10*0.001) /10^9</f>
        <v>4.6589332295950063</v>
      </c>
      <c r="L65" s="47">
        <f>4</f>
        <v>4</v>
      </c>
      <c r="M65" s="39">
        <v>22.2</v>
      </c>
      <c r="N65" s="39">
        <v>23</v>
      </c>
      <c r="O65" s="44">
        <f>N65*Assumptions!$C$97/(Assumptions!$G$12*0.001) /10^9*M65/100</f>
        <v>3.4687823552074342</v>
      </c>
      <c r="P65" s="48">
        <f>Assumptions!$C$114*Assumptions!$C$113/(Assumptions!$G$12*0.001) /10^9</f>
        <v>0</v>
      </c>
      <c r="Q65" s="42">
        <f t="shared" si="6"/>
        <v>75.625165325446559</v>
      </c>
      <c r="S65" s="29" t="str">
        <f t="shared" si="5"/>
        <v>(250,69,60,100,23,0.22)</v>
      </c>
    </row>
    <row r="66" spans="2:19">
      <c r="B66" s="38">
        <v>12</v>
      </c>
      <c r="C66" s="39">
        <v>250</v>
      </c>
      <c r="D66" s="39">
        <v>68</v>
      </c>
      <c r="E66" s="37">
        <v>70</v>
      </c>
      <c r="F66" s="39">
        <v>100</v>
      </c>
      <c r="G66" s="40">
        <f>B66*Assumptions!$C$19*365*24*Assumptions!$D$26*1000/(Assumptions!$C$10*0.001) /10^9</f>
        <v>12.833780869565217</v>
      </c>
      <c r="H66" s="40">
        <f>C66*Assumptions!$C$20*365*24*Assumptions!$D$30*1000/(Assumptions!$C$10*0.001) /10^9</f>
        <v>43.86534406777713</v>
      </c>
      <c r="I66" s="40">
        <f>E66*Assumptions!$C$46/(Assumptions!$C$10*0.001) /10^9</f>
        <v>3.4530916878174751</v>
      </c>
      <c r="J66" s="40">
        <f>D66*Assumptions!$C$56/(Assumptions!$C$10*0.001) /10^9</f>
        <v>3.782901030521979</v>
      </c>
      <c r="K66" s="40">
        <f>F66*Assumptions!$C$65/(Assumptions!$C$10*0.001) /10^9</f>
        <v>4.6589332295950063</v>
      </c>
      <c r="L66" s="47">
        <f>4</f>
        <v>4</v>
      </c>
      <c r="M66" s="39">
        <v>24.08</v>
      </c>
      <c r="N66" s="39">
        <v>21</v>
      </c>
      <c r="O66" s="44">
        <f>N66*Assumptions!$C$97/(Assumptions!$G$12*0.001) /10^9*M66/100</f>
        <v>3.4353581303981495</v>
      </c>
      <c r="P66" s="48">
        <f>Assumptions!$C$114*Assumptions!$C$113/(Assumptions!$G$12*0.001) /10^9</f>
        <v>0</v>
      </c>
      <c r="Q66" s="42">
        <f t="shared" si="6"/>
        <v>76.029409015674943</v>
      </c>
      <c r="S66" s="29" t="str">
        <f t="shared" ref="S66:S96" si="7">CONCATENATE("(",C66,",",D66,",",E66,",",F66,",",ROUND(N66,0),",",ROUND(M66/100,2),")")</f>
        <v>(250,68,70,100,21,0.24)</v>
      </c>
    </row>
    <row r="67" spans="2:19">
      <c r="B67" s="38">
        <v>12</v>
      </c>
      <c r="C67" s="39">
        <v>250</v>
      </c>
      <c r="D67" s="39">
        <v>67</v>
      </c>
      <c r="E67" s="37">
        <v>80</v>
      </c>
      <c r="F67" s="39">
        <v>100</v>
      </c>
      <c r="G67" s="40">
        <f>B67*Assumptions!$C$19*365*24*Assumptions!$D$26*1000/(Assumptions!$C$10*0.001) /10^9</f>
        <v>12.833780869565217</v>
      </c>
      <c r="H67" s="40">
        <f>C67*Assumptions!$C$20*365*24*Assumptions!$D$30*1000/(Assumptions!$C$10*0.001) /10^9</f>
        <v>43.86534406777713</v>
      </c>
      <c r="I67" s="40">
        <f>E67*Assumptions!$C$46/(Assumptions!$C$10*0.001) /10^9</f>
        <v>3.9463905003628286</v>
      </c>
      <c r="J67" s="40">
        <f>D67*Assumptions!$C$56/(Assumptions!$C$10*0.001) /10^9</f>
        <v>3.7272701330143021</v>
      </c>
      <c r="K67" s="40">
        <f>F67*Assumptions!$C$65/(Assumptions!$C$10*0.001) /10^9</f>
        <v>4.6589332295950063</v>
      </c>
      <c r="L67" s="47">
        <f>4</f>
        <v>4</v>
      </c>
      <c r="M67" s="39">
        <v>25.04</v>
      </c>
      <c r="N67" s="39">
        <v>20</v>
      </c>
      <c r="O67" s="44">
        <f>N67*Assumptions!$C$97/(Assumptions!$G$12*0.001) /10^9*M67/100</f>
        <v>3.402205647253981</v>
      </c>
      <c r="P67" s="48">
        <f>Assumptions!$C$114*Assumptions!$C$113/(Assumptions!$G$12*0.001) /10^9</f>
        <v>0</v>
      </c>
      <c r="Q67" s="42">
        <f t="shared" si="6"/>
        <v>76.433924447568472</v>
      </c>
      <c r="S67" s="29" t="str">
        <f t="shared" si="7"/>
        <v>(250,67,80,100,20,0.25)</v>
      </c>
    </row>
    <row r="68" spans="2:19">
      <c r="B68" s="38">
        <v>12</v>
      </c>
      <c r="C68" s="39">
        <v>250</v>
      </c>
      <c r="D68" s="39">
        <v>67</v>
      </c>
      <c r="E68" s="37">
        <v>90</v>
      </c>
      <c r="F68" s="39">
        <v>100</v>
      </c>
      <c r="G68" s="40">
        <f>B68*Assumptions!$C$19*365*24*Assumptions!$D$26*1000/(Assumptions!$C$10*0.001) /10^9</f>
        <v>12.833780869565217</v>
      </c>
      <c r="H68" s="40">
        <f>C68*Assumptions!$C$20*365*24*Assumptions!$D$30*1000/(Assumptions!$C$10*0.001) /10^9</f>
        <v>43.86534406777713</v>
      </c>
      <c r="I68" s="40">
        <f>E68*Assumptions!$C$46/(Assumptions!$C$10*0.001) /10^9</f>
        <v>4.4396893129081834</v>
      </c>
      <c r="J68" s="40">
        <f>D68*Assumptions!$C$56/(Assumptions!$C$10*0.001) /10^9</f>
        <v>3.7272701330143021</v>
      </c>
      <c r="K68" s="40">
        <f>F68*Assumptions!$C$65/(Assumptions!$C$10*0.001) /10^9</f>
        <v>4.6589332295950063</v>
      </c>
      <c r="L68" s="47">
        <f>4</f>
        <v>4</v>
      </c>
      <c r="M68" s="39">
        <v>25.64</v>
      </c>
      <c r="N68" s="39">
        <v>19</v>
      </c>
      <c r="O68" s="44">
        <f>N68*Assumptions!$C$97/(Assumptions!$G$12*0.001) /10^9*M68/100</f>
        <v>3.3095417394493802</v>
      </c>
      <c r="P68" s="48">
        <f>Assumptions!$C$114*Assumptions!$C$113/(Assumptions!$G$12*0.001) /10^9</f>
        <v>0</v>
      </c>
      <c r="Q68" s="42">
        <f t="shared" si="6"/>
        <v>76.834559352309228</v>
      </c>
      <c r="S68" s="29" t="str">
        <f t="shared" si="7"/>
        <v>(250,67,90,100,19,0.26)</v>
      </c>
    </row>
    <row r="69" spans="2:19">
      <c r="B69" s="38">
        <v>12</v>
      </c>
      <c r="C69" s="39">
        <v>250</v>
      </c>
      <c r="D69" s="39">
        <v>67</v>
      </c>
      <c r="E69" s="37">
        <v>100</v>
      </c>
      <c r="F69" s="39">
        <v>100</v>
      </c>
      <c r="G69" s="40">
        <f>B69*Assumptions!$C$19*365*24*Assumptions!$D$26*1000/(Assumptions!$C$10*0.001) /10^9</f>
        <v>12.833780869565217</v>
      </c>
      <c r="H69" s="40">
        <f>C69*Assumptions!$C$20*365*24*Assumptions!$D$30*1000/(Assumptions!$C$10*0.001) /10^9</f>
        <v>43.86534406777713</v>
      </c>
      <c r="I69" s="40">
        <f>E69*Assumptions!$C$46/(Assumptions!$C$10*0.001) /10^9</f>
        <v>4.9329881254535364</v>
      </c>
      <c r="J69" s="40">
        <f>D69*Assumptions!$C$56/(Assumptions!$C$10*0.001) /10^9</f>
        <v>3.7272701330143021</v>
      </c>
      <c r="K69" s="40">
        <f>F69*Assumptions!$C$65/(Assumptions!$C$10*0.001) /10^9</f>
        <v>4.6589332295950063</v>
      </c>
      <c r="L69" s="47">
        <f>4</f>
        <v>4</v>
      </c>
      <c r="M69" s="39">
        <v>26.03</v>
      </c>
      <c r="N69" s="39">
        <v>19</v>
      </c>
      <c r="O69" s="44">
        <f>N69*Assumptions!$C$97/(Assumptions!$G$12*0.001) /10^9*M69/100</f>
        <v>3.359881882912144</v>
      </c>
      <c r="P69" s="48">
        <f>Assumptions!$C$114*Assumptions!$C$113/(Assumptions!$G$12*0.001) /10^9</f>
        <v>0</v>
      </c>
      <c r="Q69" s="42">
        <f t="shared" si="6"/>
        <v>77.378198308317337</v>
      </c>
      <c r="S69" s="29" t="str">
        <f t="shared" si="7"/>
        <v>(250,67,100,100,19,0.26)</v>
      </c>
    </row>
    <row r="70" spans="2:19">
      <c r="B70" s="38">
        <v>12</v>
      </c>
      <c r="C70" s="39">
        <v>260</v>
      </c>
      <c r="D70" s="39">
        <v>81</v>
      </c>
      <c r="E70" s="37">
        <v>30</v>
      </c>
      <c r="F70" s="39">
        <v>100</v>
      </c>
      <c r="G70" s="40">
        <f>B70*Assumptions!$C$19*365*24*Assumptions!$D$26*1000/(Assumptions!$C$10*0.001) /10^9</f>
        <v>12.833780869565217</v>
      </c>
      <c r="H70" s="40">
        <f>C70*Assumptions!$C$20*365*24*Assumptions!$D$30*1000/(Assumptions!$C$10*0.001) /10^9</f>
        <v>45.619957830488204</v>
      </c>
      <c r="I70" s="40">
        <f>E70*Assumptions!$C$46/(Assumptions!$C$10*0.001) /10^9</f>
        <v>1.479896437636061</v>
      </c>
      <c r="J70" s="40">
        <f>D70*Assumptions!$C$56/(Assumptions!$C$10*0.001) /10^9</f>
        <v>4.5061026981217687</v>
      </c>
      <c r="K70" s="40">
        <f>F70*Assumptions!$C$65/(Assumptions!$C$10*0.001) /10^9</f>
        <v>4.6589332295950063</v>
      </c>
      <c r="L70" s="47">
        <f>4</f>
        <v>4</v>
      </c>
      <c r="M70" s="39">
        <v>11.05</v>
      </c>
      <c r="N70" s="39">
        <v>53</v>
      </c>
      <c r="O70" s="44">
        <f>N70*Assumptions!$C$97/(Assumptions!$G$12*0.001) /10^9*M70/100</f>
        <v>3.9786376543815778</v>
      </c>
      <c r="P70" s="48">
        <f>Assumptions!$C$114*Assumptions!$C$113/(Assumptions!$G$12*0.001) /10^9</f>
        <v>0</v>
      </c>
      <c r="Q70" s="42">
        <f t="shared" si="6"/>
        <v>77.077308719787837</v>
      </c>
      <c r="S70" s="29" t="str">
        <f t="shared" si="7"/>
        <v>(260,81,30,100,53,0.11)</v>
      </c>
    </row>
    <row r="71" spans="2:19">
      <c r="B71" s="38">
        <v>12</v>
      </c>
      <c r="C71" s="39">
        <v>260</v>
      </c>
      <c r="D71" s="39">
        <v>63</v>
      </c>
      <c r="E71" s="37">
        <v>40</v>
      </c>
      <c r="F71" s="39">
        <v>100</v>
      </c>
      <c r="G71" s="40">
        <f>B71*Assumptions!$C$19*365*24*Assumptions!$D$26*1000/(Assumptions!$C$10*0.001) /10^9</f>
        <v>12.833780869565217</v>
      </c>
      <c r="H71" s="40">
        <f>C71*Assumptions!$C$20*365*24*Assumptions!$D$30*1000/(Assumptions!$C$10*0.001) /10^9</f>
        <v>45.619957830488204</v>
      </c>
      <c r="I71" s="40">
        <f>E71*Assumptions!$C$46/(Assumptions!$C$10*0.001) /10^9</f>
        <v>1.9731952501814143</v>
      </c>
      <c r="J71" s="40">
        <f>D71*Assumptions!$C$56/(Assumptions!$C$10*0.001) /10^9</f>
        <v>3.5047465429835976</v>
      </c>
      <c r="K71" s="40">
        <f>F71*Assumptions!$C$65/(Assumptions!$C$10*0.001) /10^9</f>
        <v>4.6589332295950063</v>
      </c>
      <c r="L71" s="47">
        <f>4</f>
        <v>4</v>
      </c>
      <c r="M71" s="39">
        <v>20.66</v>
      </c>
      <c r="N71" s="39">
        <v>24</v>
      </c>
      <c r="O71" s="44">
        <f>N71*Assumptions!$C$97/(Assumptions!$G$12*0.001) /10^9*M71/100</f>
        <v>3.3685096807795811</v>
      </c>
      <c r="P71" s="48">
        <f>Assumptions!$C$114*Assumptions!$C$113/(Assumptions!$G$12*0.001) /10^9</f>
        <v>0</v>
      </c>
      <c r="Q71" s="42">
        <f t="shared" si="6"/>
        <v>75.959123403593011</v>
      </c>
      <c r="S71" s="29" t="str">
        <f t="shared" si="7"/>
        <v>(260,63,40,100,24,0.21)</v>
      </c>
    </row>
    <row r="72" spans="2:19">
      <c r="B72" s="38">
        <v>12</v>
      </c>
      <c r="C72" s="39">
        <v>260</v>
      </c>
      <c r="D72" s="39">
        <v>60</v>
      </c>
      <c r="E72" s="37">
        <v>50</v>
      </c>
      <c r="F72" s="39">
        <v>100</v>
      </c>
      <c r="G72" s="40">
        <f>B72*Assumptions!$C$19*365*24*Assumptions!$D$26*1000/(Assumptions!$C$10*0.001) /10^9</f>
        <v>12.833780869565217</v>
      </c>
      <c r="H72" s="40">
        <f>C72*Assumptions!$C$20*365*24*Assumptions!$D$30*1000/(Assumptions!$C$10*0.001) /10^9</f>
        <v>45.619957830488204</v>
      </c>
      <c r="I72" s="40">
        <f>E72*Assumptions!$C$46/(Assumptions!$C$10*0.001) /10^9</f>
        <v>2.4664940627267682</v>
      </c>
      <c r="J72" s="40">
        <f>D72*Assumptions!$C$56/(Assumptions!$C$10*0.001) /10^9</f>
        <v>3.3378538504605695</v>
      </c>
      <c r="K72" s="40">
        <f>F72*Assumptions!$C$65/(Assumptions!$C$10*0.001) /10^9</f>
        <v>4.6589332295950063</v>
      </c>
      <c r="L72" s="47">
        <f>4</f>
        <v>4</v>
      </c>
      <c r="M72" s="39">
        <v>25.81</v>
      </c>
      <c r="N72" s="39">
        <v>19</v>
      </c>
      <c r="O72" s="44">
        <f>N72*Assumptions!$C$97/(Assumptions!$G$12*0.001) /10^9*M72/100</f>
        <v>3.3314848789075082</v>
      </c>
      <c r="P72" s="48">
        <f>Assumptions!$C$114*Assumptions!$C$113/(Assumptions!$G$12*0.001) /10^9</f>
        <v>0</v>
      </c>
      <c r="Q72" s="42">
        <f t="shared" si="6"/>
        <v>76.248504721743274</v>
      </c>
      <c r="S72" s="29" t="str">
        <f t="shared" si="7"/>
        <v>(260,60,50,100,19,0.26)</v>
      </c>
    </row>
    <row r="73" spans="2:19">
      <c r="B73" s="38">
        <v>12</v>
      </c>
      <c r="C73" s="39">
        <v>260</v>
      </c>
      <c r="D73" s="39">
        <v>58</v>
      </c>
      <c r="E73" s="37">
        <v>60</v>
      </c>
      <c r="F73" s="39">
        <v>100</v>
      </c>
      <c r="G73" s="40">
        <f>B73*Assumptions!$C$19*365*24*Assumptions!$D$26*1000/(Assumptions!$C$10*0.001) /10^9</f>
        <v>12.833780869565217</v>
      </c>
      <c r="H73" s="40">
        <f>C73*Assumptions!$C$20*365*24*Assumptions!$D$30*1000/(Assumptions!$C$10*0.001) /10^9</f>
        <v>45.619957830488204</v>
      </c>
      <c r="I73" s="40">
        <f>E73*Assumptions!$C$46/(Assumptions!$C$10*0.001) /10^9</f>
        <v>2.9597928752721221</v>
      </c>
      <c r="J73" s="40">
        <f>D73*Assumptions!$C$56/(Assumptions!$C$10*0.001) /10^9</f>
        <v>3.226592055445217</v>
      </c>
      <c r="K73" s="40">
        <f>F73*Assumptions!$C$65/(Assumptions!$C$10*0.001) /10^9</f>
        <v>4.6589332295950063</v>
      </c>
      <c r="L73" s="47">
        <f>4</f>
        <v>4</v>
      </c>
      <c r="M73" s="39">
        <v>28.82</v>
      </c>
      <c r="N73" s="39">
        <v>17</v>
      </c>
      <c r="O73" s="44">
        <f>N73*Assumptions!$C$97/(Assumptions!$G$12*0.001) /10^9*M73/100</f>
        <v>3.3284277851749517</v>
      </c>
      <c r="P73" s="48">
        <f>Assumptions!$C$114*Assumptions!$C$113/(Assumptions!$G$12*0.001) /10^9</f>
        <v>0</v>
      </c>
      <c r="Q73" s="42">
        <f t="shared" si="6"/>
        <v>76.627484645540719</v>
      </c>
      <c r="S73" s="29" t="str">
        <f t="shared" si="7"/>
        <v>(260,58,60,100,17,0.29)</v>
      </c>
    </row>
    <row r="74" spans="2:19">
      <c r="B74" s="38">
        <v>12</v>
      </c>
      <c r="C74" s="39">
        <v>260</v>
      </c>
      <c r="D74" s="39">
        <v>57</v>
      </c>
      <c r="E74" s="37">
        <v>70</v>
      </c>
      <c r="F74" s="39">
        <v>100</v>
      </c>
      <c r="G74" s="40">
        <f>B74*Assumptions!$C$19*365*24*Assumptions!$D$26*1000/(Assumptions!$C$10*0.001) /10^9</f>
        <v>12.833780869565217</v>
      </c>
      <c r="H74" s="40">
        <f>C74*Assumptions!$C$20*365*24*Assumptions!$D$30*1000/(Assumptions!$C$10*0.001) /10^9</f>
        <v>45.619957830488204</v>
      </c>
      <c r="I74" s="40">
        <f>E74*Assumptions!$C$46/(Assumptions!$C$10*0.001) /10^9</f>
        <v>3.4530916878174751</v>
      </c>
      <c r="J74" s="40">
        <f>D74*Assumptions!$C$56/(Assumptions!$C$10*0.001) /10^9</f>
        <v>3.170961157937541</v>
      </c>
      <c r="K74" s="40">
        <f>F74*Assumptions!$C$65/(Assumptions!$C$10*0.001) /10^9</f>
        <v>4.6589332295950063</v>
      </c>
      <c r="L74" s="47">
        <f>4</f>
        <v>4</v>
      </c>
      <c r="M74" s="39">
        <v>30.61</v>
      </c>
      <c r="N74" s="39">
        <v>16</v>
      </c>
      <c r="O74" s="44">
        <f>N74*Assumptions!$C$97/(Assumptions!$G$12*0.001) /10^9*M74/100</f>
        <v>3.3272049476819285</v>
      </c>
      <c r="P74" s="48">
        <f>Assumptions!$C$114*Assumptions!$C$113/(Assumptions!$G$12*0.001) /10^9</f>
        <v>0</v>
      </c>
      <c r="Q74" s="42">
        <f t="shared" si="6"/>
        <v>77.06392972308538</v>
      </c>
      <c r="S74" s="29" t="str">
        <f t="shared" si="7"/>
        <v>(260,57,70,100,16,0.31)</v>
      </c>
    </row>
    <row r="75" spans="2:19">
      <c r="B75" s="38">
        <v>12</v>
      </c>
      <c r="C75" s="39">
        <v>260</v>
      </c>
      <c r="D75" s="39">
        <v>56</v>
      </c>
      <c r="E75" s="37">
        <v>80</v>
      </c>
      <c r="F75" s="39">
        <v>100</v>
      </c>
      <c r="G75" s="40">
        <f>B75*Assumptions!$C$19*365*24*Assumptions!$D$26*1000/(Assumptions!$C$10*0.001) /10^9</f>
        <v>12.833780869565217</v>
      </c>
      <c r="H75" s="40">
        <f>C75*Assumptions!$C$20*365*24*Assumptions!$D$30*1000/(Assumptions!$C$10*0.001) /10^9</f>
        <v>45.619957830488204</v>
      </c>
      <c r="I75" s="40">
        <f>E75*Assumptions!$C$46/(Assumptions!$C$10*0.001) /10^9</f>
        <v>3.9463905003628286</v>
      </c>
      <c r="J75" s="40">
        <f>D75*Assumptions!$C$56/(Assumptions!$C$10*0.001) /10^9</f>
        <v>3.1153302604298649</v>
      </c>
      <c r="K75" s="40">
        <f>F75*Assumptions!$C$65/(Assumptions!$C$10*0.001) /10^9</f>
        <v>4.6589332295950063</v>
      </c>
      <c r="L75" s="47">
        <f>4</f>
        <v>4</v>
      </c>
      <c r="M75" s="39">
        <v>31.81</v>
      </c>
      <c r="N75" s="39">
        <v>15</v>
      </c>
      <c r="O75" s="44">
        <f>N75*Assumptions!$C$97/(Assumptions!$G$12*0.001) /10^9*M75/100</f>
        <v>3.2415383877540678</v>
      </c>
      <c r="P75" s="48">
        <f>Assumptions!$C$114*Assumptions!$C$113/(Assumptions!$G$12*0.001) /10^9</f>
        <v>0</v>
      </c>
      <c r="Q75" s="42">
        <f t="shared" si="6"/>
        <v>77.415931078195186</v>
      </c>
      <c r="S75" s="29" t="str">
        <f t="shared" si="7"/>
        <v>(260,56,80,100,15,0.32)</v>
      </c>
    </row>
    <row r="76" spans="2:19">
      <c r="B76" s="38">
        <v>12</v>
      </c>
      <c r="C76" s="39">
        <v>260</v>
      </c>
      <c r="D76" s="39">
        <v>55</v>
      </c>
      <c r="E76" s="37">
        <v>90</v>
      </c>
      <c r="F76" s="39">
        <v>100</v>
      </c>
      <c r="G76" s="40">
        <f>B76*Assumptions!$C$19*365*24*Assumptions!$D$26*1000/(Assumptions!$C$10*0.001) /10^9</f>
        <v>12.833780869565217</v>
      </c>
      <c r="H76" s="40">
        <f>C76*Assumptions!$C$20*365*24*Assumptions!$D$30*1000/(Assumptions!$C$10*0.001) /10^9</f>
        <v>45.619957830488204</v>
      </c>
      <c r="I76" s="40">
        <f>E76*Assumptions!$C$46/(Assumptions!$C$10*0.001) /10^9</f>
        <v>4.4396893129081834</v>
      </c>
      <c r="J76" s="40">
        <f>D76*Assumptions!$C$56/(Assumptions!$C$10*0.001) /10^9</f>
        <v>3.0596993629221889</v>
      </c>
      <c r="K76" s="40">
        <f>F76*Assumptions!$C$65/(Assumptions!$C$10*0.001) /10^9</f>
        <v>4.6589332295950063</v>
      </c>
      <c r="L76" s="47">
        <f>4</f>
        <v>4</v>
      </c>
      <c r="M76" s="39">
        <v>32.380000000000003</v>
      </c>
      <c r="N76" s="39">
        <v>15</v>
      </c>
      <c r="O76" s="44">
        <f>N76*Assumptions!$C$97/(Assumptions!$G$12*0.001) /10^9*M76/100</f>
        <v>3.2996231686726416</v>
      </c>
      <c r="P76" s="48">
        <f>Assumptions!$C$114*Assumptions!$C$113/(Assumptions!$G$12*0.001) /10^9</f>
        <v>0</v>
      </c>
      <c r="Q76" s="42">
        <f t="shared" si="6"/>
        <v>77.911683774151442</v>
      </c>
      <c r="S76" s="29" t="str">
        <f t="shared" si="7"/>
        <v>(260,55,90,100,15,0.32)</v>
      </c>
    </row>
    <row r="77" spans="2:19">
      <c r="B77" s="38">
        <v>12</v>
      </c>
      <c r="C77" s="39">
        <v>260</v>
      </c>
      <c r="D77" s="39">
        <v>55</v>
      </c>
      <c r="E77" s="37">
        <v>100</v>
      </c>
      <c r="F77" s="39">
        <v>100</v>
      </c>
      <c r="G77" s="40">
        <f>B77*Assumptions!$C$19*365*24*Assumptions!$D$26*1000/(Assumptions!$C$10*0.001) /10^9</f>
        <v>12.833780869565217</v>
      </c>
      <c r="H77" s="40">
        <f>C77*Assumptions!$C$20*365*24*Assumptions!$D$30*1000/(Assumptions!$C$10*0.001) /10^9</f>
        <v>45.619957830488204</v>
      </c>
      <c r="I77" s="40">
        <f>E77*Assumptions!$C$46/(Assumptions!$C$10*0.001) /10^9</f>
        <v>4.9329881254535364</v>
      </c>
      <c r="J77" s="40">
        <f>D77*Assumptions!$C$56/(Assumptions!$C$10*0.001) /10^9</f>
        <v>3.0596993629221889</v>
      </c>
      <c r="K77" s="40">
        <f>F77*Assumptions!$C$65/(Assumptions!$C$10*0.001) /10^9</f>
        <v>4.6589332295950063</v>
      </c>
      <c r="L77" s="47">
        <f>4</f>
        <v>4</v>
      </c>
      <c r="M77" s="39">
        <v>32.659999999999997</v>
      </c>
      <c r="N77" s="39">
        <v>15</v>
      </c>
      <c r="O77" s="44">
        <f>N77*Assumptions!$C$97/(Assumptions!$G$12*0.001) /10^9*M77/100</f>
        <v>3.3281560435098352</v>
      </c>
      <c r="P77" s="48">
        <f>Assumptions!$C$114*Assumptions!$C$113/(Assumptions!$G$12*0.001) /10^9</f>
        <v>0</v>
      </c>
      <c r="Q77" s="42">
        <f t="shared" si="6"/>
        <v>78.433515461533986</v>
      </c>
      <c r="S77" s="29" t="str">
        <f t="shared" si="7"/>
        <v>(260,55,100,100,15,0.33)</v>
      </c>
    </row>
    <row r="78" spans="2:19">
      <c r="B78" s="38">
        <v>12</v>
      </c>
      <c r="C78" s="39">
        <v>240</v>
      </c>
      <c r="D78" s="39">
        <v>91</v>
      </c>
      <c r="E78" s="37">
        <v>60</v>
      </c>
      <c r="F78" s="39">
        <v>100</v>
      </c>
      <c r="G78" s="40">
        <f>B78*Assumptions!$C$19*365*24*Assumptions!$D$26*1000/(Assumptions!$C$10*0.001) /10^9</f>
        <v>12.833780869565217</v>
      </c>
      <c r="H78" s="40">
        <f>C78*Assumptions!$C$20*365*24*Assumptions!$D$30*1000/(Assumptions!$C$10*0.001) /10^9</f>
        <v>42.110730305066035</v>
      </c>
      <c r="I78" s="40">
        <f>E78*Assumptions!$C$46/(Assumptions!$C$10*0.001) /10^9</f>
        <v>2.9597928752721221</v>
      </c>
      <c r="J78" s="40">
        <f>D78*Assumptions!$C$56/(Assumptions!$C$10*0.001) /10^9</f>
        <v>5.0624116731985298</v>
      </c>
      <c r="K78" s="40">
        <f>F78*Assumptions!$C$65/(Assumptions!$C$10*0.001) /10^9</f>
        <v>4.6589332295950063</v>
      </c>
      <c r="L78" s="47">
        <f>4</f>
        <v>4</v>
      </c>
      <c r="M78" s="39">
        <v>14.98</v>
      </c>
      <c r="N78" s="39">
        <v>81</v>
      </c>
      <c r="O78" s="44">
        <f>N78*Assumptions!$C$97/(Assumptions!$G$14*0.001) /10^9*M78/100</f>
        <v>8.2431475404653263</v>
      </c>
      <c r="P78" s="48">
        <f>Assumptions!$C$114*Assumptions!$C$113/(Assumptions!$G$14*0.001) /10^9</f>
        <v>0</v>
      </c>
      <c r="Q78" s="42">
        <f>SUM(G78:L78)+O78+P78</f>
        <v>79.868796493162236</v>
      </c>
      <c r="S78" s="29" t="str">
        <f t="shared" si="7"/>
        <v>(240,91,60,100,81,0.15)</v>
      </c>
    </row>
    <row r="79" spans="2:19">
      <c r="B79" s="38">
        <v>12</v>
      </c>
      <c r="C79" s="39">
        <v>240</v>
      </c>
      <c r="D79" s="39">
        <v>85</v>
      </c>
      <c r="E79" s="37">
        <v>70</v>
      </c>
      <c r="F79" s="39">
        <v>100</v>
      </c>
      <c r="G79" s="40">
        <f>B79*Assumptions!$C$19*365*24*Assumptions!$D$26*1000/(Assumptions!$C$10*0.001) /10^9</f>
        <v>12.833780869565217</v>
      </c>
      <c r="H79" s="40">
        <f>C79*Assumptions!$C$20*365*24*Assumptions!$D$30*1000/(Assumptions!$C$10*0.001) /10^9</f>
        <v>42.110730305066035</v>
      </c>
      <c r="I79" s="40">
        <f>E79*Assumptions!$C$46/(Assumptions!$C$10*0.001) /10^9</f>
        <v>3.4530916878174751</v>
      </c>
      <c r="J79" s="40">
        <f>D79*Assumptions!$C$56/(Assumptions!$C$10*0.001) /10^9</f>
        <v>4.7286262881524737</v>
      </c>
      <c r="K79" s="40">
        <f>F79*Assumptions!$C$65/(Assumptions!$C$10*0.001) /10^9</f>
        <v>4.6589332295950063</v>
      </c>
      <c r="L79" s="47">
        <f>4</f>
        <v>4</v>
      </c>
      <c r="M79" s="39">
        <v>16.829999999999998</v>
      </c>
      <c r="N79" s="39">
        <v>62</v>
      </c>
      <c r="O79" s="44">
        <f>N79*Assumptions!$C$97/(Assumptions!$G$14*0.001) /10^9*M79/100</f>
        <v>7.0887889470519951</v>
      </c>
      <c r="P79" s="48">
        <f>Assumptions!$C$114*Assumptions!$C$113/(Assumptions!$G$14*0.001) /10^9</f>
        <v>0</v>
      </c>
      <c r="Q79" s="42">
        <f t="shared" ref="Q79:Q96" si="8">SUM(G79:L79)+O79+P79</f>
        <v>78.873951327248207</v>
      </c>
      <c r="S79" s="29" t="str">
        <f t="shared" si="7"/>
        <v>(240,85,70,100,62,0.17)</v>
      </c>
    </row>
    <row r="80" spans="2:19">
      <c r="B80" s="38">
        <v>12</v>
      </c>
      <c r="C80" s="39">
        <v>240</v>
      </c>
      <c r="D80" s="39">
        <v>81</v>
      </c>
      <c r="E80" s="37">
        <v>80</v>
      </c>
      <c r="F80" s="39">
        <v>100</v>
      </c>
      <c r="G80" s="40">
        <f>B80*Assumptions!$C$19*365*24*Assumptions!$D$26*1000/(Assumptions!$C$10*0.001) /10^9</f>
        <v>12.833780869565217</v>
      </c>
      <c r="H80" s="40">
        <f>C80*Assumptions!$C$20*365*24*Assumptions!$D$30*1000/(Assumptions!$C$10*0.001) /10^9</f>
        <v>42.110730305066035</v>
      </c>
      <c r="I80" s="40">
        <f>E80*Assumptions!$C$46/(Assumptions!$C$10*0.001) /10^9</f>
        <v>3.9463905003628286</v>
      </c>
      <c r="J80" s="40">
        <f>D80*Assumptions!$C$56/(Assumptions!$C$10*0.001) /10^9</f>
        <v>4.5061026981217687</v>
      </c>
      <c r="K80" s="40">
        <f>F80*Assumptions!$C$65/(Assumptions!$C$10*0.001) /10^9</f>
        <v>4.6589332295950063</v>
      </c>
      <c r="L80" s="47">
        <f>4</f>
        <v>4</v>
      </c>
      <c r="M80" s="39">
        <v>17.87</v>
      </c>
      <c r="N80" s="39">
        <v>57</v>
      </c>
      <c r="O80" s="44">
        <f>N80*Assumptions!$C$97/(Assumptions!$G$14*0.001) /10^9*M80/100</f>
        <v>6.9198335667660409</v>
      </c>
      <c r="P80" s="48">
        <f>Assumptions!$C$114*Assumptions!$C$113/(Assumptions!$G$14*0.001) /10^9</f>
        <v>0</v>
      </c>
      <c r="Q80" s="42">
        <f t="shared" si="8"/>
        <v>78.9757711694769</v>
      </c>
      <c r="S80" s="29" t="str">
        <f t="shared" si="7"/>
        <v>(240,81,80,100,57,0.18)</v>
      </c>
    </row>
    <row r="81" spans="2:19">
      <c r="B81" s="38">
        <v>12</v>
      </c>
      <c r="C81" s="39">
        <v>240</v>
      </c>
      <c r="D81" s="39">
        <v>79</v>
      </c>
      <c r="E81" s="37">
        <v>90</v>
      </c>
      <c r="F81" s="39">
        <v>100</v>
      </c>
      <c r="G81" s="40">
        <f>B81*Assumptions!$C$19*365*24*Assumptions!$D$26*1000/(Assumptions!$C$10*0.001) /10^9</f>
        <v>12.833780869565217</v>
      </c>
      <c r="H81" s="40">
        <f>C81*Assumptions!$C$20*365*24*Assumptions!$D$30*1000/(Assumptions!$C$10*0.001) /10^9</f>
        <v>42.110730305066035</v>
      </c>
      <c r="I81" s="40">
        <f>E81*Assumptions!$C$46/(Assumptions!$C$10*0.001) /10^9</f>
        <v>4.4396893129081834</v>
      </c>
      <c r="J81" s="40">
        <f>D81*Assumptions!$C$56/(Assumptions!$C$10*0.001) /10^9</f>
        <v>4.3948409031064157</v>
      </c>
      <c r="K81" s="40">
        <f>F81*Assumptions!$C$65/(Assumptions!$C$10*0.001) /10^9</f>
        <v>4.6589332295950063</v>
      </c>
      <c r="L81" s="47">
        <f>4</f>
        <v>4</v>
      </c>
      <c r="M81" s="39">
        <v>18.489999999999998</v>
      </c>
      <c r="N81" s="39">
        <v>54</v>
      </c>
      <c r="O81" s="44">
        <f>N81*Assumptions!$C$97/(Assumptions!$G$14*0.001) /10^9*M81/100</f>
        <v>6.7830795737963463</v>
      </c>
      <c r="P81" s="48">
        <f>Assumptions!$C$114*Assumptions!$C$113/(Assumptions!$G$14*0.001) /10^9</f>
        <v>0</v>
      </c>
      <c r="Q81" s="42">
        <f t="shared" si="8"/>
        <v>79.221054194037194</v>
      </c>
      <c r="S81" s="29" t="str">
        <f t="shared" si="7"/>
        <v>(240,79,90,100,54,0.18)</v>
      </c>
    </row>
    <row r="82" spans="2:19">
      <c r="B82" s="38">
        <v>12</v>
      </c>
      <c r="C82" s="39">
        <v>240</v>
      </c>
      <c r="D82" s="39">
        <v>79</v>
      </c>
      <c r="E82" s="37">
        <v>100</v>
      </c>
      <c r="F82" s="39">
        <v>100</v>
      </c>
      <c r="G82" s="40">
        <f>B82*Assumptions!$C$19*365*24*Assumptions!$D$26*1000/(Assumptions!$C$10*0.001) /10^9</f>
        <v>12.833780869565217</v>
      </c>
      <c r="H82" s="40">
        <f>C82*Assumptions!$C$20*365*24*Assumptions!$D$30*1000/(Assumptions!$C$10*0.001) /10^9</f>
        <v>42.110730305066035</v>
      </c>
      <c r="I82" s="40">
        <f>E82*Assumptions!$C$46/(Assumptions!$C$10*0.001) /10^9</f>
        <v>4.9329881254535364</v>
      </c>
      <c r="J82" s="40">
        <f>D82*Assumptions!$C$56/(Assumptions!$C$10*0.001) /10^9</f>
        <v>4.3948409031064157</v>
      </c>
      <c r="K82" s="40">
        <f>F82*Assumptions!$C$65/(Assumptions!$C$10*0.001) /10^9</f>
        <v>4.6589332295950063</v>
      </c>
      <c r="L82" s="47">
        <f>4</f>
        <v>4</v>
      </c>
      <c r="M82" s="39">
        <v>18.73</v>
      </c>
      <c r="N82" s="39">
        <v>53</v>
      </c>
      <c r="O82" s="44">
        <f>N82*Assumptions!$C$97/(Assumptions!$G$14*0.001) /10^9*M82/100</f>
        <v>6.743880838603344</v>
      </c>
      <c r="P82" s="48">
        <f>Assumptions!$C$114*Assumptions!$C$113/(Assumptions!$G$14*0.001) /10^9</f>
        <v>0</v>
      </c>
      <c r="Q82" s="42">
        <f t="shared" si="8"/>
        <v>79.675154271389559</v>
      </c>
      <c r="S82" s="29" t="str">
        <f t="shared" si="7"/>
        <v>(240,79,100,100,53,0.19)</v>
      </c>
    </row>
    <row r="83" spans="2:19">
      <c r="B83" s="38">
        <v>12</v>
      </c>
      <c r="C83" s="39">
        <v>250</v>
      </c>
      <c r="D83" s="39">
        <v>84</v>
      </c>
      <c r="E83" s="37">
        <v>40</v>
      </c>
      <c r="F83" s="39">
        <v>100</v>
      </c>
      <c r="G83" s="40">
        <f>B83*Assumptions!$C$19*365*24*Assumptions!$D$26*1000/(Assumptions!$C$10*0.001) /10^9</f>
        <v>12.833780869565217</v>
      </c>
      <c r="H83" s="40">
        <f>C83*Assumptions!$C$20*365*24*Assumptions!$D$30*1000/(Assumptions!$C$10*0.001) /10^9</f>
        <v>43.86534406777713</v>
      </c>
      <c r="I83" s="40">
        <f>E83*Assumptions!$C$46/(Assumptions!$C$10*0.001) /10^9</f>
        <v>1.9731952501814143</v>
      </c>
      <c r="J83" s="40">
        <f>D83*Assumptions!$C$56/(Assumptions!$C$10*0.001) /10^9</f>
        <v>4.6729953906447976</v>
      </c>
      <c r="K83" s="40">
        <f>F83*Assumptions!$C$65/(Assumptions!$C$10*0.001) /10^9</f>
        <v>4.6589332295950063</v>
      </c>
      <c r="L83" s="47">
        <f>4</f>
        <v>4</v>
      </c>
      <c r="M83" s="39">
        <v>13.49</v>
      </c>
      <c r="N83" s="39">
        <v>106</v>
      </c>
      <c r="O83" s="44">
        <f>N83*Assumptions!$C$97/(Assumptions!$G$14*0.001) /10^9*M83/100</f>
        <v>9.7143569154040694</v>
      </c>
      <c r="P83" s="48">
        <f>Assumptions!$C$114*Assumptions!$C$113/(Assumptions!$G$14*0.001) /10^9</f>
        <v>0</v>
      </c>
      <c r="Q83" s="42">
        <f t="shared" si="8"/>
        <v>81.718605723167627</v>
      </c>
      <c r="S83" s="29" t="str">
        <f t="shared" si="7"/>
        <v>(250,84,40,100,106,0.13)</v>
      </c>
    </row>
    <row r="84" spans="2:19">
      <c r="B84" s="38">
        <v>12</v>
      </c>
      <c r="C84" s="39">
        <v>250</v>
      </c>
      <c r="D84" s="39">
        <v>71</v>
      </c>
      <c r="E84" s="37">
        <v>50</v>
      </c>
      <c r="F84" s="39">
        <v>100</v>
      </c>
      <c r="G84" s="40">
        <f>B84*Assumptions!$C$19*365*24*Assumptions!$D$26*1000/(Assumptions!$C$10*0.001) /10^9</f>
        <v>12.833780869565217</v>
      </c>
      <c r="H84" s="40">
        <f>C84*Assumptions!$C$20*365*24*Assumptions!$D$30*1000/(Assumptions!$C$10*0.001) /10^9</f>
        <v>43.86534406777713</v>
      </c>
      <c r="I84" s="40">
        <f>E84*Assumptions!$C$46/(Assumptions!$C$10*0.001) /10^9</f>
        <v>2.4664940627267682</v>
      </c>
      <c r="J84" s="40">
        <f>D84*Assumptions!$C$56/(Assumptions!$C$10*0.001) /10^9</f>
        <v>3.9497937230450071</v>
      </c>
      <c r="K84" s="40">
        <f>F84*Assumptions!$C$65/(Assumptions!$C$10*0.001) /10^9</f>
        <v>4.6589332295950063</v>
      </c>
      <c r="L84" s="47">
        <f>4</f>
        <v>4</v>
      </c>
      <c r="M84" s="39">
        <v>19.02</v>
      </c>
      <c r="N84" s="39">
        <v>50</v>
      </c>
      <c r="O84" s="44">
        <f>N84*Assumptions!$C$97/(Assumptions!$G$14*0.001) /10^9*M84/100</f>
        <v>6.4606580881360545</v>
      </c>
      <c r="P84" s="48">
        <f>Assumptions!$C$114*Assumptions!$C$113/(Assumptions!$G$14*0.001) /10^9</f>
        <v>0</v>
      </c>
      <c r="Q84" s="42">
        <f t="shared" si="8"/>
        <v>78.235004040845183</v>
      </c>
      <c r="S84" s="29" t="str">
        <f t="shared" si="7"/>
        <v>(250,71,50,100,50,0.19)</v>
      </c>
    </row>
    <row r="85" spans="2:19">
      <c r="B85" s="38">
        <v>12</v>
      </c>
      <c r="C85" s="39">
        <v>250</v>
      </c>
      <c r="D85" s="39">
        <v>69</v>
      </c>
      <c r="E85" s="37">
        <v>60</v>
      </c>
      <c r="F85" s="39">
        <v>100</v>
      </c>
      <c r="G85" s="40">
        <f>B85*Assumptions!$C$19*365*24*Assumptions!$D$26*1000/(Assumptions!$C$10*0.001) /10^9</f>
        <v>12.833780869565217</v>
      </c>
      <c r="H85" s="40">
        <f>C85*Assumptions!$C$20*365*24*Assumptions!$D$30*1000/(Assumptions!$C$10*0.001) /10^9</f>
        <v>43.86534406777713</v>
      </c>
      <c r="I85" s="40">
        <f>E85*Assumptions!$C$46/(Assumptions!$C$10*0.001) /10^9</f>
        <v>2.9597928752721221</v>
      </c>
      <c r="J85" s="40">
        <f>D85*Assumptions!$C$56/(Assumptions!$C$10*0.001) /10^9</f>
        <v>3.8385319280296546</v>
      </c>
      <c r="K85" s="40">
        <f>F85*Assumptions!$C$65/(Assumptions!$C$10*0.001) /10^9</f>
        <v>4.6589332295950063</v>
      </c>
      <c r="L85" s="47">
        <f>4</f>
        <v>4</v>
      </c>
      <c r="M85" s="39">
        <v>22.2</v>
      </c>
      <c r="N85" s="39">
        <v>40</v>
      </c>
      <c r="O85" s="44">
        <f>N85*Assumptions!$C$97/(Assumptions!$G$14*0.001) /10^9*M85/100</f>
        <v>6.0326649655781459</v>
      </c>
      <c r="P85" s="48">
        <f>Assumptions!$C$114*Assumptions!$C$113/(Assumptions!$G$14*0.001) /10^9</f>
        <v>0</v>
      </c>
      <c r="Q85" s="42">
        <f t="shared" si="8"/>
        <v>78.189047935817271</v>
      </c>
      <c r="S85" s="29" t="str">
        <f t="shared" si="7"/>
        <v>(250,69,60,100,40,0.22)</v>
      </c>
    </row>
    <row r="86" spans="2:19">
      <c r="B86" s="38">
        <v>12</v>
      </c>
      <c r="C86" s="39">
        <v>250</v>
      </c>
      <c r="D86" s="39">
        <v>68</v>
      </c>
      <c r="E86" s="37">
        <v>70</v>
      </c>
      <c r="F86" s="39">
        <v>100</v>
      </c>
      <c r="G86" s="40">
        <f>B86*Assumptions!$C$19*365*24*Assumptions!$D$26*1000/(Assumptions!$C$10*0.001) /10^9</f>
        <v>12.833780869565217</v>
      </c>
      <c r="H86" s="40">
        <f>C86*Assumptions!$C$20*365*24*Assumptions!$D$30*1000/(Assumptions!$C$10*0.001) /10^9</f>
        <v>43.86534406777713</v>
      </c>
      <c r="I86" s="40">
        <f>E86*Assumptions!$C$46/(Assumptions!$C$10*0.001) /10^9</f>
        <v>3.4530916878174751</v>
      </c>
      <c r="J86" s="40">
        <f>D86*Assumptions!$C$56/(Assumptions!$C$10*0.001) /10^9</f>
        <v>3.782901030521979</v>
      </c>
      <c r="K86" s="40">
        <f>F86*Assumptions!$C$65/(Assumptions!$C$10*0.001) /10^9</f>
        <v>4.6589332295950063</v>
      </c>
      <c r="L86" s="47">
        <f>4</f>
        <v>4</v>
      </c>
      <c r="M86" s="39">
        <v>24.08</v>
      </c>
      <c r="N86" s="39">
        <v>36</v>
      </c>
      <c r="O86" s="44">
        <f>N86*Assumptions!$C$97/(Assumptions!$G$14*0.001) /10^9*M86/100</f>
        <v>5.8891853663968279</v>
      </c>
      <c r="P86" s="48">
        <f>Assumptions!$C$114*Assumptions!$C$113/(Assumptions!$G$14*0.001) /10^9</f>
        <v>0</v>
      </c>
      <c r="Q86" s="42">
        <f t="shared" si="8"/>
        <v>78.483236251673631</v>
      </c>
      <c r="S86" s="29" t="str">
        <f t="shared" si="7"/>
        <v>(250,68,70,100,36,0.24)</v>
      </c>
    </row>
    <row r="87" spans="2:19">
      <c r="B87" s="38">
        <v>12</v>
      </c>
      <c r="C87" s="39">
        <v>250</v>
      </c>
      <c r="D87" s="39">
        <v>67</v>
      </c>
      <c r="E87" s="37">
        <v>80</v>
      </c>
      <c r="F87" s="39">
        <v>100</v>
      </c>
      <c r="G87" s="40">
        <f>B87*Assumptions!$C$19*365*24*Assumptions!$D$26*1000/(Assumptions!$C$10*0.001) /10^9</f>
        <v>12.833780869565217</v>
      </c>
      <c r="H87" s="40">
        <f>C87*Assumptions!$C$20*365*24*Assumptions!$D$30*1000/(Assumptions!$C$10*0.001) /10^9</f>
        <v>43.86534406777713</v>
      </c>
      <c r="I87" s="40">
        <f>E87*Assumptions!$C$46/(Assumptions!$C$10*0.001) /10^9</f>
        <v>3.9463905003628286</v>
      </c>
      <c r="J87" s="40">
        <f>D87*Assumptions!$C$56/(Assumptions!$C$10*0.001) /10^9</f>
        <v>3.7272701330143021</v>
      </c>
      <c r="K87" s="40">
        <f>F87*Assumptions!$C$65/(Assumptions!$C$10*0.001) /10^9</f>
        <v>4.6589332295950063</v>
      </c>
      <c r="L87" s="47">
        <f>4</f>
        <v>4</v>
      </c>
      <c r="M87" s="39">
        <v>25.04</v>
      </c>
      <c r="N87" s="39">
        <v>35</v>
      </c>
      <c r="O87" s="44">
        <f>N87*Assumptions!$C$97/(Assumptions!$G$14*0.001) /10^9*M87/100</f>
        <v>5.9538598826944664</v>
      </c>
      <c r="P87" s="48">
        <f>Assumptions!$C$114*Assumptions!$C$113/(Assumptions!$G$14*0.001) /10^9</f>
        <v>0</v>
      </c>
      <c r="Q87" s="42">
        <f t="shared" si="8"/>
        <v>78.985578683008953</v>
      </c>
      <c r="S87" s="29" t="str">
        <f t="shared" si="7"/>
        <v>(250,67,80,100,35,0.25)</v>
      </c>
    </row>
    <row r="88" spans="2:19">
      <c r="B88" s="38">
        <v>12</v>
      </c>
      <c r="C88" s="39">
        <v>250</v>
      </c>
      <c r="D88" s="39">
        <v>67</v>
      </c>
      <c r="E88" s="37">
        <v>90</v>
      </c>
      <c r="F88" s="39">
        <v>100</v>
      </c>
      <c r="G88" s="40">
        <f>B88*Assumptions!$C$19*365*24*Assumptions!$D$26*1000/(Assumptions!$C$10*0.001) /10^9</f>
        <v>12.833780869565217</v>
      </c>
      <c r="H88" s="40">
        <f>C88*Assumptions!$C$20*365*24*Assumptions!$D$30*1000/(Assumptions!$C$10*0.001) /10^9</f>
        <v>43.86534406777713</v>
      </c>
      <c r="I88" s="40">
        <f>E88*Assumptions!$C$46/(Assumptions!$C$10*0.001) /10^9</f>
        <v>4.4396893129081834</v>
      </c>
      <c r="J88" s="40">
        <f>D88*Assumptions!$C$56/(Assumptions!$C$10*0.001) /10^9</f>
        <v>3.7272701330143021</v>
      </c>
      <c r="K88" s="40">
        <f>F88*Assumptions!$C$65/(Assumptions!$C$10*0.001) /10^9</f>
        <v>4.6589332295950063</v>
      </c>
      <c r="L88" s="47">
        <f>4</f>
        <v>4</v>
      </c>
      <c r="M88" s="39">
        <v>25.64</v>
      </c>
      <c r="N88" s="39">
        <v>34</v>
      </c>
      <c r="O88" s="44">
        <f>N88*Assumptions!$C$97/(Assumptions!$G$14*0.001) /10^9*M88/100</f>
        <v>5.9223378495409964</v>
      </c>
      <c r="P88" s="48">
        <f>Assumptions!$C$114*Assumptions!$C$113/(Assumptions!$G$14*0.001) /10^9</f>
        <v>0</v>
      </c>
      <c r="Q88" s="42">
        <f t="shared" si="8"/>
        <v>79.447355462400836</v>
      </c>
      <c r="S88" s="29" t="str">
        <f t="shared" si="7"/>
        <v>(250,67,90,100,34,0.26)</v>
      </c>
    </row>
    <row r="89" spans="2:19">
      <c r="B89" s="38">
        <v>12</v>
      </c>
      <c r="C89" s="39">
        <v>250</v>
      </c>
      <c r="D89" s="39">
        <v>67</v>
      </c>
      <c r="E89" s="37">
        <v>100</v>
      </c>
      <c r="F89" s="39">
        <v>100</v>
      </c>
      <c r="G89" s="40">
        <f>B89*Assumptions!$C$19*365*24*Assumptions!$D$26*1000/(Assumptions!$C$10*0.001) /10^9</f>
        <v>12.833780869565217</v>
      </c>
      <c r="H89" s="40">
        <f>C89*Assumptions!$C$20*365*24*Assumptions!$D$30*1000/(Assumptions!$C$10*0.001) /10^9</f>
        <v>43.86534406777713</v>
      </c>
      <c r="I89" s="40">
        <f>E89*Assumptions!$C$46/(Assumptions!$C$10*0.001) /10^9</f>
        <v>4.9329881254535364</v>
      </c>
      <c r="J89" s="40">
        <f>D89*Assumptions!$C$56/(Assumptions!$C$10*0.001) /10^9</f>
        <v>3.7272701330143021</v>
      </c>
      <c r="K89" s="40">
        <f>F89*Assumptions!$C$65/(Assumptions!$C$10*0.001) /10^9</f>
        <v>4.6589332295950063</v>
      </c>
      <c r="L89" s="47">
        <f>4</f>
        <v>4</v>
      </c>
      <c r="M89" s="39">
        <v>26.03</v>
      </c>
      <c r="N89" s="39">
        <v>33</v>
      </c>
      <c r="O89" s="44">
        <f>N89*Assumptions!$C$97/(Assumptions!$G$14*0.001) /10^9*M89/100</f>
        <v>5.8355843229526716</v>
      </c>
      <c r="P89" s="48">
        <f>Assumptions!$C$114*Assumptions!$C$113/(Assumptions!$G$14*0.001) /10^9</f>
        <v>0</v>
      </c>
      <c r="Q89" s="42">
        <f t="shared" si="8"/>
        <v>79.853900748357859</v>
      </c>
      <c r="S89" s="29" t="str">
        <f t="shared" si="7"/>
        <v>(250,67,100,100,33,0.26)</v>
      </c>
    </row>
    <row r="90" spans="2:19">
      <c r="B90" s="38">
        <v>12</v>
      </c>
      <c r="C90" s="39">
        <v>260</v>
      </c>
      <c r="D90" s="39">
        <v>63</v>
      </c>
      <c r="E90" s="37">
        <v>40</v>
      </c>
      <c r="F90" s="39">
        <v>100</v>
      </c>
      <c r="G90" s="40">
        <f>B90*Assumptions!$C$19*365*24*Assumptions!$D$26*1000/(Assumptions!$C$10*0.001) /10^9</f>
        <v>12.833780869565217</v>
      </c>
      <c r="H90" s="40">
        <f>C90*Assumptions!$C$20*365*24*Assumptions!$D$30*1000/(Assumptions!$C$10*0.001) /10^9</f>
        <v>45.619957830488204</v>
      </c>
      <c r="I90" s="40">
        <f>E90*Assumptions!$C$46/(Assumptions!$C$10*0.001) /10^9</f>
        <v>1.9731952501814143</v>
      </c>
      <c r="J90" s="40">
        <f>D90*Assumptions!$C$56/(Assumptions!$C$10*0.001) /10^9</f>
        <v>3.5047465429835976</v>
      </c>
      <c r="K90" s="40">
        <f>F90*Assumptions!$C$65/(Assumptions!$C$10*0.001) /10^9</f>
        <v>4.6589332295950063</v>
      </c>
      <c r="L90" s="47">
        <f>4</f>
        <v>4</v>
      </c>
      <c r="M90" s="39">
        <v>20.66</v>
      </c>
      <c r="N90" s="39">
        <v>43</v>
      </c>
      <c r="O90" s="44">
        <f>N90*Assumptions!$C$97/(Assumptions!$G$14*0.001) /10^9*M90/100</f>
        <v>6.0352465113967488</v>
      </c>
      <c r="P90" s="48">
        <f>Assumptions!$C$114*Assumptions!$C$113/(Assumptions!$G$14*0.001) /10^9</f>
        <v>0</v>
      </c>
      <c r="Q90" s="42">
        <f t="shared" si="8"/>
        <v>78.62586023421018</v>
      </c>
      <c r="S90" s="29" t="str">
        <f t="shared" si="7"/>
        <v>(260,63,40,100,43,0.21)</v>
      </c>
    </row>
    <row r="91" spans="2:19">
      <c r="B91" s="38">
        <v>12</v>
      </c>
      <c r="C91" s="39">
        <v>260</v>
      </c>
      <c r="D91" s="39">
        <v>60</v>
      </c>
      <c r="E91" s="37">
        <v>50</v>
      </c>
      <c r="F91" s="39">
        <v>100</v>
      </c>
      <c r="G91" s="40">
        <f>B91*Assumptions!$C$19*365*24*Assumptions!$D$26*1000/(Assumptions!$C$10*0.001) /10^9</f>
        <v>12.833780869565217</v>
      </c>
      <c r="H91" s="40">
        <f>C91*Assumptions!$C$20*365*24*Assumptions!$D$30*1000/(Assumptions!$C$10*0.001) /10^9</f>
        <v>45.619957830488204</v>
      </c>
      <c r="I91" s="40">
        <f>E91*Assumptions!$C$46/(Assumptions!$C$10*0.001) /10^9</f>
        <v>2.4664940627267682</v>
      </c>
      <c r="J91" s="40">
        <f>D91*Assumptions!$C$56/(Assumptions!$C$10*0.001) /10^9</f>
        <v>3.3378538504605695</v>
      </c>
      <c r="K91" s="40">
        <f>F91*Assumptions!$C$65/(Assumptions!$C$10*0.001) /10^9</f>
        <v>4.6589332295950063</v>
      </c>
      <c r="L91" s="47">
        <f>4</f>
        <v>4</v>
      </c>
      <c r="M91" s="39">
        <v>25.81</v>
      </c>
      <c r="N91" s="39">
        <v>33</v>
      </c>
      <c r="O91" s="44">
        <f>N91*Assumptions!$C$97/(Assumptions!$G$14*0.001) /10^9*M91/100</f>
        <v>5.7862632107340923</v>
      </c>
      <c r="P91" s="48">
        <f>Assumptions!$C$114*Assumptions!$C$113/(Assumptions!$G$14*0.001) /10^9</f>
        <v>0</v>
      </c>
      <c r="Q91" s="42">
        <f t="shared" si="8"/>
        <v>78.703283053569862</v>
      </c>
      <c r="S91" s="29" t="str">
        <f t="shared" si="7"/>
        <v>(260,60,50,100,33,0.26)</v>
      </c>
    </row>
    <row r="92" spans="2:19">
      <c r="B92" s="38">
        <v>12</v>
      </c>
      <c r="C92" s="39">
        <v>260</v>
      </c>
      <c r="D92" s="39">
        <v>58</v>
      </c>
      <c r="E92" s="37">
        <v>60</v>
      </c>
      <c r="F92" s="39">
        <v>100</v>
      </c>
      <c r="G92" s="40">
        <f>B92*Assumptions!$C$19*365*24*Assumptions!$D$26*1000/(Assumptions!$C$10*0.001) /10^9</f>
        <v>12.833780869565217</v>
      </c>
      <c r="H92" s="40">
        <f>C92*Assumptions!$C$20*365*24*Assumptions!$D$30*1000/(Assumptions!$C$10*0.001) /10^9</f>
        <v>45.619957830488204</v>
      </c>
      <c r="I92" s="40">
        <f>E92*Assumptions!$C$46/(Assumptions!$C$10*0.001) /10^9</f>
        <v>2.9597928752721221</v>
      </c>
      <c r="J92" s="40">
        <f>D92*Assumptions!$C$56/(Assumptions!$C$10*0.001) /10^9</f>
        <v>3.226592055445217</v>
      </c>
      <c r="K92" s="40">
        <f>F92*Assumptions!$C$65/(Assumptions!$C$10*0.001) /10^9</f>
        <v>4.6589332295950063</v>
      </c>
      <c r="L92" s="47">
        <f>4</f>
        <v>4</v>
      </c>
      <c r="M92" s="39">
        <v>28.82</v>
      </c>
      <c r="N92" s="39">
        <v>29</v>
      </c>
      <c r="O92" s="44">
        <f>N92*Assumptions!$C$97/(Assumptions!$G$14*0.001) /10^9*M92/100</f>
        <v>5.6779062217690344</v>
      </c>
      <c r="P92" s="48">
        <f>Assumptions!$C$114*Assumptions!$C$113/(Assumptions!$G$14*0.001) /10^9</f>
        <v>0</v>
      </c>
      <c r="Q92" s="42">
        <f t="shared" si="8"/>
        <v>78.976963082134802</v>
      </c>
      <c r="S92" s="29" t="str">
        <f t="shared" si="7"/>
        <v>(260,58,60,100,29,0.29)</v>
      </c>
    </row>
    <row r="93" spans="2:19">
      <c r="B93" s="38">
        <v>12</v>
      </c>
      <c r="C93" s="39">
        <v>260</v>
      </c>
      <c r="D93" s="39">
        <v>57</v>
      </c>
      <c r="E93" s="37">
        <v>70</v>
      </c>
      <c r="F93" s="39">
        <v>100</v>
      </c>
      <c r="G93" s="40">
        <f>B93*Assumptions!$C$19*365*24*Assumptions!$D$26*1000/(Assumptions!$C$10*0.001) /10^9</f>
        <v>12.833780869565217</v>
      </c>
      <c r="H93" s="40">
        <f>C93*Assumptions!$C$20*365*24*Assumptions!$D$30*1000/(Assumptions!$C$10*0.001) /10^9</f>
        <v>45.619957830488204</v>
      </c>
      <c r="I93" s="40">
        <f>E93*Assumptions!$C$46/(Assumptions!$C$10*0.001) /10^9</f>
        <v>3.4530916878174751</v>
      </c>
      <c r="J93" s="40">
        <f>D93*Assumptions!$C$56/(Assumptions!$C$10*0.001) /10^9</f>
        <v>3.170961157937541</v>
      </c>
      <c r="K93" s="40">
        <f>F93*Assumptions!$C$65/(Assumptions!$C$10*0.001) /10^9</f>
        <v>4.6589332295950063</v>
      </c>
      <c r="L93" s="47">
        <f>4</f>
        <v>4</v>
      </c>
      <c r="M93" s="39">
        <v>30.61</v>
      </c>
      <c r="N93" s="39">
        <v>27</v>
      </c>
      <c r="O93" s="44">
        <f>N93*Assumptions!$C$97/(Assumptions!$G$14*0.001) /10^9*M93/100</f>
        <v>5.6146583492132551</v>
      </c>
      <c r="P93" s="48">
        <f>Assumptions!$C$114*Assumptions!$C$113/(Assumptions!$G$14*0.001) /10^9</f>
        <v>0</v>
      </c>
      <c r="Q93" s="42">
        <f t="shared" si="8"/>
        <v>79.351383124616703</v>
      </c>
      <c r="S93" s="29" t="str">
        <f t="shared" si="7"/>
        <v>(260,57,70,100,27,0.31)</v>
      </c>
    </row>
    <row r="94" spans="2:19">
      <c r="B94" s="38">
        <v>12</v>
      </c>
      <c r="C94" s="39">
        <v>260</v>
      </c>
      <c r="D94" s="39">
        <v>56</v>
      </c>
      <c r="E94" s="37">
        <v>80</v>
      </c>
      <c r="F94" s="39">
        <v>100</v>
      </c>
      <c r="G94" s="40">
        <f>B94*Assumptions!$C$19*365*24*Assumptions!$D$26*1000/(Assumptions!$C$10*0.001) /10^9</f>
        <v>12.833780869565217</v>
      </c>
      <c r="H94" s="40">
        <f>C94*Assumptions!$C$20*365*24*Assumptions!$D$30*1000/(Assumptions!$C$10*0.001) /10^9</f>
        <v>45.619957830488204</v>
      </c>
      <c r="I94" s="40">
        <f>E94*Assumptions!$C$46/(Assumptions!$C$10*0.001) /10^9</f>
        <v>3.9463905003628286</v>
      </c>
      <c r="J94" s="40">
        <f>D94*Assumptions!$C$56/(Assumptions!$C$10*0.001) /10^9</f>
        <v>3.1153302604298649</v>
      </c>
      <c r="K94" s="40">
        <f>F94*Assumptions!$C$65/(Assumptions!$C$10*0.001) /10^9</f>
        <v>4.6589332295950063</v>
      </c>
      <c r="L94" s="47">
        <f>4</f>
        <v>4</v>
      </c>
      <c r="M94" s="39">
        <v>31.81</v>
      </c>
      <c r="N94" s="39">
        <v>26</v>
      </c>
      <c r="O94" s="44">
        <f>N94*Assumptions!$C$97/(Assumptions!$G$14*0.001) /10^9*M94/100</f>
        <v>5.6186665387737182</v>
      </c>
      <c r="P94" s="48">
        <f>Assumptions!$C$114*Assumptions!$C$113/(Assumptions!$G$14*0.001) /10^9</f>
        <v>0</v>
      </c>
      <c r="Q94" s="42">
        <f t="shared" si="8"/>
        <v>79.793059229214848</v>
      </c>
      <c r="S94" s="29" t="str">
        <f t="shared" si="7"/>
        <v>(260,56,80,100,26,0.32)</v>
      </c>
    </row>
    <row r="95" spans="2:19">
      <c r="B95" s="38">
        <v>12</v>
      </c>
      <c r="C95" s="39">
        <v>260</v>
      </c>
      <c r="D95" s="39">
        <v>55</v>
      </c>
      <c r="E95" s="37">
        <v>90</v>
      </c>
      <c r="F95" s="39">
        <v>100</v>
      </c>
      <c r="G95" s="40">
        <f>B95*Assumptions!$C$19*365*24*Assumptions!$D$26*1000/(Assumptions!$C$10*0.001) /10^9</f>
        <v>12.833780869565217</v>
      </c>
      <c r="H95" s="40">
        <f>C95*Assumptions!$C$20*365*24*Assumptions!$D$30*1000/(Assumptions!$C$10*0.001) /10^9</f>
        <v>45.619957830488204</v>
      </c>
      <c r="I95" s="40">
        <f>E95*Assumptions!$C$46/(Assumptions!$C$10*0.001) /10^9</f>
        <v>4.4396893129081834</v>
      </c>
      <c r="J95" s="40">
        <f>D95*Assumptions!$C$56/(Assumptions!$C$10*0.001) /10^9</f>
        <v>3.0596993629221889</v>
      </c>
      <c r="K95" s="40">
        <f>F95*Assumptions!$C$65/(Assumptions!$C$10*0.001) /10^9</f>
        <v>4.6589332295950063</v>
      </c>
      <c r="L95" s="47">
        <f>4</f>
        <v>4</v>
      </c>
      <c r="M95" s="39">
        <v>32.380000000000003</v>
      </c>
      <c r="N95" s="39">
        <v>25</v>
      </c>
      <c r="O95" s="44">
        <f>N95*Assumptions!$C$97/(Assumptions!$G$14*0.001) /10^9*M95/100</f>
        <v>5.4993719477877354</v>
      </c>
      <c r="P95" s="48">
        <f>Assumptions!$C$114*Assumptions!$C$113/(Assumptions!$G$14*0.001) /10^9</f>
        <v>0</v>
      </c>
      <c r="Q95" s="42">
        <f t="shared" si="8"/>
        <v>80.111432553266539</v>
      </c>
      <c r="S95" s="29" t="str">
        <f t="shared" si="7"/>
        <v>(260,55,90,100,25,0.32)</v>
      </c>
    </row>
    <row r="96" spans="2:19">
      <c r="B96" s="38">
        <v>12</v>
      </c>
      <c r="C96" s="39">
        <v>260</v>
      </c>
      <c r="D96" s="39">
        <v>55</v>
      </c>
      <c r="E96" s="37">
        <v>100</v>
      </c>
      <c r="F96" s="39">
        <v>100</v>
      </c>
      <c r="G96" s="40">
        <f>B96*Assumptions!$C$19*365*24*Assumptions!$D$26*1000/(Assumptions!$C$10*0.001) /10^9</f>
        <v>12.833780869565217</v>
      </c>
      <c r="H96" s="40">
        <f>C96*Assumptions!$C$20*365*24*Assumptions!$D$30*1000/(Assumptions!$C$10*0.001) /10^9</f>
        <v>45.619957830488204</v>
      </c>
      <c r="I96" s="40">
        <f>E96*Assumptions!$C$46/(Assumptions!$C$10*0.001) /10^9</f>
        <v>4.9329881254535364</v>
      </c>
      <c r="J96" s="40">
        <f>D96*Assumptions!$C$56/(Assumptions!$C$10*0.001) /10^9</f>
        <v>3.0596993629221889</v>
      </c>
      <c r="K96" s="40">
        <f>F96*Assumptions!$C$65/(Assumptions!$C$10*0.001) /10^9</f>
        <v>4.6589332295950063</v>
      </c>
      <c r="L96" s="47">
        <f>4</f>
        <v>4</v>
      </c>
      <c r="M96" s="39">
        <v>32.659999999999997</v>
      </c>
      <c r="N96" s="39">
        <v>25</v>
      </c>
      <c r="O96" s="44">
        <f>N96*Assumptions!$C$97/(Assumptions!$G$14*0.001) /10^9*M96/100</f>
        <v>5.5469267391830579</v>
      </c>
      <c r="P96" s="48">
        <f>Assumptions!$C$114*Assumptions!$C$113/(Assumptions!$G$14*0.001) /10^9</f>
        <v>0</v>
      </c>
      <c r="Q96" s="42">
        <f t="shared" si="8"/>
        <v>80.652286157207215</v>
      </c>
      <c r="S96" s="29" t="str">
        <f t="shared" si="7"/>
        <v>(260,55,100,100,25,0.33)</v>
      </c>
    </row>
    <row r="97" spans="2:19">
      <c r="B97" s="38">
        <v>12</v>
      </c>
      <c r="C97" s="39">
        <v>230</v>
      </c>
      <c r="D97" s="39">
        <v>136</v>
      </c>
      <c r="E97" s="37">
        <v>50</v>
      </c>
      <c r="F97" s="39">
        <v>100</v>
      </c>
      <c r="G97" s="40">
        <f>B97*[2]Assumptions!$C$19*365*24*[2]Assumptions!$D$26*1000/([2]Assumptions!$C$10*0.001) /10^9</f>
        <v>12.833780869565217</v>
      </c>
      <c r="H97" s="40">
        <f>C97*[2]Assumptions!$C$20*365*24*[2]Assumptions!$D$30*1000/([2]Assumptions!$C$10*0.001) /10^9</f>
        <v>40.35611654235494</v>
      </c>
      <c r="I97" s="40">
        <f>E97*[2]Assumptions!$C$47/([2]Assumptions!$C$10*0.001) /10^9</f>
        <v>3.7306170293519516</v>
      </c>
      <c r="J97" s="40">
        <f>D97*[2]Assumptions!$C$57/([2]Assumptions!$C$10*0.001) /10^9</f>
        <v>11.443412913969533</v>
      </c>
      <c r="K97" s="40">
        <f>F97*[2]Assumptions!$C$66/([2]Assumptions!$C$10*0.001) /10^9</f>
        <v>7.0467210554425748</v>
      </c>
      <c r="L97" s="50">
        <f>[2]Assumptions!$C$69</f>
        <v>4</v>
      </c>
      <c r="M97" s="39"/>
      <c r="N97" s="39"/>
      <c r="O97" s="44">
        <f>N97*Assumptions!$C$97/(Assumptions!$G$12*0.001) /10^9*M97/100</f>
        <v>0</v>
      </c>
      <c r="P97" s="48"/>
      <c r="Q97" s="42">
        <f t="shared" ref="Q97:Q125" si="9">SUM(G97:L97)+O97+P97</f>
        <v>79.410648410684217</v>
      </c>
      <c r="S97" s="29" t="str">
        <f t="shared" ref="S97:S148" si="10">CONCATENATE("(",C97,",",D97,",",E97,",",F97,",",ROUND(N97,0),",",ROUND(M97/100,2),")")</f>
        <v>(230,136,50,100,0,0)</v>
      </c>
    </row>
    <row r="98" spans="2:19">
      <c r="B98" s="38">
        <v>12</v>
      </c>
      <c r="C98" s="39">
        <v>230</v>
      </c>
      <c r="D98" s="39">
        <v>121</v>
      </c>
      <c r="E98" s="37">
        <v>60</v>
      </c>
      <c r="F98" s="39">
        <v>100</v>
      </c>
      <c r="G98" s="40">
        <f>B98*[2]Assumptions!$C$19*365*24*[2]Assumptions!$D$26*1000/([2]Assumptions!$C$10*0.001) /10^9</f>
        <v>12.833780869565217</v>
      </c>
      <c r="H98" s="40">
        <f>C98*[2]Assumptions!$C$20*365*24*[2]Assumptions!$D$30*1000/([2]Assumptions!$C$10*0.001) /10^9</f>
        <v>40.35611654235494</v>
      </c>
      <c r="I98" s="40">
        <f>E98*[2]Assumptions!$C$47/([2]Assumptions!$C$10*0.001) /10^9</f>
        <v>4.4767404352223421</v>
      </c>
      <c r="J98" s="40">
        <f>D98*[2]Assumptions!$C$57/([2]Assumptions!$C$10*0.001) /10^9</f>
        <v>10.181271783752306</v>
      </c>
      <c r="K98" s="40">
        <f>F98*[2]Assumptions!$C$66/([2]Assumptions!$C$10*0.001) /10^9</f>
        <v>7.0467210554425748</v>
      </c>
      <c r="L98" s="50">
        <f>[2]Assumptions!$C$69</f>
        <v>4</v>
      </c>
      <c r="M98" s="39"/>
      <c r="N98" s="39"/>
      <c r="O98" s="44">
        <f>N98*Assumptions!$C$97/(Assumptions!$G$12*0.001) /10^9*M98/100</f>
        <v>0</v>
      </c>
      <c r="P98" s="48"/>
      <c r="Q98" s="42">
        <f t="shared" si="9"/>
        <v>78.894630686337379</v>
      </c>
      <c r="S98" s="29" t="str">
        <f t="shared" si="10"/>
        <v>(230,121,60,100,0,0)</v>
      </c>
    </row>
    <row r="99" spans="2:19">
      <c r="B99" s="38">
        <v>12</v>
      </c>
      <c r="C99" s="39">
        <v>230</v>
      </c>
      <c r="D99" s="39">
        <v>116</v>
      </c>
      <c r="E99" s="37">
        <v>70</v>
      </c>
      <c r="F99" s="39">
        <v>100</v>
      </c>
      <c r="G99" s="40">
        <f>B99*[2]Assumptions!$C$19*365*24*[2]Assumptions!$D$26*1000/([2]Assumptions!$C$10*0.001) /10^9</f>
        <v>12.833780869565217</v>
      </c>
      <c r="H99" s="40">
        <f>C99*[2]Assumptions!$C$20*365*24*[2]Assumptions!$D$30*1000/([2]Assumptions!$C$10*0.001) /10^9</f>
        <v>40.35611654235494</v>
      </c>
      <c r="I99" s="40">
        <f>E99*[2]Assumptions!$C$47/([2]Assumptions!$C$10*0.001) /10^9</f>
        <v>5.2228638410927326</v>
      </c>
      <c r="J99" s="40">
        <f>D99*[2]Assumptions!$C$57/([2]Assumptions!$C$10*0.001) /10^9</f>
        <v>9.7605580736798956</v>
      </c>
      <c r="K99" s="40">
        <f>F99*[2]Assumptions!$C$66/([2]Assumptions!$C$10*0.001) /10^9</f>
        <v>7.0467210554425748</v>
      </c>
      <c r="L99" s="50">
        <f>[2]Assumptions!$C$69</f>
        <v>4</v>
      </c>
      <c r="M99" s="39"/>
      <c r="N99" s="39"/>
      <c r="O99" s="44">
        <f>N99*Assumptions!$C$97/(Assumptions!$G$12*0.001) /10^9*M99/100</f>
        <v>0</v>
      </c>
      <c r="P99" s="48"/>
      <c r="Q99" s="42">
        <f t="shared" si="9"/>
        <v>79.220040382135366</v>
      </c>
      <c r="S99" s="29" t="str">
        <f t="shared" si="10"/>
        <v>(230,116,70,100,0,0)</v>
      </c>
    </row>
    <row r="100" spans="2:19">
      <c r="B100" s="38">
        <v>12</v>
      </c>
      <c r="C100" s="39">
        <v>230</v>
      </c>
      <c r="D100" s="39">
        <v>114</v>
      </c>
      <c r="E100" s="37">
        <v>80</v>
      </c>
      <c r="F100" s="39">
        <v>100</v>
      </c>
      <c r="G100" s="40">
        <f>B100*[2]Assumptions!$C$19*365*24*[2]Assumptions!$D$26*1000/([2]Assumptions!$C$10*0.001) /10^9</f>
        <v>12.833780869565217</v>
      </c>
      <c r="H100" s="40">
        <f>C100*[2]Assumptions!$C$20*365*24*[2]Assumptions!$D$30*1000/([2]Assumptions!$C$10*0.001) /10^9</f>
        <v>40.35611654235494</v>
      </c>
      <c r="I100" s="40">
        <f>E100*[2]Assumptions!$C$47/([2]Assumptions!$C$10*0.001) /10^9</f>
        <v>5.9689872469631231</v>
      </c>
      <c r="J100" s="40">
        <f>D100*[2]Assumptions!$C$57/([2]Assumptions!$C$10*0.001) /10^9</f>
        <v>9.592272589650932</v>
      </c>
      <c r="K100" s="40">
        <f>F100*[2]Assumptions!$C$66/([2]Assumptions!$C$10*0.001) /10^9</f>
        <v>7.0467210554425748</v>
      </c>
      <c r="L100" s="50">
        <f>[2]Assumptions!$C$69</f>
        <v>4</v>
      </c>
      <c r="M100" s="39"/>
      <c r="N100" s="39"/>
      <c r="O100" s="44">
        <f>N100*Assumptions!$C$97/(Assumptions!$G$12*0.001) /10^9*M100/100</f>
        <v>0</v>
      </c>
      <c r="P100" s="48"/>
      <c r="Q100" s="42">
        <f t="shared" si="9"/>
        <v>79.797878303976788</v>
      </c>
      <c r="S100" s="29" t="str">
        <f t="shared" si="10"/>
        <v>(230,114,80,100,0,0)</v>
      </c>
    </row>
    <row r="101" spans="2:19">
      <c r="B101" s="38">
        <v>12</v>
      </c>
      <c r="C101" s="39">
        <v>230</v>
      </c>
      <c r="D101" s="39">
        <v>111</v>
      </c>
      <c r="E101" s="37">
        <v>90</v>
      </c>
      <c r="F101" s="39">
        <v>100</v>
      </c>
      <c r="G101" s="40">
        <f>B101*[2]Assumptions!$C$19*365*24*[2]Assumptions!$D$26*1000/([2]Assumptions!$C$10*0.001) /10^9</f>
        <v>12.833780869565217</v>
      </c>
      <c r="H101" s="40">
        <f>C101*[2]Assumptions!$C$20*365*24*[2]Assumptions!$D$30*1000/([2]Assumptions!$C$10*0.001) /10^9</f>
        <v>40.35611654235494</v>
      </c>
      <c r="I101" s="40">
        <f>E101*[2]Assumptions!$C$47/([2]Assumptions!$C$10*0.001) /10^9</f>
        <v>6.7151106528335136</v>
      </c>
      <c r="J101" s="40">
        <f>D101*[2]Assumptions!$C$57/([2]Assumptions!$C$10*0.001) /10^9</f>
        <v>9.3398443636074866</v>
      </c>
      <c r="K101" s="40">
        <f>F101*[2]Assumptions!$C$66/([2]Assumptions!$C$10*0.001) /10^9</f>
        <v>7.0467210554425748</v>
      </c>
      <c r="L101" s="50">
        <f>[2]Assumptions!$C$69</f>
        <v>4</v>
      </c>
      <c r="M101" s="39"/>
      <c r="N101" s="39"/>
      <c r="O101" s="44">
        <f>N101*Assumptions!$C$97/(Assumptions!$G$12*0.001) /10^9*M101/100</f>
        <v>0</v>
      </c>
      <c r="P101" s="48"/>
      <c r="Q101" s="42">
        <f t="shared" si="9"/>
        <v>80.291573483803731</v>
      </c>
      <c r="S101" s="29" t="str">
        <f t="shared" si="10"/>
        <v>(230,111,90,100,0,0)</v>
      </c>
    </row>
    <row r="102" spans="2:19">
      <c r="B102" s="38">
        <v>12</v>
      </c>
      <c r="C102" s="39">
        <v>230</v>
      </c>
      <c r="D102" s="39">
        <v>110</v>
      </c>
      <c r="E102" s="37">
        <v>100</v>
      </c>
      <c r="F102" s="39">
        <v>100</v>
      </c>
      <c r="G102" s="40">
        <f>B102*[2]Assumptions!$C$19*365*24*[2]Assumptions!$D$26*1000/([2]Assumptions!$C$10*0.001) /10^9</f>
        <v>12.833780869565217</v>
      </c>
      <c r="H102" s="40">
        <f>C102*[2]Assumptions!$C$20*365*24*[2]Assumptions!$D$30*1000/([2]Assumptions!$C$10*0.001) /10^9</f>
        <v>40.35611654235494</v>
      </c>
      <c r="I102" s="40">
        <f>E102*[2]Assumptions!$C$47/([2]Assumptions!$C$10*0.001) /10^9</f>
        <v>7.4612340587039032</v>
      </c>
      <c r="J102" s="40">
        <f>D102*[2]Assumptions!$C$57/([2]Assumptions!$C$10*0.001) /10^9</f>
        <v>9.2557016215930048</v>
      </c>
      <c r="K102" s="40">
        <f>F102*[2]Assumptions!$C$66/([2]Assumptions!$C$10*0.001) /10^9</f>
        <v>7.0467210554425748</v>
      </c>
      <c r="L102" s="50">
        <f>[2]Assumptions!$C$69</f>
        <v>4</v>
      </c>
      <c r="M102" s="39"/>
      <c r="N102" s="39"/>
      <c r="O102" s="44">
        <f>N102*Assumptions!$C$97/(Assumptions!$G$12*0.001) /10^9*M102/100</f>
        <v>0</v>
      </c>
      <c r="P102" s="48"/>
      <c r="Q102" s="42">
        <f t="shared" si="9"/>
        <v>80.953554147659631</v>
      </c>
      <c r="S102" s="29" t="str">
        <f t="shared" si="10"/>
        <v>(230,110,100,100,0,0)</v>
      </c>
    </row>
    <row r="103" spans="2:19">
      <c r="B103" s="38">
        <v>12</v>
      </c>
      <c r="C103" s="39">
        <v>240</v>
      </c>
      <c r="D103" s="39">
        <v>114</v>
      </c>
      <c r="E103" s="37">
        <v>40</v>
      </c>
      <c r="F103" s="39">
        <v>100</v>
      </c>
      <c r="G103" s="40">
        <f>B103*[2]Assumptions!$C$19*365*24*[2]Assumptions!$D$26*1000/([2]Assumptions!$C$10*0.001) /10^9</f>
        <v>12.833780869565217</v>
      </c>
      <c r="H103" s="40">
        <f>C103*[2]Assumptions!$C$20*365*24*[2]Assumptions!$D$30*1000/([2]Assumptions!$C$10*0.001) /10^9</f>
        <v>42.110730305066035</v>
      </c>
      <c r="I103" s="40">
        <f>E103*[2]Assumptions!$C$47/([2]Assumptions!$C$10*0.001) /10^9</f>
        <v>2.9844936234815616</v>
      </c>
      <c r="J103" s="40">
        <f>D103*[2]Assumptions!$C$57/([2]Assumptions!$C$10*0.001) /10^9</f>
        <v>9.592272589650932</v>
      </c>
      <c r="K103" s="40">
        <f>F103*[2]Assumptions!$C$66/([2]Assumptions!$C$10*0.001) /10^9</f>
        <v>7.0467210554425748</v>
      </c>
      <c r="L103" s="50">
        <f>[2]Assumptions!$C$69</f>
        <v>4</v>
      </c>
      <c r="M103" s="39"/>
      <c r="N103" s="39"/>
      <c r="O103" s="44">
        <f>N103*Assumptions!$C$97/(Assumptions!$G$12*0.001) /10^9*M103/100</f>
        <v>0</v>
      </c>
      <c r="P103" s="48"/>
      <c r="Q103" s="42">
        <f t="shared" si="9"/>
        <v>78.567998443206321</v>
      </c>
      <c r="S103" s="29" t="str">
        <f t="shared" si="10"/>
        <v>(240,114,40,100,0,0)</v>
      </c>
    </row>
    <row r="104" spans="2:19">
      <c r="B104" s="38">
        <v>12</v>
      </c>
      <c r="C104" s="39">
        <v>240</v>
      </c>
      <c r="D104" s="39">
        <v>99</v>
      </c>
      <c r="E104" s="37">
        <v>50</v>
      </c>
      <c r="F104" s="39">
        <v>100</v>
      </c>
      <c r="G104" s="40">
        <f>B104*[2]Assumptions!$C$19*365*24*[2]Assumptions!$D$26*1000/([2]Assumptions!$C$10*0.001) /10^9</f>
        <v>12.833780869565217</v>
      </c>
      <c r="H104" s="40">
        <f>C104*[2]Assumptions!$C$20*365*24*[2]Assumptions!$D$30*1000/([2]Assumptions!$C$10*0.001) /10^9</f>
        <v>42.110730305066035</v>
      </c>
      <c r="I104" s="40">
        <f>E104*[2]Assumptions!$C$47/([2]Assumptions!$C$10*0.001) /10^9</f>
        <v>3.7306170293519516</v>
      </c>
      <c r="J104" s="40">
        <f>D104*[2]Assumptions!$C$57/([2]Assumptions!$C$10*0.001) /10^9</f>
        <v>8.330131459433705</v>
      </c>
      <c r="K104" s="40">
        <f>F104*[2]Assumptions!$C$66/([2]Assumptions!$C$10*0.001) /10^9</f>
        <v>7.0467210554425748</v>
      </c>
      <c r="L104" s="50">
        <f>[2]Assumptions!$C$69</f>
        <v>4</v>
      </c>
      <c r="M104" s="39"/>
      <c r="N104" s="39"/>
      <c r="O104" s="44">
        <f>N104*Assumptions!$C$97/(Assumptions!$G$12*0.001) /10^9*M104/100</f>
        <v>0</v>
      </c>
      <c r="P104" s="48"/>
      <c r="Q104" s="42">
        <f t="shared" si="9"/>
        <v>78.051980718859483</v>
      </c>
      <c r="S104" s="29" t="str">
        <f t="shared" si="10"/>
        <v>(240,99,50,100,0,0)</v>
      </c>
    </row>
    <row r="105" spans="2:19">
      <c r="B105" s="38">
        <v>12</v>
      </c>
      <c r="C105" s="39">
        <v>240</v>
      </c>
      <c r="D105" s="39">
        <v>91</v>
      </c>
      <c r="E105" s="37">
        <v>60</v>
      </c>
      <c r="F105" s="39">
        <v>100</v>
      </c>
      <c r="G105" s="40">
        <f>B105*[2]Assumptions!$C$19*365*24*[2]Assumptions!$D$26*1000/([2]Assumptions!$C$10*0.001) /10^9</f>
        <v>12.833780869565217</v>
      </c>
      <c r="H105" s="40">
        <f>C105*[2]Assumptions!$C$20*365*24*[2]Assumptions!$D$30*1000/([2]Assumptions!$C$10*0.001) /10^9</f>
        <v>42.110730305066035</v>
      </c>
      <c r="I105" s="40">
        <f>E105*[2]Assumptions!$C$47/([2]Assumptions!$C$10*0.001) /10^9</f>
        <v>4.4767404352223421</v>
      </c>
      <c r="J105" s="40">
        <f>D105*[2]Assumptions!$C$57/([2]Assumptions!$C$10*0.001) /10^9</f>
        <v>7.6569895233178498</v>
      </c>
      <c r="K105" s="40">
        <f>F105*[2]Assumptions!$C$66/([2]Assumptions!$C$10*0.001) /10^9</f>
        <v>7.0467210554425748</v>
      </c>
      <c r="L105" s="50">
        <f>[2]Assumptions!$C$69</f>
        <v>4</v>
      </c>
      <c r="M105" s="39"/>
      <c r="N105" s="39"/>
      <c r="O105" s="44">
        <f>N105*Assumptions!$C$97/(Assumptions!$G$12*0.001) /10^9*M105/100</f>
        <v>0</v>
      </c>
      <c r="P105" s="48"/>
      <c r="Q105" s="42">
        <f t="shared" si="9"/>
        <v>78.12496218861402</v>
      </c>
      <c r="S105" s="29" t="str">
        <f t="shared" si="10"/>
        <v>(240,91,60,100,0,0)</v>
      </c>
    </row>
    <row r="106" spans="2:19">
      <c r="B106" s="38">
        <v>12</v>
      </c>
      <c r="C106" s="39">
        <v>240</v>
      </c>
      <c r="D106" s="39">
        <v>85</v>
      </c>
      <c r="E106" s="37">
        <v>70</v>
      </c>
      <c r="F106" s="39">
        <v>100</v>
      </c>
      <c r="G106" s="40">
        <f>B106*[2]Assumptions!$C$19*365*24*[2]Assumptions!$D$26*1000/([2]Assumptions!$C$10*0.001) /10^9</f>
        <v>12.833780869565217</v>
      </c>
      <c r="H106" s="40">
        <f>C106*[2]Assumptions!$C$20*365*24*[2]Assumptions!$D$30*1000/([2]Assumptions!$C$10*0.001) /10^9</f>
        <v>42.110730305066035</v>
      </c>
      <c r="I106" s="40">
        <f>E106*[2]Assumptions!$C$47/([2]Assumptions!$C$10*0.001) /10^9</f>
        <v>5.2228638410927326</v>
      </c>
      <c r="J106" s="40">
        <f>D106*[2]Assumptions!$C$57/([2]Assumptions!$C$10*0.001) /10^9</f>
        <v>7.152133071230959</v>
      </c>
      <c r="K106" s="40">
        <f>F106*[2]Assumptions!$C$66/([2]Assumptions!$C$10*0.001) /10^9</f>
        <v>7.0467210554425748</v>
      </c>
      <c r="L106" s="50">
        <f>[2]Assumptions!$C$69</f>
        <v>4</v>
      </c>
      <c r="M106" s="39"/>
      <c r="N106" s="39"/>
      <c r="O106" s="44">
        <f>N106*Assumptions!$C$97/(Assumptions!$G$12*0.001) /10^9*M106/100</f>
        <v>0</v>
      </c>
      <c r="P106" s="48"/>
      <c r="Q106" s="42">
        <f t="shared" si="9"/>
        <v>78.366229142397515</v>
      </c>
      <c r="S106" s="29" t="str">
        <f t="shared" si="10"/>
        <v>(240,85,70,100,0,0)</v>
      </c>
    </row>
    <row r="107" spans="2:19">
      <c r="B107" s="38">
        <v>12</v>
      </c>
      <c r="C107" s="39">
        <v>240</v>
      </c>
      <c r="D107" s="39">
        <v>81</v>
      </c>
      <c r="E107" s="37">
        <v>80</v>
      </c>
      <c r="F107" s="39">
        <v>100</v>
      </c>
      <c r="G107" s="40">
        <f>B107*[2]Assumptions!$C$19*365*24*[2]Assumptions!$D$26*1000/([2]Assumptions!$C$10*0.001) /10^9</f>
        <v>12.833780869565217</v>
      </c>
      <c r="H107" s="40">
        <f>C107*[2]Assumptions!$C$20*365*24*[2]Assumptions!$D$30*1000/([2]Assumptions!$C$10*0.001) /10^9</f>
        <v>42.110730305066035</v>
      </c>
      <c r="I107" s="40">
        <f>E107*[2]Assumptions!$C$47/([2]Assumptions!$C$10*0.001) /10^9</f>
        <v>5.9689872469631231</v>
      </c>
      <c r="J107" s="40">
        <f>D107*[2]Assumptions!$C$57/([2]Assumptions!$C$10*0.001) /10^9</f>
        <v>6.8155621031730309</v>
      </c>
      <c r="K107" s="40">
        <f>F107*[2]Assumptions!$C$66/([2]Assumptions!$C$10*0.001) /10^9</f>
        <v>7.0467210554425748</v>
      </c>
      <c r="L107" s="50">
        <f>[2]Assumptions!$C$69</f>
        <v>4</v>
      </c>
      <c r="M107" s="39"/>
      <c r="N107" s="39"/>
      <c r="O107" s="44">
        <f>N107*Assumptions!$C$97/(Assumptions!$G$12*0.001) /10^9*M107/100</f>
        <v>0</v>
      </c>
      <c r="P107" s="48"/>
      <c r="Q107" s="42">
        <f t="shared" si="9"/>
        <v>78.77578158020998</v>
      </c>
      <c r="S107" s="29" t="str">
        <f t="shared" si="10"/>
        <v>(240,81,80,100,0,0)</v>
      </c>
    </row>
    <row r="108" spans="2:19">
      <c r="B108" s="38">
        <v>12</v>
      </c>
      <c r="C108" s="39">
        <v>240</v>
      </c>
      <c r="D108" s="39">
        <v>79</v>
      </c>
      <c r="E108" s="37">
        <v>90</v>
      </c>
      <c r="F108" s="39">
        <v>100</v>
      </c>
      <c r="G108" s="40">
        <f>B108*[2]Assumptions!$C$19*365*24*[2]Assumptions!$D$26*1000/([2]Assumptions!$C$10*0.001) /10^9</f>
        <v>12.833780869565217</v>
      </c>
      <c r="H108" s="40">
        <f>C108*[2]Assumptions!$C$20*365*24*[2]Assumptions!$D$30*1000/([2]Assumptions!$C$10*0.001) /10^9</f>
        <v>42.110730305066035</v>
      </c>
      <c r="I108" s="40">
        <f>E108*[2]Assumptions!$C$47/([2]Assumptions!$C$10*0.001) /10^9</f>
        <v>6.7151106528335136</v>
      </c>
      <c r="J108" s="40">
        <f>D108*[2]Assumptions!$C$57/([2]Assumptions!$C$10*0.001) /10^9</f>
        <v>6.6472766191440682</v>
      </c>
      <c r="K108" s="40">
        <f>F108*[2]Assumptions!$C$66/([2]Assumptions!$C$10*0.001) /10^9</f>
        <v>7.0467210554425748</v>
      </c>
      <c r="L108" s="50">
        <f>[2]Assumptions!$C$69</f>
        <v>4</v>
      </c>
      <c r="M108" s="39"/>
      <c r="N108" s="39"/>
      <c r="O108" s="44">
        <f>N108*Assumptions!$C$97/(Assumptions!$G$12*0.001) /10^9*M108/100</f>
        <v>0</v>
      </c>
      <c r="P108" s="48"/>
      <c r="Q108" s="42">
        <f t="shared" si="9"/>
        <v>79.353619502051416</v>
      </c>
      <c r="S108" s="29" t="str">
        <f t="shared" si="10"/>
        <v>(240,79,90,100,0,0)</v>
      </c>
    </row>
    <row r="109" spans="2:19">
      <c r="B109" s="38">
        <v>12</v>
      </c>
      <c r="C109" s="39">
        <v>240</v>
      </c>
      <c r="D109" s="39">
        <v>79</v>
      </c>
      <c r="E109" s="37">
        <v>100</v>
      </c>
      <c r="F109" s="39">
        <v>100</v>
      </c>
      <c r="G109" s="40">
        <f>B109*[2]Assumptions!$C$19*365*24*[2]Assumptions!$D$26*1000/([2]Assumptions!$C$10*0.001) /10^9</f>
        <v>12.833780869565217</v>
      </c>
      <c r="H109" s="40">
        <f>C109*[2]Assumptions!$C$20*365*24*[2]Assumptions!$D$30*1000/([2]Assumptions!$C$10*0.001) /10^9</f>
        <v>42.110730305066035</v>
      </c>
      <c r="I109" s="40">
        <f>E109*[2]Assumptions!$C$47/([2]Assumptions!$C$10*0.001) /10^9</f>
        <v>7.4612340587039032</v>
      </c>
      <c r="J109" s="40">
        <f>D109*[2]Assumptions!$C$57/([2]Assumptions!$C$10*0.001) /10^9</f>
        <v>6.6472766191440682</v>
      </c>
      <c r="K109" s="40">
        <f>F109*[2]Assumptions!$C$66/([2]Assumptions!$C$10*0.001) /10^9</f>
        <v>7.0467210554425748</v>
      </c>
      <c r="L109" s="50">
        <f>[2]Assumptions!$C$69</f>
        <v>4</v>
      </c>
      <c r="M109" s="39"/>
      <c r="N109" s="39"/>
      <c r="O109" s="44">
        <f>N109*Assumptions!$C$97/(Assumptions!$G$12*0.001) /10^9*M109/100</f>
        <v>0</v>
      </c>
      <c r="P109" s="48"/>
      <c r="Q109" s="42">
        <f t="shared" si="9"/>
        <v>80.099742907921794</v>
      </c>
      <c r="S109" s="29" t="str">
        <f t="shared" si="10"/>
        <v>(240,79,100,100,0,0)</v>
      </c>
    </row>
    <row r="110" spans="2:19">
      <c r="B110" s="38">
        <v>12</v>
      </c>
      <c r="C110" s="39">
        <v>250</v>
      </c>
      <c r="D110" s="39">
        <v>111</v>
      </c>
      <c r="E110" s="37">
        <v>30</v>
      </c>
      <c r="F110" s="39">
        <v>100</v>
      </c>
      <c r="G110" s="40">
        <f>B110*[2]Assumptions!$C$19*365*24*[2]Assumptions!$D$26*1000/([2]Assumptions!$C$10*0.001) /10^9</f>
        <v>12.833780869565217</v>
      </c>
      <c r="H110" s="40">
        <f>C110*[2]Assumptions!$C$20*365*24*[2]Assumptions!$D$30*1000/([2]Assumptions!$C$10*0.001) /10^9</f>
        <v>43.86534406777713</v>
      </c>
      <c r="I110" s="40">
        <f>E110*[2]Assumptions!$C$47/([2]Assumptions!$C$10*0.001) /10^9</f>
        <v>2.2383702176111711</v>
      </c>
      <c r="J110" s="40">
        <f>D110*[2]Assumptions!$C$57/([2]Assumptions!$C$10*0.001) /10^9</f>
        <v>9.3398443636074866</v>
      </c>
      <c r="K110" s="40">
        <f>F110*[2]Assumptions!$C$66/([2]Assumptions!$C$10*0.001) /10^9</f>
        <v>7.0467210554425748</v>
      </c>
      <c r="L110" s="50">
        <f>[2]Assumptions!$C$69</f>
        <v>4</v>
      </c>
      <c r="M110" s="39"/>
      <c r="N110" s="39"/>
      <c r="O110" s="44">
        <f>N110*Assumptions!$C$97/(Assumptions!$G$12*0.001) /10^9*M110/100</f>
        <v>0</v>
      </c>
      <c r="P110" s="48"/>
      <c r="Q110" s="42">
        <f t="shared" si="9"/>
        <v>79.324060574003582</v>
      </c>
      <c r="S110" s="29" t="str">
        <f t="shared" si="10"/>
        <v>(250,111,30,100,0,0)</v>
      </c>
    </row>
    <row r="111" spans="2:19">
      <c r="B111" s="38">
        <v>12</v>
      </c>
      <c r="C111" s="39">
        <v>250</v>
      </c>
      <c r="D111" s="39">
        <v>84</v>
      </c>
      <c r="E111" s="37">
        <v>40</v>
      </c>
      <c r="F111" s="39">
        <v>100</v>
      </c>
      <c r="G111" s="40">
        <f>B111*[2]Assumptions!$C$19*365*24*[2]Assumptions!$D$26*1000/([2]Assumptions!$C$10*0.001) /10^9</f>
        <v>12.833780869565217</v>
      </c>
      <c r="H111" s="40">
        <f>C111*[2]Assumptions!$C$20*365*24*[2]Assumptions!$D$30*1000/([2]Assumptions!$C$10*0.001) /10^9</f>
        <v>43.86534406777713</v>
      </c>
      <c r="I111" s="40">
        <f>E111*[2]Assumptions!$C$47/([2]Assumptions!$C$10*0.001) /10^9</f>
        <v>2.9844936234815616</v>
      </c>
      <c r="J111" s="40">
        <f>D111*[2]Assumptions!$C$57/([2]Assumptions!$C$10*0.001) /10^9</f>
        <v>7.0679903292164772</v>
      </c>
      <c r="K111" s="40">
        <f>F111*[2]Assumptions!$C$66/([2]Assumptions!$C$10*0.001) /10^9</f>
        <v>7.0467210554425748</v>
      </c>
      <c r="L111" s="50">
        <f>[2]Assumptions!$C$69</f>
        <v>4</v>
      </c>
      <c r="M111" s="39"/>
      <c r="N111" s="39"/>
      <c r="O111" s="44">
        <f>N111*Assumptions!$C$97/(Assumptions!$G$12*0.001) /10^9*M111/100</f>
        <v>0</v>
      </c>
      <c r="P111" s="48"/>
      <c r="Q111" s="42">
        <f t="shared" si="9"/>
        <v>77.798329945482962</v>
      </c>
      <c r="S111" s="29" t="str">
        <f t="shared" si="10"/>
        <v>(250,84,40,100,0,0)</v>
      </c>
    </row>
    <row r="112" spans="2:19">
      <c r="B112" s="38">
        <v>12</v>
      </c>
      <c r="C112" s="39">
        <v>250</v>
      </c>
      <c r="D112" s="39">
        <v>71</v>
      </c>
      <c r="E112" s="37">
        <v>50</v>
      </c>
      <c r="F112" s="39">
        <v>100</v>
      </c>
      <c r="G112" s="40">
        <f>B112*[2]Assumptions!$C$19*365*24*[2]Assumptions!$D$26*1000/([2]Assumptions!$C$10*0.001) /10^9</f>
        <v>12.833780869565217</v>
      </c>
      <c r="H112" s="40">
        <f>C112*[2]Assumptions!$C$20*365*24*[2]Assumptions!$D$30*1000/([2]Assumptions!$C$10*0.001) /10^9</f>
        <v>43.86534406777713</v>
      </c>
      <c r="I112" s="40">
        <f>E112*[2]Assumptions!$C$47/([2]Assumptions!$C$10*0.001) /10^9</f>
        <v>3.7306170293519516</v>
      </c>
      <c r="J112" s="40">
        <f>D112*[2]Assumptions!$C$57/([2]Assumptions!$C$10*0.001) /10^9</f>
        <v>5.9741346830282129</v>
      </c>
      <c r="K112" s="40">
        <f>F112*[2]Assumptions!$C$66/([2]Assumptions!$C$10*0.001) /10^9</f>
        <v>7.0467210554425748</v>
      </c>
      <c r="L112" s="50">
        <f>[2]Assumptions!$C$69</f>
        <v>4</v>
      </c>
      <c r="M112" s="39"/>
      <c r="N112" s="39"/>
      <c r="O112" s="44">
        <f>N112*Assumptions!$C$97/(Assumptions!$G$12*0.001) /10^9*M112/100</f>
        <v>0</v>
      </c>
      <c r="P112" s="48"/>
      <c r="Q112" s="42">
        <f t="shared" si="9"/>
        <v>77.450597705165094</v>
      </c>
      <c r="S112" s="29" t="str">
        <f t="shared" si="10"/>
        <v>(250,71,50,100,0,0)</v>
      </c>
    </row>
    <row r="113" spans="2:19">
      <c r="B113" s="38">
        <v>12</v>
      </c>
      <c r="C113" s="39">
        <v>250</v>
      </c>
      <c r="D113" s="39">
        <v>69</v>
      </c>
      <c r="E113" s="37">
        <v>60</v>
      </c>
      <c r="F113" s="39">
        <v>100</v>
      </c>
      <c r="G113" s="40">
        <f>B113*[2]Assumptions!$C$19*365*24*[2]Assumptions!$D$26*1000/([2]Assumptions!$C$10*0.001) /10^9</f>
        <v>12.833780869565217</v>
      </c>
      <c r="H113" s="40">
        <f>C113*[2]Assumptions!$C$20*365*24*[2]Assumptions!$D$30*1000/([2]Assumptions!$C$10*0.001) /10^9</f>
        <v>43.86534406777713</v>
      </c>
      <c r="I113" s="40">
        <f>E113*[2]Assumptions!$C$47/([2]Assumptions!$C$10*0.001) /10^9</f>
        <v>4.4767404352223421</v>
      </c>
      <c r="J113" s="40">
        <f>D113*[2]Assumptions!$C$57/([2]Assumptions!$C$10*0.001) /10^9</f>
        <v>5.8058491989992493</v>
      </c>
      <c r="K113" s="40">
        <f>F113*[2]Assumptions!$C$66/([2]Assumptions!$C$10*0.001) /10^9</f>
        <v>7.0467210554425748</v>
      </c>
      <c r="L113" s="50">
        <f>[2]Assumptions!$C$69</f>
        <v>4</v>
      </c>
      <c r="M113" s="39"/>
      <c r="N113" s="39"/>
      <c r="O113" s="44">
        <f>N113*Assumptions!$C$97/(Assumptions!$G$12*0.001) /10^9*M113/100</f>
        <v>0</v>
      </c>
      <c r="P113" s="48"/>
      <c r="Q113" s="42">
        <f t="shared" si="9"/>
        <v>78.028435627006516</v>
      </c>
      <c r="S113" s="29" t="str">
        <f t="shared" si="10"/>
        <v>(250,69,60,100,0,0)</v>
      </c>
    </row>
    <row r="114" spans="2:19">
      <c r="B114" s="38">
        <v>12</v>
      </c>
      <c r="C114" s="39">
        <v>250</v>
      </c>
      <c r="D114" s="39">
        <v>68</v>
      </c>
      <c r="E114" s="37">
        <v>70</v>
      </c>
      <c r="F114" s="39">
        <v>100</v>
      </c>
      <c r="G114" s="40">
        <f>B114*[2]Assumptions!$C$19*365*24*[2]Assumptions!$D$26*1000/([2]Assumptions!$C$10*0.001) /10^9</f>
        <v>12.833780869565217</v>
      </c>
      <c r="H114" s="40">
        <f>C114*[2]Assumptions!$C$20*365*24*[2]Assumptions!$D$30*1000/([2]Assumptions!$C$10*0.001) /10^9</f>
        <v>43.86534406777713</v>
      </c>
      <c r="I114" s="40">
        <f>E114*[2]Assumptions!$C$47/([2]Assumptions!$C$10*0.001) /10^9</f>
        <v>5.2228638410927326</v>
      </c>
      <c r="J114" s="40">
        <f>D114*[2]Assumptions!$C$57/([2]Assumptions!$C$10*0.001) /10^9</f>
        <v>5.7217064569847667</v>
      </c>
      <c r="K114" s="40">
        <f>F114*[2]Assumptions!$C$66/([2]Assumptions!$C$10*0.001) /10^9</f>
        <v>7.0467210554425748</v>
      </c>
      <c r="L114" s="50">
        <f>[2]Assumptions!$C$69</f>
        <v>4</v>
      </c>
      <c r="M114" s="39"/>
      <c r="N114" s="39"/>
      <c r="O114" s="44">
        <f>N114*Assumptions!$C$97/(Assumptions!$G$12*0.001) /10^9*M114/100</f>
        <v>0</v>
      </c>
      <c r="P114" s="48"/>
      <c r="Q114" s="42">
        <f t="shared" si="9"/>
        <v>78.690416290862416</v>
      </c>
      <c r="S114" s="29" t="str">
        <f t="shared" si="10"/>
        <v>(250,68,70,100,0,0)</v>
      </c>
    </row>
    <row r="115" spans="2:19">
      <c r="B115" s="38">
        <v>12</v>
      </c>
      <c r="C115" s="39">
        <v>250</v>
      </c>
      <c r="D115" s="39">
        <v>67</v>
      </c>
      <c r="E115" s="37">
        <v>80</v>
      </c>
      <c r="F115" s="39">
        <v>100</v>
      </c>
      <c r="G115" s="40">
        <f>B115*[2]Assumptions!$C$19*365*24*[2]Assumptions!$D$26*1000/([2]Assumptions!$C$10*0.001) /10^9</f>
        <v>12.833780869565217</v>
      </c>
      <c r="H115" s="40">
        <f>C115*[2]Assumptions!$C$20*365*24*[2]Assumptions!$D$30*1000/([2]Assumptions!$C$10*0.001) /10^9</f>
        <v>43.86534406777713</v>
      </c>
      <c r="I115" s="40">
        <f>E115*[2]Assumptions!$C$47/([2]Assumptions!$C$10*0.001) /10^9</f>
        <v>5.9689872469631231</v>
      </c>
      <c r="J115" s="40">
        <f>D115*[2]Assumptions!$C$57/([2]Assumptions!$C$10*0.001) /10^9</f>
        <v>5.6375637149702857</v>
      </c>
      <c r="K115" s="40">
        <f>F115*[2]Assumptions!$C$66/([2]Assumptions!$C$10*0.001) /10^9</f>
        <v>7.0467210554425748</v>
      </c>
      <c r="L115" s="50">
        <f>[2]Assumptions!$C$69</f>
        <v>4</v>
      </c>
      <c r="M115" s="39"/>
      <c r="N115" s="39"/>
      <c r="O115" s="44">
        <f>N115*Assumptions!$C$97/(Assumptions!$G$12*0.001) /10^9*M115/100</f>
        <v>0</v>
      </c>
      <c r="P115" s="48"/>
      <c r="Q115" s="42">
        <f t="shared" si="9"/>
        <v>79.35239695471833</v>
      </c>
      <c r="S115" s="29" t="str">
        <f t="shared" si="10"/>
        <v>(250,67,80,100,0,0)</v>
      </c>
    </row>
    <row r="116" spans="2:19">
      <c r="B116" s="38">
        <v>12</v>
      </c>
      <c r="C116" s="39">
        <v>250</v>
      </c>
      <c r="D116" s="39">
        <v>67</v>
      </c>
      <c r="E116" s="37">
        <v>90</v>
      </c>
      <c r="F116" s="39">
        <v>100</v>
      </c>
      <c r="G116" s="40">
        <f>B116*[2]Assumptions!$C$19*365*24*[2]Assumptions!$D$26*1000/([2]Assumptions!$C$10*0.001) /10^9</f>
        <v>12.833780869565217</v>
      </c>
      <c r="H116" s="40">
        <f>C116*[2]Assumptions!$C$20*365*24*[2]Assumptions!$D$30*1000/([2]Assumptions!$C$10*0.001) /10^9</f>
        <v>43.86534406777713</v>
      </c>
      <c r="I116" s="40">
        <f>E116*[2]Assumptions!$C$47/([2]Assumptions!$C$10*0.001) /10^9</f>
        <v>6.7151106528335136</v>
      </c>
      <c r="J116" s="40">
        <f>D116*[2]Assumptions!$C$57/([2]Assumptions!$C$10*0.001) /10^9</f>
        <v>5.6375637149702857</v>
      </c>
      <c r="K116" s="40">
        <f>F116*[2]Assumptions!$C$66/([2]Assumptions!$C$10*0.001) /10^9</f>
        <v>7.0467210554425748</v>
      </c>
      <c r="L116" s="50">
        <f>[2]Assumptions!$C$69</f>
        <v>4</v>
      </c>
      <c r="M116" s="39"/>
      <c r="N116" s="39"/>
      <c r="O116" s="44">
        <f>N116*Assumptions!$C$97/(Assumptions!$G$12*0.001) /10^9*M116/100</f>
        <v>0</v>
      </c>
      <c r="P116" s="48"/>
      <c r="Q116" s="42">
        <f t="shared" si="9"/>
        <v>80.098520360588722</v>
      </c>
      <c r="S116" s="29" t="str">
        <f t="shared" si="10"/>
        <v>(250,67,90,100,0,0)</v>
      </c>
    </row>
    <row r="117" spans="2:19">
      <c r="B117" s="38">
        <v>12</v>
      </c>
      <c r="C117" s="39">
        <v>250</v>
      </c>
      <c r="D117" s="39">
        <v>67</v>
      </c>
      <c r="E117" s="37">
        <v>100</v>
      </c>
      <c r="F117" s="39">
        <v>100</v>
      </c>
      <c r="G117" s="40">
        <f>B117*[2]Assumptions!$C$19*365*24*[2]Assumptions!$D$26*1000/([2]Assumptions!$C$10*0.001) /10^9</f>
        <v>12.833780869565217</v>
      </c>
      <c r="H117" s="40">
        <f>C117*[2]Assumptions!$C$20*365*24*[2]Assumptions!$D$30*1000/([2]Assumptions!$C$10*0.001) /10^9</f>
        <v>43.86534406777713</v>
      </c>
      <c r="I117" s="40">
        <f>E117*[2]Assumptions!$C$47/([2]Assumptions!$C$10*0.001) /10^9</f>
        <v>7.4612340587039032</v>
      </c>
      <c r="J117" s="40">
        <f>D117*[2]Assumptions!$C$57/([2]Assumptions!$C$10*0.001) /10^9</f>
        <v>5.6375637149702857</v>
      </c>
      <c r="K117" s="40">
        <f>F117*[2]Assumptions!$C$66/([2]Assumptions!$C$10*0.001) /10^9</f>
        <v>7.0467210554425748</v>
      </c>
      <c r="L117" s="50">
        <f>[2]Assumptions!$C$69</f>
        <v>4</v>
      </c>
      <c r="M117" s="39"/>
      <c r="N117" s="39"/>
      <c r="O117" s="44">
        <f>N117*Assumptions!$C$97/(Assumptions!$G$12*0.001) /10^9*M117/100</f>
        <v>0</v>
      </c>
      <c r="P117" s="48"/>
      <c r="Q117" s="42">
        <f t="shared" si="9"/>
        <v>80.844643766459114</v>
      </c>
      <c r="S117" s="29" t="str">
        <f t="shared" si="10"/>
        <v>(250,67,100,100,0,0)</v>
      </c>
    </row>
    <row r="118" spans="2:19">
      <c r="B118" s="38">
        <v>12</v>
      </c>
      <c r="C118" s="39">
        <v>260</v>
      </c>
      <c r="D118" s="39">
        <v>81</v>
      </c>
      <c r="E118" s="37">
        <v>30</v>
      </c>
      <c r="F118" s="39">
        <v>100</v>
      </c>
      <c r="G118" s="40">
        <f>B118*[2]Assumptions!$C$19*365*24*[2]Assumptions!$D$26*1000/([2]Assumptions!$C$10*0.001) /10^9</f>
        <v>12.833780869565217</v>
      </c>
      <c r="H118" s="40">
        <f>C118*[2]Assumptions!$C$20*365*24*[2]Assumptions!$D$30*1000/([2]Assumptions!$C$10*0.001) /10^9</f>
        <v>45.619957830488204</v>
      </c>
      <c r="I118" s="40">
        <f>E118*[2]Assumptions!$C$47/([2]Assumptions!$C$10*0.001) /10^9</f>
        <v>2.2383702176111711</v>
      </c>
      <c r="J118" s="40">
        <f>D118*[2]Assumptions!$C$57/([2]Assumptions!$C$10*0.001) /10^9</f>
        <v>6.8155621031730309</v>
      </c>
      <c r="K118" s="40">
        <f>F118*[2]Assumptions!$C$66/([2]Assumptions!$C$10*0.001) /10^9</f>
        <v>7.0467210554425748</v>
      </c>
      <c r="L118" s="50">
        <f>[2]Assumptions!$C$69</f>
        <v>4</v>
      </c>
      <c r="M118" s="39"/>
      <c r="N118" s="39"/>
      <c r="O118" s="44">
        <f>N118*Assumptions!$C$97/(Assumptions!$G$12*0.001) /10^9*M118/100</f>
        <v>0</v>
      </c>
      <c r="P118" s="48"/>
      <c r="Q118" s="42">
        <f t="shared" si="9"/>
        <v>78.554392076280195</v>
      </c>
      <c r="S118" s="29" t="str">
        <f t="shared" si="10"/>
        <v>(260,81,30,100,0,0)</v>
      </c>
    </row>
    <row r="119" spans="2:19">
      <c r="B119" s="38">
        <v>12</v>
      </c>
      <c r="C119" s="39">
        <v>260</v>
      </c>
      <c r="D119" s="39">
        <v>63</v>
      </c>
      <c r="E119" s="37">
        <v>40</v>
      </c>
      <c r="F119" s="39">
        <v>100</v>
      </c>
      <c r="G119" s="40">
        <f>B119*[2]Assumptions!$C$19*365*24*[2]Assumptions!$D$26*1000/([2]Assumptions!$C$10*0.001) /10^9</f>
        <v>12.833780869565217</v>
      </c>
      <c r="H119" s="40">
        <f>C119*[2]Assumptions!$C$20*365*24*[2]Assumptions!$D$30*1000/([2]Assumptions!$C$10*0.001) /10^9</f>
        <v>45.619957830488204</v>
      </c>
      <c r="I119" s="40">
        <f>E119*[2]Assumptions!$C$47/([2]Assumptions!$C$10*0.001) /10^9</f>
        <v>2.9844936234815616</v>
      </c>
      <c r="J119" s="40">
        <f>D119*[2]Assumptions!$C$57/([2]Assumptions!$C$10*0.001) /10^9</f>
        <v>5.3009927469123577</v>
      </c>
      <c r="K119" s="40">
        <f>F119*[2]Assumptions!$C$66/([2]Assumptions!$C$10*0.001) /10^9</f>
        <v>7.0467210554425748</v>
      </c>
      <c r="L119" s="50">
        <f>[2]Assumptions!$C$69</f>
        <v>4</v>
      </c>
      <c r="M119" s="39"/>
      <c r="N119" s="39"/>
      <c r="O119" s="44">
        <f>N119*Assumptions!$C$97/(Assumptions!$G$12*0.001) /10^9*M119/100</f>
        <v>0</v>
      </c>
      <c r="P119" s="48"/>
      <c r="Q119" s="42">
        <f t="shared" si="9"/>
        <v>77.785946125889922</v>
      </c>
      <c r="S119" s="29" t="str">
        <f t="shared" si="10"/>
        <v>(260,63,40,100,0,0)</v>
      </c>
    </row>
    <row r="120" spans="2:19">
      <c r="B120" s="38">
        <v>12</v>
      </c>
      <c r="C120" s="39">
        <v>260</v>
      </c>
      <c r="D120" s="39">
        <v>60</v>
      </c>
      <c r="E120" s="37">
        <v>50</v>
      </c>
      <c r="F120" s="39">
        <v>100</v>
      </c>
      <c r="G120" s="40">
        <f>B120*[2]Assumptions!$C$19*365*24*[2]Assumptions!$D$26*1000/([2]Assumptions!$C$10*0.001) /10^9</f>
        <v>12.833780869565217</v>
      </c>
      <c r="H120" s="40">
        <f>C120*[2]Assumptions!$C$20*365*24*[2]Assumptions!$D$30*1000/([2]Assumptions!$C$10*0.001) /10^9</f>
        <v>45.619957830488204</v>
      </c>
      <c r="I120" s="40">
        <f>E120*[2]Assumptions!$C$47/([2]Assumptions!$C$10*0.001) /10^9</f>
        <v>3.7306170293519516</v>
      </c>
      <c r="J120" s="40">
        <f>D120*[2]Assumptions!$C$57/([2]Assumptions!$C$10*0.001) /10^9</f>
        <v>5.0485645208689114</v>
      </c>
      <c r="K120" s="40">
        <f>F120*[2]Assumptions!$C$66/([2]Assumptions!$C$10*0.001) /10^9</f>
        <v>7.0467210554425748</v>
      </c>
      <c r="L120" s="50">
        <f>[2]Assumptions!$C$69</f>
        <v>4</v>
      </c>
      <c r="M120" s="39"/>
      <c r="N120" s="39"/>
      <c r="O120" s="44">
        <f>N120*Assumptions!$C$97/(Assumptions!$G$12*0.001) /10^9*M120/100</f>
        <v>0</v>
      </c>
      <c r="P120" s="48"/>
      <c r="Q120" s="42">
        <f t="shared" si="9"/>
        <v>78.279641305716865</v>
      </c>
      <c r="S120" s="29" t="str">
        <f t="shared" si="10"/>
        <v>(260,60,50,100,0,0)</v>
      </c>
    </row>
    <row r="121" spans="2:19">
      <c r="B121" s="38">
        <v>12</v>
      </c>
      <c r="C121" s="39">
        <v>260</v>
      </c>
      <c r="D121" s="39">
        <v>58</v>
      </c>
      <c r="E121" s="37">
        <v>60</v>
      </c>
      <c r="F121" s="39">
        <v>100</v>
      </c>
      <c r="G121" s="40">
        <f>B121*[2]Assumptions!$C$19*365*24*[2]Assumptions!$D$26*1000/([2]Assumptions!$C$10*0.001) /10^9</f>
        <v>12.833780869565217</v>
      </c>
      <c r="H121" s="40">
        <f>C121*[2]Assumptions!$C$20*365*24*[2]Assumptions!$D$30*1000/([2]Assumptions!$C$10*0.001) /10^9</f>
        <v>45.619957830488204</v>
      </c>
      <c r="I121" s="40">
        <f>E121*[2]Assumptions!$C$47/([2]Assumptions!$C$10*0.001) /10^9</f>
        <v>4.4767404352223421</v>
      </c>
      <c r="J121" s="40">
        <f>D121*[2]Assumptions!$C$57/([2]Assumptions!$C$10*0.001) /10^9</f>
        <v>4.8802790368399478</v>
      </c>
      <c r="K121" s="40">
        <f>F121*[2]Assumptions!$C$66/([2]Assumptions!$C$10*0.001) /10^9</f>
        <v>7.0467210554425748</v>
      </c>
      <c r="L121" s="50">
        <f>[2]Assumptions!$C$69</f>
        <v>4</v>
      </c>
      <c r="M121" s="39"/>
      <c r="N121" s="39"/>
      <c r="O121" s="44">
        <f>N121*Assumptions!$C$97/(Assumptions!$G$12*0.001) /10^9*M121/100</f>
        <v>0</v>
      </c>
      <c r="P121" s="48"/>
      <c r="Q121" s="42">
        <f t="shared" si="9"/>
        <v>78.857479227558287</v>
      </c>
      <c r="S121" s="29" t="str">
        <f t="shared" si="10"/>
        <v>(260,58,60,100,0,0)</v>
      </c>
    </row>
    <row r="122" spans="2:19">
      <c r="B122" s="38">
        <v>12</v>
      </c>
      <c r="C122" s="39">
        <v>260</v>
      </c>
      <c r="D122" s="39">
        <v>57</v>
      </c>
      <c r="E122" s="37">
        <v>70</v>
      </c>
      <c r="F122" s="39">
        <v>100</v>
      </c>
      <c r="G122" s="40">
        <f>B122*[2]Assumptions!$C$19*365*24*[2]Assumptions!$D$26*1000/([2]Assumptions!$C$10*0.001) /10^9</f>
        <v>12.833780869565217</v>
      </c>
      <c r="H122" s="40">
        <f>C122*[2]Assumptions!$C$20*365*24*[2]Assumptions!$D$30*1000/([2]Assumptions!$C$10*0.001) /10^9</f>
        <v>45.619957830488204</v>
      </c>
      <c r="I122" s="40">
        <f>E122*[2]Assumptions!$C$47/([2]Assumptions!$C$10*0.001) /10^9</f>
        <v>5.2228638410927326</v>
      </c>
      <c r="J122" s="40">
        <f>D122*[2]Assumptions!$C$57/([2]Assumptions!$C$10*0.001) /10^9</f>
        <v>4.796136294825466</v>
      </c>
      <c r="K122" s="40">
        <f>F122*[2]Assumptions!$C$66/([2]Assumptions!$C$10*0.001) /10^9</f>
        <v>7.0467210554425748</v>
      </c>
      <c r="L122" s="50">
        <f>[2]Assumptions!$C$69</f>
        <v>4</v>
      </c>
      <c r="M122" s="39"/>
      <c r="N122" s="39"/>
      <c r="O122" s="44">
        <f>N122*Assumptions!$C$97/(Assumptions!$G$12*0.001) /10^9*M122/100</f>
        <v>0</v>
      </c>
      <c r="P122" s="48"/>
      <c r="Q122" s="42">
        <f t="shared" si="9"/>
        <v>79.519459891414201</v>
      </c>
      <c r="S122" s="29" t="str">
        <f t="shared" si="10"/>
        <v>(260,57,70,100,0,0)</v>
      </c>
    </row>
    <row r="123" spans="2:19">
      <c r="B123" s="38">
        <v>12</v>
      </c>
      <c r="C123" s="39">
        <v>260</v>
      </c>
      <c r="D123" s="39">
        <v>56</v>
      </c>
      <c r="E123" s="37">
        <v>80</v>
      </c>
      <c r="F123" s="39">
        <v>100</v>
      </c>
      <c r="G123" s="40">
        <f>B123*[2]Assumptions!$C$19*365*24*[2]Assumptions!$D$26*1000/([2]Assumptions!$C$10*0.001) /10^9</f>
        <v>12.833780869565217</v>
      </c>
      <c r="H123" s="40">
        <f>C123*[2]Assumptions!$C$20*365*24*[2]Assumptions!$D$30*1000/([2]Assumptions!$C$10*0.001) /10^9</f>
        <v>45.619957830488204</v>
      </c>
      <c r="I123" s="40">
        <f>E123*[2]Assumptions!$C$47/([2]Assumptions!$C$10*0.001) /10^9</f>
        <v>5.9689872469631231</v>
      </c>
      <c r="J123" s="40">
        <f>D123*[2]Assumptions!$C$57/([2]Assumptions!$C$10*0.001) /10^9</f>
        <v>4.7119935528109842</v>
      </c>
      <c r="K123" s="40">
        <f>F123*[2]Assumptions!$C$66/([2]Assumptions!$C$10*0.001) /10^9</f>
        <v>7.0467210554425748</v>
      </c>
      <c r="L123" s="50">
        <f>[2]Assumptions!$C$69</f>
        <v>4</v>
      </c>
      <c r="M123" s="39"/>
      <c r="N123" s="39"/>
      <c r="O123" s="44">
        <f>N123*Assumptions!$C$97/(Assumptions!$G$12*0.001) /10^9*M123/100</f>
        <v>0</v>
      </c>
      <c r="P123" s="48"/>
      <c r="Q123" s="42">
        <f t="shared" si="9"/>
        <v>80.1814405552701</v>
      </c>
      <c r="S123" s="29" t="str">
        <f t="shared" si="10"/>
        <v>(260,56,80,100,0,0)</v>
      </c>
    </row>
    <row r="124" spans="2:19">
      <c r="B124" s="38">
        <v>12</v>
      </c>
      <c r="C124" s="39">
        <v>260</v>
      </c>
      <c r="D124" s="39">
        <v>55</v>
      </c>
      <c r="E124" s="37">
        <v>90</v>
      </c>
      <c r="F124" s="39">
        <v>100</v>
      </c>
      <c r="G124" s="40">
        <f>B124*[2]Assumptions!$C$19*365*24*[2]Assumptions!$D$26*1000/([2]Assumptions!$C$10*0.001) /10^9</f>
        <v>12.833780869565217</v>
      </c>
      <c r="H124" s="40">
        <f>C124*[2]Assumptions!$C$20*365*24*[2]Assumptions!$D$30*1000/([2]Assumptions!$C$10*0.001) /10^9</f>
        <v>45.619957830488204</v>
      </c>
      <c r="I124" s="40">
        <f>E124*[2]Assumptions!$C$47/([2]Assumptions!$C$10*0.001) /10^9</f>
        <v>6.7151106528335136</v>
      </c>
      <c r="J124" s="40">
        <f>D124*[2]Assumptions!$C$57/([2]Assumptions!$C$10*0.001) /10^9</f>
        <v>4.6278508107965024</v>
      </c>
      <c r="K124" s="40">
        <f>F124*[2]Assumptions!$C$66/([2]Assumptions!$C$10*0.001) /10^9</f>
        <v>7.0467210554425748</v>
      </c>
      <c r="L124" s="50">
        <f>[2]Assumptions!$C$69</f>
        <v>4</v>
      </c>
      <c r="M124" s="39"/>
      <c r="N124" s="39"/>
      <c r="O124" s="44">
        <f>N124*Assumptions!$C$97/(Assumptions!$G$12*0.001) /10^9*M124/100</f>
        <v>0</v>
      </c>
      <c r="P124" s="48"/>
      <c r="Q124" s="42">
        <f t="shared" si="9"/>
        <v>80.843421219126014</v>
      </c>
      <c r="S124" s="29" t="str">
        <f t="shared" si="10"/>
        <v>(260,55,90,100,0,0)</v>
      </c>
    </row>
    <row r="125" spans="2:19">
      <c r="B125" s="38">
        <v>12</v>
      </c>
      <c r="C125" s="39">
        <v>260</v>
      </c>
      <c r="D125" s="39">
        <v>55</v>
      </c>
      <c r="E125" s="37">
        <v>100</v>
      </c>
      <c r="F125" s="39">
        <v>100</v>
      </c>
      <c r="G125" s="40">
        <f>B125*[2]Assumptions!$C$19*365*24*[2]Assumptions!$D$26*1000/([2]Assumptions!$C$10*0.001) /10^9</f>
        <v>12.833780869565217</v>
      </c>
      <c r="H125" s="40">
        <f>C125*[2]Assumptions!$C$20*365*24*[2]Assumptions!$D$30*1000/([2]Assumptions!$C$10*0.001) /10^9</f>
        <v>45.619957830488204</v>
      </c>
      <c r="I125" s="40">
        <f>E125*[2]Assumptions!$C$47/([2]Assumptions!$C$10*0.001) /10^9</f>
        <v>7.4612340587039032</v>
      </c>
      <c r="J125" s="40">
        <f>D125*[2]Assumptions!$C$57/([2]Assumptions!$C$10*0.001) /10^9</f>
        <v>4.6278508107965024</v>
      </c>
      <c r="K125" s="40">
        <f>F125*[2]Assumptions!$C$66/([2]Assumptions!$C$10*0.001) /10^9</f>
        <v>7.0467210554425748</v>
      </c>
      <c r="L125" s="50">
        <f>[2]Assumptions!$C$69</f>
        <v>4</v>
      </c>
      <c r="M125" s="39"/>
      <c r="N125" s="39"/>
      <c r="O125" s="44">
        <f>N125*Assumptions!$C$97/(Assumptions!$G$12*0.001) /10^9*M125/100</f>
        <v>0</v>
      </c>
      <c r="P125" s="48"/>
      <c r="Q125" s="42">
        <f t="shared" si="9"/>
        <v>81.589544624996407</v>
      </c>
      <c r="S125" s="29" t="str">
        <f t="shared" si="10"/>
        <v>(260,55,100,100,0,0)</v>
      </c>
    </row>
    <row r="126" spans="2:19">
      <c r="B126" s="4">
        <v>12</v>
      </c>
      <c r="C126" s="39">
        <v>240</v>
      </c>
      <c r="D126" s="39">
        <v>114</v>
      </c>
      <c r="E126" s="37">
        <v>40</v>
      </c>
      <c r="F126" s="39">
        <v>100</v>
      </c>
      <c r="G126" s="40">
        <f>B126*Assumptions!$C$19*365*24*Assumptions!$D$26*1000/(Assumptions!$C$10*0.001) /10^9</f>
        <v>12.833780869565217</v>
      </c>
      <c r="H126" s="40">
        <f>C126*Assumptions!$C$20*365*24*Assumptions!$D$30*1000/(Assumptions!$C$10*0.001) /10^9</f>
        <v>42.110730305066035</v>
      </c>
      <c r="I126" s="40">
        <f>E126*Assumptions!$C$47/(Assumptions!$C$10*0.001) /10^9</f>
        <v>2.9844936234815616</v>
      </c>
      <c r="J126" s="40">
        <f>D126*Assumptions!$C$57/(Assumptions!$C$10*0.001) /10^9</f>
        <v>9.592272589650932</v>
      </c>
      <c r="K126" s="40">
        <f>F126*Assumptions!$C$66/(Assumptions!$C$10*0.001) /10^9</f>
        <v>7.0467210554425748</v>
      </c>
      <c r="L126" s="47">
        <f>4</f>
        <v>4</v>
      </c>
      <c r="M126" s="39">
        <v>5.62</v>
      </c>
      <c r="N126" s="39">
        <v>41</v>
      </c>
      <c r="O126" s="44">
        <f>N126*Assumptions!$C$98/(Assumptions!$G$10*0.001) /10^9*M126/100</f>
        <v>2.1465415544258968</v>
      </c>
      <c r="P126" s="48">
        <f>Assumptions!$C$114*Assumptions!$C$113/(Assumptions!$G$10*0.001) /10^9</f>
        <v>0</v>
      </c>
      <c r="Q126" s="42">
        <f t="shared" ref="Q126:Q148" si="11">SUM(G126:L126)+O126+P126</f>
        <v>80.714539997632215</v>
      </c>
      <c r="S126" s="29" t="str">
        <f t="shared" si="10"/>
        <v>(240,114,40,100,41,0.06)</v>
      </c>
    </row>
    <row r="127" spans="2:19">
      <c r="B127" s="4">
        <v>12</v>
      </c>
      <c r="C127" s="39">
        <v>240</v>
      </c>
      <c r="D127" s="39">
        <v>99</v>
      </c>
      <c r="E127" s="37">
        <v>50</v>
      </c>
      <c r="F127" s="39">
        <v>100</v>
      </c>
      <c r="G127" s="40">
        <f>B127*Assumptions!$C$19*365*24*Assumptions!$D$26*1000/(Assumptions!$C$10*0.001) /10^9</f>
        <v>12.833780869565217</v>
      </c>
      <c r="H127" s="40">
        <f>C127*Assumptions!$C$20*365*24*Assumptions!$D$30*1000/(Assumptions!$C$10*0.001) /10^9</f>
        <v>42.110730305066035</v>
      </c>
      <c r="I127" s="40">
        <f>E127*Assumptions!$C$47/(Assumptions!$C$10*0.001) /10^9</f>
        <v>3.7306170293519516</v>
      </c>
      <c r="J127" s="40">
        <f>D127*Assumptions!$C$57/(Assumptions!$C$10*0.001) /10^9</f>
        <v>8.330131459433705</v>
      </c>
      <c r="K127" s="40">
        <f>F127*Assumptions!$C$66/(Assumptions!$C$10*0.001) /10^9</f>
        <v>7.0467210554425748</v>
      </c>
      <c r="L127" s="47">
        <f>4</f>
        <v>4</v>
      </c>
      <c r="M127" s="39">
        <v>11.44</v>
      </c>
      <c r="N127" s="39">
        <v>18</v>
      </c>
      <c r="O127" s="44">
        <f>N127*Assumptions!$C$98/(Assumptions!$G$10*0.001) /10^9*M127/100</f>
        <v>1.9183049947373525</v>
      </c>
      <c r="P127" s="48">
        <f>Assumptions!$C$114*Assumptions!$C$113/(Assumptions!$G$10*0.001) /10^9</f>
        <v>0</v>
      </c>
      <c r="Q127" s="42">
        <f t="shared" si="11"/>
        <v>79.970285713596837</v>
      </c>
      <c r="S127" s="29" t="str">
        <f t="shared" si="10"/>
        <v>(240,99,50,100,18,0.11)</v>
      </c>
    </row>
    <row r="128" spans="2:19">
      <c r="B128" s="4">
        <v>12</v>
      </c>
      <c r="C128" s="39">
        <v>240</v>
      </c>
      <c r="D128" s="39">
        <v>91</v>
      </c>
      <c r="E128" s="37">
        <v>60</v>
      </c>
      <c r="F128" s="39">
        <v>100</v>
      </c>
      <c r="G128" s="40">
        <f>B128*Assumptions!$C$19*365*24*Assumptions!$D$26*1000/(Assumptions!$C$10*0.001) /10^9</f>
        <v>12.833780869565217</v>
      </c>
      <c r="H128" s="40">
        <f>C128*Assumptions!$C$20*365*24*Assumptions!$D$30*1000/(Assumptions!$C$10*0.001) /10^9</f>
        <v>42.110730305066035</v>
      </c>
      <c r="I128" s="40">
        <f>E128*Assumptions!$C$47/(Assumptions!$C$10*0.001) /10^9</f>
        <v>4.4767404352223421</v>
      </c>
      <c r="J128" s="40">
        <f>D128*Assumptions!$C$57/(Assumptions!$C$10*0.001) /10^9</f>
        <v>7.6569895233178498</v>
      </c>
      <c r="K128" s="40">
        <f>F128*Assumptions!$C$66/(Assumptions!$C$10*0.001) /10^9</f>
        <v>7.0467210554425748</v>
      </c>
      <c r="L128" s="47">
        <f>4</f>
        <v>4</v>
      </c>
      <c r="M128" s="39">
        <v>14.98</v>
      </c>
      <c r="N128" s="39">
        <v>14</v>
      </c>
      <c r="O128" s="44">
        <f>N128*Assumptions!$C$98/(Assumptions!$G$10*0.001) /10^9*M128/100</f>
        <v>1.9537049509339428</v>
      </c>
      <c r="P128" s="48">
        <f>Assumptions!$C$114*Assumptions!$C$113/(Assumptions!$G$10*0.001) /10^9</f>
        <v>0</v>
      </c>
      <c r="Q128" s="42">
        <f t="shared" si="11"/>
        <v>80.07866713954796</v>
      </c>
      <c r="S128" s="29" t="str">
        <f t="shared" si="10"/>
        <v>(240,91,60,100,14,0.15)</v>
      </c>
    </row>
    <row r="129" spans="2:19">
      <c r="B129" s="4">
        <v>12</v>
      </c>
      <c r="C129" s="39">
        <v>240</v>
      </c>
      <c r="D129" s="39">
        <v>85</v>
      </c>
      <c r="E129" s="37">
        <v>70</v>
      </c>
      <c r="F129" s="39">
        <v>100</v>
      </c>
      <c r="G129" s="40">
        <f>B129*Assumptions!$C$19*365*24*Assumptions!$D$26*1000/(Assumptions!$C$10*0.001) /10^9</f>
        <v>12.833780869565217</v>
      </c>
      <c r="H129" s="40">
        <f>C129*Assumptions!$C$20*365*24*Assumptions!$D$30*1000/(Assumptions!$C$10*0.001) /10^9</f>
        <v>42.110730305066035</v>
      </c>
      <c r="I129" s="40">
        <f>E129*Assumptions!$C$47/(Assumptions!$C$10*0.001) /10^9</f>
        <v>5.2228638410927326</v>
      </c>
      <c r="J129" s="40">
        <f>D129*Assumptions!$C$57/(Assumptions!$C$10*0.001) /10^9</f>
        <v>7.152133071230959</v>
      </c>
      <c r="K129" s="40">
        <f>F129*Assumptions!$C$66/(Assumptions!$C$10*0.001) /10^9</f>
        <v>7.0467210554425748</v>
      </c>
      <c r="L129" s="47">
        <f>4</f>
        <v>4</v>
      </c>
      <c r="M129" s="39">
        <v>16.829999999999998</v>
      </c>
      <c r="N129" s="39">
        <v>12</v>
      </c>
      <c r="O129" s="44">
        <f>N129*Assumptions!$C$98/(Assumptions!$G$10*0.001) /10^9*M129/100</f>
        <v>1.8814145140693264</v>
      </c>
      <c r="P129" s="48">
        <f>Assumptions!$C$114*Assumptions!$C$113/(Assumptions!$G$10*0.001) /10^9</f>
        <v>0</v>
      </c>
      <c r="Q129" s="42">
        <f t="shared" si="11"/>
        <v>80.247643656466835</v>
      </c>
      <c r="S129" s="29" t="str">
        <f t="shared" si="10"/>
        <v>(240,85,70,100,12,0.17)</v>
      </c>
    </row>
    <row r="130" spans="2:19">
      <c r="B130" s="4">
        <v>12</v>
      </c>
      <c r="C130" s="39">
        <v>240</v>
      </c>
      <c r="D130" s="39">
        <v>81</v>
      </c>
      <c r="E130" s="37">
        <v>80</v>
      </c>
      <c r="F130" s="39">
        <v>100</v>
      </c>
      <c r="G130" s="40">
        <f>B130*Assumptions!$C$19*365*24*Assumptions!$D$26*1000/(Assumptions!$C$10*0.001) /10^9</f>
        <v>12.833780869565217</v>
      </c>
      <c r="H130" s="40">
        <f>C130*Assumptions!$C$20*365*24*Assumptions!$D$30*1000/(Assumptions!$C$10*0.001) /10^9</f>
        <v>42.110730305066035</v>
      </c>
      <c r="I130" s="40">
        <f>E130*Assumptions!$C$47/(Assumptions!$C$10*0.001) /10^9</f>
        <v>5.9689872469631231</v>
      </c>
      <c r="J130" s="40">
        <f>D130*Assumptions!$C$57/(Assumptions!$C$10*0.001) /10^9</f>
        <v>6.8155621031730309</v>
      </c>
      <c r="K130" s="40">
        <f>F130*Assumptions!$C$66/(Assumptions!$C$10*0.001) /10^9</f>
        <v>7.0467210554425748</v>
      </c>
      <c r="L130" s="47">
        <f>4</f>
        <v>4</v>
      </c>
      <c r="M130" s="39">
        <v>17.87</v>
      </c>
      <c r="N130" s="39">
        <v>11</v>
      </c>
      <c r="O130" s="44">
        <f>N130*Assumptions!$C$98/(Assumptions!$G$10*0.001) /10^9*M130/100</f>
        <v>1.8312024709378463</v>
      </c>
      <c r="P130" s="48">
        <f>Assumptions!$C$114*Assumptions!$C$113/(Assumptions!$G$10*0.001) /10^9</f>
        <v>0</v>
      </c>
      <c r="Q130" s="42">
        <f t="shared" si="11"/>
        <v>80.606984051147833</v>
      </c>
      <c r="S130" s="29" t="str">
        <f t="shared" si="10"/>
        <v>(240,81,80,100,11,0.18)</v>
      </c>
    </row>
    <row r="131" spans="2:19">
      <c r="B131" s="4">
        <v>12</v>
      </c>
      <c r="C131" s="39">
        <v>240</v>
      </c>
      <c r="D131" s="39">
        <v>79</v>
      </c>
      <c r="E131" s="37">
        <v>90</v>
      </c>
      <c r="F131" s="39">
        <v>100</v>
      </c>
      <c r="G131" s="40">
        <f>B131*Assumptions!$C$19*365*24*Assumptions!$D$26*1000/(Assumptions!$C$10*0.001) /10^9</f>
        <v>12.833780869565217</v>
      </c>
      <c r="H131" s="40">
        <f>C131*Assumptions!$C$20*365*24*Assumptions!$D$30*1000/(Assumptions!$C$10*0.001) /10^9</f>
        <v>42.110730305066035</v>
      </c>
      <c r="I131" s="40">
        <f>E131*Assumptions!$C$47/(Assumptions!$C$10*0.001) /10^9</f>
        <v>6.7151106528335136</v>
      </c>
      <c r="J131" s="40">
        <f>D131*Assumptions!$C$57/(Assumptions!$C$10*0.001) /10^9</f>
        <v>6.6472766191440682</v>
      </c>
      <c r="K131" s="40">
        <f>F131*Assumptions!$C$66/(Assumptions!$C$10*0.001) /10^9</f>
        <v>7.0467210554425748</v>
      </c>
      <c r="L131" s="47">
        <f>4</f>
        <v>4</v>
      </c>
      <c r="M131" s="39">
        <v>18.489999999999998</v>
      </c>
      <c r="N131" s="39">
        <v>11</v>
      </c>
      <c r="O131" s="44">
        <f>N131*Assumptions!$C$98/(Assumptions!$G$10*0.001) /10^9*M131/100</f>
        <v>1.8947360765327799</v>
      </c>
      <c r="P131" s="48">
        <f>Assumptions!$C$114*Assumptions!$C$113/(Assumptions!$G$10*0.001) /10^9</f>
        <v>0</v>
      </c>
      <c r="Q131" s="42">
        <f t="shared" si="11"/>
        <v>81.248355578584196</v>
      </c>
      <c r="S131" s="29" t="str">
        <f t="shared" si="10"/>
        <v>(240,79,90,100,11,0.18)</v>
      </c>
    </row>
    <row r="132" spans="2:19">
      <c r="B132" s="4">
        <v>12</v>
      </c>
      <c r="C132" s="39">
        <v>240</v>
      </c>
      <c r="D132" s="39">
        <v>79</v>
      </c>
      <c r="E132" s="37">
        <v>100</v>
      </c>
      <c r="F132" s="39">
        <v>100</v>
      </c>
      <c r="G132" s="40">
        <f>B132*Assumptions!$C$19*365*24*Assumptions!$D$26*1000/(Assumptions!$C$10*0.001) /10^9</f>
        <v>12.833780869565217</v>
      </c>
      <c r="H132" s="40">
        <f>C132*Assumptions!$C$20*365*24*Assumptions!$D$30*1000/(Assumptions!$C$10*0.001) /10^9</f>
        <v>42.110730305066035</v>
      </c>
      <c r="I132" s="40">
        <f>E132*Assumptions!$C$47/(Assumptions!$C$10*0.001) /10^9</f>
        <v>7.4612340587039032</v>
      </c>
      <c r="J132" s="40">
        <f>D132*Assumptions!$C$57/(Assumptions!$C$10*0.001) /10^9</f>
        <v>6.6472766191440682</v>
      </c>
      <c r="K132" s="40">
        <f>F132*Assumptions!$C$66/(Assumptions!$C$10*0.001) /10^9</f>
        <v>7.0467210554425748</v>
      </c>
      <c r="L132" s="47">
        <f>4</f>
        <v>4</v>
      </c>
      <c r="M132" s="39">
        <v>18.73</v>
      </c>
      <c r="N132" s="39">
        <v>11</v>
      </c>
      <c r="O132" s="44">
        <f>N132*Assumptions!$C$98/(Assumptions!$G$10*0.001) /10^9*M132/100</f>
        <v>1.9193297303114638</v>
      </c>
      <c r="P132" s="48">
        <f>Assumptions!$C$114*Assumptions!$C$113/(Assumptions!$G$10*0.001) /10^9</f>
        <v>0</v>
      </c>
      <c r="Q132" s="42">
        <f t="shared" si="11"/>
        <v>82.019072638233254</v>
      </c>
      <c r="S132" s="29" t="str">
        <f t="shared" si="10"/>
        <v>(240,79,100,100,11,0.19)</v>
      </c>
    </row>
    <row r="133" spans="2:19">
      <c r="B133" s="4">
        <v>12</v>
      </c>
      <c r="C133" s="39">
        <v>250</v>
      </c>
      <c r="D133" s="39">
        <v>111</v>
      </c>
      <c r="E133" s="37">
        <v>30</v>
      </c>
      <c r="F133" s="39">
        <v>100</v>
      </c>
      <c r="G133" s="40">
        <f>B133*Assumptions!$C$19*365*24*Assumptions!$D$26*1000/(Assumptions!$C$10*0.001) /10^9</f>
        <v>12.833780869565217</v>
      </c>
      <c r="H133" s="40">
        <f>C133*Assumptions!$C$20*365*24*Assumptions!$D$30*1000/(Assumptions!$C$10*0.001) /10^9</f>
        <v>43.86534406777713</v>
      </c>
      <c r="I133" s="40">
        <f>E133*Assumptions!$C$47/(Assumptions!$C$10*0.001) /10^9</f>
        <v>2.2383702176111711</v>
      </c>
      <c r="J133" s="40">
        <f>D133*Assumptions!$C$57/(Assumptions!$C$10*0.001) /10^9</f>
        <v>9.3398443636074866</v>
      </c>
      <c r="K133" s="40">
        <f>F133*Assumptions!$C$66/(Assumptions!$C$10*0.001) /10^9</f>
        <v>7.0467210554425748</v>
      </c>
      <c r="L133" s="47">
        <f>4</f>
        <v>4</v>
      </c>
      <c r="M133" s="39">
        <v>3.51</v>
      </c>
      <c r="N133" s="39">
        <v>91</v>
      </c>
      <c r="O133" s="44">
        <f>N133*Assumptions!$C$98/(Assumptions!$G$10*0.001) /10^9*M133/100</f>
        <v>2.9755526338823706</v>
      </c>
      <c r="P133" s="48">
        <f>Assumptions!$C$114*Assumptions!$C$113/(Assumptions!$G$10*0.001) /10^9</f>
        <v>0</v>
      </c>
      <c r="Q133" s="42">
        <f t="shared" si="11"/>
        <v>82.299613207885955</v>
      </c>
      <c r="S133" s="29" t="str">
        <f t="shared" si="10"/>
        <v>(250,111,30,100,91,0.04)</v>
      </c>
    </row>
    <row r="134" spans="2:19">
      <c r="B134" s="4">
        <v>12</v>
      </c>
      <c r="C134" s="39">
        <v>250</v>
      </c>
      <c r="D134" s="39">
        <v>84</v>
      </c>
      <c r="E134" s="37">
        <v>40</v>
      </c>
      <c r="F134" s="39">
        <v>100</v>
      </c>
      <c r="G134" s="40">
        <f>B134*Assumptions!$C$19*365*24*Assumptions!$D$26*1000/(Assumptions!$C$10*0.001) /10^9</f>
        <v>12.833780869565217</v>
      </c>
      <c r="H134" s="40">
        <f>C134*Assumptions!$C$20*365*24*Assumptions!$D$30*1000/(Assumptions!$C$10*0.001) /10^9</f>
        <v>43.86534406777713</v>
      </c>
      <c r="I134" s="40">
        <f>E134*Assumptions!$C$47/(Assumptions!$C$10*0.001) /10^9</f>
        <v>2.9844936234815616</v>
      </c>
      <c r="J134" s="40">
        <f>D134*Assumptions!$C$57/(Assumptions!$C$10*0.001) /10^9</f>
        <v>7.0679903292164772</v>
      </c>
      <c r="K134" s="40">
        <f>F134*Assumptions!$C$66/(Assumptions!$C$10*0.001) /10^9</f>
        <v>7.0467210554425748</v>
      </c>
      <c r="L134" s="47">
        <f>4</f>
        <v>4</v>
      </c>
      <c r="M134" s="39">
        <v>13.49</v>
      </c>
      <c r="N134" s="39">
        <v>15</v>
      </c>
      <c r="O134" s="44">
        <f>N134*Assumptions!$C$98/(Assumptions!$G$10*0.001) /10^9*M134/100</f>
        <v>1.8850476674684498</v>
      </c>
      <c r="P134" s="48">
        <f>Assumptions!$C$114*Assumptions!$C$113/(Assumptions!$G$10*0.001) /10^9</f>
        <v>0</v>
      </c>
      <c r="Q134" s="42">
        <f t="shared" si="11"/>
        <v>79.683377612951418</v>
      </c>
      <c r="S134" s="29" t="str">
        <f t="shared" si="10"/>
        <v>(250,84,40,100,15,0.13)</v>
      </c>
    </row>
    <row r="135" spans="2:19">
      <c r="B135" s="4">
        <v>12</v>
      </c>
      <c r="C135" s="39">
        <v>250</v>
      </c>
      <c r="D135" s="39">
        <v>71</v>
      </c>
      <c r="E135" s="37">
        <v>50</v>
      </c>
      <c r="F135" s="39">
        <v>100</v>
      </c>
      <c r="G135" s="40">
        <f>B135*Assumptions!$C$19*365*24*Assumptions!$D$26*1000/(Assumptions!$C$10*0.001) /10^9</f>
        <v>12.833780869565217</v>
      </c>
      <c r="H135" s="40">
        <f>C135*Assumptions!$C$20*365*24*Assumptions!$D$30*1000/(Assumptions!$C$10*0.001) /10^9</f>
        <v>43.86534406777713</v>
      </c>
      <c r="I135" s="40">
        <f>E135*Assumptions!$C$47/(Assumptions!$C$10*0.001) /10^9</f>
        <v>3.7306170293519516</v>
      </c>
      <c r="J135" s="40">
        <f>D135*Assumptions!$C$57/(Assumptions!$C$10*0.001) /10^9</f>
        <v>5.9741346830282129</v>
      </c>
      <c r="K135" s="40">
        <f>F135*Assumptions!$C$66/(Assumptions!$C$10*0.001) /10^9</f>
        <v>7.0467210554425748</v>
      </c>
      <c r="L135" s="47">
        <f>4</f>
        <v>4</v>
      </c>
      <c r="M135" s="39">
        <v>19.02</v>
      </c>
      <c r="N135" s="39">
        <v>11</v>
      </c>
      <c r="O135" s="44">
        <f>N135*Assumptions!$C$98/(Assumptions!$G$10*0.001) /10^9*M135/100</f>
        <v>1.949047061960707</v>
      </c>
      <c r="P135" s="48">
        <f>Assumptions!$C$114*Assumptions!$C$113/(Assumptions!$G$10*0.001) /10^9</f>
        <v>0</v>
      </c>
      <c r="Q135" s="42">
        <f t="shared" si="11"/>
        <v>79.399644767125807</v>
      </c>
      <c r="S135" s="29" t="str">
        <f t="shared" si="10"/>
        <v>(250,71,50,100,11,0.19)</v>
      </c>
    </row>
    <row r="136" spans="2:19">
      <c r="B136" s="4">
        <v>12</v>
      </c>
      <c r="C136" s="39">
        <v>250</v>
      </c>
      <c r="D136" s="39">
        <v>69</v>
      </c>
      <c r="E136" s="37">
        <v>60</v>
      </c>
      <c r="F136" s="39">
        <v>100</v>
      </c>
      <c r="G136" s="40">
        <f>B136*Assumptions!$C$19*365*24*Assumptions!$D$26*1000/(Assumptions!$C$10*0.001) /10^9</f>
        <v>12.833780869565217</v>
      </c>
      <c r="H136" s="40">
        <f>C136*Assumptions!$C$20*365*24*Assumptions!$D$30*1000/(Assumptions!$C$10*0.001) /10^9</f>
        <v>43.86534406777713</v>
      </c>
      <c r="I136" s="40">
        <f>E136*Assumptions!$C$47/(Assumptions!$C$10*0.001) /10^9</f>
        <v>4.4767404352223421</v>
      </c>
      <c r="J136" s="40">
        <f>D136*Assumptions!$C$57/(Assumptions!$C$10*0.001) /10^9</f>
        <v>5.8058491989992493</v>
      </c>
      <c r="K136" s="40">
        <f>F136*Assumptions!$C$66/(Assumptions!$C$10*0.001) /10^9</f>
        <v>7.0467210554425748</v>
      </c>
      <c r="L136" s="47">
        <f>4</f>
        <v>4</v>
      </c>
      <c r="M136" s="39">
        <v>22.2</v>
      </c>
      <c r="N136" s="39">
        <v>9</v>
      </c>
      <c r="O136" s="44">
        <f>N136*Assumptions!$C$98/(Assumptions!$G$10*0.001) /10^9*M136/100</f>
        <v>1.8612924337049486</v>
      </c>
      <c r="P136" s="48">
        <f>Assumptions!$C$114*Assumptions!$C$113/(Assumptions!$G$10*0.001) /10^9</f>
        <v>0</v>
      </c>
      <c r="Q136" s="42">
        <f t="shared" si="11"/>
        <v>79.889728060711462</v>
      </c>
      <c r="S136" s="29" t="str">
        <f t="shared" si="10"/>
        <v>(250,69,60,100,9,0.22)</v>
      </c>
    </row>
    <row r="137" spans="2:19">
      <c r="B137" s="4">
        <v>12</v>
      </c>
      <c r="C137" s="39">
        <v>250</v>
      </c>
      <c r="D137" s="39">
        <v>68</v>
      </c>
      <c r="E137" s="37">
        <v>70</v>
      </c>
      <c r="F137" s="39">
        <v>100</v>
      </c>
      <c r="G137" s="40">
        <f>B137*Assumptions!$C$19*365*24*Assumptions!$D$26*1000/(Assumptions!$C$10*0.001) /10^9</f>
        <v>12.833780869565217</v>
      </c>
      <c r="H137" s="40">
        <f>C137*Assumptions!$C$20*365*24*Assumptions!$D$30*1000/(Assumptions!$C$10*0.001) /10^9</f>
        <v>43.86534406777713</v>
      </c>
      <c r="I137" s="40">
        <f>E137*Assumptions!$C$47/(Assumptions!$C$10*0.001) /10^9</f>
        <v>5.2228638410927326</v>
      </c>
      <c r="J137" s="40">
        <f>D137*Assumptions!$C$57/(Assumptions!$C$10*0.001) /10^9</f>
        <v>5.7217064569847667</v>
      </c>
      <c r="K137" s="40">
        <f>F137*Assumptions!$C$66/(Assumptions!$C$10*0.001) /10^9</f>
        <v>7.0467210554425748</v>
      </c>
      <c r="L137" s="47">
        <f>4</f>
        <v>4</v>
      </c>
      <c r="M137" s="39">
        <v>24.08</v>
      </c>
      <c r="N137" s="39">
        <v>8</v>
      </c>
      <c r="O137" s="44">
        <f>N137*Assumptions!$C$98/(Assumptions!$G$10*0.001) /10^9*M137/100</f>
        <v>1.7945914636082145</v>
      </c>
      <c r="P137" s="48">
        <f>Assumptions!$C$114*Assumptions!$C$113/(Assumptions!$G$10*0.001) /10^9</f>
        <v>0</v>
      </c>
      <c r="Q137" s="42">
        <f t="shared" si="11"/>
        <v>80.485007754470629</v>
      </c>
      <c r="S137" s="29" t="str">
        <f t="shared" si="10"/>
        <v>(250,68,70,100,8,0.24)</v>
      </c>
    </row>
    <row r="138" spans="2:19">
      <c r="B138" s="4">
        <v>12</v>
      </c>
      <c r="C138" s="39">
        <v>250</v>
      </c>
      <c r="D138" s="39">
        <v>67</v>
      </c>
      <c r="E138" s="37">
        <v>80</v>
      </c>
      <c r="F138" s="39">
        <v>100</v>
      </c>
      <c r="G138" s="40">
        <f>B138*Assumptions!$C$19*365*24*Assumptions!$D$26*1000/(Assumptions!$C$10*0.001) /10^9</f>
        <v>12.833780869565217</v>
      </c>
      <c r="H138" s="40">
        <f>C138*Assumptions!$C$20*365*24*Assumptions!$D$30*1000/(Assumptions!$C$10*0.001) /10^9</f>
        <v>43.86534406777713</v>
      </c>
      <c r="I138" s="40">
        <f>E138*Assumptions!$C$47/(Assumptions!$C$10*0.001) /10^9</f>
        <v>5.9689872469631231</v>
      </c>
      <c r="J138" s="40">
        <f>D138*Assumptions!$C$57/(Assumptions!$C$10*0.001) /10^9</f>
        <v>5.6375637149702857</v>
      </c>
      <c r="K138" s="40">
        <f>F138*Assumptions!$C$66/(Assumptions!$C$10*0.001) /10^9</f>
        <v>7.0467210554425748</v>
      </c>
      <c r="L138" s="47">
        <f>4</f>
        <v>4</v>
      </c>
      <c r="M138" s="39">
        <v>25.04</v>
      </c>
      <c r="N138" s="39">
        <v>8</v>
      </c>
      <c r="O138" s="44">
        <f>N138*Assumptions!$C$98/(Assumptions!$G$10*0.001) /10^9*M138/100</f>
        <v>1.8661366382371134</v>
      </c>
      <c r="P138" s="48">
        <f>Assumptions!$C$114*Assumptions!$C$113/(Assumptions!$G$10*0.001) /10^9</f>
        <v>0</v>
      </c>
      <c r="Q138" s="42">
        <f t="shared" si="11"/>
        <v>81.218533592955438</v>
      </c>
      <c r="S138" s="29" t="str">
        <f t="shared" si="10"/>
        <v>(250,67,80,100,8,0.25)</v>
      </c>
    </row>
    <row r="139" spans="2:19">
      <c r="B139" s="4">
        <v>12</v>
      </c>
      <c r="C139" s="39">
        <v>250</v>
      </c>
      <c r="D139" s="39">
        <v>67</v>
      </c>
      <c r="E139" s="37">
        <v>90</v>
      </c>
      <c r="F139" s="39">
        <v>100</v>
      </c>
      <c r="G139" s="40">
        <f>B139*Assumptions!$C$19*365*24*Assumptions!$D$26*1000/(Assumptions!$C$10*0.001) /10^9</f>
        <v>12.833780869565217</v>
      </c>
      <c r="H139" s="40">
        <f>C139*Assumptions!$C$20*365*24*Assumptions!$D$30*1000/(Assumptions!$C$10*0.001) /10^9</f>
        <v>43.86534406777713</v>
      </c>
      <c r="I139" s="40">
        <f>E139*Assumptions!$C$47/(Assumptions!$C$10*0.001) /10^9</f>
        <v>6.7151106528335136</v>
      </c>
      <c r="J139" s="40">
        <f>D139*Assumptions!$C$57/(Assumptions!$C$10*0.001) /10^9</f>
        <v>5.6375637149702857</v>
      </c>
      <c r="K139" s="40">
        <f>F139*Assumptions!$C$66/(Assumptions!$C$10*0.001) /10^9</f>
        <v>7.0467210554425748</v>
      </c>
      <c r="L139" s="47">
        <f>4</f>
        <v>4</v>
      </c>
      <c r="M139" s="39">
        <v>25.64</v>
      </c>
      <c r="N139" s="39">
        <v>8</v>
      </c>
      <c r="O139" s="44">
        <f>N139*Assumptions!$C$98/(Assumptions!$G$10*0.001) /10^9*M139/100</f>
        <v>1.9108523723801754</v>
      </c>
      <c r="P139" s="48">
        <f>Assumptions!$C$114*Assumptions!$C$113/(Assumptions!$G$10*0.001) /10^9</f>
        <v>0</v>
      </c>
      <c r="Q139" s="42">
        <f t="shared" si="11"/>
        <v>82.009372732968899</v>
      </c>
      <c r="S139" s="29" t="str">
        <f t="shared" si="10"/>
        <v>(250,67,90,100,8,0.26)</v>
      </c>
    </row>
    <row r="140" spans="2:19">
      <c r="B140" s="4">
        <v>12</v>
      </c>
      <c r="C140" s="39">
        <v>250</v>
      </c>
      <c r="D140" s="39">
        <v>67</v>
      </c>
      <c r="E140" s="37">
        <v>100</v>
      </c>
      <c r="F140" s="39">
        <v>100</v>
      </c>
      <c r="G140" s="40">
        <f>B140*Assumptions!$C$19*365*24*Assumptions!$D$26*1000/(Assumptions!$C$10*0.001) /10^9</f>
        <v>12.833780869565217</v>
      </c>
      <c r="H140" s="40">
        <f>C140*Assumptions!$C$20*365*24*Assumptions!$D$30*1000/(Assumptions!$C$10*0.001) /10^9</f>
        <v>43.86534406777713</v>
      </c>
      <c r="I140" s="40">
        <f>E140*Assumptions!$C$47/(Assumptions!$C$10*0.001) /10^9</f>
        <v>7.4612340587039032</v>
      </c>
      <c r="J140" s="40">
        <f>D140*Assumptions!$C$57/(Assumptions!$C$10*0.001) /10^9</f>
        <v>5.6375637149702857</v>
      </c>
      <c r="K140" s="40">
        <f>F140*Assumptions!$C$66/(Assumptions!$C$10*0.001) /10^9</f>
        <v>7.0467210554425748</v>
      </c>
      <c r="L140" s="47">
        <f>4</f>
        <v>4</v>
      </c>
      <c r="M140" s="39">
        <v>26.03</v>
      </c>
      <c r="N140" s="39">
        <v>8</v>
      </c>
      <c r="O140" s="44">
        <f>N140*Assumptions!$C$98/(Assumptions!$G$10*0.001) /10^9*M140/100</f>
        <v>1.9399175995731657</v>
      </c>
      <c r="P140" s="48">
        <f>Assumptions!$C$114*Assumptions!$C$113/(Assumptions!$G$10*0.001) /10^9</f>
        <v>0</v>
      </c>
      <c r="Q140" s="42">
        <f t="shared" si="11"/>
        <v>82.784561366032278</v>
      </c>
      <c r="S140" s="29" t="str">
        <f t="shared" si="10"/>
        <v>(250,67,100,100,8,0.26)</v>
      </c>
    </row>
    <row r="141" spans="2:19">
      <c r="B141" s="4">
        <v>12</v>
      </c>
      <c r="C141" s="39">
        <v>260</v>
      </c>
      <c r="D141" s="39">
        <v>81</v>
      </c>
      <c r="E141" s="37">
        <v>30</v>
      </c>
      <c r="F141" s="39">
        <v>100</v>
      </c>
      <c r="G141" s="40">
        <f>B141*Assumptions!$C$19*365*24*Assumptions!$D$26*1000/(Assumptions!$C$10*0.001) /10^9</f>
        <v>12.833780869565217</v>
      </c>
      <c r="H141" s="40">
        <f>C141*Assumptions!$C$20*365*24*Assumptions!$D$30*1000/(Assumptions!$C$10*0.001) /10^9</f>
        <v>45.619957830488204</v>
      </c>
      <c r="I141" s="40">
        <f>E141*Assumptions!$C$47/(Assumptions!$C$10*0.001) /10^9</f>
        <v>2.2383702176111711</v>
      </c>
      <c r="J141" s="40">
        <f>D141*Assumptions!$C$57/(Assumptions!$C$10*0.001) /10^9</f>
        <v>6.8155621031730309</v>
      </c>
      <c r="K141" s="40">
        <f>F141*Assumptions!$C$66/(Assumptions!$C$10*0.001) /10^9</f>
        <v>7.0467210554425748</v>
      </c>
      <c r="L141" s="47">
        <f>4</f>
        <v>4</v>
      </c>
      <c r="M141" s="39">
        <v>11.05</v>
      </c>
      <c r="N141" s="39">
        <v>19</v>
      </c>
      <c r="O141" s="44">
        <f>N141*Assumptions!$C$98/(Assumptions!$G$10*0.001) /10^9*M141/100</f>
        <v>1.955847579861631</v>
      </c>
      <c r="P141" s="48">
        <f>Assumptions!$C$114*Assumptions!$C$113/(Assumptions!$G$10*0.001) /10^9</f>
        <v>0</v>
      </c>
      <c r="Q141" s="42">
        <f t="shared" si="11"/>
        <v>80.51023965614182</v>
      </c>
      <c r="S141" s="29" t="str">
        <f t="shared" si="10"/>
        <v>(260,81,30,100,19,0.11)</v>
      </c>
    </row>
    <row r="142" spans="2:19">
      <c r="B142" s="4">
        <v>12</v>
      </c>
      <c r="C142" s="39">
        <v>260</v>
      </c>
      <c r="D142" s="39">
        <v>63</v>
      </c>
      <c r="E142" s="37">
        <v>40</v>
      </c>
      <c r="F142" s="39">
        <v>100</v>
      </c>
      <c r="G142" s="40">
        <f>B142*Assumptions!$C$19*365*24*Assumptions!$D$26*1000/(Assumptions!$C$10*0.001) /10^9</f>
        <v>12.833780869565217</v>
      </c>
      <c r="H142" s="40">
        <f>C142*Assumptions!$C$20*365*24*Assumptions!$D$30*1000/(Assumptions!$C$10*0.001) /10^9</f>
        <v>45.619957830488204</v>
      </c>
      <c r="I142" s="40">
        <f>E142*Assumptions!$C$47/(Assumptions!$C$10*0.001) /10^9</f>
        <v>2.9844936234815616</v>
      </c>
      <c r="J142" s="40">
        <f>D142*Assumptions!$C$57/(Assumptions!$C$10*0.001) /10^9</f>
        <v>5.3009927469123577</v>
      </c>
      <c r="K142" s="40">
        <f>F142*Assumptions!$C$66/(Assumptions!$C$10*0.001) /10^9</f>
        <v>7.0467210554425748</v>
      </c>
      <c r="L142" s="47">
        <f>4</f>
        <v>4</v>
      </c>
      <c r="M142" s="39">
        <v>20.66</v>
      </c>
      <c r="N142" s="39">
        <v>10</v>
      </c>
      <c r="O142" s="44">
        <f>N142*Assumptions!$C$98/(Assumptions!$G$10*0.001) /10^9*M142/100</f>
        <v>1.9246397237409527</v>
      </c>
      <c r="P142" s="48">
        <f>Assumptions!$C$114*Assumptions!$C$113/(Assumptions!$G$10*0.001) /10^9</f>
        <v>0</v>
      </c>
      <c r="Q142" s="42">
        <f t="shared" si="11"/>
        <v>79.710585849630874</v>
      </c>
      <c r="S142" s="29" t="str">
        <f t="shared" si="10"/>
        <v>(260,63,40,100,10,0.21)</v>
      </c>
    </row>
    <row r="143" spans="2:19">
      <c r="B143" s="4">
        <v>12</v>
      </c>
      <c r="C143" s="39">
        <v>260</v>
      </c>
      <c r="D143" s="39">
        <v>60</v>
      </c>
      <c r="E143" s="37">
        <v>50</v>
      </c>
      <c r="F143" s="39">
        <v>100</v>
      </c>
      <c r="G143" s="40">
        <f>B143*Assumptions!$C$19*365*24*Assumptions!$D$26*1000/(Assumptions!$C$10*0.001) /10^9</f>
        <v>12.833780869565217</v>
      </c>
      <c r="H143" s="40">
        <f>C143*Assumptions!$C$20*365*24*Assumptions!$D$30*1000/(Assumptions!$C$10*0.001) /10^9</f>
        <v>45.619957830488204</v>
      </c>
      <c r="I143" s="40">
        <f>E143*Assumptions!$C$47/(Assumptions!$C$10*0.001) /10^9</f>
        <v>3.7306170293519516</v>
      </c>
      <c r="J143" s="40">
        <f>D143*Assumptions!$C$57/(Assumptions!$C$10*0.001) /10^9</f>
        <v>5.0485645208689114</v>
      </c>
      <c r="K143" s="40">
        <f>F143*Assumptions!$C$66/(Assumptions!$C$10*0.001) /10^9</f>
        <v>7.0467210554425748</v>
      </c>
      <c r="L143" s="47">
        <f>4</f>
        <v>4</v>
      </c>
      <c r="M143" s="39">
        <v>25.81</v>
      </c>
      <c r="N143" s="39">
        <v>8</v>
      </c>
      <c r="O143" s="44">
        <f>N143*Assumptions!$C$98/(Assumptions!$G$10*0.001) /10^9*M143/100</f>
        <v>1.923521830387376</v>
      </c>
      <c r="P143" s="48">
        <f>Assumptions!$C$114*Assumptions!$C$113/(Assumptions!$G$10*0.001) /10^9</f>
        <v>0</v>
      </c>
      <c r="Q143" s="42">
        <f t="shared" si="11"/>
        <v>80.203163136104237</v>
      </c>
      <c r="S143" s="29" t="str">
        <f t="shared" si="10"/>
        <v>(260,60,50,100,8,0.26)</v>
      </c>
    </row>
    <row r="144" spans="2:19">
      <c r="B144" s="4">
        <v>12</v>
      </c>
      <c r="C144" s="39">
        <v>260</v>
      </c>
      <c r="D144" s="39">
        <v>58</v>
      </c>
      <c r="E144" s="37">
        <v>60</v>
      </c>
      <c r="F144" s="39">
        <v>100</v>
      </c>
      <c r="G144" s="40">
        <f>B144*Assumptions!$C$19*365*24*Assumptions!$D$26*1000/(Assumptions!$C$10*0.001) /10^9</f>
        <v>12.833780869565217</v>
      </c>
      <c r="H144" s="40">
        <f>C144*Assumptions!$C$20*365*24*Assumptions!$D$30*1000/(Assumptions!$C$10*0.001) /10^9</f>
        <v>45.619957830488204</v>
      </c>
      <c r="I144" s="40">
        <f>E144*Assumptions!$C$47/(Assumptions!$C$10*0.001) /10^9</f>
        <v>4.4767404352223421</v>
      </c>
      <c r="J144" s="40">
        <f>D144*Assumptions!$C$57/(Assumptions!$C$10*0.001) /10^9</f>
        <v>4.8802790368399478</v>
      </c>
      <c r="K144" s="40">
        <f>F144*Assumptions!$C$66/(Assumptions!$C$10*0.001) /10^9</f>
        <v>7.0467210554425748</v>
      </c>
      <c r="L144" s="47">
        <f>4</f>
        <v>4</v>
      </c>
      <c r="M144" s="39">
        <v>28.82</v>
      </c>
      <c r="N144" s="39">
        <v>7</v>
      </c>
      <c r="O144" s="44">
        <f>N144*Assumptions!$C$98/(Assumptions!$G$10*0.001) /10^9*M144/100</f>
        <v>1.8793650429211024</v>
      </c>
      <c r="P144" s="48">
        <f>Assumptions!$C$114*Assumptions!$C$113/(Assumptions!$G$10*0.001) /10^9</f>
        <v>0</v>
      </c>
      <c r="Q144" s="42">
        <f t="shared" si="11"/>
        <v>80.736844270479395</v>
      </c>
      <c r="S144" s="29" t="str">
        <f t="shared" si="10"/>
        <v>(260,58,60,100,7,0.29)</v>
      </c>
    </row>
    <row r="145" spans="2:19">
      <c r="B145" s="4">
        <v>12</v>
      </c>
      <c r="C145" s="39">
        <v>260</v>
      </c>
      <c r="D145" s="39">
        <v>57</v>
      </c>
      <c r="E145" s="37">
        <v>70</v>
      </c>
      <c r="F145" s="39">
        <v>100</v>
      </c>
      <c r="G145" s="40">
        <f>B145*Assumptions!$C$19*365*24*Assumptions!$D$26*1000/(Assumptions!$C$10*0.001) /10^9</f>
        <v>12.833780869565217</v>
      </c>
      <c r="H145" s="40">
        <f>C145*Assumptions!$C$20*365*24*Assumptions!$D$30*1000/(Assumptions!$C$10*0.001) /10^9</f>
        <v>45.619957830488204</v>
      </c>
      <c r="I145" s="40">
        <f>E145*Assumptions!$C$47/(Assumptions!$C$10*0.001) /10^9</f>
        <v>5.2228638410927326</v>
      </c>
      <c r="J145" s="40">
        <f>D145*Assumptions!$C$57/(Assumptions!$C$10*0.001) /10^9</f>
        <v>4.796136294825466</v>
      </c>
      <c r="K145" s="40">
        <f>F145*Assumptions!$C$66/(Assumptions!$C$10*0.001) /10^9</f>
        <v>7.0467210554425748</v>
      </c>
      <c r="L145" s="47">
        <f>4</f>
        <v>4</v>
      </c>
      <c r="M145" s="39">
        <v>30.61</v>
      </c>
      <c r="N145" s="39">
        <v>7</v>
      </c>
      <c r="O145" s="44">
        <f>N145*Assumptions!$C$98/(Assumptions!$G$10*0.001) /10^9*M145/100</f>
        <v>1.9960917405903869</v>
      </c>
      <c r="P145" s="48">
        <f>Assumptions!$C$114*Assumptions!$C$113/(Assumptions!$G$10*0.001) /10^9</f>
        <v>0</v>
      </c>
      <c r="Q145" s="42">
        <f t="shared" si="11"/>
        <v>81.515551632004588</v>
      </c>
      <c r="S145" s="29" t="str">
        <f t="shared" si="10"/>
        <v>(260,57,70,100,7,0.31)</v>
      </c>
    </row>
    <row r="146" spans="2:19">
      <c r="B146" s="4">
        <v>12</v>
      </c>
      <c r="C146" s="39">
        <v>260</v>
      </c>
      <c r="D146" s="39">
        <v>56</v>
      </c>
      <c r="E146" s="37">
        <v>80</v>
      </c>
      <c r="F146" s="39">
        <v>100</v>
      </c>
      <c r="G146" s="40">
        <f>B146*Assumptions!$C$19*365*24*Assumptions!$D$26*1000/(Assumptions!$C$10*0.001) /10^9</f>
        <v>12.833780869565217</v>
      </c>
      <c r="H146" s="40">
        <f>C146*Assumptions!$C$20*365*24*Assumptions!$D$30*1000/(Assumptions!$C$10*0.001) /10^9</f>
        <v>45.619957830488204</v>
      </c>
      <c r="I146" s="40">
        <f>E146*Assumptions!$C$47/(Assumptions!$C$10*0.001) /10^9</f>
        <v>5.9689872469631231</v>
      </c>
      <c r="J146" s="40">
        <f>D146*Assumptions!$C$57/(Assumptions!$C$10*0.001) /10^9</f>
        <v>4.7119935528109842</v>
      </c>
      <c r="K146" s="40">
        <f>F146*Assumptions!$C$66/(Assumptions!$C$10*0.001) /10^9</f>
        <v>7.0467210554425748</v>
      </c>
      <c r="L146" s="47">
        <f>4</f>
        <v>4</v>
      </c>
      <c r="M146" s="39">
        <v>31.81</v>
      </c>
      <c r="N146" s="39">
        <v>6</v>
      </c>
      <c r="O146" s="44">
        <f>N146*Assumptions!$C$98/(Assumptions!$G$10*0.001) /10^9*M146/100</f>
        <v>1.7780093788634961</v>
      </c>
      <c r="P146" s="48">
        <f>Assumptions!$C$114*Assumptions!$C$113/(Assumptions!$G$10*0.001) /10^9</f>
        <v>0</v>
      </c>
      <c r="Q146" s="42">
        <f t="shared" si="11"/>
        <v>81.959449934133602</v>
      </c>
      <c r="S146" s="29" t="str">
        <f t="shared" si="10"/>
        <v>(260,56,80,100,6,0.32)</v>
      </c>
    </row>
    <row r="147" spans="2:19">
      <c r="B147" s="4">
        <v>12</v>
      </c>
      <c r="C147" s="39">
        <v>260</v>
      </c>
      <c r="D147" s="39">
        <v>55</v>
      </c>
      <c r="E147" s="37">
        <v>90</v>
      </c>
      <c r="F147" s="39">
        <v>100</v>
      </c>
      <c r="G147" s="40">
        <f>B147*Assumptions!$C$19*365*24*Assumptions!$D$26*1000/(Assumptions!$C$10*0.001) /10^9</f>
        <v>12.833780869565217</v>
      </c>
      <c r="H147" s="40">
        <f>C147*Assumptions!$C$20*365*24*Assumptions!$D$30*1000/(Assumptions!$C$10*0.001) /10^9</f>
        <v>45.619957830488204</v>
      </c>
      <c r="I147" s="40">
        <f>E147*Assumptions!$C$47/(Assumptions!$C$10*0.001) /10^9</f>
        <v>6.7151106528335136</v>
      </c>
      <c r="J147" s="40">
        <f>D147*Assumptions!$C$57/(Assumptions!$C$10*0.001) /10^9</f>
        <v>4.6278508107965024</v>
      </c>
      <c r="K147" s="40">
        <f>F147*Assumptions!$C$66/(Assumptions!$C$10*0.001) /10^9</f>
        <v>7.0467210554425748</v>
      </c>
      <c r="L147" s="47">
        <f>4</f>
        <v>4</v>
      </c>
      <c r="M147" s="39">
        <v>32.380000000000003</v>
      </c>
      <c r="N147" s="39">
        <v>6</v>
      </c>
      <c r="O147" s="44">
        <f>N147*Assumptions!$C$98/(Assumptions!$G$10*0.001) /10^9*M147/100</f>
        <v>1.8098693394404277</v>
      </c>
      <c r="P147" s="48">
        <f>Assumptions!$C$114*Assumptions!$C$113/(Assumptions!$G$10*0.001) /10^9</f>
        <v>0</v>
      </c>
      <c r="Q147" s="42">
        <f t="shared" si="11"/>
        <v>82.653290558566439</v>
      </c>
      <c r="S147" s="29" t="str">
        <f t="shared" si="10"/>
        <v>(260,55,90,100,6,0.32)</v>
      </c>
    </row>
    <row r="148" spans="2:19">
      <c r="B148" s="4">
        <v>12</v>
      </c>
      <c r="C148" s="39">
        <v>260</v>
      </c>
      <c r="D148" s="39">
        <v>55</v>
      </c>
      <c r="E148" s="37">
        <v>100</v>
      </c>
      <c r="F148" s="39">
        <v>100</v>
      </c>
      <c r="G148" s="40">
        <f>B148*Assumptions!$C$19*365*24*Assumptions!$D$26*1000/(Assumptions!$C$10*0.001) /10^9</f>
        <v>12.833780869565217</v>
      </c>
      <c r="H148" s="40">
        <f>C148*Assumptions!$C$20*365*24*Assumptions!$D$30*1000/(Assumptions!$C$10*0.001) /10^9</f>
        <v>45.619957830488204</v>
      </c>
      <c r="I148" s="40">
        <f>E148*Assumptions!$C$47/(Assumptions!$C$10*0.001) /10^9</f>
        <v>7.4612340587039032</v>
      </c>
      <c r="J148" s="40">
        <f>D148*Assumptions!$C$57/(Assumptions!$C$10*0.001) /10^9</f>
        <v>4.6278508107965024</v>
      </c>
      <c r="K148" s="40">
        <f>F148*Assumptions!$C$66/(Assumptions!$C$10*0.001) /10^9</f>
        <v>7.0467210554425748</v>
      </c>
      <c r="L148" s="47">
        <f>4</f>
        <v>4</v>
      </c>
      <c r="M148" s="39">
        <v>32.659999999999997</v>
      </c>
      <c r="N148" s="39">
        <v>6</v>
      </c>
      <c r="O148" s="44">
        <f>N148*Assumptions!$C$98/(Assumptions!$G$10*0.001) /10^9*M148/100</f>
        <v>1.8255198463904989</v>
      </c>
      <c r="P148" s="48">
        <f>Assumptions!$C$114*Assumptions!$C$113/(Assumptions!$G$10*0.001) /10^9</f>
        <v>0</v>
      </c>
      <c r="Q148" s="42">
        <f t="shared" si="11"/>
        <v>83.415064471386899</v>
      </c>
      <c r="S148" s="29" t="str">
        <f t="shared" si="10"/>
        <v>(260,55,100,100,6,0.33)</v>
      </c>
    </row>
    <row r="149" spans="2:19">
      <c r="B149" s="38">
        <v>12</v>
      </c>
      <c r="C149" s="39">
        <v>240</v>
      </c>
      <c r="D149" s="39">
        <v>99</v>
      </c>
      <c r="E149" s="37">
        <v>50</v>
      </c>
      <c r="F149" s="39">
        <v>100</v>
      </c>
      <c r="G149" s="40">
        <f>B149*Assumptions!$C$19*365*24*Assumptions!$D$26*1000/(Assumptions!$C$10*0.001) /10^9</f>
        <v>12.833780869565217</v>
      </c>
      <c r="H149" s="40">
        <f>C149*Assumptions!$C$20*365*24*Assumptions!$D$30*1000/(Assumptions!$C$10*0.001) /10^9</f>
        <v>42.110730305066035</v>
      </c>
      <c r="I149" s="40">
        <f>E149*Assumptions!$C$47/(Assumptions!$C$10*0.001) /10^9</f>
        <v>3.7306170293519516</v>
      </c>
      <c r="J149" s="40">
        <f>D149*Assumptions!$C$57/(Assumptions!$C$10*0.001) /10^9</f>
        <v>8.330131459433705</v>
      </c>
      <c r="K149" s="40">
        <f>F149*Assumptions!$C$66/(Assumptions!$C$10*0.001) /10^9</f>
        <v>7.0467210554425748</v>
      </c>
      <c r="L149" s="47">
        <f>4</f>
        <v>4</v>
      </c>
      <c r="M149" s="39">
        <v>11.44</v>
      </c>
      <c r="N149" s="39">
        <v>52</v>
      </c>
      <c r="O149" s="44">
        <f>N149*Assumptions!$C$98/(Assumptions!$G$10*0.001) /10^9*M149/100</f>
        <v>5.5417699847967947</v>
      </c>
      <c r="P149" s="48">
        <f>Assumptions!$C$114*Assumptions!$C$113/(Assumptions!$G$12*0.001) /10^9</f>
        <v>0</v>
      </c>
      <c r="Q149" s="42">
        <f t="shared" ref="Q149:Q169" si="12">SUM(G149:L149)+O149+P149</f>
        <v>83.593750703656283</v>
      </c>
      <c r="S149" s="29" t="str">
        <f t="shared" ref="S149:S188" si="13">CONCATENATE("(",C149,",",D149,",",E149,",",F149,",",ROUND(N149,0),",",ROUND(M149/100,2),")")</f>
        <v>(240,99,50,100,52,0.11)</v>
      </c>
    </row>
    <row r="150" spans="2:19">
      <c r="B150" s="38">
        <v>12</v>
      </c>
      <c r="C150" s="39">
        <v>240</v>
      </c>
      <c r="D150" s="39">
        <v>91</v>
      </c>
      <c r="E150" s="37">
        <v>60</v>
      </c>
      <c r="F150" s="39">
        <v>100</v>
      </c>
      <c r="G150" s="40">
        <f>B150*Assumptions!$C$19*365*24*Assumptions!$D$26*1000/(Assumptions!$C$10*0.001) /10^9</f>
        <v>12.833780869565217</v>
      </c>
      <c r="H150" s="40">
        <f>C150*Assumptions!$C$20*365*24*Assumptions!$D$30*1000/(Assumptions!$C$10*0.001) /10^9</f>
        <v>42.110730305066035</v>
      </c>
      <c r="I150" s="40">
        <f>E150*Assumptions!$C$47/(Assumptions!$C$10*0.001) /10^9</f>
        <v>4.4767404352223421</v>
      </c>
      <c r="J150" s="40">
        <f>D150*Assumptions!$C$57/(Assumptions!$C$10*0.001) /10^9</f>
        <v>7.6569895233178498</v>
      </c>
      <c r="K150" s="40">
        <f>F150*Assumptions!$C$66/(Assumptions!$C$10*0.001) /10^9</f>
        <v>7.0467210554425748</v>
      </c>
      <c r="L150" s="47">
        <f>4</f>
        <v>4</v>
      </c>
      <c r="M150" s="39">
        <v>14.98</v>
      </c>
      <c r="N150" s="39">
        <v>36</v>
      </c>
      <c r="O150" s="44">
        <f>N150*Assumptions!$C$98/(Assumptions!$G$10*0.001) /10^9*M150/100</f>
        <v>5.0238127309729963</v>
      </c>
      <c r="P150" s="48">
        <f>Assumptions!$C$114*Assumptions!$C$113/(Assumptions!$G$12*0.001) /10^9</f>
        <v>0</v>
      </c>
      <c r="Q150" s="42">
        <f t="shared" si="12"/>
        <v>83.148774919587012</v>
      </c>
      <c r="S150" s="29" t="str">
        <f t="shared" si="13"/>
        <v>(240,91,60,100,36,0.15)</v>
      </c>
    </row>
    <row r="151" spans="2:19">
      <c r="B151" s="38">
        <v>12</v>
      </c>
      <c r="C151" s="39">
        <v>240</v>
      </c>
      <c r="D151" s="39">
        <v>85</v>
      </c>
      <c r="E151" s="37">
        <v>70</v>
      </c>
      <c r="F151" s="39">
        <v>100</v>
      </c>
      <c r="G151" s="40">
        <f>B151*Assumptions!$C$19*365*24*Assumptions!$D$26*1000/(Assumptions!$C$10*0.001) /10^9</f>
        <v>12.833780869565217</v>
      </c>
      <c r="H151" s="40">
        <f>C151*Assumptions!$C$20*365*24*Assumptions!$D$30*1000/(Assumptions!$C$10*0.001) /10^9</f>
        <v>42.110730305066035</v>
      </c>
      <c r="I151" s="40">
        <f>E151*Assumptions!$C$47/(Assumptions!$C$10*0.001) /10^9</f>
        <v>5.2228638410927326</v>
      </c>
      <c r="J151" s="40">
        <f>D151*Assumptions!$C$57/(Assumptions!$C$10*0.001) /10^9</f>
        <v>7.152133071230959</v>
      </c>
      <c r="K151" s="40">
        <f>F151*Assumptions!$C$66/(Assumptions!$C$10*0.001) /10^9</f>
        <v>7.0467210554425748</v>
      </c>
      <c r="L151" s="47">
        <f>4</f>
        <v>4</v>
      </c>
      <c r="M151" s="39">
        <v>16.829999999999998</v>
      </c>
      <c r="N151" s="39">
        <v>31</v>
      </c>
      <c r="O151" s="44">
        <f>N151*Assumptions!$C$98/(Assumptions!$G$10*0.001) /10^9*M151/100</f>
        <v>4.8603208280124255</v>
      </c>
      <c r="P151" s="48">
        <f>Assumptions!$C$114*Assumptions!$C$113/(Assumptions!$G$12*0.001) /10^9</f>
        <v>0</v>
      </c>
      <c r="Q151" s="42">
        <f t="shared" si="12"/>
        <v>83.226549970409934</v>
      </c>
      <c r="S151" s="29" t="str">
        <f t="shared" si="13"/>
        <v>(240,85,70,100,31,0.17)</v>
      </c>
    </row>
    <row r="152" spans="2:19">
      <c r="B152" s="38">
        <v>12</v>
      </c>
      <c r="C152" s="39">
        <v>240</v>
      </c>
      <c r="D152" s="39">
        <v>81</v>
      </c>
      <c r="E152" s="37">
        <v>80</v>
      </c>
      <c r="F152" s="39">
        <v>100</v>
      </c>
      <c r="G152" s="40">
        <f>B152*Assumptions!$C$19*365*24*Assumptions!$D$26*1000/(Assumptions!$C$10*0.001) /10^9</f>
        <v>12.833780869565217</v>
      </c>
      <c r="H152" s="40">
        <f>C152*Assumptions!$C$20*365*24*Assumptions!$D$30*1000/(Assumptions!$C$10*0.001) /10^9</f>
        <v>42.110730305066035</v>
      </c>
      <c r="I152" s="40">
        <f>E152*Assumptions!$C$47/(Assumptions!$C$10*0.001) /10^9</f>
        <v>5.9689872469631231</v>
      </c>
      <c r="J152" s="40">
        <f>D152*Assumptions!$C$57/(Assumptions!$C$10*0.001) /10^9</f>
        <v>6.8155621031730309</v>
      </c>
      <c r="K152" s="40">
        <f>F152*Assumptions!$C$66/(Assumptions!$C$10*0.001) /10^9</f>
        <v>7.0467210554425748</v>
      </c>
      <c r="L152" s="47">
        <f>4</f>
        <v>4</v>
      </c>
      <c r="M152" s="39">
        <v>17.87</v>
      </c>
      <c r="N152" s="39">
        <v>29</v>
      </c>
      <c r="O152" s="44">
        <f>N152*Assumptions!$C$98/(Assumptions!$G$10*0.001) /10^9*M152/100</f>
        <v>4.8277156051997769</v>
      </c>
      <c r="P152" s="48">
        <f>Assumptions!$C$114*Assumptions!$C$113/(Assumptions!$G$12*0.001) /10^9</f>
        <v>0</v>
      </c>
      <c r="Q152" s="42">
        <f t="shared" si="12"/>
        <v>83.603497185409751</v>
      </c>
      <c r="S152" s="29" t="str">
        <f t="shared" si="13"/>
        <v>(240,81,80,100,29,0.18)</v>
      </c>
    </row>
    <row r="153" spans="2:19">
      <c r="B153" s="38">
        <v>12</v>
      </c>
      <c r="C153" s="39">
        <v>240</v>
      </c>
      <c r="D153" s="39">
        <v>79</v>
      </c>
      <c r="E153" s="37">
        <v>90</v>
      </c>
      <c r="F153" s="39">
        <v>100</v>
      </c>
      <c r="G153" s="40">
        <f>B153*Assumptions!$C$19*365*24*Assumptions!$D$26*1000/(Assumptions!$C$10*0.001) /10^9</f>
        <v>12.833780869565217</v>
      </c>
      <c r="H153" s="40">
        <f>C153*Assumptions!$C$20*365*24*Assumptions!$D$30*1000/(Assumptions!$C$10*0.001) /10^9</f>
        <v>42.110730305066035</v>
      </c>
      <c r="I153" s="40">
        <f>E153*Assumptions!$C$47/(Assumptions!$C$10*0.001) /10^9</f>
        <v>6.7151106528335136</v>
      </c>
      <c r="J153" s="40">
        <f>D153*Assumptions!$C$57/(Assumptions!$C$10*0.001) /10^9</f>
        <v>6.6472766191440682</v>
      </c>
      <c r="K153" s="40">
        <f>F153*Assumptions!$C$66/(Assumptions!$C$10*0.001) /10^9</f>
        <v>7.0467210554425748</v>
      </c>
      <c r="L153" s="47">
        <f>4</f>
        <v>4</v>
      </c>
      <c r="M153" s="39">
        <v>18.489999999999998</v>
      </c>
      <c r="N153" s="39">
        <v>28</v>
      </c>
      <c r="O153" s="44">
        <f>N153*Assumptions!$C$98/(Assumptions!$G$10*0.001) /10^9*M153/100</f>
        <v>4.8229645584470759</v>
      </c>
      <c r="P153" s="48">
        <f>Assumptions!$C$114*Assumptions!$C$113/(Assumptions!$G$12*0.001) /10^9</f>
        <v>0</v>
      </c>
      <c r="Q153" s="42">
        <f t="shared" si="12"/>
        <v>84.176584060498499</v>
      </c>
      <c r="S153" s="29" t="str">
        <f t="shared" si="13"/>
        <v>(240,79,90,100,28,0.18)</v>
      </c>
    </row>
    <row r="154" spans="2:19">
      <c r="B154" s="38">
        <v>12</v>
      </c>
      <c r="C154" s="39">
        <v>240</v>
      </c>
      <c r="D154" s="39">
        <v>79</v>
      </c>
      <c r="E154" s="37">
        <v>100</v>
      </c>
      <c r="F154" s="39">
        <v>100</v>
      </c>
      <c r="G154" s="40">
        <f>B154*Assumptions!$C$19*365*24*Assumptions!$D$26*1000/(Assumptions!$C$10*0.001) /10^9</f>
        <v>12.833780869565217</v>
      </c>
      <c r="H154" s="40">
        <f>C154*Assumptions!$C$20*365*24*Assumptions!$D$30*1000/(Assumptions!$C$10*0.001) /10^9</f>
        <v>42.110730305066035</v>
      </c>
      <c r="I154" s="40">
        <f>E154*Assumptions!$C$47/(Assumptions!$C$10*0.001) /10^9</f>
        <v>7.4612340587039032</v>
      </c>
      <c r="J154" s="40">
        <f>D154*Assumptions!$C$57/(Assumptions!$C$10*0.001) /10^9</f>
        <v>6.6472766191440682</v>
      </c>
      <c r="K154" s="40">
        <f>F154*Assumptions!$C$66/(Assumptions!$C$10*0.001) /10^9</f>
        <v>7.0467210554425748</v>
      </c>
      <c r="L154" s="47">
        <f>4</f>
        <v>4</v>
      </c>
      <c r="M154" s="39">
        <v>18.73</v>
      </c>
      <c r="N154" s="39">
        <v>28</v>
      </c>
      <c r="O154" s="44">
        <f>N154*Assumptions!$C$98/(Assumptions!$G$10*0.001) /10^9*M154/100</f>
        <v>4.8855665862473634</v>
      </c>
      <c r="P154" s="48">
        <f>Assumptions!$C$114*Assumptions!$C$113/(Assumptions!$G$12*0.001) /10^9</f>
        <v>0</v>
      </c>
      <c r="Q154" s="42">
        <f t="shared" si="12"/>
        <v>84.985309494169158</v>
      </c>
      <c r="S154" s="29" t="str">
        <f t="shared" si="13"/>
        <v>(240,79,100,100,28,0.19)</v>
      </c>
    </row>
    <row r="155" spans="2:19">
      <c r="B155" s="38">
        <v>12</v>
      </c>
      <c r="C155" s="39">
        <v>250</v>
      </c>
      <c r="D155" s="39">
        <v>84</v>
      </c>
      <c r="E155" s="37">
        <v>40</v>
      </c>
      <c r="F155" s="39">
        <v>100</v>
      </c>
      <c r="G155" s="40">
        <f>B155*Assumptions!$C$19*365*24*Assumptions!$D$26*1000/(Assumptions!$C$10*0.001) /10^9</f>
        <v>12.833780869565217</v>
      </c>
      <c r="H155" s="40">
        <f>C155*Assumptions!$C$20*365*24*Assumptions!$D$30*1000/(Assumptions!$C$10*0.001) /10^9</f>
        <v>43.86534406777713</v>
      </c>
      <c r="I155" s="40">
        <f>E155*Assumptions!$C$47/(Assumptions!$C$10*0.001) /10^9</f>
        <v>2.9844936234815616</v>
      </c>
      <c r="J155" s="40">
        <f>D155*Assumptions!$C$57/(Assumptions!$C$10*0.001) /10^9</f>
        <v>7.0679903292164772</v>
      </c>
      <c r="K155" s="40">
        <f>F155*Assumptions!$C$66/(Assumptions!$C$10*0.001) /10^9</f>
        <v>7.0467210554425748</v>
      </c>
      <c r="L155" s="47">
        <f>4</f>
        <v>4</v>
      </c>
      <c r="M155" s="39">
        <v>13.49</v>
      </c>
      <c r="N155" s="39">
        <v>41</v>
      </c>
      <c r="O155" s="44">
        <f>N155*Assumptions!$C$98/(Assumptions!$G$10*0.001) /10^9*M155/100</f>
        <v>5.1524636244137625</v>
      </c>
      <c r="P155" s="48">
        <f>Assumptions!$C$114*Assumptions!$C$113/(Assumptions!$G$12*0.001) /10^9</f>
        <v>0</v>
      </c>
      <c r="Q155" s="42">
        <f t="shared" si="12"/>
        <v>82.950793569896717</v>
      </c>
      <c r="S155" s="29" t="str">
        <f t="shared" si="13"/>
        <v>(250,84,40,100,41,0.13)</v>
      </c>
    </row>
    <row r="156" spans="2:19">
      <c r="B156" s="38">
        <v>12</v>
      </c>
      <c r="C156" s="39">
        <v>250</v>
      </c>
      <c r="D156" s="39">
        <v>71</v>
      </c>
      <c r="E156" s="37">
        <v>50</v>
      </c>
      <c r="F156" s="39">
        <v>100</v>
      </c>
      <c r="G156" s="40">
        <f>B156*Assumptions!$C$19*365*24*Assumptions!$D$26*1000/(Assumptions!$C$10*0.001) /10^9</f>
        <v>12.833780869565217</v>
      </c>
      <c r="H156" s="40">
        <f>C156*Assumptions!$C$20*365*24*Assumptions!$D$30*1000/(Assumptions!$C$10*0.001) /10^9</f>
        <v>43.86534406777713</v>
      </c>
      <c r="I156" s="40">
        <f>E156*Assumptions!$C$47/(Assumptions!$C$10*0.001) /10^9</f>
        <v>3.7306170293519516</v>
      </c>
      <c r="J156" s="40">
        <f>D156*Assumptions!$C$57/(Assumptions!$C$10*0.001) /10^9</f>
        <v>5.9741346830282129</v>
      </c>
      <c r="K156" s="40">
        <f>F156*Assumptions!$C$66/(Assumptions!$C$10*0.001) /10^9</f>
        <v>7.0467210554425748</v>
      </c>
      <c r="L156" s="47">
        <f>4</f>
        <v>4</v>
      </c>
      <c r="M156" s="39">
        <v>19.02</v>
      </c>
      <c r="N156" s="39">
        <v>27</v>
      </c>
      <c r="O156" s="44">
        <f>N156*Assumptions!$C$98/(Assumptions!$G$10*0.001) /10^9*M156/100</f>
        <v>4.7840246066308261</v>
      </c>
      <c r="P156" s="48">
        <f>Assumptions!$C$114*Assumptions!$C$113/(Assumptions!$G$12*0.001) /10^9</f>
        <v>0</v>
      </c>
      <c r="Q156" s="42">
        <f t="shared" si="12"/>
        <v>82.234622311795917</v>
      </c>
      <c r="S156" s="29" t="str">
        <f t="shared" si="13"/>
        <v>(250,71,50,100,27,0.19)</v>
      </c>
    </row>
    <row r="157" spans="2:19">
      <c r="B157" s="38">
        <v>12</v>
      </c>
      <c r="C157" s="39">
        <v>250</v>
      </c>
      <c r="D157" s="39">
        <v>69</v>
      </c>
      <c r="E157" s="37">
        <v>60</v>
      </c>
      <c r="F157" s="39">
        <v>100</v>
      </c>
      <c r="G157" s="40">
        <f>B157*Assumptions!$C$19*365*24*Assumptions!$D$26*1000/(Assumptions!$C$10*0.001) /10^9</f>
        <v>12.833780869565217</v>
      </c>
      <c r="H157" s="40">
        <f>C157*Assumptions!$C$20*365*24*Assumptions!$D$30*1000/(Assumptions!$C$10*0.001) /10^9</f>
        <v>43.86534406777713</v>
      </c>
      <c r="I157" s="40">
        <f>E157*Assumptions!$C$47/(Assumptions!$C$10*0.001) /10^9</f>
        <v>4.4767404352223421</v>
      </c>
      <c r="J157" s="40">
        <f>D157*Assumptions!$C$57/(Assumptions!$C$10*0.001) /10^9</f>
        <v>5.8058491989992493</v>
      </c>
      <c r="K157" s="40">
        <f>F157*Assumptions!$C$66/(Assumptions!$C$10*0.001) /10^9</f>
        <v>7.0467210554425748</v>
      </c>
      <c r="L157" s="47">
        <f>4</f>
        <v>4</v>
      </c>
      <c r="M157" s="39">
        <v>22.2</v>
      </c>
      <c r="N157" s="39">
        <v>23</v>
      </c>
      <c r="O157" s="44">
        <f>N157*Assumptions!$C$98/(Assumptions!$G$10*0.001) /10^9*M157/100</f>
        <v>4.7566362194682013</v>
      </c>
      <c r="P157" s="48">
        <f>Assumptions!$C$114*Assumptions!$C$113/(Assumptions!$G$12*0.001) /10^9</f>
        <v>0</v>
      </c>
      <c r="Q157" s="42">
        <f t="shared" si="12"/>
        <v>82.785071846474722</v>
      </c>
      <c r="S157" s="29" t="str">
        <f t="shared" si="13"/>
        <v>(250,69,60,100,23,0.22)</v>
      </c>
    </row>
    <row r="158" spans="2:19">
      <c r="B158" s="38">
        <v>12</v>
      </c>
      <c r="C158" s="39">
        <v>250</v>
      </c>
      <c r="D158" s="39">
        <v>68</v>
      </c>
      <c r="E158" s="37">
        <v>70</v>
      </c>
      <c r="F158" s="39">
        <v>100</v>
      </c>
      <c r="G158" s="40">
        <f>B158*Assumptions!$C$19*365*24*Assumptions!$D$26*1000/(Assumptions!$C$10*0.001) /10^9</f>
        <v>12.833780869565217</v>
      </c>
      <c r="H158" s="40">
        <f>C158*Assumptions!$C$20*365*24*Assumptions!$D$30*1000/(Assumptions!$C$10*0.001) /10^9</f>
        <v>43.86534406777713</v>
      </c>
      <c r="I158" s="40">
        <f>E158*Assumptions!$C$47/(Assumptions!$C$10*0.001) /10^9</f>
        <v>5.2228638410927326</v>
      </c>
      <c r="J158" s="40">
        <f>D158*Assumptions!$C$57/(Assumptions!$C$10*0.001) /10^9</f>
        <v>5.7217064569847667</v>
      </c>
      <c r="K158" s="40">
        <f>F158*Assumptions!$C$66/(Assumptions!$C$10*0.001) /10^9</f>
        <v>7.0467210554425748</v>
      </c>
      <c r="L158" s="47">
        <f>4</f>
        <v>4</v>
      </c>
      <c r="M158" s="39">
        <v>24.08</v>
      </c>
      <c r="N158" s="39">
        <v>21</v>
      </c>
      <c r="O158" s="44">
        <f>N158*Assumptions!$C$98/(Assumptions!$G$10*0.001) /10^9*M158/100</f>
        <v>4.7108025919715626</v>
      </c>
      <c r="P158" s="48">
        <f>Assumptions!$C$114*Assumptions!$C$113/(Assumptions!$G$12*0.001) /10^9</f>
        <v>0</v>
      </c>
      <c r="Q158" s="42">
        <f t="shared" si="12"/>
        <v>83.401218882833973</v>
      </c>
      <c r="S158" s="29" t="str">
        <f t="shared" si="13"/>
        <v>(250,68,70,100,21,0.24)</v>
      </c>
    </row>
    <row r="159" spans="2:19">
      <c r="B159" s="38">
        <v>12</v>
      </c>
      <c r="C159" s="39">
        <v>250</v>
      </c>
      <c r="D159" s="39">
        <v>67</v>
      </c>
      <c r="E159" s="37">
        <v>80</v>
      </c>
      <c r="F159" s="39">
        <v>100</v>
      </c>
      <c r="G159" s="40">
        <f>B159*Assumptions!$C$19*365*24*Assumptions!$D$26*1000/(Assumptions!$C$10*0.001) /10^9</f>
        <v>12.833780869565217</v>
      </c>
      <c r="H159" s="40">
        <f>C159*Assumptions!$C$20*365*24*Assumptions!$D$30*1000/(Assumptions!$C$10*0.001) /10^9</f>
        <v>43.86534406777713</v>
      </c>
      <c r="I159" s="40">
        <f>E159*Assumptions!$C$47/(Assumptions!$C$10*0.001) /10^9</f>
        <v>5.9689872469631231</v>
      </c>
      <c r="J159" s="40">
        <f>D159*Assumptions!$C$57/(Assumptions!$C$10*0.001) /10^9</f>
        <v>5.6375637149702857</v>
      </c>
      <c r="K159" s="40">
        <f>F159*Assumptions!$C$66/(Assumptions!$C$10*0.001) /10^9</f>
        <v>7.0467210554425748</v>
      </c>
      <c r="L159" s="47">
        <f>4</f>
        <v>4</v>
      </c>
      <c r="M159" s="39">
        <v>25.04</v>
      </c>
      <c r="N159" s="39">
        <v>20</v>
      </c>
      <c r="O159" s="44">
        <f>N159*Assumptions!$C$98/(Assumptions!$G$10*0.001) /10^9*M159/100</f>
        <v>4.6653415955927837</v>
      </c>
      <c r="P159" s="48">
        <f>Assumptions!$C$114*Assumptions!$C$113/(Assumptions!$G$12*0.001) /10^9</f>
        <v>0</v>
      </c>
      <c r="Q159" s="42">
        <f t="shared" si="12"/>
        <v>84.017738550311108</v>
      </c>
      <c r="S159" s="29" t="str">
        <f t="shared" si="13"/>
        <v>(250,67,80,100,20,0.25)</v>
      </c>
    </row>
    <row r="160" spans="2:19">
      <c r="B160" s="38">
        <v>12</v>
      </c>
      <c r="C160" s="39">
        <v>250</v>
      </c>
      <c r="D160" s="39">
        <v>67</v>
      </c>
      <c r="E160" s="37">
        <v>90</v>
      </c>
      <c r="F160" s="39">
        <v>100</v>
      </c>
      <c r="G160" s="40">
        <f>B160*Assumptions!$C$19*365*24*Assumptions!$D$26*1000/(Assumptions!$C$10*0.001) /10^9</f>
        <v>12.833780869565217</v>
      </c>
      <c r="H160" s="40">
        <f>C160*Assumptions!$C$20*365*24*Assumptions!$D$30*1000/(Assumptions!$C$10*0.001) /10^9</f>
        <v>43.86534406777713</v>
      </c>
      <c r="I160" s="40">
        <f>E160*Assumptions!$C$47/(Assumptions!$C$10*0.001) /10^9</f>
        <v>6.7151106528335136</v>
      </c>
      <c r="J160" s="40">
        <f>D160*Assumptions!$C$57/(Assumptions!$C$10*0.001) /10^9</f>
        <v>5.6375637149702857</v>
      </c>
      <c r="K160" s="40">
        <f>F160*Assumptions!$C$66/(Assumptions!$C$10*0.001) /10^9</f>
        <v>7.0467210554425748</v>
      </c>
      <c r="L160" s="47">
        <f>4</f>
        <v>4</v>
      </c>
      <c r="M160" s="39">
        <v>25.64</v>
      </c>
      <c r="N160" s="39">
        <v>19</v>
      </c>
      <c r="O160" s="44">
        <f>N160*Assumptions!$C$98/(Assumptions!$G$10*0.001) /10^9*M160/100</f>
        <v>4.5382743844029161</v>
      </c>
      <c r="P160" s="48">
        <f>Assumptions!$C$114*Assumptions!$C$113/(Assumptions!$G$12*0.001) /10^9</f>
        <v>0</v>
      </c>
      <c r="Q160" s="42">
        <f t="shared" si="12"/>
        <v>84.636794744991633</v>
      </c>
      <c r="S160" s="29" t="str">
        <f t="shared" si="13"/>
        <v>(250,67,90,100,19,0.26)</v>
      </c>
    </row>
    <row r="161" spans="2:19">
      <c r="B161" s="38">
        <v>12</v>
      </c>
      <c r="C161" s="39">
        <v>250</v>
      </c>
      <c r="D161" s="39">
        <v>67</v>
      </c>
      <c r="E161" s="37">
        <v>100</v>
      </c>
      <c r="F161" s="39">
        <v>100</v>
      </c>
      <c r="G161" s="40">
        <f>B161*Assumptions!$C$19*365*24*Assumptions!$D$26*1000/(Assumptions!$C$10*0.001) /10^9</f>
        <v>12.833780869565217</v>
      </c>
      <c r="H161" s="40">
        <f>C161*Assumptions!$C$20*365*24*Assumptions!$D$30*1000/(Assumptions!$C$10*0.001) /10^9</f>
        <v>43.86534406777713</v>
      </c>
      <c r="I161" s="40">
        <f>E161*Assumptions!$C$47/(Assumptions!$C$10*0.001) /10^9</f>
        <v>7.4612340587039032</v>
      </c>
      <c r="J161" s="40">
        <f>D161*Assumptions!$C$57/(Assumptions!$C$10*0.001) /10^9</f>
        <v>5.6375637149702857</v>
      </c>
      <c r="K161" s="40">
        <f>F161*Assumptions!$C$66/(Assumptions!$C$10*0.001) /10^9</f>
        <v>7.0467210554425748</v>
      </c>
      <c r="L161" s="47">
        <f>4</f>
        <v>4</v>
      </c>
      <c r="M161" s="39">
        <v>26.03</v>
      </c>
      <c r="N161" s="39">
        <v>19</v>
      </c>
      <c r="O161" s="44">
        <f>N161*Assumptions!$C$98/(Assumptions!$G$10*0.001) /10^9*M161/100</f>
        <v>4.6073042989862678</v>
      </c>
      <c r="P161" s="48">
        <f>Assumptions!$C$114*Assumptions!$C$113/(Assumptions!$G$12*0.001) /10^9</f>
        <v>0</v>
      </c>
      <c r="Q161" s="42">
        <f t="shared" si="12"/>
        <v>85.451948065445379</v>
      </c>
      <c r="S161" s="29" t="str">
        <f t="shared" si="13"/>
        <v>(250,67,100,100,19,0.26)</v>
      </c>
    </row>
    <row r="162" spans="2:19">
      <c r="B162" s="38">
        <v>12</v>
      </c>
      <c r="C162" s="39">
        <v>260</v>
      </c>
      <c r="D162" s="39">
        <v>81</v>
      </c>
      <c r="E162" s="37">
        <v>30</v>
      </c>
      <c r="F162" s="39">
        <v>100</v>
      </c>
      <c r="G162" s="40">
        <f>B162*Assumptions!$C$19*365*24*Assumptions!$D$26*1000/(Assumptions!$C$10*0.001) /10^9</f>
        <v>12.833780869565217</v>
      </c>
      <c r="H162" s="40">
        <f>C162*Assumptions!$C$20*365*24*Assumptions!$D$30*1000/(Assumptions!$C$10*0.001) /10^9</f>
        <v>45.619957830488204</v>
      </c>
      <c r="I162" s="40">
        <f>E162*Assumptions!$C$47/(Assumptions!$C$10*0.001) /10^9</f>
        <v>2.2383702176111711</v>
      </c>
      <c r="J162" s="40">
        <f>D162*Assumptions!$C$57/(Assumptions!$C$10*0.001) /10^9</f>
        <v>6.8155621031730309</v>
      </c>
      <c r="K162" s="40">
        <f>F162*Assumptions!$C$66/(Assumptions!$C$10*0.001) /10^9</f>
        <v>7.0467210554425748</v>
      </c>
      <c r="L162" s="47">
        <f>4</f>
        <v>4</v>
      </c>
      <c r="M162" s="39">
        <v>11.05</v>
      </c>
      <c r="N162" s="39">
        <v>53</v>
      </c>
      <c r="O162" s="44">
        <f>N162*Assumptions!$C$98/(Assumptions!$G$10*0.001) /10^9*M162/100</f>
        <v>5.4557853543508665</v>
      </c>
      <c r="P162" s="48">
        <f>Assumptions!$C$114*Assumptions!$C$113/(Assumptions!$G$12*0.001) /10^9</f>
        <v>0</v>
      </c>
      <c r="Q162" s="42">
        <f t="shared" si="12"/>
        <v>84.01017743063106</v>
      </c>
      <c r="S162" s="29" t="str">
        <f t="shared" si="13"/>
        <v>(260,81,30,100,53,0.11)</v>
      </c>
    </row>
    <row r="163" spans="2:19">
      <c r="B163" s="38">
        <v>12</v>
      </c>
      <c r="C163" s="39">
        <v>260</v>
      </c>
      <c r="D163" s="39">
        <v>63</v>
      </c>
      <c r="E163" s="37">
        <v>40</v>
      </c>
      <c r="F163" s="39">
        <v>100</v>
      </c>
      <c r="G163" s="40">
        <f>B163*Assumptions!$C$19*365*24*Assumptions!$D$26*1000/(Assumptions!$C$10*0.001) /10^9</f>
        <v>12.833780869565217</v>
      </c>
      <c r="H163" s="40">
        <f>C163*Assumptions!$C$20*365*24*Assumptions!$D$30*1000/(Assumptions!$C$10*0.001) /10^9</f>
        <v>45.619957830488204</v>
      </c>
      <c r="I163" s="40">
        <f>E163*Assumptions!$C$47/(Assumptions!$C$10*0.001) /10^9</f>
        <v>2.9844936234815616</v>
      </c>
      <c r="J163" s="40">
        <f>D163*Assumptions!$C$57/(Assumptions!$C$10*0.001) /10^9</f>
        <v>5.3009927469123577</v>
      </c>
      <c r="K163" s="40">
        <f>F163*Assumptions!$C$66/(Assumptions!$C$10*0.001) /10^9</f>
        <v>7.0467210554425748</v>
      </c>
      <c r="L163" s="47">
        <f>4</f>
        <v>4</v>
      </c>
      <c r="M163" s="39">
        <v>20.66</v>
      </c>
      <c r="N163" s="39">
        <v>24</v>
      </c>
      <c r="O163" s="44">
        <f>N163*Assumptions!$C$98/(Assumptions!$G$10*0.001) /10^9*M163/100</f>
        <v>4.619135336978287</v>
      </c>
      <c r="P163" s="48">
        <f>Assumptions!$C$114*Assumptions!$C$113/(Assumptions!$G$12*0.001) /10^9</f>
        <v>0</v>
      </c>
      <c r="Q163" s="42">
        <f t="shared" si="12"/>
        <v>82.40508146286821</v>
      </c>
      <c r="S163" s="29" t="str">
        <f t="shared" si="13"/>
        <v>(260,63,40,100,24,0.21)</v>
      </c>
    </row>
    <row r="164" spans="2:19">
      <c r="B164" s="38">
        <v>12</v>
      </c>
      <c r="C164" s="39">
        <v>260</v>
      </c>
      <c r="D164" s="39">
        <v>60</v>
      </c>
      <c r="E164" s="37">
        <v>50</v>
      </c>
      <c r="F164" s="39">
        <v>100</v>
      </c>
      <c r="G164" s="40">
        <f>B164*Assumptions!$C$19*365*24*Assumptions!$D$26*1000/(Assumptions!$C$10*0.001) /10^9</f>
        <v>12.833780869565217</v>
      </c>
      <c r="H164" s="40">
        <f>C164*Assumptions!$C$20*365*24*Assumptions!$D$30*1000/(Assumptions!$C$10*0.001) /10^9</f>
        <v>45.619957830488204</v>
      </c>
      <c r="I164" s="40">
        <f>E164*Assumptions!$C$47/(Assumptions!$C$10*0.001) /10^9</f>
        <v>3.7306170293519516</v>
      </c>
      <c r="J164" s="40">
        <f>D164*Assumptions!$C$57/(Assumptions!$C$10*0.001) /10^9</f>
        <v>5.0485645208689114</v>
      </c>
      <c r="K164" s="40">
        <f>F164*Assumptions!$C$66/(Assumptions!$C$10*0.001) /10^9</f>
        <v>7.0467210554425748</v>
      </c>
      <c r="L164" s="47">
        <f>4</f>
        <v>4</v>
      </c>
      <c r="M164" s="39">
        <v>25.81</v>
      </c>
      <c r="N164" s="39">
        <v>19</v>
      </c>
      <c r="O164" s="44">
        <f>N164*Assumptions!$C$98/(Assumptions!$G$10*0.001) /10^9*M164/100</f>
        <v>4.5683643471700179</v>
      </c>
      <c r="P164" s="48">
        <f>Assumptions!$C$114*Assumptions!$C$113/(Assumptions!$G$12*0.001) /10^9</f>
        <v>0</v>
      </c>
      <c r="Q164" s="42">
        <f t="shared" si="12"/>
        <v>82.848005652886883</v>
      </c>
      <c r="S164" s="29" t="str">
        <f t="shared" si="13"/>
        <v>(260,60,50,100,19,0.26)</v>
      </c>
    </row>
    <row r="165" spans="2:19">
      <c r="B165" s="38">
        <v>12</v>
      </c>
      <c r="C165" s="39">
        <v>260</v>
      </c>
      <c r="D165" s="39">
        <v>58</v>
      </c>
      <c r="E165" s="37">
        <v>60</v>
      </c>
      <c r="F165" s="39">
        <v>100</v>
      </c>
      <c r="G165" s="40">
        <f>B165*Assumptions!$C$19*365*24*Assumptions!$D$26*1000/(Assumptions!$C$10*0.001) /10^9</f>
        <v>12.833780869565217</v>
      </c>
      <c r="H165" s="40">
        <f>C165*Assumptions!$C$20*365*24*Assumptions!$D$30*1000/(Assumptions!$C$10*0.001) /10^9</f>
        <v>45.619957830488204</v>
      </c>
      <c r="I165" s="40">
        <f>E165*Assumptions!$C$47/(Assumptions!$C$10*0.001) /10^9</f>
        <v>4.4767404352223421</v>
      </c>
      <c r="J165" s="40">
        <f>D165*Assumptions!$C$57/(Assumptions!$C$10*0.001) /10^9</f>
        <v>4.8802790368399478</v>
      </c>
      <c r="K165" s="40">
        <f>F165*Assumptions!$C$66/(Assumptions!$C$10*0.001) /10^9</f>
        <v>7.0467210554425748</v>
      </c>
      <c r="L165" s="47">
        <f>4</f>
        <v>4</v>
      </c>
      <c r="M165" s="39">
        <v>28.82</v>
      </c>
      <c r="N165" s="39">
        <v>17</v>
      </c>
      <c r="O165" s="44">
        <f>N165*Assumptions!$C$98/(Assumptions!$G$10*0.001) /10^9*M165/100</f>
        <v>4.5641722470941053</v>
      </c>
      <c r="P165" s="48">
        <f>Assumptions!$C$114*Assumptions!$C$113/(Assumptions!$G$12*0.001) /10^9</f>
        <v>0</v>
      </c>
      <c r="Q165" s="42">
        <f t="shared" si="12"/>
        <v>83.421651474652393</v>
      </c>
      <c r="S165" s="29" t="str">
        <f t="shared" si="13"/>
        <v>(260,58,60,100,17,0.29)</v>
      </c>
    </row>
    <row r="166" spans="2:19">
      <c r="B166" s="38">
        <v>12</v>
      </c>
      <c r="C166" s="39">
        <v>260</v>
      </c>
      <c r="D166" s="39">
        <v>57</v>
      </c>
      <c r="E166" s="37">
        <v>70</v>
      </c>
      <c r="F166" s="39">
        <v>100</v>
      </c>
      <c r="G166" s="40">
        <f>B166*Assumptions!$C$19*365*24*Assumptions!$D$26*1000/(Assumptions!$C$10*0.001) /10^9</f>
        <v>12.833780869565217</v>
      </c>
      <c r="H166" s="40">
        <f>C166*Assumptions!$C$20*365*24*Assumptions!$D$30*1000/(Assumptions!$C$10*0.001) /10^9</f>
        <v>45.619957830488204</v>
      </c>
      <c r="I166" s="40">
        <f>E166*Assumptions!$C$47/(Assumptions!$C$10*0.001) /10^9</f>
        <v>5.2228638410927326</v>
      </c>
      <c r="J166" s="40">
        <f>D166*Assumptions!$C$57/(Assumptions!$C$10*0.001) /10^9</f>
        <v>4.796136294825466</v>
      </c>
      <c r="K166" s="40">
        <f>F166*Assumptions!$C$66/(Assumptions!$C$10*0.001) /10^9</f>
        <v>7.0467210554425748</v>
      </c>
      <c r="L166" s="47">
        <f>4</f>
        <v>4</v>
      </c>
      <c r="M166" s="39">
        <v>30.61</v>
      </c>
      <c r="N166" s="39">
        <v>16</v>
      </c>
      <c r="O166" s="44">
        <f>N166*Assumptions!$C$98/(Assumptions!$G$10*0.001) /10^9*M166/100</f>
        <v>4.5624954070637411</v>
      </c>
      <c r="P166" s="48">
        <f>Assumptions!$C$114*Assumptions!$C$113/(Assumptions!$G$12*0.001) /10^9</f>
        <v>0</v>
      </c>
      <c r="Q166" s="42">
        <f t="shared" si="12"/>
        <v>84.081955298477936</v>
      </c>
      <c r="S166" s="29" t="str">
        <f t="shared" si="13"/>
        <v>(260,57,70,100,16,0.31)</v>
      </c>
    </row>
    <row r="167" spans="2:19">
      <c r="B167" s="38">
        <v>12</v>
      </c>
      <c r="C167" s="39">
        <v>260</v>
      </c>
      <c r="D167" s="39">
        <v>56</v>
      </c>
      <c r="E167" s="37">
        <v>80</v>
      </c>
      <c r="F167" s="39">
        <v>100</v>
      </c>
      <c r="G167" s="40">
        <f>B167*Assumptions!$C$19*365*24*Assumptions!$D$26*1000/(Assumptions!$C$10*0.001) /10^9</f>
        <v>12.833780869565217</v>
      </c>
      <c r="H167" s="40">
        <f>C167*Assumptions!$C$20*365*24*Assumptions!$D$30*1000/(Assumptions!$C$10*0.001) /10^9</f>
        <v>45.619957830488204</v>
      </c>
      <c r="I167" s="40">
        <f>E167*Assumptions!$C$47/(Assumptions!$C$10*0.001) /10^9</f>
        <v>5.9689872469631231</v>
      </c>
      <c r="J167" s="40">
        <f>D167*Assumptions!$C$57/(Assumptions!$C$10*0.001) /10^9</f>
        <v>4.7119935528109842</v>
      </c>
      <c r="K167" s="40">
        <f>F167*Assumptions!$C$66/(Assumptions!$C$10*0.001) /10^9</f>
        <v>7.0467210554425748</v>
      </c>
      <c r="L167" s="47">
        <f>4</f>
        <v>4</v>
      </c>
      <c r="M167" s="39">
        <v>31.81</v>
      </c>
      <c r="N167" s="39">
        <v>15</v>
      </c>
      <c r="O167" s="44">
        <f>N167*Assumptions!$C$98/(Assumptions!$G$10*0.001) /10^9*M167/100</f>
        <v>4.4450234471587393</v>
      </c>
      <c r="P167" s="48">
        <f>Assumptions!$C$114*Assumptions!$C$113/(Assumptions!$G$12*0.001) /10^9</f>
        <v>0</v>
      </c>
      <c r="Q167" s="42">
        <f t="shared" si="12"/>
        <v>84.626464002428833</v>
      </c>
      <c r="S167" s="29" t="str">
        <f t="shared" si="13"/>
        <v>(260,56,80,100,15,0.32)</v>
      </c>
    </row>
    <row r="168" spans="2:19">
      <c r="B168" s="38">
        <v>12</v>
      </c>
      <c r="C168" s="39">
        <v>260</v>
      </c>
      <c r="D168" s="39">
        <v>55</v>
      </c>
      <c r="E168" s="37">
        <v>90</v>
      </c>
      <c r="F168" s="39">
        <v>100</v>
      </c>
      <c r="G168" s="40">
        <f>B168*Assumptions!$C$19*365*24*Assumptions!$D$26*1000/(Assumptions!$C$10*0.001) /10^9</f>
        <v>12.833780869565217</v>
      </c>
      <c r="H168" s="40">
        <f>C168*Assumptions!$C$20*365*24*Assumptions!$D$30*1000/(Assumptions!$C$10*0.001) /10^9</f>
        <v>45.619957830488204</v>
      </c>
      <c r="I168" s="40">
        <f>E168*Assumptions!$C$47/(Assumptions!$C$10*0.001) /10^9</f>
        <v>6.7151106528335136</v>
      </c>
      <c r="J168" s="40">
        <f>D168*Assumptions!$C$57/(Assumptions!$C$10*0.001) /10^9</f>
        <v>4.6278508107965024</v>
      </c>
      <c r="K168" s="40">
        <f>F168*Assumptions!$C$66/(Assumptions!$C$10*0.001) /10^9</f>
        <v>7.0467210554425748</v>
      </c>
      <c r="L168" s="47">
        <f>4</f>
        <v>4</v>
      </c>
      <c r="M168" s="39">
        <v>32.380000000000003</v>
      </c>
      <c r="N168" s="39">
        <v>15</v>
      </c>
      <c r="O168" s="44">
        <f>N168*Assumptions!$C$98/(Assumptions!$G$10*0.001) /10^9*M168/100</f>
        <v>4.524673348601068</v>
      </c>
      <c r="P168" s="48">
        <f>Assumptions!$C$114*Assumptions!$C$113/(Assumptions!$G$12*0.001) /10^9</f>
        <v>0</v>
      </c>
      <c r="Q168" s="42">
        <f t="shared" si="12"/>
        <v>85.368094567727084</v>
      </c>
      <c r="S168" s="29" t="str">
        <f t="shared" si="13"/>
        <v>(260,55,90,100,15,0.32)</v>
      </c>
    </row>
    <row r="169" spans="2:19">
      <c r="B169" s="38">
        <v>12</v>
      </c>
      <c r="C169" s="39">
        <v>260</v>
      </c>
      <c r="D169" s="39">
        <v>55</v>
      </c>
      <c r="E169" s="37">
        <v>100</v>
      </c>
      <c r="F169" s="39">
        <v>100</v>
      </c>
      <c r="G169" s="40">
        <f>B169*Assumptions!$C$19*365*24*Assumptions!$D$26*1000/(Assumptions!$C$10*0.001) /10^9</f>
        <v>12.833780869565217</v>
      </c>
      <c r="H169" s="40">
        <f>C169*Assumptions!$C$20*365*24*Assumptions!$D$30*1000/(Assumptions!$C$10*0.001) /10^9</f>
        <v>45.619957830488204</v>
      </c>
      <c r="I169" s="40">
        <f>E169*Assumptions!$C$47/(Assumptions!$C$10*0.001) /10^9</f>
        <v>7.4612340587039032</v>
      </c>
      <c r="J169" s="40">
        <f>D169*Assumptions!$C$57/(Assumptions!$C$10*0.001) /10^9</f>
        <v>4.6278508107965024</v>
      </c>
      <c r="K169" s="40">
        <f>F169*Assumptions!$C$66/(Assumptions!$C$10*0.001) /10^9</f>
        <v>7.0467210554425748</v>
      </c>
      <c r="L169" s="47">
        <f>4</f>
        <v>4</v>
      </c>
      <c r="M169" s="39">
        <v>32.659999999999997</v>
      </c>
      <c r="N169" s="39">
        <v>15</v>
      </c>
      <c r="O169" s="44">
        <f>N169*Assumptions!$C$98/(Assumptions!$G$10*0.001) /10^9*M169/100</f>
        <v>4.5637996159762464</v>
      </c>
      <c r="P169" s="48">
        <f>Assumptions!$C$114*Assumptions!$C$113/(Assumptions!$G$12*0.001) /10^9</f>
        <v>0</v>
      </c>
      <c r="Q169" s="42">
        <f t="shared" si="12"/>
        <v>86.153344240972658</v>
      </c>
      <c r="S169" s="29" t="str">
        <f t="shared" si="13"/>
        <v>(260,55,100,100,15,0.33)</v>
      </c>
    </row>
    <row r="170" spans="2:19">
      <c r="B170" s="38">
        <v>12</v>
      </c>
      <c r="C170" s="39">
        <v>240</v>
      </c>
      <c r="D170" s="39">
        <v>91</v>
      </c>
      <c r="E170" s="37">
        <v>60</v>
      </c>
      <c r="F170" s="39">
        <v>100</v>
      </c>
      <c r="G170" s="40">
        <f>B170*Assumptions!$C$19*365*24*Assumptions!$D$26*1000/(Assumptions!$C$10*0.001) /10^9</f>
        <v>12.833780869565217</v>
      </c>
      <c r="H170" s="40">
        <f>C170*Assumptions!$C$20*365*24*Assumptions!$D$30*1000/(Assumptions!$C$10*0.001) /10^9</f>
        <v>42.110730305066035</v>
      </c>
      <c r="I170" s="40">
        <f>E170*Assumptions!$C$47/(Assumptions!$C$10*0.001) /10^9</f>
        <v>4.4767404352223421</v>
      </c>
      <c r="J170" s="40">
        <f>D170*Assumptions!$C$57/(Assumptions!$C$10*0.001) /10^9</f>
        <v>7.6569895233178498</v>
      </c>
      <c r="K170" s="40">
        <f>F170*Assumptions!$C$66/(Assumptions!$C$10*0.001) /10^9</f>
        <v>7.0467210554425748</v>
      </c>
      <c r="L170" s="47">
        <f>4</f>
        <v>4</v>
      </c>
      <c r="M170" s="39">
        <v>14.98</v>
      </c>
      <c r="N170" s="39">
        <v>81</v>
      </c>
      <c r="O170" s="44">
        <f>N170*Assumptions!$C$98/(Assumptions!$G$10*0.001) /10^9*M170/100</f>
        <v>11.303578644689242</v>
      </c>
      <c r="P170" s="48">
        <f>Assumptions!$C$114*Assumptions!$C$113/(Assumptions!$G$14*0.001) /10^9</f>
        <v>0</v>
      </c>
      <c r="Q170" s="42">
        <f>SUM(G170:L170)+O170+P170</f>
        <v>89.428540833303259</v>
      </c>
      <c r="S170" s="29" t="str">
        <f t="shared" si="13"/>
        <v>(240,91,60,100,81,0.15)</v>
      </c>
    </row>
    <row r="171" spans="2:19">
      <c r="B171" s="38">
        <v>12</v>
      </c>
      <c r="C171" s="39">
        <v>240</v>
      </c>
      <c r="D171" s="39">
        <v>85</v>
      </c>
      <c r="E171" s="37">
        <v>70</v>
      </c>
      <c r="F171" s="39">
        <v>100</v>
      </c>
      <c r="G171" s="40">
        <f>B171*Assumptions!$C$19*365*24*Assumptions!$D$26*1000/(Assumptions!$C$10*0.001) /10^9</f>
        <v>12.833780869565217</v>
      </c>
      <c r="H171" s="40">
        <f>C171*Assumptions!$C$20*365*24*Assumptions!$D$30*1000/(Assumptions!$C$10*0.001) /10^9</f>
        <v>42.110730305066035</v>
      </c>
      <c r="I171" s="40">
        <f>E171*Assumptions!$C$47/(Assumptions!$C$10*0.001) /10^9</f>
        <v>5.2228638410927326</v>
      </c>
      <c r="J171" s="40">
        <f>D171*Assumptions!$C$57/(Assumptions!$C$10*0.001) /10^9</f>
        <v>7.152133071230959</v>
      </c>
      <c r="K171" s="40">
        <f>F171*Assumptions!$C$66/(Assumptions!$C$10*0.001) /10^9</f>
        <v>7.0467210554425748</v>
      </c>
      <c r="L171" s="47">
        <f>4</f>
        <v>4</v>
      </c>
      <c r="M171" s="39">
        <v>16.829999999999998</v>
      </c>
      <c r="N171" s="39">
        <v>62</v>
      </c>
      <c r="O171" s="44">
        <f>N171*Assumptions!$C$98/(Assumptions!$G$10*0.001) /10^9*M171/100</f>
        <v>9.720641656024851</v>
      </c>
      <c r="P171" s="48">
        <f>Assumptions!$C$114*Assumptions!$C$113/(Assumptions!$G$14*0.001) /10^9</f>
        <v>0</v>
      </c>
      <c r="Q171" s="42">
        <f t="shared" ref="Q171:Q188" si="14">SUM(G171:L171)+O171+P171</f>
        <v>88.086870798422368</v>
      </c>
      <c r="S171" s="29" t="str">
        <f t="shared" si="13"/>
        <v>(240,85,70,100,62,0.17)</v>
      </c>
    </row>
    <row r="172" spans="2:19">
      <c r="B172" s="38">
        <v>12</v>
      </c>
      <c r="C172" s="39">
        <v>240</v>
      </c>
      <c r="D172" s="39">
        <v>81</v>
      </c>
      <c r="E172" s="37">
        <v>80</v>
      </c>
      <c r="F172" s="39">
        <v>100</v>
      </c>
      <c r="G172" s="40">
        <f>B172*Assumptions!$C$19*365*24*Assumptions!$D$26*1000/(Assumptions!$C$10*0.001) /10^9</f>
        <v>12.833780869565217</v>
      </c>
      <c r="H172" s="40">
        <f>C172*Assumptions!$C$20*365*24*Assumptions!$D$30*1000/(Assumptions!$C$10*0.001) /10^9</f>
        <v>42.110730305066035</v>
      </c>
      <c r="I172" s="40">
        <f>E172*Assumptions!$C$47/(Assumptions!$C$10*0.001) /10^9</f>
        <v>5.9689872469631231</v>
      </c>
      <c r="J172" s="40">
        <f>D172*Assumptions!$C$57/(Assumptions!$C$10*0.001) /10^9</f>
        <v>6.8155621031730309</v>
      </c>
      <c r="K172" s="40">
        <f>F172*Assumptions!$C$66/(Assumptions!$C$10*0.001) /10^9</f>
        <v>7.0467210554425748</v>
      </c>
      <c r="L172" s="47">
        <f>4</f>
        <v>4</v>
      </c>
      <c r="M172" s="39">
        <v>17.87</v>
      </c>
      <c r="N172" s="39">
        <v>57</v>
      </c>
      <c r="O172" s="44">
        <f>N172*Assumptions!$C$98/(Assumptions!$G$10*0.001) /10^9*M172/100</f>
        <v>9.4889582584961136</v>
      </c>
      <c r="P172" s="48">
        <f>Assumptions!$C$114*Assumptions!$C$113/(Assumptions!$G$14*0.001) /10^9</f>
        <v>0</v>
      </c>
      <c r="Q172" s="42">
        <f t="shared" si="14"/>
        <v>88.264739838706092</v>
      </c>
      <c r="S172" s="29" t="str">
        <f t="shared" si="13"/>
        <v>(240,81,80,100,57,0.18)</v>
      </c>
    </row>
    <row r="173" spans="2:19">
      <c r="B173" s="38">
        <v>12</v>
      </c>
      <c r="C173" s="39">
        <v>240</v>
      </c>
      <c r="D173" s="39">
        <v>79</v>
      </c>
      <c r="E173" s="37">
        <v>90</v>
      </c>
      <c r="F173" s="39">
        <v>100</v>
      </c>
      <c r="G173" s="40">
        <f>B173*Assumptions!$C$19*365*24*Assumptions!$D$26*1000/(Assumptions!$C$10*0.001) /10^9</f>
        <v>12.833780869565217</v>
      </c>
      <c r="H173" s="40">
        <f>C173*Assumptions!$C$20*365*24*Assumptions!$D$30*1000/(Assumptions!$C$10*0.001) /10^9</f>
        <v>42.110730305066035</v>
      </c>
      <c r="I173" s="40">
        <f>E173*Assumptions!$C$47/(Assumptions!$C$10*0.001) /10^9</f>
        <v>6.7151106528335136</v>
      </c>
      <c r="J173" s="40">
        <f>D173*Assumptions!$C$57/(Assumptions!$C$10*0.001) /10^9</f>
        <v>6.6472766191440682</v>
      </c>
      <c r="K173" s="40">
        <f>F173*Assumptions!$C$66/(Assumptions!$C$10*0.001) /10^9</f>
        <v>7.0467210554425748</v>
      </c>
      <c r="L173" s="47">
        <f>4</f>
        <v>4</v>
      </c>
      <c r="M173" s="39">
        <v>18.489999999999998</v>
      </c>
      <c r="N173" s="39">
        <v>54</v>
      </c>
      <c r="O173" s="44">
        <f>N173*Assumptions!$C$98/(Assumptions!$G$10*0.001) /10^9*M173/100</f>
        <v>9.3014316484336454</v>
      </c>
      <c r="P173" s="48">
        <f>Assumptions!$C$114*Assumptions!$C$113/(Assumptions!$G$14*0.001) /10^9</f>
        <v>0</v>
      </c>
      <c r="Q173" s="42">
        <f t="shared" si="14"/>
        <v>88.655051150485065</v>
      </c>
      <c r="S173" s="29" t="str">
        <f t="shared" si="13"/>
        <v>(240,79,90,100,54,0.18)</v>
      </c>
    </row>
    <row r="174" spans="2:19">
      <c r="B174" s="38">
        <v>12</v>
      </c>
      <c r="C174" s="39">
        <v>240</v>
      </c>
      <c r="D174" s="39">
        <v>79</v>
      </c>
      <c r="E174" s="37">
        <v>100</v>
      </c>
      <c r="F174" s="39">
        <v>100</v>
      </c>
      <c r="G174" s="40">
        <f>B174*Assumptions!$C$19*365*24*Assumptions!$D$26*1000/(Assumptions!$C$10*0.001) /10^9</f>
        <v>12.833780869565217</v>
      </c>
      <c r="H174" s="40">
        <f>C174*Assumptions!$C$20*365*24*Assumptions!$D$30*1000/(Assumptions!$C$10*0.001) /10^9</f>
        <v>42.110730305066035</v>
      </c>
      <c r="I174" s="40">
        <f>E174*Assumptions!$C$47/(Assumptions!$C$10*0.001) /10^9</f>
        <v>7.4612340587039032</v>
      </c>
      <c r="J174" s="40">
        <f>D174*Assumptions!$C$57/(Assumptions!$C$10*0.001) /10^9</f>
        <v>6.6472766191440682</v>
      </c>
      <c r="K174" s="40">
        <f>F174*Assumptions!$C$66/(Assumptions!$C$10*0.001) /10^9</f>
        <v>7.0467210554425748</v>
      </c>
      <c r="L174" s="47">
        <f>4</f>
        <v>4</v>
      </c>
      <c r="M174" s="39">
        <v>18.73</v>
      </c>
      <c r="N174" s="39">
        <v>53</v>
      </c>
      <c r="O174" s="44">
        <f>N174*Assumptions!$C$98/(Assumptions!$G$10*0.001) /10^9*M174/100</f>
        <v>9.2476796096825087</v>
      </c>
      <c r="P174" s="48">
        <f>Assumptions!$C$114*Assumptions!$C$113/(Assumptions!$G$14*0.001) /10^9</f>
        <v>0</v>
      </c>
      <c r="Q174" s="42">
        <f t="shared" si="14"/>
        <v>89.347422517604301</v>
      </c>
      <c r="S174" s="29" t="str">
        <f t="shared" si="13"/>
        <v>(240,79,100,100,53,0.19)</v>
      </c>
    </row>
    <row r="175" spans="2:19">
      <c r="B175" s="38">
        <v>12</v>
      </c>
      <c r="C175" s="39">
        <v>250</v>
      </c>
      <c r="D175" s="39">
        <v>84</v>
      </c>
      <c r="E175" s="37">
        <v>40</v>
      </c>
      <c r="F175" s="39">
        <v>100</v>
      </c>
      <c r="G175" s="40">
        <f>B175*Assumptions!$C$19*365*24*Assumptions!$D$26*1000/(Assumptions!$C$10*0.001) /10^9</f>
        <v>12.833780869565217</v>
      </c>
      <c r="H175" s="40">
        <f>C175*Assumptions!$C$20*365*24*Assumptions!$D$30*1000/(Assumptions!$C$10*0.001) /10^9</f>
        <v>43.86534406777713</v>
      </c>
      <c r="I175" s="40">
        <f>E175*Assumptions!$C$47/(Assumptions!$C$10*0.001) /10^9</f>
        <v>2.9844936234815616</v>
      </c>
      <c r="J175" s="40">
        <f>D175*Assumptions!$C$57/(Assumptions!$C$10*0.001) /10^9</f>
        <v>7.0679903292164772</v>
      </c>
      <c r="K175" s="40">
        <f>F175*Assumptions!$C$66/(Assumptions!$C$10*0.001) /10^9</f>
        <v>7.0467210554425748</v>
      </c>
      <c r="L175" s="47">
        <f>4</f>
        <v>4</v>
      </c>
      <c r="M175" s="39">
        <v>13.49</v>
      </c>
      <c r="N175" s="39">
        <v>106</v>
      </c>
      <c r="O175" s="44">
        <f>N175*Assumptions!$C$98/(Assumptions!$G$10*0.001) /10^9*M175/100</f>
        <v>13.321003516777047</v>
      </c>
      <c r="P175" s="48">
        <f>Assumptions!$C$114*Assumptions!$C$113/(Assumptions!$G$14*0.001) /10^9</f>
        <v>0</v>
      </c>
      <c r="Q175" s="42">
        <f t="shared" si="14"/>
        <v>91.119333462260016</v>
      </c>
      <c r="S175" s="29" t="str">
        <f t="shared" si="13"/>
        <v>(250,84,40,100,106,0.13)</v>
      </c>
    </row>
    <row r="176" spans="2:19">
      <c r="B176" s="38">
        <v>12</v>
      </c>
      <c r="C176" s="39">
        <v>250</v>
      </c>
      <c r="D176" s="39">
        <v>71</v>
      </c>
      <c r="E176" s="37">
        <v>50</v>
      </c>
      <c r="F176" s="39">
        <v>100</v>
      </c>
      <c r="G176" s="40">
        <f>B176*Assumptions!$C$19*365*24*Assumptions!$D$26*1000/(Assumptions!$C$10*0.001) /10^9</f>
        <v>12.833780869565217</v>
      </c>
      <c r="H176" s="40">
        <f>C176*Assumptions!$C$20*365*24*Assumptions!$D$30*1000/(Assumptions!$C$10*0.001) /10^9</f>
        <v>43.86534406777713</v>
      </c>
      <c r="I176" s="40">
        <f>E176*Assumptions!$C$47/(Assumptions!$C$10*0.001) /10^9</f>
        <v>3.7306170293519516</v>
      </c>
      <c r="J176" s="40">
        <f>D176*Assumptions!$C$57/(Assumptions!$C$10*0.001) /10^9</f>
        <v>5.9741346830282129</v>
      </c>
      <c r="K176" s="40">
        <f>F176*Assumptions!$C$66/(Assumptions!$C$10*0.001) /10^9</f>
        <v>7.0467210554425748</v>
      </c>
      <c r="L176" s="47">
        <f>4</f>
        <v>4</v>
      </c>
      <c r="M176" s="39">
        <v>19.02</v>
      </c>
      <c r="N176" s="39">
        <v>50</v>
      </c>
      <c r="O176" s="44">
        <f>N176*Assumptions!$C$98/(Assumptions!$G$10*0.001) /10^9*M176/100</f>
        <v>8.8593048270941228</v>
      </c>
      <c r="P176" s="48">
        <f>Assumptions!$C$114*Assumptions!$C$113/(Assumptions!$G$14*0.001) /10^9</f>
        <v>0</v>
      </c>
      <c r="Q176" s="42">
        <f t="shared" si="14"/>
        <v>86.309902532259215</v>
      </c>
      <c r="S176" s="29" t="str">
        <f t="shared" si="13"/>
        <v>(250,71,50,100,50,0.19)</v>
      </c>
    </row>
    <row r="177" spans="2:19">
      <c r="B177" s="38">
        <v>12</v>
      </c>
      <c r="C177" s="39">
        <v>250</v>
      </c>
      <c r="D177" s="39">
        <v>69</v>
      </c>
      <c r="E177" s="37">
        <v>60</v>
      </c>
      <c r="F177" s="39">
        <v>100</v>
      </c>
      <c r="G177" s="40">
        <f>B177*Assumptions!$C$19*365*24*Assumptions!$D$26*1000/(Assumptions!$C$10*0.001) /10^9</f>
        <v>12.833780869565217</v>
      </c>
      <c r="H177" s="40">
        <f>C177*Assumptions!$C$20*365*24*Assumptions!$D$30*1000/(Assumptions!$C$10*0.001) /10^9</f>
        <v>43.86534406777713</v>
      </c>
      <c r="I177" s="40">
        <f>E177*Assumptions!$C$47/(Assumptions!$C$10*0.001) /10^9</f>
        <v>4.4767404352223421</v>
      </c>
      <c r="J177" s="40">
        <f>D177*Assumptions!$C$57/(Assumptions!$C$10*0.001) /10^9</f>
        <v>5.8058491989992493</v>
      </c>
      <c r="K177" s="40">
        <f>F177*Assumptions!$C$66/(Assumptions!$C$10*0.001) /10^9</f>
        <v>7.0467210554425748</v>
      </c>
      <c r="L177" s="47">
        <f>4</f>
        <v>4</v>
      </c>
      <c r="M177" s="39">
        <v>22.2</v>
      </c>
      <c r="N177" s="39">
        <v>40</v>
      </c>
      <c r="O177" s="44">
        <f>N177*Assumptions!$C$98/(Assumptions!$G$10*0.001) /10^9*M177/100</f>
        <v>8.2724108164664365</v>
      </c>
      <c r="P177" s="48">
        <f>Assumptions!$C$114*Assumptions!$C$113/(Assumptions!$G$14*0.001) /10^9</f>
        <v>0</v>
      </c>
      <c r="Q177" s="42">
        <f t="shared" si="14"/>
        <v>86.300846443472949</v>
      </c>
      <c r="S177" s="29" t="str">
        <f t="shared" si="13"/>
        <v>(250,69,60,100,40,0.22)</v>
      </c>
    </row>
    <row r="178" spans="2:19">
      <c r="B178" s="38">
        <v>12</v>
      </c>
      <c r="C178" s="39">
        <v>250</v>
      </c>
      <c r="D178" s="39">
        <v>68</v>
      </c>
      <c r="E178" s="37">
        <v>70</v>
      </c>
      <c r="F178" s="39">
        <v>100</v>
      </c>
      <c r="G178" s="40">
        <f>B178*Assumptions!$C$19*365*24*Assumptions!$D$26*1000/(Assumptions!$C$10*0.001) /10^9</f>
        <v>12.833780869565217</v>
      </c>
      <c r="H178" s="40">
        <f>C178*Assumptions!$C$20*365*24*Assumptions!$D$30*1000/(Assumptions!$C$10*0.001) /10^9</f>
        <v>43.86534406777713</v>
      </c>
      <c r="I178" s="40">
        <f>E178*Assumptions!$C$47/(Assumptions!$C$10*0.001) /10^9</f>
        <v>5.2228638410927326</v>
      </c>
      <c r="J178" s="40">
        <f>D178*Assumptions!$C$57/(Assumptions!$C$10*0.001) /10^9</f>
        <v>5.7217064569847667</v>
      </c>
      <c r="K178" s="40">
        <f>F178*Assumptions!$C$66/(Assumptions!$C$10*0.001) /10^9</f>
        <v>7.0467210554425748</v>
      </c>
      <c r="L178" s="47">
        <f>4</f>
        <v>4</v>
      </c>
      <c r="M178" s="39">
        <v>24.08</v>
      </c>
      <c r="N178" s="39">
        <v>36</v>
      </c>
      <c r="O178" s="44">
        <f>N178*Assumptions!$C$98/(Assumptions!$G$10*0.001) /10^9*M178/100</f>
        <v>8.075661586236965</v>
      </c>
      <c r="P178" s="48">
        <f>Assumptions!$C$114*Assumptions!$C$113/(Assumptions!$G$14*0.001) /10^9</f>
        <v>0</v>
      </c>
      <c r="Q178" s="42">
        <f t="shared" si="14"/>
        <v>86.766077877099377</v>
      </c>
      <c r="S178" s="29" t="str">
        <f t="shared" si="13"/>
        <v>(250,68,70,100,36,0.24)</v>
      </c>
    </row>
    <row r="179" spans="2:19">
      <c r="B179" s="38">
        <v>12</v>
      </c>
      <c r="C179" s="39">
        <v>250</v>
      </c>
      <c r="D179" s="39">
        <v>67</v>
      </c>
      <c r="E179" s="37">
        <v>80</v>
      </c>
      <c r="F179" s="39">
        <v>100</v>
      </c>
      <c r="G179" s="40">
        <f>B179*Assumptions!$C$19*365*24*Assumptions!$D$26*1000/(Assumptions!$C$10*0.001) /10^9</f>
        <v>12.833780869565217</v>
      </c>
      <c r="H179" s="40">
        <f>C179*Assumptions!$C$20*365*24*Assumptions!$D$30*1000/(Assumptions!$C$10*0.001) /10^9</f>
        <v>43.86534406777713</v>
      </c>
      <c r="I179" s="40">
        <f>E179*Assumptions!$C$47/(Assumptions!$C$10*0.001) /10^9</f>
        <v>5.9689872469631231</v>
      </c>
      <c r="J179" s="40">
        <f>D179*Assumptions!$C$57/(Assumptions!$C$10*0.001) /10^9</f>
        <v>5.6375637149702857</v>
      </c>
      <c r="K179" s="40">
        <f>F179*Assumptions!$C$66/(Assumptions!$C$10*0.001) /10^9</f>
        <v>7.0467210554425748</v>
      </c>
      <c r="L179" s="47">
        <f>4</f>
        <v>4</v>
      </c>
      <c r="M179" s="39">
        <v>25.04</v>
      </c>
      <c r="N179" s="39">
        <v>35</v>
      </c>
      <c r="O179" s="44">
        <f>N179*Assumptions!$C$98/(Assumptions!$G$10*0.001) /10^9*M179/100</f>
        <v>8.1643477922873711</v>
      </c>
      <c r="P179" s="48">
        <f>Assumptions!$C$114*Assumptions!$C$113/(Assumptions!$G$14*0.001) /10^9</f>
        <v>0</v>
      </c>
      <c r="Q179" s="42">
        <f t="shared" si="14"/>
        <v>87.516744747005703</v>
      </c>
      <c r="S179" s="29" t="str">
        <f t="shared" si="13"/>
        <v>(250,67,80,100,35,0.25)</v>
      </c>
    </row>
    <row r="180" spans="2:19">
      <c r="B180" s="38">
        <v>12</v>
      </c>
      <c r="C180" s="39">
        <v>250</v>
      </c>
      <c r="D180" s="39">
        <v>67</v>
      </c>
      <c r="E180" s="37">
        <v>90</v>
      </c>
      <c r="F180" s="39">
        <v>100</v>
      </c>
      <c r="G180" s="40">
        <f>B180*Assumptions!$C$19*365*24*Assumptions!$D$26*1000/(Assumptions!$C$10*0.001) /10^9</f>
        <v>12.833780869565217</v>
      </c>
      <c r="H180" s="40">
        <f>C180*Assumptions!$C$20*365*24*Assumptions!$D$30*1000/(Assumptions!$C$10*0.001) /10^9</f>
        <v>43.86534406777713</v>
      </c>
      <c r="I180" s="40">
        <f>E180*Assumptions!$C$47/(Assumptions!$C$10*0.001) /10^9</f>
        <v>6.7151106528335136</v>
      </c>
      <c r="J180" s="40">
        <f>D180*Assumptions!$C$57/(Assumptions!$C$10*0.001) /10^9</f>
        <v>5.6375637149702857</v>
      </c>
      <c r="K180" s="40">
        <f>F180*Assumptions!$C$66/(Assumptions!$C$10*0.001) /10^9</f>
        <v>7.0467210554425748</v>
      </c>
      <c r="L180" s="47">
        <f>4</f>
        <v>4</v>
      </c>
      <c r="M180" s="39">
        <v>25.64</v>
      </c>
      <c r="N180" s="39">
        <v>34</v>
      </c>
      <c r="O180" s="44">
        <f>N180*Assumptions!$C$98/(Assumptions!$G$10*0.001) /10^9*M180/100</f>
        <v>8.1211225826157438</v>
      </c>
      <c r="P180" s="48">
        <f>Assumptions!$C$114*Assumptions!$C$113/(Assumptions!$G$14*0.001) /10^9</f>
        <v>0</v>
      </c>
      <c r="Q180" s="42">
        <f t="shared" si="14"/>
        <v>88.219642943204462</v>
      </c>
      <c r="S180" s="29" t="str">
        <f t="shared" si="13"/>
        <v>(250,67,90,100,34,0.26)</v>
      </c>
    </row>
    <row r="181" spans="2:19">
      <c r="B181" s="38">
        <v>12</v>
      </c>
      <c r="C181" s="39">
        <v>250</v>
      </c>
      <c r="D181" s="39">
        <v>67</v>
      </c>
      <c r="E181" s="37">
        <v>100</v>
      </c>
      <c r="F181" s="39">
        <v>100</v>
      </c>
      <c r="G181" s="40">
        <f>B181*Assumptions!$C$19*365*24*Assumptions!$D$26*1000/(Assumptions!$C$10*0.001) /10^9</f>
        <v>12.833780869565217</v>
      </c>
      <c r="H181" s="40">
        <f>C181*Assumptions!$C$20*365*24*Assumptions!$D$30*1000/(Assumptions!$C$10*0.001) /10^9</f>
        <v>43.86534406777713</v>
      </c>
      <c r="I181" s="40">
        <f>E181*Assumptions!$C$47/(Assumptions!$C$10*0.001) /10^9</f>
        <v>7.4612340587039032</v>
      </c>
      <c r="J181" s="40">
        <f>D181*Assumptions!$C$57/(Assumptions!$C$10*0.001) /10^9</f>
        <v>5.6375637149702857</v>
      </c>
      <c r="K181" s="40">
        <f>F181*Assumptions!$C$66/(Assumptions!$C$10*0.001) /10^9</f>
        <v>7.0467210554425748</v>
      </c>
      <c r="L181" s="47">
        <f>4</f>
        <v>4</v>
      </c>
      <c r="M181" s="39">
        <v>26.03</v>
      </c>
      <c r="N181" s="39">
        <v>33</v>
      </c>
      <c r="O181" s="44">
        <f>N181*Assumptions!$C$98/(Assumptions!$G$10*0.001) /10^9*M181/100</f>
        <v>8.0021600982393082</v>
      </c>
      <c r="P181" s="48">
        <f>Assumptions!$C$114*Assumptions!$C$113/(Assumptions!$G$14*0.001) /10^9</f>
        <v>0</v>
      </c>
      <c r="Q181" s="42">
        <f t="shared" si="14"/>
        <v>88.846803864698416</v>
      </c>
      <c r="S181" s="29" t="str">
        <f t="shared" si="13"/>
        <v>(250,67,100,100,33,0.26)</v>
      </c>
    </row>
    <row r="182" spans="2:19">
      <c r="B182" s="38">
        <v>12</v>
      </c>
      <c r="C182" s="39">
        <v>260</v>
      </c>
      <c r="D182" s="39">
        <v>63</v>
      </c>
      <c r="E182" s="37">
        <v>40</v>
      </c>
      <c r="F182" s="39">
        <v>100</v>
      </c>
      <c r="G182" s="40">
        <f>B182*Assumptions!$C$19*365*24*Assumptions!$D$26*1000/(Assumptions!$C$10*0.001) /10^9</f>
        <v>12.833780869565217</v>
      </c>
      <c r="H182" s="40">
        <f>C182*Assumptions!$C$20*365*24*Assumptions!$D$30*1000/(Assumptions!$C$10*0.001) /10^9</f>
        <v>45.619957830488204</v>
      </c>
      <c r="I182" s="40">
        <f>E182*Assumptions!$C$47/(Assumptions!$C$10*0.001) /10^9</f>
        <v>2.9844936234815616</v>
      </c>
      <c r="J182" s="40">
        <f>D182*Assumptions!$C$57/(Assumptions!$C$10*0.001) /10^9</f>
        <v>5.3009927469123577</v>
      </c>
      <c r="K182" s="40">
        <f>F182*Assumptions!$C$66/(Assumptions!$C$10*0.001) /10^9</f>
        <v>7.0467210554425748</v>
      </c>
      <c r="L182" s="47">
        <f>4</f>
        <v>4</v>
      </c>
      <c r="M182" s="39">
        <v>20.66</v>
      </c>
      <c r="N182" s="39">
        <v>43</v>
      </c>
      <c r="O182" s="44">
        <f>N182*Assumptions!$C$98/(Assumptions!$G$10*0.001) /10^9*M182/100</f>
        <v>8.2759508120860961</v>
      </c>
      <c r="P182" s="48">
        <f>Assumptions!$C$114*Assumptions!$C$113/(Assumptions!$G$14*0.001) /10^9</f>
        <v>0</v>
      </c>
      <c r="Q182" s="42">
        <f t="shared" si="14"/>
        <v>86.061896937976016</v>
      </c>
      <c r="S182" s="29" t="str">
        <f t="shared" si="13"/>
        <v>(260,63,40,100,43,0.21)</v>
      </c>
    </row>
    <row r="183" spans="2:19">
      <c r="B183" s="38">
        <v>12</v>
      </c>
      <c r="C183" s="39">
        <v>260</v>
      </c>
      <c r="D183" s="39">
        <v>60</v>
      </c>
      <c r="E183" s="37">
        <v>50</v>
      </c>
      <c r="F183" s="39">
        <v>100</v>
      </c>
      <c r="G183" s="40">
        <f>B183*Assumptions!$C$19*365*24*Assumptions!$D$26*1000/(Assumptions!$C$10*0.001) /10^9</f>
        <v>12.833780869565217</v>
      </c>
      <c r="H183" s="40">
        <f>C183*Assumptions!$C$20*365*24*Assumptions!$D$30*1000/(Assumptions!$C$10*0.001) /10^9</f>
        <v>45.619957830488204</v>
      </c>
      <c r="I183" s="40">
        <f>E183*Assumptions!$C$47/(Assumptions!$C$10*0.001) /10^9</f>
        <v>3.7306170293519516</v>
      </c>
      <c r="J183" s="40">
        <f>D183*Assumptions!$C$57/(Assumptions!$C$10*0.001) /10^9</f>
        <v>5.0485645208689114</v>
      </c>
      <c r="K183" s="40">
        <f>F183*Assumptions!$C$66/(Assumptions!$C$10*0.001) /10^9</f>
        <v>7.0467210554425748</v>
      </c>
      <c r="L183" s="47">
        <f>4</f>
        <v>4</v>
      </c>
      <c r="M183" s="39">
        <v>25.81</v>
      </c>
      <c r="N183" s="39">
        <v>33</v>
      </c>
      <c r="O183" s="44">
        <f>N183*Assumptions!$C$98/(Assumptions!$G$10*0.001) /10^9*M183/100</f>
        <v>7.9345275503479265</v>
      </c>
      <c r="P183" s="48">
        <f>Assumptions!$C$114*Assumptions!$C$113/(Assumptions!$G$14*0.001) /10^9</f>
        <v>0</v>
      </c>
      <c r="Q183" s="42">
        <f t="shared" si="14"/>
        <v>86.214168856064788</v>
      </c>
      <c r="S183" s="29" t="str">
        <f t="shared" si="13"/>
        <v>(260,60,50,100,33,0.26)</v>
      </c>
    </row>
    <row r="184" spans="2:19">
      <c r="B184" s="38">
        <v>12</v>
      </c>
      <c r="C184" s="39">
        <v>260</v>
      </c>
      <c r="D184" s="39">
        <v>58</v>
      </c>
      <c r="E184" s="37">
        <v>60</v>
      </c>
      <c r="F184" s="39">
        <v>100</v>
      </c>
      <c r="G184" s="40">
        <f>B184*Assumptions!$C$19*365*24*Assumptions!$D$26*1000/(Assumptions!$C$10*0.001) /10^9</f>
        <v>12.833780869565217</v>
      </c>
      <c r="H184" s="40">
        <f>C184*Assumptions!$C$20*365*24*Assumptions!$D$30*1000/(Assumptions!$C$10*0.001) /10^9</f>
        <v>45.619957830488204</v>
      </c>
      <c r="I184" s="40">
        <f>E184*Assumptions!$C$47/(Assumptions!$C$10*0.001) /10^9</f>
        <v>4.4767404352223421</v>
      </c>
      <c r="J184" s="40">
        <f>D184*Assumptions!$C$57/(Assumptions!$C$10*0.001) /10^9</f>
        <v>4.8802790368399478</v>
      </c>
      <c r="K184" s="40">
        <f>F184*Assumptions!$C$66/(Assumptions!$C$10*0.001) /10^9</f>
        <v>7.0467210554425748</v>
      </c>
      <c r="L184" s="47">
        <f>4</f>
        <v>4</v>
      </c>
      <c r="M184" s="39">
        <v>28.82</v>
      </c>
      <c r="N184" s="39">
        <v>29</v>
      </c>
      <c r="O184" s="44">
        <f>N184*Assumptions!$C$98/(Assumptions!$G$10*0.001) /10^9*M184/100</f>
        <v>7.7859408921017108</v>
      </c>
      <c r="P184" s="48">
        <f>Assumptions!$C$114*Assumptions!$C$113/(Assumptions!$G$14*0.001) /10^9</f>
        <v>0</v>
      </c>
      <c r="Q184" s="42">
        <f t="shared" si="14"/>
        <v>86.643420119659993</v>
      </c>
      <c r="S184" s="29" t="str">
        <f t="shared" si="13"/>
        <v>(260,58,60,100,29,0.29)</v>
      </c>
    </row>
    <row r="185" spans="2:19">
      <c r="B185" s="38">
        <v>12</v>
      </c>
      <c r="C185" s="39">
        <v>260</v>
      </c>
      <c r="D185" s="39">
        <v>57</v>
      </c>
      <c r="E185" s="37">
        <v>70</v>
      </c>
      <c r="F185" s="39">
        <v>100</v>
      </c>
      <c r="G185" s="40">
        <f>B185*Assumptions!$C$19*365*24*Assumptions!$D$26*1000/(Assumptions!$C$10*0.001) /10^9</f>
        <v>12.833780869565217</v>
      </c>
      <c r="H185" s="40">
        <f>C185*Assumptions!$C$20*365*24*Assumptions!$D$30*1000/(Assumptions!$C$10*0.001) /10^9</f>
        <v>45.619957830488204</v>
      </c>
      <c r="I185" s="40">
        <f>E185*Assumptions!$C$47/(Assumptions!$C$10*0.001) /10^9</f>
        <v>5.2228638410927326</v>
      </c>
      <c r="J185" s="40">
        <f>D185*Assumptions!$C$57/(Assumptions!$C$10*0.001) /10^9</f>
        <v>4.796136294825466</v>
      </c>
      <c r="K185" s="40">
        <f>F185*Assumptions!$C$66/(Assumptions!$C$10*0.001) /10^9</f>
        <v>7.0467210554425748</v>
      </c>
      <c r="L185" s="47">
        <f>4</f>
        <v>4</v>
      </c>
      <c r="M185" s="39">
        <v>30.61</v>
      </c>
      <c r="N185" s="39">
        <v>27</v>
      </c>
      <c r="O185" s="44">
        <f>N185*Assumptions!$C$98/(Assumptions!$G$10*0.001) /10^9*M185/100</f>
        <v>7.699210999420063</v>
      </c>
      <c r="P185" s="48">
        <f>Assumptions!$C$114*Assumptions!$C$113/(Assumptions!$G$14*0.001) /10^9</f>
        <v>0</v>
      </c>
      <c r="Q185" s="42">
        <f t="shared" si="14"/>
        <v>87.218670890834261</v>
      </c>
      <c r="S185" s="29" t="str">
        <f t="shared" si="13"/>
        <v>(260,57,70,100,27,0.31)</v>
      </c>
    </row>
    <row r="186" spans="2:19">
      <c r="B186" s="38">
        <v>12</v>
      </c>
      <c r="C186" s="39">
        <v>260</v>
      </c>
      <c r="D186" s="39">
        <v>56</v>
      </c>
      <c r="E186" s="37">
        <v>80</v>
      </c>
      <c r="F186" s="39">
        <v>100</v>
      </c>
      <c r="G186" s="40">
        <f>B186*Assumptions!$C$19*365*24*Assumptions!$D$26*1000/(Assumptions!$C$10*0.001) /10^9</f>
        <v>12.833780869565217</v>
      </c>
      <c r="H186" s="40">
        <f>C186*Assumptions!$C$20*365*24*Assumptions!$D$30*1000/(Assumptions!$C$10*0.001) /10^9</f>
        <v>45.619957830488204</v>
      </c>
      <c r="I186" s="40">
        <f>E186*Assumptions!$C$47/(Assumptions!$C$10*0.001) /10^9</f>
        <v>5.9689872469631231</v>
      </c>
      <c r="J186" s="40">
        <f>D186*Assumptions!$C$57/(Assumptions!$C$10*0.001) /10^9</f>
        <v>4.7119935528109842</v>
      </c>
      <c r="K186" s="40">
        <f>F186*Assumptions!$C$66/(Assumptions!$C$10*0.001) /10^9</f>
        <v>7.0467210554425748</v>
      </c>
      <c r="L186" s="47">
        <f>4</f>
        <v>4</v>
      </c>
      <c r="M186" s="39">
        <v>31.81</v>
      </c>
      <c r="N186" s="39">
        <v>26</v>
      </c>
      <c r="O186" s="44">
        <f>N186*Assumptions!$C$98/(Assumptions!$G$10*0.001) /10^9*M186/100</f>
        <v>7.7047073084084809</v>
      </c>
      <c r="P186" s="48">
        <f>Assumptions!$C$114*Assumptions!$C$113/(Assumptions!$G$14*0.001) /10^9</f>
        <v>0</v>
      </c>
      <c r="Q186" s="42">
        <f t="shared" si="14"/>
        <v>87.886147863678588</v>
      </c>
      <c r="S186" s="29" t="str">
        <f t="shared" si="13"/>
        <v>(260,56,80,100,26,0.32)</v>
      </c>
    </row>
    <row r="187" spans="2:19">
      <c r="B187" s="38">
        <v>12</v>
      </c>
      <c r="C187" s="39">
        <v>260</v>
      </c>
      <c r="D187" s="39">
        <v>55</v>
      </c>
      <c r="E187" s="37">
        <v>90</v>
      </c>
      <c r="F187" s="39">
        <v>100</v>
      </c>
      <c r="G187" s="40">
        <f>B187*Assumptions!$C$19*365*24*Assumptions!$D$26*1000/(Assumptions!$C$10*0.001) /10^9</f>
        <v>12.833780869565217</v>
      </c>
      <c r="H187" s="40">
        <f>C187*Assumptions!$C$20*365*24*Assumptions!$D$30*1000/(Assumptions!$C$10*0.001) /10^9</f>
        <v>45.619957830488204</v>
      </c>
      <c r="I187" s="40">
        <f>E187*Assumptions!$C$47/(Assumptions!$C$10*0.001) /10^9</f>
        <v>6.7151106528335136</v>
      </c>
      <c r="J187" s="40">
        <f>D187*Assumptions!$C$57/(Assumptions!$C$10*0.001) /10^9</f>
        <v>4.6278508107965024</v>
      </c>
      <c r="K187" s="40">
        <f>F187*Assumptions!$C$66/(Assumptions!$C$10*0.001) /10^9</f>
        <v>7.0467210554425748</v>
      </c>
      <c r="L187" s="47">
        <f>4</f>
        <v>4</v>
      </c>
      <c r="M187" s="39">
        <v>32.380000000000003</v>
      </c>
      <c r="N187" s="39">
        <v>25</v>
      </c>
      <c r="O187" s="44">
        <f>N187*Assumptions!$C$98/(Assumptions!$G$10*0.001) /10^9*M187/100</f>
        <v>7.5411222476684463</v>
      </c>
      <c r="P187" s="48">
        <f>Assumptions!$C$114*Assumptions!$C$113/(Assumptions!$G$14*0.001) /10^9</f>
        <v>0</v>
      </c>
      <c r="Q187" s="42">
        <f t="shared" si="14"/>
        <v>88.384543466794455</v>
      </c>
      <c r="S187" s="29" t="str">
        <f t="shared" si="13"/>
        <v>(260,55,90,100,25,0.32)</v>
      </c>
    </row>
    <row r="188" spans="2:19">
      <c r="B188" s="38">
        <v>12</v>
      </c>
      <c r="C188" s="39">
        <v>260</v>
      </c>
      <c r="D188" s="39">
        <v>55</v>
      </c>
      <c r="E188" s="37">
        <v>100</v>
      </c>
      <c r="F188" s="39">
        <v>100</v>
      </c>
      <c r="G188" s="40">
        <f>B188*Assumptions!$C$19*365*24*Assumptions!$D$26*1000/(Assumptions!$C$10*0.001) /10^9</f>
        <v>12.833780869565217</v>
      </c>
      <c r="H188" s="40">
        <f>C188*Assumptions!$C$20*365*24*Assumptions!$D$30*1000/(Assumptions!$C$10*0.001) /10^9</f>
        <v>45.619957830488204</v>
      </c>
      <c r="I188" s="40">
        <f>E188*Assumptions!$C$47/(Assumptions!$C$10*0.001) /10^9</f>
        <v>7.4612340587039032</v>
      </c>
      <c r="J188" s="40">
        <f>D188*Assumptions!$C$57/(Assumptions!$C$10*0.001) /10^9</f>
        <v>4.6278508107965024</v>
      </c>
      <c r="K188" s="40">
        <f>F188*Assumptions!$C$66/(Assumptions!$C$10*0.001) /10^9</f>
        <v>7.0467210554425748</v>
      </c>
      <c r="L188" s="47">
        <f>4</f>
        <v>4</v>
      </c>
      <c r="M188" s="39">
        <v>32.659999999999997</v>
      </c>
      <c r="N188" s="39">
        <v>25</v>
      </c>
      <c r="O188" s="44">
        <f>N188*Assumptions!$C$98/(Assumptions!$G$10*0.001) /10^9*M188/100</f>
        <v>7.6063326932937434</v>
      </c>
      <c r="P188" s="48">
        <f>Assumptions!$C$114*Assumptions!$C$113/(Assumptions!$G$14*0.001) /10^9</f>
        <v>0</v>
      </c>
      <c r="Q188" s="42">
        <f t="shared" si="14"/>
        <v>89.195877318290144</v>
      </c>
      <c r="S188" s="29" t="str">
        <f t="shared" si="13"/>
        <v>(260,55,100,100,25,0.33)</v>
      </c>
    </row>
  </sheetData>
  <autoFilter ref="B4:N4">
    <sortState ref="B5:N64">
      <sortCondition ref="B4:B64"/>
    </sortState>
  </autoFilter>
  <mergeCells count="2">
    <mergeCell ref="G2:L2"/>
    <mergeCell ref="M2:R2"/>
  </mergeCells>
  <conditionalFormatting sqref="C57:C62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3:C69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70:C77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78:C82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3:C89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90:C96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78:C96">
    <cfRule type="colorScale" priority="579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Q78:Q96"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6:Q33">
    <cfRule type="colorScale" priority="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9:C154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55:C161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62:C169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70:C174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75:C18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82:C188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70:C188">
    <cfRule type="colorScale" priority="12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Q170:Q18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8:Q12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7:C77">
    <cfRule type="colorScale" priority="586">
      <colorScale>
        <cfvo type="min"/>
        <cfvo type="percentile" val="50"/>
        <cfvo type="max"/>
        <color rgb="FFF8696B"/>
        <color theme="0"/>
        <color theme="4"/>
      </colorScale>
    </cfRule>
    <cfRule type="colorScale" priority="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Q77"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:C56">
    <cfRule type="colorScale" priority="5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34:Q56"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9:C169">
    <cfRule type="colorScale" priority="591">
      <colorScale>
        <cfvo type="min"/>
        <cfvo type="percentile" val="50"/>
        <cfvo type="max"/>
        <color rgb="FFF8696B"/>
        <color theme="0"/>
        <color theme="4"/>
      </colorScale>
    </cfRule>
    <cfRule type="colorScale" priority="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9:Q169">
    <cfRule type="colorScale" priority="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6:C148">
    <cfRule type="colorScale" priority="5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26:Q148"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:Q25">
    <cfRule type="colorScale" priority="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33">
    <cfRule type="colorScale" priority="5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97:Q117">
    <cfRule type="colorScale" priority="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7:C125">
    <cfRule type="colorScale" priority="5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2"/>
  <sheetViews>
    <sheetView zoomScale="85" zoomScaleNormal="85" workbookViewId="0">
      <selection activeCell="X71" sqref="X71"/>
    </sheetView>
  </sheetViews>
  <sheetFormatPr defaultRowHeight="15.6"/>
  <sheetData>
    <row r="1" spans="1:18">
      <c r="A1" s="4">
        <v>12</v>
      </c>
      <c r="B1" s="39">
        <v>230</v>
      </c>
      <c r="C1" s="39">
        <v>121</v>
      </c>
      <c r="D1" s="37">
        <v>60</v>
      </c>
      <c r="E1" s="39">
        <v>100</v>
      </c>
      <c r="F1" s="40">
        <f>A1*Assumptions!$C$19*365*24*Assumptions!$D$26*1000/(Assumptions!$C$10*0.001) /10^9</f>
        <v>12.833780869565217</v>
      </c>
      <c r="G1" s="40">
        <f>B1*Assumptions!$C$20*365*24*Assumptions!$D$30*1000/(Assumptions!$C$10*0.001) /10^9</f>
        <v>40.35611654235494</v>
      </c>
      <c r="H1" s="40">
        <f>D1*Assumptions!$C$46/(Assumptions!$C$10*0.001) /10^9</f>
        <v>2.9597928752721221</v>
      </c>
      <c r="I1" s="40">
        <f>C1*Assumptions!$C$56/(Assumptions!$C$10*0.001) /10^9</f>
        <v>6.731338598428815</v>
      </c>
      <c r="J1" s="40">
        <f>E1*Assumptions!$C$65/(Assumptions!$C$10*0.001) /10^9</f>
        <v>4.6589332295950063</v>
      </c>
      <c r="K1" s="47">
        <f>4</f>
        <v>4</v>
      </c>
      <c r="L1" s="39">
        <v>7.08</v>
      </c>
      <c r="M1" s="39">
        <v>31</v>
      </c>
      <c r="N1" s="44">
        <f>M1*Assumptions!$C$97/(Assumptions!$G$10*0.001) /10^9*L1/100</f>
        <v>1.49104651649222</v>
      </c>
      <c r="O1" s="48">
        <f>Assumptions!$C$114*Assumptions!$C$113/(Assumptions!$G$10*0.001) /10^9</f>
        <v>0</v>
      </c>
      <c r="P1" s="42">
        <f t="shared" ref="P1:P6" si="0">SUM(F1:K1)+N1+O1</f>
        <v>73.031008631708318</v>
      </c>
      <c r="R1" s="29" t="str">
        <f t="shared" ref="R1:R6" si="1">CONCATENATE("(",B1,",",C1,",",D1,",",ROUND(M1,0),",",ROUND(L1/100,2),")")</f>
        <v>(230,121,60,31,0.07)</v>
      </c>
    </row>
    <row r="2" spans="1:18">
      <c r="A2" s="4">
        <v>12</v>
      </c>
      <c r="B2" s="39">
        <v>240</v>
      </c>
      <c r="C2" s="39">
        <v>91</v>
      </c>
      <c r="D2" s="37">
        <v>60</v>
      </c>
      <c r="E2" s="39">
        <v>100</v>
      </c>
      <c r="F2" s="40">
        <f>A2*Assumptions!$C$19*365*24*Assumptions!$D$26*1000/(Assumptions!$C$10*0.001) /10^9</f>
        <v>12.833780869565217</v>
      </c>
      <c r="G2" s="40">
        <f>B2*Assumptions!$C$20*365*24*Assumptions!$D$30*1000/(Assumptions!$C$10*0.001) /10^9</f>
        <v>42.110730305066035</v>
      </c>
      <c r="H2" s="40">
        <f>D2*Assumptions!$C$46/(Assumptions!$C$10*0.001) /10^9</f>
        <v>2.9597928752721221</v>
      </c>
      <c r="I2" s="40">
        <f>C2*Assumptions!$C$56/(Assumptions!$C$10*0.001) /10^9</f>
        <v>5.0624116731985298</v>
      </c>
      <c r="J2" s="40">
        <f>E2*Assumptions!$C$65/(Assumptions!$C$10*0.001) /10^9</f>
        <v>4.6589332295950063</v>
      </c>
      <c r="K2" s="47">
        <f>4</f>
        <v>4</v>
      </c>
      <c r="L2" s="39">
        <v>14.98</v>
      </c>
      <c r="M2" s="39">
        <v>14</v>
      </c>
      <c r="N2" s="44">
        <f>M2*Assumptions!$C$97/(Assumptions!$G$10*0.001) /10^9*L2/100</f>
        <v>1.4247415502038836</v>
      </c>
      <c r="O2" s="48">
        <f>Assumptions!$C$114*Assumptions!$C$113/(Assumptions!$G$10*0.001) /10^9</f>
        <v>0</v>
      </c>
      <c r="P2" s="42">
        <f t="shared" si="0"/>
        <v>73.050390502900797</v>
      </c>
      <c r="R2" s="29" t="str">
        <f t="shared" si="1"/>
        <v>(240,91,60,14,0.15)</v>
      </c>
    </row>
    <row r="3" spans="1:18">
      <c r="A3" s="4">
        <v>12</v>
      </c>
      <c r="B3" s="39">
        <v>250</v>
      </c>
      <c r="C3" s="39">
        <v>69</v>
      </c>
      <c r="D3" s="37">
        <v>60</v>
      </c>
      <c r="E3" s="39">
        <v>100</v>
      </c>
      <c r="F3" s="40">
        <f>A3*Assumptions!$C$19*365*24*Assumptions!$D$26*1000/(Assumptions!$C$10*0.001) /10^9</f>
        <v>12.833780869565217</v>
      </c>
      <c r="G3" s="40">
        <f>B3*Assumptions!$C$20*365*24*Assumptions!$D$30*1000/(Assumptions!$C$10*0.001) /10^9</f>
        <v>43.86534406777713</v>
      </c>
      <c r="H3" s="40">
        <f>D3*Assumptions!$C$46/(Assumptions!$C$10*0.001) /10^9</f>
        <v>2.9597928752721221</v>
      </c>
      <c r="I3" s="40">
        <f>C3*Assumptions!$C$56/(Assumptions!$C$10*0.001) /10^9</f>
        <v>3.8385319280296546</v>
      </c>
      <c r="J3" s="40">
        <f>E3*Assumptions!$C$65/(Assumptions!$C$10*0.001) /10^9</f>
        <v>4.6589332295950063</v>
      </c>
      <c r="K3" s="47">
        <f>4</f>
        <v>4</v>
      </c>
      <c r="L3" s="39">
        <v>22.2</v>
      </c>
      <c r="M3" s="39">
        <v>9</v>
      </c>
      <c r="N3" s="44">
        <f>M3*Assumptions!$C$97/(Assumptions!$G$10*0.001) /10^9*L3/100</f>
        <v>1.3573496172550827</v>
      </c>
      <c r="O3" s="48">
        <f>Assumptions!$C$114*Assumptions!$C$113/(Assumptions!$G$10*0.001) /10^9</f>
        <v>0</v>
      </c>
      <c r="P3" s="42">
        <f t="shared" si="0"/>
        <v>73.513732587494204</v>
      </c>
      <c r="R3" s="29" t="str">
        <f t="shared" si="1"/>
        <v>(250,69,60,9,0.22)</v>
      </c>
    </row>
    <row r="4" spans="1:18">
      <c r="A4" s="4">
        <v>12</v>
      </c>
      <c r="B4" s="39">
        <v>260</v>
      </c>
      <c r="C4" s="39">
        <v>58</v>
      </c>
      <c r="D4" s="37">
        <v>60</v>
      </c>
      <c r="E4" s="39">
        <v>100</v>
      </c>
      <c r="F4" s="40">
        <f>A4*Assumptions!$C$19*365*24*Assumptions!$D$26*1000/(Assumptions!$C$10*0.001) /10^9</f>
        <v>12.833780869565217</v>
      </c>
      <c r="G4" s="40">
        <f>B4*Assumptions!$C$20*365*24*Assumptions!$D$30*1000/(Assumptions!$C$10*0.001) /10^9</f>
        <v>45.619957830488204</v>
      </c>
      <c r="H4" s="40">
        <f>D4*Assumptions!$C$46/(Assumptions!$C$10*0.001) /10^9</f>
        <v>2.9597928752721221</v>
      </c>
      <c r="I4" s="40">
        <f>C4*Assumptions!$C$56/(Assumptions!$C$10*0.001) /10^9</f>
        <v>3.226592055445217</v>
      </c>
      <c r="J4" s="40">
        <f>E4*Assumptions!$C$65/(Assumptions!$C$10*0.001) /10^9</f>
        <v>4.6589332295950063</v>
      </c>
      <c r="K4" s="47">
        <f>4</f>
        <v>4</v>
      </c>
      <c r="L4" s="39">
        <v>28.82</v>
      </c>
      <c r="M4" s="39">
        <v>7</v>
      </c>
      <c r="N4" s="44">
        <f>M4*Assumptions!$C$97/(Assumptions!$G$10*0.001) /10^9*L4/100</f>
        <v>1.370529088013215</v>
      </c>
      <c r="O4" s="48">
        <f>Assumptions!$C$114*Assumptions!$C$113/(Assumptions!$G$10*0.001) /10^9</f>
        <v>0</v>
      </c>
      <c r="P4" s="42">
        <f t="shared" si="0"/>
        <v>74.66958594837898</v>
      </c>
      <c r="R4" s="29" t="str">
        <f t="shared" si="1"/>
        <v>(260,58,60,7,0.29)</v>
      </c>
    </row>
    <row r="5" spans="1:18">
      <c r="A5" s="4">
        <v>12</v>
      </c>
      <c r="B5" s="39">
        <v>270</v>
      </c>
      <c r="C5" s="39">
        <v>47</v>
      </c>
      <c r="D5" s="37">
        <v>60</v>
      </c>
      <c r="E5" s="39">
        <v>100</v>
      </c>
      <c r="F5" s="40">
        <f>A5*Assumptions!$C$19*365*24*Assumptions!$D$26*1000/(Assumptions!$C$10*0.001) /10^9</f>
        <v>12.833780869565217</v>
      </c>
      <c r="G5" s="40">
        <f>B5*Assumptions!$C$20*365*24*Assumptions!$D$30*1000/(Assumptions!$C$10*0.001) /10^9</f>
        <v>47.374571593199285</v>
      </c>
      <c r="H5" s="40">
        <f>D5*Assumptions!$C$46/(Assumptions!$C$10*0.001) /10^9</f>
        <v>2.9597928752721221</v>
      </c>
      <c r="I5" s="40">
        <f>C5*Assumptions!$C$56/(Assumptions!$C$10*0.001) /10^9</f>
        <v>2.6146521828607794</v>
      </c>
      <c r="J5" s="40">
        <f>E5*Assumptions!$C$65/(Assumptions!$C$10*0.001) /10^9</f>
        <v>4.6589332295950063</v>
      </c>
      <c r="K5" s="47">
        <f>4</f>
        <v>4</v>
      </c>
      <c r="L5" s="39">
        <v>34.85</v>
      </c>
      <c r="M5" s="39">
        <v>6</v>
      </c>
      <c r="N5" s="44">
        <f>M5*Assumptions!$C$97/(Assumptions!$G$10*0.001) /10^9*L5/100</f>
        <v>1.4205295543945837</v>
      </c>
      <c r="O5" s="48">
        <f>Assumptions!$C$114*Assumptions!$C$113/(Assumptions!$G$10*0.001) /10^9</f>
        <v>0</v>
      </c>
      <c r="P5" s="42">
        <f t="shared" si="0"/>
        <v>75.862260304887002</v>
      </c>
      <c r="R5" s="29" t="str">
        <f t="shared" si="1"/>
        <v>(270,47,60,6,0.35)</v>
      </c>
    </row>
    <row r="6" spans="1:18">
      <c r="A6" s="4">
        <v>12</v>
      </c>
      <c r="B6" s="39">
        <v>280</v>
      </c>
      <c r="C6" s="39">
        <v>42</v>
      </c>
      <c r="D6" s="37">
        <v>60</v>
      </c>
      <c r="E6" s="39">
        <v>100</v>
      </c>
      <c r="F6" s="40">
        <f>A6*Assumptions!$C$19*365*24*Assumptions!$D$26*1000/(Assumptions!$C$10*0.001) /10^9</f>
        <v>12.833780869565217</v>
      </c>
      <c r="G6" s="40">
        <f>B6*Assumptions!$C$20*365*24*Assumptions!$D$30*1000/(Assumptions!$C$10*0.001) /10^9</f>
        <v>49.129185355910373</v>
      </c>
      <c r="H6" s="40">
        <f>D6*Assumptions!$C$46/(Assumptions!$C$10*0.001) /10^9</f>
        <v>2.9597928752721221</v>
      </c>
      <c r="I6" s="40">
        <f>C6*Assumptions!$C$56/(Assumptions!$C$10*0.001) /10^9</f>
        <v>2.3364976953223988</v>
      </c>
      <c r="J6" s="40">
        <f>E6*Assumptions!$C$65/(Assumptions!$C$10*0.001) /10^9</f>
        <v>4.6589332295950063</v>
      </c>
      <c r="K6" s="47">
        <f>4</f>
        <v>4</v>
      </c>
      <c r="L6" s="39">
        <v>40.44</v>
      </c>
      <c r="M6" s="39">
        <v>5</v>
      </c>
      <c r="N6" s="44">
        <f>M6*Assumptions!$C$97/(Assumptions!$G$10*0.001) /10^9*L6/100</f>
        <v>1.3736541171620507</v>
      </c>
      <c r="O6" s="48">
        <f>Assumptions!$C$114*Assumptions!$C$113/(Assumptions!$G$10*0.001) /10^9</f>
        <v>0</v>
      </c>
      <c r="P6" s="42">
        <f t="shared" si="0"/>
        <v>77.291844142827159</v>
      </c>
      <c r="R6" s="29" t="str">
        <f t="shared" si="1"/>
        <v>(280,42,60,5,0.4)</v>
      </c>
    </row>
    <row r="7" spans="1:18">
      <c r="A7" s="4"/>
      <c r="B7" s="39"/>
      <c r="C7" s="39"/>
      <c r="D7" s="37"/>
      <c r="E7" s="39"/>
      <c r="F7" s="40"/>
      <c r="G7" s="40"/>
      <c r="H7" s="40"/>
      <c r="I7" s="40"/>
      <c r="J7" s="40"/>
      <c r="K7" s="47"/>
      <c r="L7" s="39"/>
      <c r="M7" s="39"/>
      <c r="N7" s="44"/>
      <c r="O7" s="48"/>
      <c r="P7" s="42"/>
      <c r="R7" s="29"/>
    </row>
    <row r="8" spans="1:18">
      <c r="A8" s="38">
        <v>12</v>
      </c>
      <c r="B8" s="39">
        <v>240</v>
      </c>
      <c r="C8" s="39">
        <v>91</v>
      </c>
      <c r="D8" s="37">
        <v>60</v>
      </c>
      <c r="E8" s="39">
        <v>100</v>
      </c>
      <c r="F8" s="40">
        <f>A8*Assumptions!$C$19*365*24*Assumptions!$D$26*1000/(Assumptions!$C$10*0.001) /10^9</f>
        <v>12.833780869565217</v>
      </c>
      <c r="G8" s="40">
        <f>B8*Assumptions!$C$20*365*24*Assumptions!$D$30*1000/(Assumptions!$C$10*0.001) /10^9</f>
        <v>42.110730305066035</v>
      </c>
      <c r="H8" s="40">
        <f>D8*Assumptions!$C$46/(Assumptions!$C$10*0.001) /10^9</f>
        <v>2.9597928752721221</v>
      </c>
      <c r="I8" s="40">
        <f>C8*Assumptions!$C$56/(Assumptions!$C$10*0.001) /10^9</f>
        <v>5.0624116731985298</v>
      </c>
      <c r="J8" s="40">
        <f>E8*Assumptions!$C$65/(Assumptions!$C$10*0.001) /10^9</f>
        <v>4.6589332295950063</v>
      </c>
      <c r="K8" s="47">
        <f>4</f>
        <v>4</v>
      </c>
      <c r="L8" s="39">
        <v>14.98</v>
      </c>
      <c r="M8" s="39">
        <v>36</v>
      </c>
      <c r="N8" s="44">
        <f>M8*Assumptions!$C$97/(Assumptions!$G$12*0.001) /10^9*L8/100</f>
        <v>3.6636211290957008</v>
      </c>
      <c r="O8" s="48">
        <f>Assumptions!$C$114*Assumptions!$C$113/(Assumptions!$G$12*0.001) /10^9</f>
        <v>0</v>
      </c>
      <c r="P8" s="42">
        <f t="shared" ref="P8:P12" si="2">SUM(F8:K8)+N8+O8</f>
        <v>75.289270081792608</v>
      </c>
      <c r="R8" s="29" t="str">
        <f t="shared" ref="R8:R12" si="3">CONCATENATE("(",B8,",",C8,",",D8,",",E8,",",ROUND(M8,0),",",ROUND(L8/100,2),")")</f>
        <v>(240,91,60,100,36,0.15)</v>
      </c>
    </row>
    <row r="9" spans="1:18">
      <c r="A9" s="38">
        <v>12</v>
      </c>
      <c r="B9" s="39">
        <v>250</v>
      </c>
      <c r="C9" s="39">
        <v>69</v>
      </c>
      <c r="D9" s="37">
        <v>60</v>
      </c>
      <c r="E9" s="39">
        <v>100</v>
      </c>
      <c r="F9" s="40">
        <f>A9*Assumptions!$C$19*365*24*Assumptions!$D$26*1000/(Assumptions!$C$10*0.001) /10^9</f>
        <v>12.833780869565217</v>
      </c>
      <c r="G9" s="40">
        <f>B9*Assumptions!$C$20*365*24*Assumptions!$D$30*1000/(Assumptions!$C$10*0.001) /10^9</f>
        <v>43.86534406777713</v>
      </c>
      <c r="H9" s="40">
        <f>D9*Assumptions!$C$46/(Assumptions!$C$10*0.001) /10^9</f>
        <v>2.9597928752721221</v>
      </c>
      <c r="I9" s="40">
        <f>C9*Assumptions!$C$56/(Assumptions!$C$10*0.001) /10^9</f>
        <v>3.8385319280296546</v>
      </c>
      <c r="J9" s="40">
        <f>E9*Assumptions!$C$65/(Assumptions!$C$10*0.001) /10^9</f>
        <v>4.6589332295950063</v>
      </c>
      <c r="K9" s="47">
        <f>4</f>
        <v>4</v>
      </c>
      <c r="L9" s="39">
        <v>22.2</v>
      </c>
      <c r="M9" s="39">
        <v>23</v>
      </c>
      <c r="N9" s="44">
        <f>M9*Assumptions!$C$97/(Assumptions!$G$12*0.001) /10^9*L9/100</f>
        <v>3.4687823552074342</v>
      </c>
      <c r="O9" s="48">
        <f>Assumptions!$C$114*Assumptions!$C$113/(Assumptions!$G$12*0.001) /10^9</f>
        <v>0</v>
      </c>
      <c r="P9" s="42">
        <f t="shared" si="2"/>
        <v>75.625165325446559</v>
      </c>
      <c r="R9" s="29" t="str">
        <f t="shared" si="3"/>
        <v>(250,69,60,100,23,0.22)</v>
      </c>
    </row>
    <row r="10" spans="1:18">
      <c r="A10" s="38">
        <v>12</v>
      </c>
      <c r="B10" s="39">
        <v>260</v>
      </c>
      <c r="C10" s="39">
        <v>58</v>
      </c>
      <c r="D10" s="37">
        <v>60</v>
      </c>
      <c r="E10" s="39">
        <v>100</v>
      </c>
      <c r="F10" s="40">
        <f>A10*Assumptions!$C$19*365*24*Assumptions!$D$26*1000/(Assumptions!$C$10*0.001) /10^9</f>
        <v>12.833780869565217</v>
      </c>
      <c r="G10" s="40">
        <f>B10*Assumptions!$C$20*365*24*Assumptions!$D$30*1000/(Assumptions!$C$10*0.001) /10^9</f>
        <v>45.619957830488204</v>
      </c>
      <c r="H10" s="40">
        <f>D10*Assumptions!$C$46/(Assumptions!$C$10*0.001) /10^9</f>
        <v>2.9597928752721221</v>
      </c>
      <c r="I10" s="40">
        <f>C10*Assumptions!$C$56/(Assumptions!$C$10*0.001) /10^9</f>
        <v>3.226592055445217</v>
      </c>
      <c r="J10" s="40">
        <f>E10*Assumptions!$C$65/(Assumptions!$C$10*0.001) /10^9</f>
        <v>4.6589332295950063</v>
      </c>
      <c r="K10" s="47">
        <f>4</f>
        <v>4</v>
      </c>
      <c r="L10" s="39">
        <v>28.82</v>
      </c>
      <c r="M10" s="39">
        <v>17</v>
      </c>
      <c r="N10" s="44">
        <f>M10*Assumptions!$C$97/(Assumptions!$G$12*0.001) /10^9*L10/100</f>
        <v>3.3284277851749517</v>
      </c>
      <c r="O10" s="48">
        <f>Assumptions!$C$114*Assumptions!$C$113/(Assumptions!$G$12*0.001) /10^9</f>
        <v>0</v>
      </c>
      <c r="P10" s="42">
        <f t="shared" si="2"/>
        <v>76.627484645540719</v>
      </c>
      <c r="R10" s="29" t="str">
        <f t="shared" si="3"/>
        <v>(260,58,60,100,17,0.29)</v>
      </c>
    </row>
    <row r="11" spans="1:18">
      <c r="A11" s="38">
        <v>12</v>
      </c>
      <c r="B11" s="39">
        <v>270</v>
      </c>
      <c r="C11" s="39">
        <v>47</v>
      </c>
      <c r="D11" s="37">
        <v>60</v>
      </c>
      <c r="E11" s="39">
        <v>100</v>
      </c>
      <c r="F11" s="40">
        <f>A11*Assumptions!$C$19*365*24*Assumptions!$D$26*1000/(Assumptions!$C$10*0.001) /10^9</f>
        <v>12.833780869565217</v>
      </c>
      <c r="G11" s="40">
        <f>B11*Assumptions!$C$20*365*24*Assumptions!$D$30*1000/(Assumptions!$C$10*0.001) /10^9</f>
        <v>47.374571593199285</v>
      </c>
      <c r="H11" s="40">
        <f>D11*Assumptions!$C$46/(Assumptions!$C$10*0.001) /10^9</f>
        <v>2.9597928752721221</v>
      </c>
      <c r="I11" s="40">
        <f>C11*Assumptions!$C$56/(Assumptions!$C$10*0.001) /10^9</f>
        <v>2.6146521828607794</v>
      </c>
      <c r="J11" s="40">
        <f>E11*Assumptions!$C$65/(Assumptions!$C$10*0.001) /10^9</f>
        <v>4.6589332295950063</v>
      </c>
      <c r="K11" s="47">
        <f>4</f>
        <v>4</v>
      </c>
      <c r="L11" s="39">
        <v>34.85</v>
      </c>
      <c r="M11" s="39">
        <v>14</v>
      </c>
      <c r="N11" s="44">
        <f>M11*Assumptions!$C$97/(Assumptions!$G$12*0.001) /10^9*L11/100</f>
        <v>3.3145689602540283</v>
      </c>
      <c r="O11" s="48">
        <f>Assumptions!$C$114*Assumptions!$C$113/(Assumptions!$G$12*0.001) /10^9</f>
        <v>0</v>
      </c>
      <c r="P11" s="42">
        <f t="shared" si="2"/>
        <v>77.756299710746433</v>
      </c>
      <c r="R11" s="29" t="str">
        <f t="shared" si="3"/>
        <v>(270,47,60,100,14,0.35)</v>
      </c>
    </row>
    <row r="12" spans="1:18">
      <c r="A12" s="38">
        <v>12</v>
      </c>
      <c r="B12" s="39">
        <v>280</v>
      </c>
      <c r="C12" s="39">
        <v>42</v>
      </c>
      <c r="D12" s="37">
        <v>60</v>
      </c>
      <c r="E12" s="39">
        <v>100</v>
      </c>
      <c r="F12" s="40">
        <f>A12*Assumptions!$C$19*365*24*Assumptions!$D$26*1000/(Assumptions!$C$10*0.001) /10^9</f>
        <v>12.833780869565217</v>
      </c>
      <c r="G12" s="40">
        <f>B12*Assumptions!$C$20*365*24*Assumptions!$D$30*1000/(Assumptions!$C$10*0.001) /10^9</f>
        <v>49.129185355910373</v>
      </c>
      <c r="H12" s="40">
        <f>D12*Assumptions!$C$46/(Assumptions!$C$10*0.001) /10^9</f>
        <v>2.9597928752721221</v>
      </c>
      <c r="I12" s="40">
        <f>C12*Assumptions!$C$56/(Assumptions!$C$10*0.001) /10^9</f>
        <v>2.3364976953223988</v>
      </c>
      <c r="J12" s="40">
        <f>E12*Assumptions!$C$65/(Assumptions!$C$10*0.001) /10^9</f>
        <v>4.6589332295950063</v>
      </c>
      <c r="K12" s="47">
        <f>4</f>
        <v>4</v>
      </c>
      <c r="L12" s="39">
        <v>40.44</v>
      </c>
      <c r="M12" s="39">
        <v>12</v>
      </c>
      <c r="N12" s="44">
        <f>M12*Assumptions!$C$97/(Assumptions!$G$12*0.001) /10^9*L12/100</f>
        <v>3.2967698811889217</v>
      </c>
      <c r="O12" s="48">
        <f>Assumptions!$C$114*Assumptions!$C$113/(Assumptions!$G$12*0.001) /10^9</f>
        <v>0</v>
      </c>
      <c r="P12" s="42">
        <f t="shared" si="2"/>
        <v>79.214959906854034</v>
      </c>
      <c r="R12" s="29" t="str">
        <f t="shared" si="3"/>
        <v>(280,42,60,100,12,0.4)</v>
      </c>
    </row>
    <row r="13" spans="1:18">
      <c r="A13" s="38"/>
      <c r="B13" s="39"/>
      <c r="C13" s="39"/>
      <c r="D13" s="37"/>
      <c r="E13" s="39"/>
      <c r="F13" s="40"/>
      <c r="G13" s="40"/>
      <c r="H13" s="40"/>
      <c r="I13" s="40"/>
      <c r="J13" s="40"/>
      <c r="K13" s="47"/>
      <c r="L13" s="39"/>
      <c r="M13" s="39"/>
      <c r="N13" s="44"/>
      <c r="O13" s="48"/>
      <c r="P13" s="42"/>
      <c r="R13" s="29"/>
    </row>
    <row r="14" spans="1:18">
      <c r="A14" s="38">
        <v>12</v>
      </c>
      <c r="B14" s="39">
        <v>240</v>
      </c>
      <c r="C14" s="39">
        <v>91</v>
      </c>
      <c r="D14" s="37">
        <v>60</v>
      </c>
      <c r="E14" s="39">
        <v>100</v>
      </c>
      <c r="F14" s="40">
        <f>A14*Assumptions!$C$19*365*24*Assumptions!$D$26*1000/(Assumptions!$C$10*0.001) /10^9</f>
        <v>12.833780869565217</v>
      </c>
      <c r="G14" s="40">
        <f>B14*Assumptions!$C$20*365*24*Assumptions!$D$30*1000/(Assumptions!$C$10*0.001) /10^9</f>
        <v>42.110730305066035</v>
      </c>
      <c r="H14" s="40">
        <f>D14*Assumptions!$C$46/(Assumptions!$C$10*0.001) /10^9</f>
        <v>2.9597928752721221</v>
      </c>
      <c r="I14" s="40">
        <f>C14*Assumptions!$C$56/(Assumptions!$C$10*0.001) /10^9</f>
        <v>5.0624116731985298</v>
      </c>
      <c r="J14" s="40">
        <f>E14*Assumptions!$C$65/(Assumptions!$C$10*0.001) /10^9</f>
        <v>4.6589332295950063</v>
      </c>
      <c r="K14" s="47">
        <f>4</f>
        <v>4</v>
      </c>
      <c r="L14" s="39">
        <v>14.98</v>
      </c>
      <c r="M14" s="39">
        <v>81</v>
      </c>
      <c r="N14" s="44">
        <f>M14*Assumptions!$C$97/(Assumptions!$G$14*0.001) /10^9*L14/100</f>
        <v>8.2431475404653263</v>
      </c>
      <c r="O14" s="48">
        <f>Assumptions!$C$114*Assumptions!$C$113/(Assumptions!$G$14*0.001) /10^9</f>
        <v>0</v>
      </c>
      <c r="P14" s="42">
        <f>SUM(F14:K14)+N14+O14</f>
        <v>79.868796493162236</v>
      </c>
      <c r="R14" s="29" t="str">
        <f>CONCATENATE("(",B14,",",C14,",",D14,",",E14,",",ROUND(M14,0),",",ROUND(L14/100,2),")")</f>
        <v>(240,91,60,100,81,0.15)</v>
      </c>
    </row>
    <row r="15" spans="1:18">
      <c r="A15" s="38">
        <v>12</v>
      </c>
      <c r="B15" s="39">
        <v>250</v>
      </c>
      <c r="C15" s="39">
        <v>69</v>
      </c>
      <c r="D15" s="37">
        <v>60</v>
      </c>
      <c r="E15" s="39">
        <v>100</v>
      </c>
      <c r="F15" s="40">
        <f>A15*Assumptions!$C$19*365*24*Assumptions!$D$26*1000/(Assumptions!$C$10*0.001) /10^9</f>
        <v>12.833780869565217</v>
      </c>
      <c r="G15" s="40">
        <f>B15*Assumptions!$C$20*365*24*Assumptions!$D$30*1000/(Assumptions!$C$10*0.001) /10^9</f>
        <v>43.86534406777713</v>
      </c>
      <c r="H15" s="40">
        <f>D15*Assumptions!$C$46/(Assumptions!$C$10*0.001) /10^9</f>
        <v>2.9597928752721221</v>
      </c>
      <c r="I15" s="40">
        <f>C15*Assumptions!$C$56/(Assumptions!$C$10*0.001) /10^9</f>
        <v>3.8385319280296546</v>
      </c>
      <c r="J15" s="40">
        <f>E15*Assumptions!$C$65/(Assumptions!$C$10*0.001) /10^9</f>
        <v>4.6589332295950063</v>
      </c>
      <c r="K15" s="47">
        <f>4</f>
        <v>4</v>
      </c>
      <c r="L15" s="39">
        <v>22.2</v>
      </c>
      <c r="M15" s="39">
        <v>40</v>
      </c>
      <c r="N15" s="44">
        <f>M15*Assumptions!$C$97/(Assumptions!$G$14*0.001) /10^9*L15/100</f>
        <v>6.0326649655781459</v>
      </c>
      <c r="O15" s="48">
        <f>Assumptions!$C$114*Assumptions!$C$113/(Assumptions!$G$14*0.001) /10^9</f>
        <v>0</v>
      </c>
      <c r="P15" s="42">
        <f t="shared" ref="P15:P18" si="4">SUM(F15:K15)+N15+O15</f>
        <v>78.189047935817271</v>
      </c>
      <c r="R15" s="29" t="str">
        <f t="shared" ref="R15:R18" si="5">CONCATENATE("(",B15,",",C15,",",D15,",",E15,",",ROUND(M15,0),",",ROUND(L15/100,2),")")</f>
        <v>(250,69,60,100,40,0.22)</v>
      </c>
    </row>
    <row r="16" spans="1:18">
      <c r="A16" s="38">
        <v>12</v>
      </c>
      <c r="B16" s="39">
        <v>260</v>
      </c>
      <c r="C16" s="39">
        <v>58</v>
      </c>
      <c r="D16" s="37">
        <v>60</v>
      </c>
      <c r="E16" s="39">
        <v>100</v>
      </c>
      <c r="F16" s="40">
        <f>A16*Assumptions!$C$19*365*24*Assumptions!$D$26*1000/(Assumptions!$C$10*0.001) /10^9</f>
        <v>12.833780869565217</v>
      </c>
      <c r="G16" s="40">
        <f>B16*Assumptions!$C$20*365*24*Assumptions!$D$30*1000/(Assumptions!$C$10*0.001) /10^9</f>
        <v>45.619957830488204</v>
      </c>
      <c r="H16" s="40">
        <f>D16*Assumptions!$C$46/(Assumptions!$C$10*0.001) /10^9</f>
        <v>2.9597928752721221</v>
      </c>
      <c r="I16" s="40">
        <f>C16*Assumptions!$C$56/(Assumptions!$C$10*0.001) /10^9</f>
        <v>3.226592055445217</v>
      </c>
      <c r="J16" s="40">
        <f>E16*Assumptions!$C$65/(Assumptions!$C$10*0.001) /10^9</f>
        <v>4.6589332295950063</v>
      </c>
      <c r="K16" s="47">
        <f>4</f>
        <v>4</v>
      </c>
      <c r="L16" s="39">
        <v>28.82</v>
      </c>
      <c r="M16" s="39">
        <v>29</v>
      </c>
      <c r="N16" s="44">
        <f>M16*Assumptions!$C$97/(Assumptions!$G$14*0.001) /10^9*L16/100</f>
        <v>5.6779062217690344</v>
      </c>
      <c r="O16" s="48">
        <f>Assumptions!$C$114*Assumptions!$C$113/(Assumptions!$G$14*0.001) /10^9</f>
        <v>0</v>
      </c>
      <c r="P16" s="42">
        <f t="shared" si="4"/>
        <v>78.976963082134802</v>
      </c>
      <c r="R16" s="29" t="str">
        <f t="shared" si="5"/>
        <v>(260,58,60,100,29,0.29)</v>
      </c>
    </row>
    <row r="17" spans="1:18">
      <c r="A17" s="38">
        <v>12</v>
      </c>
      <c r="B17" s="39">
        <v>270</v>
      </c>
      <c r="C17" s="39">
        <v>47</v>
      </c>
      <c r="D17" s="37">
        <v>60</v>
      </c>
      <c r="E17" s="39">
        <v>100</v>
      </c>
      <c r="F17" s="40">
        <f>A17*Assumptions!$C$19*365*24*Assumptions!$D$26*1000/(Assumptions!$C$10*0.001) /10^9</f>
        <v>12.833780869565217</v>
      </c>
      <c r="G17" s="40">
        <f>B17*Assumptions!$C$20*365*24*Assumptions!$D$30*1000/(Assumptions!$C$10*0.001) /10^9</f>
        <v>47.374571593199285</v>
      </c>
      <c r="H17" s="40">
        <f>D17*Assumptions!$C$46/(Assumptions!$C$10*0.001) /10^9</f>
        <v>2.9597928752721221</v>
      </c>
      <c r="I17" s="40">
        <f>C17*Assumptions!$C$56/(Assumptions!$C$10*0.001) /10^9</f>
        <v>2.6146521828607794</v>
      </c>
      <c r="J17" s="40">
        <f>E17*Assumptions!$C$65/(Assumptions!$C$10*0.001) /10^9</f>
        <v>4.6589332295950063</v>
      </c>
      <c r="K17" s="47">
        <f>4</f>
        <v>4</v>
      </c>
      <c r="L17" s="39">
        <v>34.85</v>
      </c>
      <c r="M17" s="39">
        <v>23</v>
      </c>
      <c r="N17" s="44">
        <f>M17*Assumptions!$C$97/(Assumptions!$G$14*0.001) /10^9*L17/100</f>
        <v>5.4453632918459052</v>
      </c>
      <c r="O17" s="48">
        <f>Assumptions!$C$114*Assumptions!$C$113/(Assumptions!$G$14*0.001) /10^9</f>
        <v>0</v>
      </c>
      <c r="P17" s="42">
        <f t="shared" si="4"/>
        <v>79.887094042338319</v>
      </c>
      <c r="R17" s="29" t="str">
        <f t="shared" si="5"/>
        <v>(270,47,60,100,23,0.35)</v>
      </c>
    </row>
    <row r="18" spans="1:18">
      <c r="A18" s="38">
        <v>12</v>
      </c>
      <c r="B18" s="39">
        <v>280</v>
      </c>
      <c r="C18" s="39">
        <v>42</v>
      </c>
      <c r="D18" s="37">
        <v>60</v>
      </c>
      <c r="E18" s="39">
        <v>100</v>
      </c>
      <c r="F18" s="40">
        <f>A18*Assumptions!$C$19*365*24*Assumptions!$D$26*1000/(Assumptions!$C$10*0.001) /10^9</f>
        <v>12.833780869565217</v>
      </c>
      <c r="G18" s="40">
        <f>B18*Assumptions!$C$20*365*24*Assumptions!$D$30*1000/(Assumptions!$C$10*0.001) /10^9</f>
        <v>49.129185355910373</v>
      </c>
      <c r="H18" s="40">
        <f>D18*Assumptions!$C$46/(Assumptions!$C$10*0.001) /10^9</f>
        <v>2.9597928752721221</v>
      </c>
      <c r="I18" s="40">
        <f>C18*Assumptions!$C$56/(Assumptions!$C$10*0.001) /10^9</f>
        <v>2.3364976953223988</v>
      </c>
      <c r="J18" s="40">
        <f>E18*Assumptions!$C$65/(Assumptions!$C$10*0.001) /10^9</f>
        <v>4.6589332295950063</v>
      </c>
      <c r="K18" s="47">
        <f>4</f>
        <v>4</v>
      </c>
      <c r="L18" s="39">
        <v>40.44</v>
      </c>
      <c r="M18" s="39">
        <v>20</v>
      </c>
      <c r="N18" s="44">
        <f>M18*Assumptions!$C$97/(Assumptions!$G$14*0.001) /10^9*L18/100</f>
        <v>5.4946164686482026</v>
      </c>
      <c r="O18" s="48">
        <f>Assumptions!$C$114*Assumptions!$C$113/(Assumptions!$G$14*0.001) /10^9</f>
        <v>0</v>
      </c>
      <c r="P18" s="42">
        <f t="shared" si="4"/>
        <v>81.412806494313315</v>
      </c>
      <c r="R18" s="29" t="str">
        <f t="shared" si="5"/>
        <v>(280,42,60,100,20,0.4)</v>
      </c>
    </row>
    <row r="46" spans="1:18">
      <c r="A46" t="s">
        <v>83</v>
      </c>
      <c r="B46" t="s">
        <v>87</v>
      </c>
      <c r="C46" t="s">
        <v>89</v>
      </c>
      <c r="D46" t="s">
        <v>88</v>
      </c>
      <c r="E46">
        <v>101</v>
      </c>
    </row>
    <row r="47" spans="1:18">
      <c r="A47" s="38">
        <v>12</v>
      </c>
      <c r="B47" s="39">
        <v>230</v>
      </c>
      <c r="C47" s="39">
        <v>121</v>
      </c>
      <c r="D47" s="37">
        <v>60</v>
      </c>
      <c r="E47" s="39">
        <v>100</v>
      </c>
      <c r="F47" s="40">
        <f>A47*[1]Assumptions!$C$19*365*24*[1]Assumptions!$D$26*1000/([1]Assumptions!$C$10*0.001) /10^9</f>
        <v>12.833780869565217</v>
      </c>
      <c r="G47" s="40">
        <f>B47*[1]Assumptions!$C$20*365*24*[1]Assumptions!$D$30*1000/([1]Assumptions!$C$10*0.001) /10^9</f>
        <v>40.35611654235494</v>
      </c>
      <c r="H47" s="40">
        <f>D47*[1]Assumptions!$C$46/([1]Assumptions!$C$10*0.001) /10^9</f>
        <v>2.9597928752721221</v>
      </c>
      <c r="I47" s="40">
        <f>C47*[1]Assumptions!$C$56/([1]Assumptions!$C$10*0.001) /10^9</f>
        <v>6.731338598428815</v>
      </c>
      <c r="J47" s="40">
        <f>E47*[1]Assumptions!$C$65/([1]Assumptions!$C$10*0.001) /10^9</f>
        <v>4.6589332295950063</v>
      </c>
      <c r="K47" s="54">
        <v>4</v>
      </c>
      <c r="L47">
        <v>0</v>
      </c>
      <c r="M47">
        <v>0</v>
      </c>
      <c r="N47">
        <v>0</v>
      </c>
      <c r="O47">
        <v>0</v>
      </c>
      <c r="P47" s="42">
        <f t="shared" ref="P47:P54" si="6">SUM(F47:K47)+N47+O47</f>
        <v>71.539962115216099</v>
      </c>
      <c r="R47" s="29" t="str">
        <f t="shared" ref="R47:R48" si="7">CONCATENATE("(",B47,",",C47,",",D47,",",ROUND(M47,0),",",ROUND(L47/100,2),")")</f>
        <v>(230,121,60,0,0)</v>
      </c>
    </row>
    <row r="48" spans="1:18">
      <c r="A48" s="4">
        <v>12</v>
      </c>
      <c r="B48" s="39">
        <v>240</v>
      </c>
      <c r="C48" s="39">
        <v>99</v>
      </c>
      <c r="D48" s="37">
        <v>50</v>
      </c>
      <c r="E48" s="39">
        <v>100</v>
      </c>
      <c r="F48" s="40">
        <f>A48*Assumptions!$C$19*365*24*Assumptions!$D$26*1000/(Assumptions!$C$10*0.001) /10^9</f>
        <v>12.833780869565217</v>
      </c>
      <c r="G48" s="40">
        <f>B48*Assumptions!$C$20*365*24*Assumptions!$D$30*1000/(Assumptions!$C$10*0.001) /10^9</f>
        <v>42.110730305066035</v>
      </c>
      <c r="H48" s="40">
        <f>D48*Assumptions!$C$46/(Assumptions!$C$10*0.001) /10^9</f>
        <v>2.4664940627267682</v>
      </c>
      <c r="I48" s="40">
        <f>C48*Assumptions!$C$56/(Assumptions!$C$10*0.001) /10^9</f>
        <v>5.5074588532599389</v>
      </c>
      <c r="J48" s="40">
        <f>E48*Assumptions!$C$65/(Assumptions!$C$10*0.001) /10^9</f>
        <v>4.6589332295950063</v>
      </c>
      <c r="K48" s="47">
        <f>4</f>
        <v>4</v>
      </c>
      <c r="L48" s="39">
        <v>11.44</v>
      </c>
      <c r="M48" s="39">
        <v>18</v>
      </c>
      <c r="N48" s="44">
        <f>M48*Assumptions!$C$97/(Assumptions!$G$10*0.001) /10^9*L48/100</f>
        <v>1.3989260920178512</v>
      </c>
      <c r="O48" s="48">
        <f>Assumptions!$C$114*Assumptions!$C$113/(Assumptions!$G$10*0.001) /10^9</f>
        <v>0</v>
      </c>
      <c r="P48" s="42">
        <f t="shared" si="6"/>
        <v>72.976323412230812</v>
      </c>
      <c r="R48" s="29" t="str">
        <f t="shared" si="7"/>
        <v>(240,99,50,18,0.11)</v>
      </c>
    </row>
    <row r="49" spans="1:18">
      <c r="A49" s="38">
        <v>12</v>
      </c>
      <c r="B49" s="39">
        <v>250</v>
      </c>
      <c r="C49" s="39">
        <v>71</v>
      </c>
      <c r="D49" s="37">
        <v>50</v>
      </c>
      <c r="E49" s="39">
        <v>100</v>
      </c>
      <c r="F49" s="40">
        <f>A49*Assumptions!$C$19*365*24*Assumptions!$D$26*1000/(Assumptions!$C$10*0.001) /10^9</f>
        <v>12.833780869565217</v>
      </c>
      <c r="G49" s="40">
        <f>B49*Assumptions!$C$20*365*24*Assumptions!$D$30*1000/(Assumptions!$C$10*0.001) /10^9</f>
        <v>43.86534406777713</v>
      </c>
      <c r="H49" s="40">
        <f>D49*Assumptions!$C$46/(Assumptions!$C$10*0.001) /10^9</f>
        <v>2.4664940627267682</v>
      </c>
      <c r="I49" s="40">
        <f>C49*Assumptions!$C$56/(Assumptions!$C$10*0.001) /10^9</f>
        <v>3.9497937230450071</v>
      </c>
      <c r="J49" s="40">
        <f>E49*Assumptions!$C$65/(Assumptions!$C$10*0.001) /10^9</f>
        <v>4.6589332295950063</v>
      </c>
      <c r="K49" s="47">
        <f>4</f>
        <v>4</v>
      </c>
      <c r="L49" s="39">
        <v>19.02</v>
      </c>
      <c r="M49" s="39">
        <v>27</v>
      </c>
      <c r="N49" s="44">
        <f>M49*Assumptions!$C$97/(Assumptions!$G$12*0.001) /10^9*L49/100</f>
        <v>3.4887553675934697</v>
      </c>
      <c r="O49" s="48">
        <f>Assumptions!$C$114*Assumptions!$C$113/(Assumptions!$G$12*0.001) /10^9</f>
        <v>0</v>
      </c>
      <c r="P49" s="42">
        <f t="shared" si="6"/>
        <v>75.263101320302596</v>
      </c>
      <c r="R49" s="29" t="str">
        <f>CONCATENATE("(",B49,",",C49,",",D49,",",ROUND(M49,0),",",ROUND(L49/100,2),")")</f>
        <v>(250,71,50,27,0.19)</v>
      </c>
    </row>
    <row r="50" spans="1:18">
      <c r="A50" s="38">
        <v>12</v>
      </c>
      <c r="B50" s="39">
        <v>250</v>
      </c>
      <c r="C50" s="39">
        <v>69</v>
      </c>
      <c r="D50" s="37">
        <v>60</v>
      </c>
      <c r="E50" s="39">
        <v>100</v>
      </c>
      <c r="F50" s="40">
        <f>A50*Assumptions!$C$19*365*24*Assumptions!$D$26*1000/(Assumptions!$C$10*0.001) /10^9</f>
        <v>12.833780869565217</v>
      </c>
      <c r="G50" s="40">
        <f>B50*Assumptions!$C$20*365*24*Assumptions!$D$30*1000/(Assumptions!$C$10*0.001) /10^9</f>
        <v>43.86534406777713</v>
      </c>
      <c r="H50" s="40">
        <f>D50*Assumptions!$C$46/(Assumptions!$C$10*0.001) /10^9</f>
        <v>2.9597928752721221</v>
      </c>
      <c r="I50" s="40">
        <f>C50*Assumptions!$C$56/(Assumptions!$C$10*0.001) /10^9</f>
        <v>3.8385319280296546</v>
      </c>
      <c r="J50" s="40">
        <f>E50*Assumptions!$C$65/(Assumptions!$C$10*0.001) /10^9</f>
        <v>4.6589332295950063</v>
      </c>
      <c r="K50" s="47">
        <f>4</f>
        <v>4</v>
      </c>
      <c r="L50" s="39">
        <v>22.2</v>
      </c>
      <c r="M50" s="39">
        <v>40</v>
      </c>
      <c r="N50" s="44">
        <f>M50*Assumptions!$C$97/(Assumptions!$G$14*0.001) /10^9*L50/100</f>
        <v>6.0326649655781459</v>
      </c>
      <c r="O50" s="48">
        <f>Assumptions!$C$114*Assumptions!$C$113/(Assumptions!$G$14*0.001) /10^9</f>
        <v>0</v>
      </c>
      <c r="P50" s="42">
        <f t="shared" si="6"/>
        <v>78.189047935817271</v>
      </c>
      <c r="R50" s="29" t="str">
        <f>CONCATENATE("(",B50,",",C50,",",D50,",",ROUND(M50,0),",",ROUND(L50/100,2),")")</f>
        <v>(250,69,60,40,0.22)</v>
      </c>
    </row>
    <row r="51" spans="1:18">
      <c r="A51" s="38">
        <v>12</v>
      </c>
      <c r="B51" s="39">
        <v>280</v>
      </c>
      <c r="C51" s="39">
        <v>42</v>
      </c>
      <c r="D51" s="37">
        <v>60</v>
      </c>
      <c r="E51" s="39">
        <v>100</v>
      </c>
      <c r="F51" s="40">
        <f>A51*Assumptions!$C$19*365*24*Assumptions!$D$26*1000/(Assumptions!$G$10*0.001) /10^9</f>
        <v>12.702820315082077</v>
      </c>
      <c r="G51" s="40">
        <f>B51*Assumptions!$C$20*365*24*Assumptions!$D$30*1000/(Assumptions!$G$10*0.001) /10^9</f>
        <v>48.627853330616638</v>
      </c>
      <c r="H51" s="40">
        <f>D51*Assumptions!$C$46/(Assumptions!$G$10*0.001) /10^9</f>
        <v>2.9295900753302822</v>
      </c>
      <c r="I51" s="40">
        <f>C51*Assumptions!$C$56/(Assumptions!$G$10*0.001) /10^9</f>
        <v>2.3126552254502784</v>
      </c>
      <c r="J51" s="40">
        <f>E51*Assumptions!$C$65/(Assumptions!$G$10*0.001) /10^9</f>
        <v>4.6113917852421116</v>
      </c>
      <c r="K51" s="47">
        <f>4*Assumptions!$C$10/Assumptions!$G$10</f>
        <v>3.9591825493004298</v>
      </c>
      <c r="L51" s="39">
        <v>40.44</v>
      </c>
      <c r="M51" s="39">
        <v>70</v>
      </c>
      <c r="N51" s="44">
        <f>M51*Assumptions!$C$97/(Assumptions!$G$11*0.001) /10^9*L51/100</f>
        <v>17.613542829107054</v>
      </c>
      <c r="O51" s="48">
        <f>Assumptions!$C$115*Assumptions!$C$113/(Assumptions!$G$11*0.001) /10^9</f>
        <v>0</v>
      </c>
      <c r="P51" s="42">
        <f t="shared" si="6"/>
        <v>92.757036110128894</v>
      </c>
      <c r="R51" s="29" t="str">
        <f t="shared" ref="R51:R54" si="8">CONCATENATE("(",B51,",",C51,",",D51,",",ROUND(M51,0),",",ROUND(L51/100,2),")")</f>
        <v>(280,42,60,70,0.4)</v>
      </c>
    </row>
    <row r="52" spans="1:18">
      <c r="A52" s="38">
        <v>12</v>
      </c>
      <c r="B52" s="39">
        <v>370</v>
      </c>
      <c r="C52" s="39">
        <v>34</v>
      </c>
      <c r="D52" s="39">
        <v>40</v>
      </c>
      <c r="E52" s="39">
        <v>100</v>
      </c>
      <c r="F52" s="40">
        <f>A52*Assumptions!$C$19*365*24*Assumptions!$D$26*1000/(Assumptions!$G$12*0.001) /10^9</f>
        <v>12.702820315082077</v>
      </c>
      <c r="G52" s="40">
        <f>B52*Assumptions!$C$20*365*24*Assumptions!$D$30*1000/(Assumptions!$G$12*0.001) /10^9</f>
        <v>64.258234758314856</v>
      </c>
      <c r="H52" s="40">
        <f>D52*Assumptions!$C$46/(Assumptions!$G$12*0.001) /10^9</f>
        <v>1.9530600502201878</v>
      </c>
      <c r="I52" s="40">
        <f>C52*Assumptions!$C$56/(Assumptions!$G$12*0.001) /10^9</f>
        <v>1.872149468221654</v>
      </c>
      <c r="J52" s="40">
        <f>E52*Assumptions!$C$65/(Assumptions!$G$12*0.001) /10^9</f>
        <v>4.6113917852421116</v>
      </c>
      <c r="K52" s="47">
        <f>4*Assumptions!$C$10/Assumptions!$G$12</f>
        <v>3.9591825493004298</v>
      </c>
      <c r="L52" s="45">
        <v>69.209999999999994</v>
      </c>
      <c r="M52" s="39">
        <v>99</v>
      </c>
      <c r="N52" s="44">
        <f>M52*Assumptions!$C$97/(Assumptions!$G$13*0.001) /10^9*L52/100</f>
        <v>42.632576169650775</v>
      </c>
      <c r="O52" s="48">
        <f>Assumptions!$C$115*Assumptions!$C$113/(Assumptions!$G$13*0.001) /10^9</f>
        <v>0</v>
      </c>
      <c r="P52" s="42">
        <f t="shared" si="6"/>
        <v>131.98941509603208</v>
      </c>
      <c r="R52" s="29" t="str">
        <f t="shared" si="8"/>
        <v>(370,34,40,99,0.69)</v>
      </c>
    </row>
    <row r="53" spans="1:18">
      <c r="A53" s="38">
        <v>12</v>
      </c>
      <c r="B53">
        <v>460</v>
      </c>
      <c r="C53" s="39">
        <v>30</v>
      </c>
      <c r="D53">
        <v>50</v>
      </c>
      <c r="E53" s="39">
        <v>100</v>
      </c>
      <c r="F53" s="40">
        <f>A53*Assumptions!$C$19*365*24*Assumptions!$D$26*1000/(Assumptions!$G$14*0.001) /10^9</f>
        <v>12.702820315082077</v>
      </c>
      <c r="G53" s="40">
        <f>B53*Assumptions!$C$20*365*24*Assumptions!$D$30*1000/(Assumptions!$G$14*0.001) /10^9</f>
        <v>79.888616186013053</v>
      </c>
      <c r="H53" s="40">
        <f>D53*Assumptions!$C$46/(Assumptions!$G$14*0.001) /10^9</f>
        <v>2.4413250627752352</v>
      </c>
      <c r="I53" s="40">
        <f>C53*Assumptions!$C$56/(Assumptions!$G$14*0.001) /10^9</f>
        <v>1.6518965896073419</v>
      </c>
      <c r="J53" s="40">
        <f>E53*Assumptions!$C$65/(Assumptions!$G$14*0.001) /10^9</f>
        <v>4.6113917852421116</v>
      </c>
      <c r="K53" s="47">
        <f>4*Assumptions!$C$10/Assumptions!$G$14</f>
        <v>3.9591825493004298</v>
      </c>
      <c r="L53" s="46">
        <v>85.78</v>
      </c>
      <c r="M53">
        <v>128</v>
      </c>
      <c r="N53" s="44">
        <f>M53*Assumptions!$C$97/(Assumptions!$G$15*0.001) /10^9*L53/100</f>
        <v>68.317748373867047</v>
      </c>
      <c r="O53" s="48">
        <f>Assumptions!$C$115*Assumptions!$C$113/(Assumptions!$G$15*0.001) /10^9</f>
        <v>0</v>
      </c>
      <c r="P53" s="42">
        <f t="shared" si="6"/>
        <v>173.57298086188729</v>
      </c>
      <c r="R53" s="29" t="str">
        <f t="shared" si="8"/>
        <v>(460,30,50,128,0.86)</v>
      </c>
    </row>
    <row r="54" spans="1:18">
      <c r="A54" s="38">
        <v>12</v>
      </c>
      <c r="B54" s="39">
        <v>360</v>
      </c>
      <c r="C54" s="39">
        <v>35</v>
      </c>
      <c r="D54" s="39">
        <v>40</v>
      </c>
      <c r="E54" s="39">
        <v>100</v>
      </c>
      <c r="F54" s="40">
        <f>A54*Assumptions!$C$19*365*24*Assumptions!$D$26*1000/(Assumptions!$G$14*0.001) /10^9</f>
        <v>12.702820315082077</v>
      </c>
      <c r="G54" s="40">
        <f>B54*Assumptions!$C$20*365*24*Assumptions!$D$30*1000/(Assumptions!$G$14*0.001) /10^9</f>
        <v>62.521525710792822</v>
      </c>
      <c r="H54" s="40">
        <f>D54*Assumptions!$C$46/(Assumptions!$G$14*0.001) /10^9</f>
        <v>1.9530600502201878</v>
      </c>
      <c r="I54" s="40">
        <f>C54*Assumptions!$C$56/(Assumptions!$G$14*0.001) /10^9</f>
        <v>1.9272126878752323</v>
      </c>
      <c r="J54" s="40">
        <f>E54*Assumptions!$C$65/(Assumptions!$G$14*0.001) /10^9</f>
        <v>4.6113917852421116</v>
      </c>
      <c r="K54" s="47">
        <f>4*Assumptions!$C$10/Assumptions!$G$14</f>
        <v>3.9591825493004298</v>
      </c>
      <c r="L54" s="45">
        <v>66.7</v>
      </c>
      <c r="M54" s="39">
        <v>86</v>
      </c>
      <c r="N54" s="44">
        <f>M54*Assumptions!$C$97/(Assumptions!$G$16*0.001) /10^9*L54/100</f>
        <v>37.440872517833448</v>
      </c>
      <c r="O54" s="48">
        <f>Assumptions!$C$116*Assumptions!$C$113/(Assumptions!$G$16*0.001) /10^9</f>
        <v>0</v>
      </c>
      <c r="P54" s="42">
        <f t="shared" si="6"/>
        <v>125.1160656163463</v>
      </c>
      <c r="R54" s="29" t="str">
        <f t="shared" si="8"/>
        <v>(360,35,40,86,0.67)</v>
      </c>
    </row>
    <row r="90" spans="1:18">
      <c r="A90" t="s">
        <v>90</v>
      </c>
    </row>
    <row r="91" spans="1:18">
      <c r="A91" s="38">
        <v>12</v>
      </c>
      <c r="B91" s="39">
        <v>340</v>
      </c>
      <c r="C91" s="39">
        <v>37</v>
      </c>
      <c r="D91" s="39">
        <v>60</v>
      </c>
      <c r="E91" s="39">
        <v>100</v>
      </c>
      <c r="F91" s="40">
        <f>A91*Assumptions!$C$19*365*24*Assumptions!$D$26*1000/(Assumptions!$G$12*0.001) /10^9</f>
        <v>12.702820315082077</v>
      </c>
      <c r="G91" s="40">
        <f>B91*Assumptions!$C$20*365*24*Assumptions!$D$30*1000/(Assumptions!$G$12*0.001) /10^9</f>
        <v>59.048107615748776</v>
      </c>
      <c r="H91" s="40">
        <f>D91*Assumptions!$C$46/(Assumptions!$G$12*0.001) /10^9</f>
        <v>2.9295900753302822</v>
      </c>
      <c r="I91" s="40">
        <f>C91*Assumptions!$C$56/(Assumptions!$G$12*0.001) /10^9</f>
        <v>2.037339127182388</v>
      </c>
      <c r="J91" s="40">
        <f>E91*Assumptions!$C$65/(Assumptions!$G$12*0.001) /10^9</f>
        <v>4.6113917852421116</v>
      </c>
      <c r="K91" s="47">
        <f>4*Assumptions!$C$10/Assumptions!$G$12</f>
        <v>3.9591825493004298</v>
      </c>
      <c r="L91" s="45">
        <v>64.2</v>
      </c>
      <c r="M91" s="39">
        <v>150</v>
      </c>
      <c r="N91" s="44">
        <f>M91*Assumptions!$C$97/(Assumptions!$G$13*0.001) /10^9*L91/100</f>
        <v>59.918898348276443</v>
      </c>
      <c r="O91" s="48">
        <f>Assumptions!$C$115*Assumptions!$C$113/(Assumptions!$G$13*0.001) /10^9</f>
        <v>0</v>
      </c>
      <c r="P91" s="42">
        <f>SUM(F91:K91)+N91+O91</f>
        <v>145.20732981616251</v>
      </c>
      <c r="R91" s="29" t="str">
        <f>CONCATENATE("(",B91,",",C91,",",D91,",",E91,",",ROUND(M91,0),",",ROUND(L91/100,2),")")</f>
        <v>(340,37,60,100,150,0.64)</v>
      </c>
    </row>
    <row r="92" spans="1:18">
      <c r="A92" s="38">
        <v>12</v>
      </c>
      <c r="B92" s="39">
        <v>370</v>
      </c>
      <c r="C92" s="39">
        <v>34</v>
      </c>
      <c r="D92" s="39">
        <v>40</v>
      </c>
      <c r="E92" s="39">
        <v>100</v>
      </c>
      <c r="F92" s="40">
        <f>A92*Assumptions!$C$19*365*24*Assumptions!$D$26*1000/(Assumptions!$G$12*0.001) /10^9</f>
        <v>12.702820315082077</v>
      </c>
      <c r="G92" s="40">
        <f>B92*Assumptions!$C$20*365*24*Assumptions!$D$30*1000/(Assumptions!$G$12*0.001) /10^9</f>
        <v>64.258234758314856</v>
      </c>
      <c r="H92" s="40">
        <f>D92*Assumptions!$C$46/(Assumptions!$G$12*0.001) /10^9</f>
        <v>1.9530600502201878</v>
      </c>
      <c r="I92" s="40">
        <f>C92*Assumptions!$C$56/(Assumptions!$G$12*0.001) /10^9</f>
        <v>1.872149468221654</v>
      </c>
      <c r="J92" s="40">
        <f>E92*Assumptions!$C$65/(Assumptions!$G$12*0.001) /10^9</f>
        <v>4.6113917852421116</v>
      </c>
      <c r="K92" s="47">
        <f>4*Assumptions!$C$10/Assumptions!$G$12</f>
        <v>3.9591825493004298</v>
      </c>
      <c r="L92" s="45">
        <v>69.209999999999994</v>
      </c>
      <c r="M92" s="39">
        <v>99</v>
      </c>
      <c r="N92" s="44">
        <f>M92*Assumptions!$C$97/(Assumptions!$G$13*0.001) /10^9*L92/100</f>
        <v>42.632576169650775</v>
      </c>
      <c r="O92" s="48">
        <f>Assumptions!$C$115*Assumptions!$C$113/(Assumptions!$G$13*0.001) /10^9</f>
        <v>0</v>
      </c>
      <c r="P92" s="42">
        <f t="shared" ref="P92" si="9">SUM(F92:K92)+N92+O92</f>
        <v>131.98941509603208</v>
      </c>
      <c r="R92" s="29" t="str">
        <f t="shared" ref="R92" si="10">CONCATENATE("(",B92,",",C92,",",D92,",",E92,",",ROUND(M92,0),",",ROUND(L92/100,2),")")</f>
        <v>(370,34,40,100,99,0.69)</v>
      </c>
    </row>
  </sheetData>
  <conditionalFormatting sqref="B1:B7">
    <cfRule type="colorScale" priority="4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:P7">
    <cfRule type="colorScale" priority="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olorScale" priority="4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9">
    <cfRule type="colorScale" priority="5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0">
    <cfRule type="colorScale" priority="5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1:B13">
    <cfRule type="colorScale" priority="5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8:B13">
    <cfRule type="colorScale" priority="522">
      <colorScale>
        <cfvo type="min"/>
        <cfvo type="percentile" val="50"/>
        <cfvo type="max"/>
        <color rgb="FFF8696B"/>
        <color theme="0"/>
        <color theme="4"/>
      </colorScale>
    </cfRule>
    <cfRule type="colorScale" priority="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:P13"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olorScale" priority="5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5">
    <cfRule type="colorScale" priority="5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6">
    <cfRule type="colorScale" priority="5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7">
    <cfRule type="colorScale" priority="5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8">
    <cfRule type="colorScale" priority="5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4:B18">
    <cfRule type="colorScale" priority="550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P14:P18">
    <cfRule type="colorScale" priority="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olorScale" priority="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8">
    <cfRule type="colorScale" priority="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47:P4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olorScale" priority="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9">
    <cfRule type="colorScale" priority="42">
      <colorScale>
        <cfvo type="min"/>
        <cfvo type="percentile" val="50"/>
        <cfvo type="max"/>
        <color rgb="FFF8696B"/>
        <color theme="0"/>
        <color theme="4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olorScale" priority="38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B50"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50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olorScale" priority="32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B51"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51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olorScale" priority="27">
      <colorScale>
        <cfvo type="min"/>
        <cfvo type="percentile" val="50"/>
        <cfvo type="max"/>
        <color rgb="FFF8696B"/>
        <color theme="0"/>
        <color theme="4"/>
      </colorScale>
    </cfRule>
    <cfRule type="colorScale" priority="28">
      <colorScale>
        <cfvo type="min"/>
        <cfvo type="percentile" val="50"/>
        <cfvo type="max"/>
        <color rgb="FFFF3A22"/>
        <color theme="0"/>
        <color rgb="FF0070C0"/>
      </colorScale>
    </cfRule>
    <cfRule type="colorScale" priority="29">
      <colorScale>
        <cfvo type="min"/>
        <cfvo type="percentile" val="50"/>
        <cfvo type="max"/>
        <color rgb="FFFF7128"/>
        <color theme="0"/>
        <color rgb="FF0070C0"/>
      </colorScale>
    </cfRule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5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olorScale" priority="25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P5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olorScale" priority="20">
      <colorScale>
        <cfvo type="min"/>
        <cfvo type="percentile" val="50"/>
        <cfvo type="max"/>
        <color rgb="FFF8696B"/>
        <color theme="0"/>
        <color theme="4"/>
      </colorScale>
    </cfRule>
    <cfRule type="colorScale" priority="21">
      <colorScale>
        <cfvo type="min"/>
        <cfvo type="percentile" val="50"/>
        <cfvo type="max"/>
        <color rgb="FFFF3A22"/>
        <color theme="0"/>
        <color rgb="FF0070C0"/>
      </colorScale>
    </cfRule>
    <cfRule type="colorScale" priority="22">
      <colorScale>
        <cfvo type="min"/>
        <cfvo type="percentile" val="50"/>
        <cfvo type="max"/>
        <color rgb="FFFF7128"/>
        <color theme="0"/>
        <color rgb="FF0070C0"/>
      </colorScale>
    </cfRule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54">
    <cfRule type="colorScale" priority="19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B92">
    <cfRule type="colorScale" priority="6">
      <colorScale>
        <cfvo type="min"/>
        <cfvo type="percentile" val="50"/>
        <cfvo type="max"/>
        <color rgb="FFF8696B"/>
        <color theme="0"/>
        <color theme="4"/>
      </colorScale>
    </cfRule>
    <cfRule type="colorScale" priority="7">
      <colorScale>
        <cfvo type="min"/>
        <cfvo type="percentile" val="50"/>
        <cfvo type="max"/>
        <color rgb="FFFF3A22"/>
        <color theme="0"/>
        <color rgb="FF0070C0"/>
      </colorScale>
    </cfRule>
    <cfRule type="colorScale" priority="8">
      <colorScale>
        <cfvo type="min"/>
        <cfvo type="percentile" val="50"/>
        <cfvo type="max"/>
        <color rgb="FFFF7128"/>
        <color theme="0"/>
        <color rgb="FF0070C0"/>
      </colorScale>
    </cfRule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9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olorScale" priority="1">
      <colorScale>
        <cfvo type="min"/>
        <cfvo type="percentile" val="50"/>
        <cfvo type="max"/>
        <color rgb="FFF8696B"/>
        <color theme="0"/>
        <color theme="4"/>
      </colorScale>
    </cfRule>
    <cfRule type="colorScale" priority="2">
      <colorScale>
        <cfvo type="min"/>
        <cfvo type="percentile" val="50"/>
        <cfvo type="max"/>
        <color rgb="FFFF3A22"/>
        <color theme="0"/>
        <color rgb="FF0070C0"/>
      </colorScale>
    </cfRule>
    <cfRule type="colorScale" priority="3">
      <colorScale>
        <cfvo type="min"/>
        <cfvo type="percentile" val="50"/>
        <cfvo type="max"/>
        <color rgb="FFFF7128"/>
        <color theme="0"/>
        <color rgb="FF0070C0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9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P68"/>
  <sheetViews>
    <sheetView showGridLines="0" zoomScale="85" zoomScaleNormal="85" workbookViewId="0">
      <pane ySplit="4" topLeftCell="A5" activePane="bottomLeft" state="frozen"/>
      <selection pane="bottomLeft" activeCell="L9" sqref="B9:L9"/>
    </sheetView>
  </sheetViews>
  <sheetFormatPr defaultColWidth="11" defaultRowHeight="15.6"/>
  <cols>
    <col min="1" max="1" width="6.8984375" customWidth="1"/>
    <col min="2" max="2" width="17.09765625" customWidth="1"/>
    <col min="3" max="4" width="22.8984375" customWidth="1"/>
    <col min="5" max="5" width="24.3984375" customWidth="1"/>
    <col min="6" max="6" width="36.3984375" customWidth="1"/>
    <col min="7" max="7" width="14.59765625" customWidth="1"/>
    <col min="8" max="8" width="14.8984375" customWidth="1"/>
    <col min="9" max="9" width="23.3984375" customWidth="1"/>
    <col min="10" max="10" width="20.09765625" customWidth="1"/>
    <col min="11" max="11" width="29.3984375" customWidth="1"/>
    <col min="12" max="12" width="14.8984375" customWidth="1"/>
    <col min="13" max="13" width="21.09765625" customWidth="1"/>
    <col min="14" max="14" width="20" customWidth="1"/>
    <col min="15" max="15" width="18.3984375" customWidth="1"/>
  </cols>
  <sheetData>
    <row r="1" spans="2:16">
      <c r="H1" s="25"/>
      <c r="I1" s="25"/>
      <c r="J1" s="25"/>
      <c r="K1" s="25"/>
      <c r="L1" s="25"/>
      <c r="M1" s="25"/>
    </row>
    <row r="2" spans="2:16">
      <c r="G2" s="55" t="s">
        <v>54</v>
      </c>
      <c r="H2" s="55"/>
      <c r="I2" s="55"/>
      <c r="J2" s="55"/>
      <c r="K2" s="55"/>
      <c r="L2" s="55"/>
      <c r="M2" s="49"/>
    </row>
    <row r="4" spans="2:16" s="4" customFormat="1">
      <c r="B4" s="13" t="s">
        <v>55</v>
      </c>
      <c r="C4" s="13" t="s">
        <v>56</v>
      </c>
      <c r="D4" s="13" t="s">
        <v>57</v>
      </c>
      <c r="E4" s="13" t="s">
        <v>58</v>
      </c>
      <c r="F4" s="13" t="s">
        <v>59</v>
      </c>
      <c r="G4" s="26" t="s">
        <v>13</v>
      </c>
      <c r="H4" s="26" t="s">
        <v>60</v>
      </c>
      <c r="I4" s="26" t="s">
        <v>61</v>
      </c>
      <c r="J4" s="26" t="s">
        <v>62</v>
      </c>
      <c r="K4" s="26" t="s">
        <v>49</v>
      </c>
      <c r="L4" s="13" t="s">
        <v>63</v>
      </c>
      <c r="M4" s="27" t="s">
        <v>64</v>
      </c>
      <c r="N4" s="23" t="s">
        <v>65</v>
      </c>
      <c r="P4" s="4" t="s">
        <v>84</v>
      </c>
    </row>
    <row r="5" spans="2:16">
      <c r="B5" s="38">
        <v>12</v>
      </c>
      <c r="C5" s="39">
        <v>220</v>
      </c>
      <c r="D5" s="39">
        <v>165</v>
      </c>
      <c r="E5" s="37">
        <v>80</v>
      </c>
      <c r="F5" s="39">
        <v>100</v>
      </c>
      <c r="G5" s="40">
        <f>B5*[1]Assumptions!$C$19*365*24*[1]Assumptions!$D$26*1000/([1]Assumptions!$C$10*0.001) /10^9</f>
        <v>12.833780869565217</v>
      </c>
      <c r="H5" s="40">
        <f>C5*[1]Assumptions!$C$20*365*24*[1]Assumptions!$D$30*1000/([1]Assumptions!$C$10*0.001) /10^9</f>
        <v>38.601502779643866</v>
      </c>
      <c r="I5" s="40">
        <f>E5*[1]Assumptions!$C$46/([1]Assumptions!$C$10*0.001) /10^9</f>
        <v>3.9463905003628286</v>
      </c>
      <c r="J5" s="40">
        <f>D5*[1]Assumptions!$C$56/([1]Assumptions!$C$10*0.001) /10^9</f>
        <v>9.1790980887665672</v>
      </c>
      <c r="K5" s="40">
        <f>F5*[1]Assumptions!$C$65/([1]Assumptions!$C$10*0.001) /10^9</f>
        <v>4.6589332295950063</v>
      </c>
      <c r="L5" s="50">
        <f>[1]Assumptions!$C$69</f>
        <v>4</v>
      </c>
      <c r="M5" s="51">
        <f>SUM(G5:L5)</f>
        <v>73.219705467933494</v>
      </c>
      <c r="N5" s="29" t="str">
        <f>CONCATENATE("(",C5,",",D5,",",ROUND(E5,0),")")</f>
        <v>(220,165,80)</v>
      </c>
      <c r="P5" s="52">
        <f>SUM(I5:K5)/M5</f>
        <v>0.24289119582040761</v>
      </c>
    </row>
    <row r="6" spans="2:16">
      <c r="B6" s="38">
        <v>12</v>
      </c>
      <c r="C6" s="39">
        <v>220</v>
      </c>
      <c r="D6" s="39">
        <v>160</v>
      </c>
      <c r="E6" s="37">
        <v>90</v>
      </c>
      <c r="F6" s="39">
        <v>100</v>
      </c>
      <c r="G6" s="40">
        <f>B6*[1]Assumptions!$C$19*365*24*[1]Assumptions!$D$26*1000/([1]Assumptions!$C$10*0.001) /10^9</f>
        <v>12.833780869565217</v>
      </c>
      <c r="H6" s="40">
        <f>C6*[1]Assumptions!$C$20*365*24*[1]Assumptions!$D$30*1000/([1]Assumptions!$C$10*0.001) /10^9</f>
        <v>38.601502779643866</v>
      </c>
      <c r="I6" s="40">
        <f>E6*[1]Assumptions!$C$46/([1]Assumptions!$C$10*0.001) /10^9</f>
        <v>4.4396893129081834</v>
      </c>
      <c r="J6" s="40">
        <f>D6*[1]Assumptions!$C$56/([1]Assumptions!$C$10*0.001) /10^9</f>
        <v>8.9009436012281853</v>
      </c>
      <c r="K6" s="40">
        <f>F6*[1]Assumptions!$C$65/([1]Assumptions!$C$10*0.001) /10^9</f>
        <v>4.6589332295950063</v>
      </c>
      <c r="L6" s="50">
        <f>[1]Assumptions!$C$69</f>
        <v>4</v>
      </c>
      <c r="M6" s="51">
        <f t="shared" ref="M6:M68" si="0">SUM(G6:L6)</f>
        <v>73.434849792940454</v>
      </c>
      <c r="N6" s="29" t="str">
        <f t="shared" ref="N6:N68" si="1">CONCATENATE("(",C6,",",D6,",",ROUND(E6,0),")")</f>
        <v>(220,160,90)</v>
      </c>
      <c r="P6" s="52">
        <f t="shared" ref="P6:P68" si="2">SUM(I6:K6)/M6</f>
        <v>0.24510932063568727</v>
      </c>
    </row>
    <row r="7" spans="2:16">
      <c r="B7" s="38">
        <v>12</v>
      </c>
      <c r="C7" s="39">
        <v>220</v>
      </c>
      <c r="D7" s="39">
        <v>159</v>
      </c>
      <c r="E7" s="37">
        <v>100</v>
      </c>
      <c r="F7" s="39">
        <v>100</v>
      </c>
      <c r="G7" s="40">
        <f>B7*[1]Assumptions!$C$19*365*24*[1]Assumptions!$D$26*1000/([1]Assumptions!$C$10*0.001) /10^9</f>
        <v>12.833780869565217</v>
      </c>
      <c r="H7" s="40">
        <f>C7*[1]Assumptions!$C$20*365*24*[1]Assumptions!$D$30*1000/([1]Assumptions!$C$10*0.001) /10^9</f>
        <v>38.601502779643866</v>
      </c>
      <c r="I7" s="40">
        <f>E7*[1]Assumptions!$C$46/([1]Assumptions!$C$10*0.001) /10^9</f>
        <v>4.9329881254535364</v>
      </c>
      <c r="J7" s="40">
        <f>D7*[1]Assumptions!$C$56/([1]Assumptions!$C$10*0.001) /10^9</f>
        <v>8.845312703720511</v>
      </c>
      <c r="K7" s="40">
        <f>F7*[1]Assumptions!$C$65/([1]Assumptions!$C$10*0.001) /10^9</f>
        <v>4.6589332295950063</v>
      </c>
      <c r="L7" s="50">
        <f>[1]Assumptions!$C$69</f>
        <v>4</v>
      </c>
      <c r="M7" s="51">
        <f t="shared" si="0"/>
        <v>73.872517707978133</v>
      </c>
      <c r="N7" s="29" t="str">
        <f t="shared" si="1"/>
        <v>(220,159,100)</v>
      </c>
      <c r="P7" s="52">
        <f t="shared" si="2"/>
        <v>0.24958177453288366</v>
      </c>
    </row>
    <row r="8" spans="2:16">
      <c r="B8" s="38">
        <v>12</v>
      </c>
      <c r="C8" s="39">
        <v>230</v>
      </c>
      <c r="D8" s="39">
        <v>136</v>
      </c>
      <c r="E8" s="37">
        <v>50</v>
      </c>
      <c r="F8" s="39">
        <v>100</v>
      </c>
      <c r="G8" s="40">
        <f>B8*[1]Assumptions!$C$19*365*24*[1]Assumptions!$D$26*1000/([1]Assumptions!$C$10*0.001) /10^9</f>
        <v>12.833780869565217</v>
      </c>
      <c r="H8" s="40">
        <f>C8*[1]Assumptions!$C$20*365*24*[1]Assumptions!$D$30*1000/([1]Assumptions!$C$10*0.001) /10^9</f>
        <v>40.35611654235494</v>
      </c>
      <c r="I8" s="40">
        <f>E8*[1]Assumptions!$C$46/([1]Assumptions!$C$10*0.001) /10^9</f>
        <v>2.4664940627267682</v>
      </c>
      <c r="J8" s="40">
        <f>D8*[1]Assumptions!$C$56/([1]Assumptions!$C$10*0.001) /10^9</f>
        <v>7.565802061043958</v>
      </c>
      <c r="K8" s="40">
        <f>F8*[1]Assumptions!$C$65/([1]Assumptions!$C$10*0.001) /10^9</f>
        <v>4.6589332295950063</v>
      </c>
      <c r="L8" s="50">
        <f>[1]Assumptions!$C$69</f>
        <v>4</v>
      </c>
      <c r="M8" s="51">
        <f t="shared" si="0"/>
        <v>71.881126765285885</v>
      </c>
      <c r="N8" s="29" t="str">
        <f t="shared" si="1"/>
        <v>(230,136,50)</v>
      </c>
      <c r="P8" s="52">
        <f t="shared" si="2"/>
        <v>0.2043822907970981</v>
      </c>
    </row>
    <row r="9" spans="2:16">
      <c r="B9" s="38">
        <v>12</v>
      </c>
      <c r="C9" s="39">
        <v>230</v>
      </c>
      <c r="D9" s="39">
        <v>121</v>
      </c>
      <c r="E9" s="37">
        <v>60</v>
      </c>
      <c r="F9" s="39">
        <v>100</v>
      </c>
      <c r="G9" s="40">
        <f>B9*[1]Assumptions!$C$19*365*24*[1]Assumptions!$D$26*1000/([1]Assumptions!$C$10*0.001) /10^9</f>
        <v>12.833780869565217</v>
      </c>
      <c r="H9" s="40">
        <f>C9*[1]Assumptions!$C$20*365*24*[1]Assumptions!$D$30*1000/([1]Assumptions!$C$10*0.001) /10^9</f>
        <v>40.35611654235494</v>
      </c>
      <c r="I9" s="40">
        <f>E9*[1]Assumptions!$C$46/([1]Assumptions!$C$10*0.001) /10^9</f>
        <v>2.9597928752721221</v>
      </c>
      <c r="J9" s="40">
        <f>D9*[1]Assumptions!$C$56/([1]Assumptions!$C$10*0.001) /10^9</f>
        <v>6.731338598428815</v>
      </c>
      <c r="K9" s="40">
        <f>F9*[1]Assumptions!$C$65/([1]Assumptions!$C$10*0.001) /10^9</f>
        <v>4.6589332295950063</v>
      </c>
      <c r="L9" s="50">
        <f>[1]Assumptions!$C$69</f>
        <v>4</v>
      </c>
      <c r="M9" s="51">
        <f t="shared" si="0"/>
        <v>71.539962115216099</v>
      </c>
      <c r="N9" s="29" t="str">
        <f t="shared" si="1"/>
        <v>(230,121,60)</v>
      </c>
      <c r="P9" s="52">
        <f t="shared" si="2"/>
        <v>0.20058809480755616</v>
      </c>
    </row>
    <row r="10" spans="2:16">
      <c r="B10" s="38">
        <v>12</v>
      </c>
      <c r="C10" s="39">
        <v>230</v>
      </c>
      <c r="D10" s="39">
        <v>116</v>
      </c>
      <c r="E10" s="37">
        <v>70</v>
      </c>
      <c r="F10" s="39">
        <v>100</v>
      </c>
      <c r="G10" s="40">
        <f>B10*[1]Assumptions!$C$19*365*24*[1]Assumptions!$D$26*1000/([1]Assumptions!$C$10*0.001) /10^9</f>
        <v>12.833780869565217</v>
      </c>
      <c r="H10" s="40">
        <f>C10*[1]Assumptions!$C$20*365*24*[1]Assumptions!$D$30*1000/([1]Assumptions!$C$10*0.001) /10^9</f>
        <v>40.35611654235494</v>
      </c>
      <c r="I10" s="40">
        <f>E10*[1]Assumptions!$C$46/([1]Assumptions!$C$10*0.001) /10^9</f>
        <v>3.4530916878174751</v>
      </c>
      <c r="J10" s="40">
        <f>D10*[1]Assumptions!$C$56/([1]Assumptions!$C$10*0.001) /10^9</f>
        <v>6.453184110890434</v>
      </c>
      <c r="K10" s="40">
        <f>F10*[1]Assumptions!$C$65/([1]Assumptions!$C$10*0.001) /10^9</f>
        <v>4.6589332295950063</v>
      </c>
      <c r="L10" s="50">
        <f>[1]Assumptions!$C$69</f>
        <v>4</v>
      </c>
      <c r="M10" s="51">
        <f t="shared" si="0"/>
        <v>71.755106440223074</v>
      </c>
      <c r="N10" s="29" t="str">
        <f t="shared" si="1"/>
        <v>(230,116,70)</v>
      </c>
      <c r="P10" s="52">
        <f t="shared" si="2"/>
        <v>0.20298498254527342</v>
      </c>
    </row>
    <row r="11" spans="2:16">
      <c r="B11" s="38">
        <v>12</v>
      </c>
      <c r="C11" s="39">
        <v>230</v>
      </c>
      <c r="D11" s="39">
        <v>114</v>
      </c>
      <c r="E11" s="37">
        <v>80</v>
      </c>
      <c r="F11" s="39">
        <v>100</v>
      </c>
      <c r="G11" s="40">
        <f>B11*[1]Assumptions!$C$19*365*24*[1]Assumptions!$D$26*1000/([1]Assumptions!$C$10*0.001) /10^9</f>
        <v>12.833780869565217</v>
      </c>
      <c r="H11" s="40">
        <f>C11*[1]Assumptions!$C$20*365*24*[1]Assumptions!$D$30*1000/([1]Assumptions!$C$10*0.001) /10^9</f>
        <v>40.35611654235494</v>
      </c>
      <c r="I11" s="40">
        <f>E11*[1]Assumptions!$C$46/([1]Assumptions!$C$10*0.001) /10^9</f>
        <v>3.9463905003628286</v>
      </c>
      <c r="J11" s="40">
        <f>D11*[1]Assumptions!$C$56/([1]Assumptions!$C$10*0.001) /10^9</f>
        <v>6.3419223158750819</v>
      </c>
      <c r="K11" s="40">
        <f>F11*[1]Assumptions!$C$65/([1]Assumptions!$C$10*0.001) /10^9</f>
        <v>4.6589332295950063</v>
      </c>
      <c r="L11" s="50">
        <f>[1]Assumptions!$C$69</f>
        <v>4</v>
      </c>
      <c r="M11" s="51">
        <f t="shared" si="0"/>
        <v>72.137143457753069</v>
      </c>
      <c r="N11" s="29" t="str">
        <f t="shared" si="1"/>
        <v>(230,114,80)</v>
      </c>
      <c r="P11" s="52">
        <f t="shared" si="2"/>
        <v>0.20720595977835929</v>
      </c>
    </row>
    <row r="12" spans="2:16" ht="16.95" customHeight="1">
      <c r="B12" s="38">
        <v>12</v>
      </c>
      <c r="C12" s="39">
        <v>230</v>
      </c>
      <c r="D12" s="39">
        <v>111</v>
      </c>
      <c r="E12" s="37">
        <v>90</v>
      </c>
      <c r="F12" s="39">
        <v>100</v>
      </c>
      <c r="G12" s="40">
        <f>B12*[1]Assumptions!$C$19*365*24*[1]Assumptions!$D$26*1000/([1]Assumptions!$C$10*0.001) /10^9</f>
        <v>12.833780869565217</v>
      </c>
      <c r="H12" s="40">
        <f>C12*[1]Assumptions!$C$20*365*24*[1]Assumptions!$D$30*1000/([1]Assumptions!$C$10*0.001) /10^9</f>
        <v>40.35611654235494</v>
      </c>
      <c r="I12" s="40">
        <f>E12*[1]Assumptions!$C$46/([1]Assumptions!$C$10*0.001) /10^9</f>
        <v>4.4396893129081834</v>
      </c>
      <c r="J12" s="40">
        <f>D12*[1]Assumptions!$C$56/([1]Assumptions!$C$10*0.001) /10^9</f>
        <v>6.1750296233520539</v>
      </c>
      <c r="K12" s="40">
        <f>F12*[1]Assumptions!$C$65/([1]Assumptions!$C$10*0.001) /10^9</f>
        <v>4.6589332295950063</v>
      </c>
      <c r="L12" s="50">
        <f>[1]Assumptions!$C$69</f>
        <v>4</v>
      </c>
      <c r="M12" s="51">
        <f t="shared" si="0"/>
        <v>72.463549577775396</v>
      </c>
      <c r="N12" s="29" t="str">
        <f t="shared" si="1"/>
        <v>(230,111,90)</v>
      </c>
      <c r="P12" s="52">
        <f t="shared" si="2"/>
        <v>0.21077703555581381</v>
      </c>
    </row>
    <row r="13" spans="2:16">
      <c r="B13" s="38">
        <v>12</v>
      </c>
      <c r="C13" s="39">
        <v>230</v>
      </c>
      <c r="D13" s="39">
        <v>110</v>
      </c>
      <c r="E13" s="37">
        <v>100</v>
      </c>
      <c r="F13" s="39">
        <v>100</v>
      </c>
      <c r="G13" s="40">
        <f>B13*[1]Assumptions!$C$19*365*24*[1]Assumptions!$D$26*1000/([1]Assumptions!$C$10*0.001) /10^9</f>
        <v>12.833780869565217</v>
      </c>
      <c r="H13" s="40">
        <f>C13*[1]Assumptions!$C$20*365*24*[1]Assumptions!$D$30*1000/([1]Assumptions!$C$10*0.001) /10^9</f>
        <v>40.35611654235494</v>
      </c>
      <c r="I13" s="40">
        <f>E13*[1]Assumptions!$C$46/([1]Assumptions!$C$10*0.001) /10^9</f>
        <v>4.9329881254535364</v>
      </c>
      <c r="J13" s="40">
        <f>D13*[1]Assumptions!$C$56/([1]Assumptions!$C$10*0.001) /10^9</f>
        <v>6.1193987258443778</v>
      </c>
      <c r="K13" s="40">
        <f>F13*[1]Assumptions!$C$65/([1]Assumptions!$C$10*0.001) /10^9</f>
        <v>4.6589332295950063</v>
      </c>
      <c r="L13" s="50">
        <f>[1]Assumptions!$C$69</f>
        <v>4</v>
      </c>
      <c r="M13" s="51">
        <f t="shared" si="0"/>
        <v>72.901217492813075</v>
      </c>
      <c r="N13" s="29" t="str">
        <f t="shared" si="1"/>
        <v>(230,110,100)</v>
      </c>
      <c r="P13" s="52">
        <f t="shared" si="2"/>
        <v>0.21551519468713692</v>
      </c>
    </row>
    <row r="14" spans="2:16">
      <c r="B14" s="38">
        <v>12</v>
      </c>
      <c r="C14" s="39">
        <v>240</v>
      </c>
      <c r="D14" s="39">
        <v>114</v>
      </c>
      <c r="E14" s="37">
        <v>40</v>
      </c>
      <c r="F14" s="39">
        <v>100</v>
      </c>
      <c r="G14" s="40">
        <f>B14*[1]Assumptions!$C$19*365*24*[1]Assumptions!$D$26*1000/([1]Assumptions!$C$10*0.001) /10^9</f>
        <v>12.833780869565217</v>
      </c>
      <c r="H14" s="40">
        <f>C14*[1]Assumptions!$C$20*365*24*[1]Assumptions!$D$30*1000/([1]Assumptions!$C$10*0.001) /10^9</f>
        <v>42.110730305066035</v>
      </c>
      <c r="I14" s="40">
        <f>E14*[1]Assumptions!$C$46/([1]Assumptions!$C$10*0.001) /10^9</f>
        <v>1.9731952501814143</v>
      </c>
      <c r="J14" s="40">
        <f>D14*[1]Assumptions!$C$56/([1]Assumptions!$C$10*0.001) /10^9</f>
        <v>6.3419223158750819</v>
      </c>
      <c r="K14" s="40">
        <f>F14*[1]Assumptions!$C$65/([1]Assumptions!$C$10*0.001) /10^9</f>
        <v>4.6589332295950063</v>
      </c>
      <c r="L14" s="50">
        <f>[1]Assumptions!$C$69</f>
        <v>4</v>
      </c>
      <c r="M14" s="51">
        <f t="shared" si="0"/>
        <v>71.918561970282752</v>
      </c>
      <c r="N14" s="29" t="str">
        <f t="shared" si="1"/>
        <v>(240,114,40)</v>
      </c>
      <c r="P14" s="52">
        <f t="shared" si="2"/>
        <v>0.18039919653861367</v>
      </c>
    </row>
    <row r="15" spans="2:16" ht="16.95" customHeight="1">
      <c r="B15" s="38">
        <v>12</v>
      </c>
      <c r="C15" s="39">
        <v>240</v>
      </c>
      <c r="D15" s="39">
        <v>99</v>
      </c>
      <c r="E15" s="37">
        <v>50</v>
      </c>
      <c r="F15" s="39">
        <v>100</v>
      </c>
      <c r="G15" s="40">
        <f>B15*[1]Assumptions!$C$19*365*24*[1]Assumptions!$D$26*1000/([1]Assumptions!$C$10*0.001) /10^9</f>
        <v>12.833780869565217</v>
      </c>
      <c r="H15" s="40">
        <f>C15*[1]Assumptions!$C$20*365*24*[1]Assumptions!$D$30*1000/([1]Assumptions!$C$10*0.001) /10^9</f>
        <v>42.110730305066035</v>
      </c>
      <c r="I15" s="40">
        <f>E15*[1]Assumptions!$C$46/([1]Assumptions!$C$10*0.001) /10^9</f>
        <v>2.4664940627267682</v>
      </c>
      <c r="J15" s="40">
        <f>D15*[1]Assumptions!$C$56/([1]Assumptions!$C$10*0.001) /10^9</f>
        <v>5.5074588532599389</v>
      </c>
      <c r="K15" s="40">
        <f>F15*[1]Assumptions!$C$65/([1]Assumptions!$C$10*0.001) /10^9</f>
        <v>4.6589332295950063</v>
      </c>
      <c r="L15" s="50">
        <f>[1]Assumptions!$C$69</f>
        <v>4</v>
      </c>
      <c r="M15" s="51">
        <f t="shared" si="0"/>
        <v>71.577397320212967</v>
      </c>
      <c r="N15" s="29" t="str">
        <f t="shared" si="1"/>
        <v>(240,99,50)</v>
      </c>
      <c r="P15" s="52">
        <f t="shared" si="2"/>
        <v>0.17649267252714529</v>
      </c>
    </row>
    <row r="16" spans="2:16" ht="16.95" customHeight="1">
      <c r="B16" s="38">
        <v>12</v>
      </c>
      <c r="C16" s="39">
        <v>240</v>
      </c>
      <c r="D16" s="39">
        <v>91</v>
      </c>
      <c r="E16" s="37">
        <v>60</v>
      </c>
      <c r="F16" s="39">
        <v>100</v>
      </c>
      <c r="G16" s="40">
        <f>B16*[1]Assumptions!$C$19*365*24*[1]Assumptions!$D$26*1000/([1]Assumptions!$C$10*0.001) /10^9</f>
        <v>12.833780869565217</v>
      </c>
      <c r="H16" s="40">
        <f>C16*[1]Assumptions!$C$20*365*24*[1]Assumptions!$D$30*1000/([1]Assumptions!$C$10*0.001) /10^9</f>
        <v>42.110730305066035</v>
      </c>
      <c r="I16" s="40">
        <f>E16*[1]Assumptions!$C$46/([1]Assumptions!$C$10*0.001) /10^9</f>
        <v>2.9597928752721221</v>
      </c>
      <c r="J16" s="40">
        <f>D16*[1]Assumptions!$C$56/([1]Assumptions!$C$10*0.001) /10^9</f>
        <v>5.0624116731985298</v>
      </c>
      <c r="K16" s="40">
        <f>F16*[1]Assumptions!$C$65/([1]Assumptions!$C$10*0.001) /10^9</f>
        <v>4.6589332295950063</v>
      </c>
      <c r="L16" s="50">
        <f>[1]Assumptions!$C$69</f>
        <v>4</v>
      </c>
      <c r="M16" s="51">
        <f t="shared" si="0"/>
        <v>71.625648952696906</v>
      </c>
      <c r="N16" s="29" t="str">
        <f t="shared" si="1"/>
        <v>(240,91,60)</v>
      </c>
      <c r="P16" s="52">
        <f t="shared" si="2"/>
        <v>0.1770474398974109</v>
      </c>
    </row>
    <row r="17" spans="2:16" ht="16.95" customHeight="1">
      <c r="B17" s="38">
        <v>12</v>
      </c>
      <c r="C17" s="39">
        <v>240</v>
      </c>
      <c r="D17" s="39">
        <v>85</v>
      </c>
      <c r="E17" s="37">
        <v>70</v>
      </c>
      <c r="F17" s="39">
        <v>100</v>
      </c>
      <c r="G17" s="40">
        <f>B17*[1]Assumptions!$C$19*365*24*[1]Assumptions!$D$26*1000/([1]Assumptions!$C$10*0.001) /10^9</f>
        <v>12.833780869565217</v>
      </c>
      <c r="H17" s="40">
        <f>C17*[1]Assumptions!$C$20*365*24*[1]Assumptions!$D$30*1000/([1]Assumptions!$C$10*0.001) /10^9</f>
        <v>42.110730305066035</v>
      </c>
      <c r="I17" s="40">
        <f>E17*[1]Assumptions!$C$46/([1]Assumptions!$C$10*0.001) /10^9</f>
        <v>3.4530916878174751</v>
      </c>
      <c r="J17" s="40">
        <f>D17*[1]Assumptions!$C$56/([1]Assumptions!$C$10*0.001) /10^9</f>
        <v>4.7286262881524737</v>
      </c>
      <c r="K17" s="40">
        <f>F17*[1]Assumptions!$C$65/([1]Assumptions!$C$10*0.001) /10^9</f>
        <v>4.6589332295950063</v>
      </c>
      <c r="L17" s="50">
        <f>[1]Assumptions!$C$69</f>
        <v>4</v>
      </c>
      <c r="M17" s="51">
        <f t="shared" si="0"/>
        <v>71.785162380196212</v>
      </c>
      <c r="N17" s="29" t="str">
        <f t="shared" si="1"/>
        <v>(240,85,70)</v>
      </c>
      <c r="P17" s="52">
        <f t="shared" si="2"/>
        <v>0.17887611840392495</v>
      </c>
    </row>
    <row r="18" spans="2:16" ht="16.95" customHeight="1">
      <c r="B18" s="38">
        <v>12</v>
      </c>
      <c r="C18" s="39">
        <v>240</v>
      </c>
      <c r="D18" s="39">
        <v>81</v>
      </c>
      <c r="E18" s="37">
        <v>80</v>
      </c>
      <c r="F18" s="39">
        <v>100</v>
      </c>
      <c r="G18" s="40">
        <f>B18*[1]Assumptions!$C$19*365*24*[1]Assumptions!$D$26*1000/([1]Assumptions!$C$10*0.001) /10^9</f>
        <v>12.833780869565217</v>
      </c>
      <c r="H18" s="40">
        <f>C18*[1]Assumptions!$C$20*365*24*[1]Assumptions!$D$30*1000/([1]Assumptions!$C$10*0.001) /10^9</f>
        <v>42.110730305066035</v>
      </c>
      <c r="I18" s="40">
        <f>E18*[1]Assumptions!$C$46/([1]Assumptions!$C$10*0.001) /10^9</f>
        <v>3.9463905003628286</v>
      </c>
      <c r="J18" s="40">
        <f>D18*[1]Assumptions!$C$56/([1]Assumptions!$C$10*0.001) /10^9</f>
        <v>4.5061026981217687</v>
      </c>
      <c r="K18" s="40">
        <f>F18*[1]Assumptions!$C$65/([1]Assumptions!$C$10*0.001) /10^9</f>
        <v>4.6589332295950063</v>
      </c>
      <c r="L18" s="50">
        <f>[1]Assumptions!$C$69</f>
        <v>4</v>
      </c>
      <c r="M18" s="51">
        <f t="shared" si="0"/>
        <v>72.055937602710856</v>
      </c>
      <c r="N18" s="29" t="str">
        <f t="shared" si="1"/>
        <v>(240,81,80)</v>
      </c>
      <c r="P18" s="52">
        <f t="shared" si="2"/>
        <v>0.18196177670147104</v>
      </c>
    </row>
    <row r="19" spans="2:16">
      <c r="B19" s="38">
        <v>12</v>
      </c>
      <c r="C19" s="39">
        <v>240</v>
      </c>
      <c r="D19" s="39">
        <v>79</v>
      </c>
      <c r="E19" s="37">
        <v>90</v>
      </c>
      <c r="F19" s="39">
        <v>100</v>
      </c>
      <c r="G19" s="40">
        <f>B19*[1]Assumptions!$C$19*365*24*[1]Assumptions!$D$26*1000/([1]Assumptions!$C$10*0.001) /10^9</f>
        <v>12.833780869565217</v>
      </c>
      <c r="H19" s="40">
        <f>C19*[1]Assumptions!$C$20*365*24*[1]Assumptions!$D$30*1000/([1]Assumptions!$C$10*0.001) /10^9</f>
        <v>42.110730305066035</v>
      </c>
      <c r="I19" s="40">
        <f>E19*[1]Assumptions!$C$46/([1]Assumptions!$C$10*0.001) /10^9</f>
        <v>4.4396893129081834</v>
      </c>
      <c r="J19" s="40">
        <f>D19*[1]Assumptions!$C$56/([1]Assumptions!$C$10*0.001) /10^9</f>
        <v>4.3948409031064157</v>
      </c>
      <c r="K19" s="40">
        <f>F19*[1]Assumptions!$C$65/([1]Assumptions!$C$10*0.001) /10^9</f>
        <v>4.6589332295950063</v>
      </c>
      <c r="L19" s="50">
        <f>[1]Assumptions!$C$69</f>
        <v>4</v>
      </c>
      <c r="M19" s="51">
        <f t="shared" si="0"/>
        <v>72.437974620240851</v>
      </c>
      <c r="N19" s="29" t="str">
        <f t="shared" si="1"/>
        <v>(240,79,90)</v>
      </c>
      <c r="P19" s="52">
        <f t="shared" si="2"/>
        <v>0.1862761005722435</v>
      </c>
    </row>
    <row r="20" spans="2:16">
      <c r="B20" s="38">
        <v>12</v>
      </c>
      <c r="C20" s="39">
        <v>240</v>
      </c>
      <c r="D20" s="39">
        <v>79</v>
      </c>
      <c r="E20" s="37">
        <v>100</v>
      </c>
      <c r="F20" s="39">
        <v>100</v>
      </c>
      <c r="G20" s="40">
        <f>B20*[1]Assumptions!$C$19*365*24*[1]Assumptions!$D$26*1000/([1]Assumptions!$C$10*0.001) /10^9</f>
        <v>12.833780869565217</v>
      </c>
      <c r="H20" s="40">
        <f>C20*[1]Assumptions!$C$20*365*24*[1]Assumptions!$D$30*1000/([1]Assumptions!$C$10*0.001) /10^9</f>
        <v>42.110730305066035</v>
      </c>
      <c r="I20" s="40">
        <f>E20*[1]Assumptions!$C$46/([1]Assumptions!$C$10*0.001) /10^9</f>
        <v>4.9329881254535364</v>
      </c>
      <c r="J20" s="40">
        <f>D20*[1]Assumptions!$C$56/([1]Assumptions!$C$10*0.001) /10^9</f>
        <v>4.3948409031064157</v>
      </c>
      <c r="K20" s="40">
        <f>F20*[1]Assumptions!$C$65/([1]Assumptions!$C$10*0.001) /10^9</f>
        <v>4.6589332295950063</v>
      </c>
      <c r="L20" s="50">
        <f>[1]Assumptions!$C$69</f>
        <v>4</v>
      </c>
      <c r="M20" s="51">
        <f t="shared" si="0"/>
        <v>72.931273432786213</v>
      </c>
      <c r="N20" s="29" t="str">
        <f t="shared" si="1"/>
        <v>(240,79,100)</v>
      </c>
      <c r="P20" s="52">
        <f t="shared" si="2"/>
        <v>0.1917800361877024</v>
      </c>
    </row>
    <row r="21" spans="2:16">
      <c r="B21" s="38">
        <v>12</v>
      </c>
      <c r="C21" s="39">
        <v>250</v>
      </c>
      <c r="D21" s="39">
        <v>111</v>
      </c>
      <c r="E21" s="37">
        <v>30</v>
      </c>
      <c r="F21" s="39">
        <v>100</v>
      </c>
      <c r="G21" s="40">
        <f>B21*[1]Assumptions!$C$19*365*24*[1]Assumptions!$D$26*1000/([1]Assumptions!$C$10*0.001) /10^9</f>
        <v>12.833780869565217</v>
      </c>
      <c r="H21" s="40">
        <f>C21*[1]Assumptions!$C$20*365*24*[1]Assumptions!$D$30*1000/([1]Assumptions!$C$10*0.001) /10^9</f>
        <v>43.86534406777713</v>
      </c>
      <c r="I21" s="40">
        <f>E21*[1]Assumptions!$C$46/([1]Assumptions!$C$10*0.001) /10^9</f>
        <v>1.479896437636061</v>
      </c>
      <c r="J21" s="40">
        <f>D21*[1]Assumptions!$C$56/([1]Assumptions!$C$10*0.001) /10^9</f>
        <v>6.1750296233520539</v>
      </c>
      <c r="K21" s="40">
        <f>F21*[1]Assumptions!$C$65/([1]Assumptions!$C$10*0.001) /10^9</f>
        <v>4.6589332295950063</v>
      </c>
      <c r="L21" s="50">
        <f>[1]Assumptions!$C$69</f>
        <v>4</v>
      </c>
      <c r="M21" s="51">
        <f t="shared" si="0"/>
        <v>73.012984227925472</v>
      </c>
      <c r="N21" s="29" t="str">
        <f t="shared" si="1"/>
        <v>(250,111,30)</v>
      </c>
      <c r="P21" s="52">
        <f t="shared" si="2"/>
        <v>0.16865300632203725</v>
      </c>
    </row>
    <row r="22" spans="2:16">
      <c r="B22" s="38">
        <v>12</v>
      </c>
      <c r="C22" s="39">
        <v>250</v>
      </c>
      <c r="D22" s="39">
        <v>84</v>
      </c>
      <c r="E22" s="37">
        <v>40</v>
      </c>
      <c r="F22" s="39">
        <v>100</v>
      </c>
      <c r="G22" s="40">
        <f>B22*[1]Assumptions!$C$19*365*24*[1]Assumptions!$D$26*1000/([1]Assumptions!$C$10*0.001) /10^9</f>
        <v>12.833780869565217</v>
      </c>
      <c r="H22" s="40">
        <f>C22*[1]Assumptions!$C$20*365*24*[1]Assumptions!$D$30*1000/([1]Assumptions!$C$10*0.001) /10^9</f>
        <v>43.86534406777713</v>
      </c>
      <c r="I22" s="40">
        <f>E22*[1]Assumptions!$C$46/([1]Assumptions!$C$10*0.001) /10^9</f>
        <v>1.9731952501814143</v>
      </c>
      <c r="J22" s="40">
        <f>D22*[1]Assumptions!$C$56/([1]Assumptions!$C$10*0.001) /10^9</f>
        <v>4.6729953906447976</v>
      </c>
      <c r="K22" s="40">
        <f>F22*[1]Assumptions!$C$65/([1]Assumptions!$C$10*0.001) /10^9</f>
        <v>4.6589332295950063</v>
      </c>
      <c r="L22" s="50">
        <f>[1]Assumptions!$C$69</f>
        <v>4</v>
      </c>
      <c r="M22" s="51">
        <f t="shared" si="0"/>
        <v>72.00424880776356</v>
      </c>
      <c r="N22" s="29" t="str">
        <f t="shared" si="1"/>
        <v>(250,84,40)</v>
      </c>
      <c r="P22" s="52">
        <f t="shared" si="2"/>
        <v>0.15700634417565498</v>
      </c>
    </row>
    <row r="23" spans="2:16">
      <c r="B23" s="38">
        <v>12</v>
      </c>
      <c r="C23" s="39">
        <v>250</v>
      </c>
      <c r="D23" s="39">
        <v>71</v>
      </c>
      <c r="E23" s="37">
        <v>50</v>
      </c>
      <c r="F23" s="39">
        <v>100</v>
      </c>
      <c r="G23" s="40">
        <f>B23*[1]Assumptions!$C$19*365*24*[1]Assumptions!$D$26*1000/([1]Assumptions!$C$10*0.001) /10^9</f>
        <v>12.833780869565217</v>
      </c>
      <c r="H23" s="40">
        <f>C23*[1]Assumptions!$C$20*365*24*[1]Assumptions!$D$30*1000/([1]Assumptions!$C$10*0.001) /10^9</f>
        <v>43.86534406777713</v>
      </c>
      <c r="I23" s="40">
        <f>E23*[1]Assumptions!$C$46/([1]Assumptions!$C$10*0.001) /10^9</f>
        <v>2.4664940627267682</v>
      </c>
      <c r="J23" s="40">
        <f>D23*[1]Assumptions!$C$56/([1]Assumptions!$C$10*0.001) /10^9</f>
        <v>3.9497937230450071</v>
      </c>
      <c r="K23" s="40">
        <f>F23*[1]Assumptions!$C$65/([1]Assumptions!$C$10*0.001) /10^9</f>
        <v>4.6589332295950063</v>
      </c>
      <c r="L23" s="50">
        <f>[1]Assumptions!$C$69</f>
        <v>4</v>
      </c>
      <c r="M23" s="51">
        <f t="shared" si="0"/>
        <v>71.774345952709126</v>
      </c>
      <c r="N23" s="29" t="str">
        <f t="shared" si="1"/>
        <v>(250,71,50)</v>
      </c>
      <c r="P23" s="52">
        <f t="shared" si="2"/>
        <v>0.15430612245027009</v>
      </c>
    </row>
    <row r="24" spans="2:16">
      <c r="B24" s="38">
        <v>12</v>
      </c>
      <c r="C24" s="39">
        <v>250</v>
      </c>
      <c r="D24" s="39">
        <v>69</v>
      </c>
      <c r="E24" s="37">
        <v>60</v>
      </c>
      <c r="F24" s="39">
        <v>100</v>
      </c>
      <c r="G24" s="40">
        <f>B24*[1]Assumptions!$C$19*365*24*[1]Assumptions!$D$26*1000/([1]Assumptions!$C$10*0.001) /10^9</f>
        <v>12.833780869565217</v>
      </c>
      <c r="H24" s="40">
        <f>C24*[1]Assumptions!$C$20*365*24*[1]Assumptions!$D$30*1000/([1]Assumptions!$C$10*0.001) /10^9</f>
        <v>43.86534406777713</v>
      </c>
      <c r="I24" s="40">
        <f>E24*[1]Assumptions!$C$46/([1]Assumptions!$C$10*0.001) /10^9</f>
        <v>2.9597928752721221</v>
      </c>
      <c r="J24" s="40">
        <f>D24*[1]Assumptions!$C$56/([1]Assumptions!$C$10*0.001) /10^9</f>
        <v>3.8385319280296546</v>
      </c>
      <c r="K24" s="40">
        <f>F24*[1]Assumptions!$C$65/([1]Assumptions!$C$10*0.001) /10^9</f>
        <v>4.6589332295950063</v>
      </c>
      <c r="L24" s="50">
        <f>[1]Assumptions!$C$69</f>
        <v>4</v>
      </c>
      <c r="M24" s="51">
        <f t="shared" si="0"/>
        <v>72.156382970239122</v>
      </c>
      <c r="N24" s="29" t="str">
        <f t="shared" si="1"/>
        <v>(250,69,60)</v>
      </c>
      <c r="P24" s="52">
        <f t="shared" si="2"/>
        <v>0.15878370784774959</v>
      </c>
    </row>
    <row r="25" spans="2:16">
      <c r="B25" s="38">
        <v>12</v>
      </c>
      <c r="C25" s="39">
        <v>250</v>
      </c>
      <c r="D25" s="39">
        <v>68</v>
      </c>
      <c r="E25" s="37">
        <v>70</v>
      </c>
      <c r="F25" s="39">
        <v>100</v>
      </c>
      <c r="G25" s="40">
        <f>B25*[1]Assumptions!$C$19*365*24*[1]Assumptions!$D$26*1000/([1]Assumptions!$C$10*0.001) /10^9</f>
        <v>12.833780869565217</v>
      </c>
      <c r="H25" s="40">
        <f>C25*[1]Assumptions!$C$20*365*24*[1]Assumptions!$D$30*1000/([1]Assumptions!$C$10*0.001) /10^9</f>
        <v>43.86534406777713</v>
      </c>
      <c r="I25" s="40">
        <f>E25*[1]Assumptions!$C$46/([1]Assumptions!$C$10*0.001) /10^9</f>
        <v>3.4530916878174751</v>
      </c>
      <c r="J25" s="40">
        <f>D25*[1]Assumptions!$C$56/([1]Assumptions!$C$10*0.001) /10^9</f>
        <v>3.782901030521979</v>
      </c>
      <c r="K25" s="40">
        <f>F25*[1]Assumptions!$C$65/([1]Assumptions!$C$10*0.001) /10^9</f>
        <v>4.6589332295950063</v>
      </c>
      <c r="L25" s="50">
        <f>[1]Assumptions!$C$69</f>
        <v>4</v>
      </c>
      <c r="M25" s="51">
        <f t="shared" si="0"/>
        <v>72.5940508852768</v>
      </c>
      <c r="N25" s="29" t="str">
        <f t="shared" si="1"/>
        <v>(250,68,70)</v>
      </c>
      <c r="P25" s="52">
        <f t="shared" si="2"/>
        <v>0.16385538212673204</v>
      </c>
    </row>
    <row r="26" spans="2:16">
      <c r="B26" s="38">
        <v>12</v>
      </c>
      <c r="C26" s="39">
        <v>250</v>
      </c>
      <c r="D26" s="39">
        <v>67</v>
      </c>
      <c r="E26" s="37">
        <v>80</v>
      </c>
      <c r="F26" s="39">
        <v>100</v>
      </c>
      <c r="G26" s="40">
        <f>B26*[1]Assumptions!$C$19*365*24*[1]Assumptions!$D$26*1000/([1]Assumptions!$C$10*0.001) /10^9</f>
        <v>12.833780869565217</v>
      </c>
      <c r="H26" s="40">
        <f>C26*[1]Assumptions!$C$20*365*24*[1]Assumptions!$D$30*1000/([1]Assumptions!$C$10*0.001) /10^9</f>
        <v>43.86534406777713</v>
      </c>
      <c r="I26" s="40">
        <f>E26*[1]Assumptions!$C$46/([1]Assumptions!$C$10*0.001) /10^9</f>
        <v>3.9463905003628286</v>
      </c>
      <c r="J26" s="40">
        <f>D26*[1]Assumptions!$C$56/([1]Assumptions!$C$10*0.001) /10^9</f>
        <v>3.7272701330143021</v>
      </c>
      <c r="K26" s="40">
        <f>F26*[1]Assumptions!$C$65/([1]Assumptions!$C$10*0.001) /10^9</f>
        <v>4.6589332295950063</v>
      </c>
      <c r="L26" s="50">
        <f>[1]Assumptions!$C$69</f>
        <v>4</v>
      </c>
      <c r="M26" s="51">
        <f t="shared" si="0"/>
        <v>73.031718800314493</v>
      </c>
      <c r="N26" s="29" t="str">
        <f t="shared" si="1"/>
        <v>(250,67,80)</v>
      </c>
      <c r="P26" s="52">
        <f t="shared" si="2"/>
        <v>0.16886626886999992</v>
      </c>
    </row>
    <row r="27" spans="2:16">
      <c r="B27" s="38">
        <v>12</v>
      </c>
      <c r="C27" s="39">
        <v>250</v>
      </c>
      <c r="D27" s="39">
        <v>67</v>
      </c>
      <c r="E27" s="37">
        <v>90</v>
      </c>
      <c r="F27" s="39">
        <v>100</v>
      </c>
      <c r="G27" s="40">
        <f>B27*[1]Assumptions!$C$19*365*24*[1]Assumptions!$D$26*1000/([1]Assumptions!$C$10*0.001) /10^9</f>
        <v>12.833780869565217</v>
      </c>
      <c r="H27" s="40">
        <f>C27*[1]Assumptions!$C$20*365*24*[1]Assumptions!$D$30*1000/([1]Assumptions!$C$10*0.001) /10^9</f>
        <v>43.86534406777713</v>
      </c>
      <c r="I27" s="40">
        <f>E27*[1]Assumptions!$C$46/([1]Assumptions!$C$10*0.001) /10^9</f>
        <v>4.4396893129081834</v>
      </c>
      <c r="J27" s="40">
        <f>D27*[1]Assumptions!$C$56/([1]Assumptions!$C$10*0.001) /10^9</f>
        <v>3.7272701330143021</v>
      </c>
      <c r="K27" s="40">
        <f>F27*[1]Assumptions!$C$65/([1]Assumptions!$C$10*0.001) /10^9</f>
        <v>4.6589332295950063</v>
      </c>
      <c r="L27" s="50">
        <f>[1]Assumptions!$C$69</f>
        <v>4</v>
      </c>
      <c r="M27" s="51">
        <f t="shared" si="0"/>
        <v>73.525017612859841</v>
      </c>
      <c r="N27" s="29" t="str">
        <f t="shared" si="1"/>
        <v>(250,67,90)</v>
      </c>
      <c r="P27" s="52">
        <f t="shared" si="2"/>
        <v>0.1744425651558659</v>
      </c>
    </row>
    <row r="28" spans="2:16">
      <c r="B28" s="38">
        <v>12</v>
      </c>
      <c r="C28" s="39">
        <v>250</v>
      </c>
      <c r="D28" s="39">
        <v>67</v>
      </c>
      <c r="E28" s="37">
        <v>100</v>
      </c>
      <c r="F28" s="39">
        <v>100</v>
      </c>
      <c r="G28" s="40">
        <f>B28*[1]Assumptions!$C$19*365*24*[1]Assumptions!$D$26*1000/([1]Assumptions!$C$10*0.001) /10^9</f>
        <v>12.833780869565217</v>
      </c>
      <c r="H28" s="40">
        <f>C28*[1]Assumptions!$C$20*365*24*[1]Assumptions!$D$30*1000/([1]Assumptions!$C$10*0.001) /10^9</f>
        <v>43.86534406777713</v>
      </c>
      <c r="I28" s="40">
        <f>E28*[1]Assumptions!$C$46/([1]Assumptions!$C$10*0.001) /10^9</f>
        <v>4.9329881254535364</v>
      </c>
      <c r="J28" s="40">
        <f>D28*[1]Assumptions!$C$56/([1]Assumptions!$C$10*0.001) /10^9</f>
        <v>3.7272701330143021</v>
      </c>
      <c r="K28" s="40">
        <f>F28*[1]Assumptions!$C$65/([1]Assumptions!$C$10*0.001) /10^9</f>
        <v>4.6589332295950063</v>
      </c>
      <c r="L28" s="50">
        <f>[1]Assumptions!$C$69</f>
        <v>4</v>
      </c>
      <c r="M28" s="51">
        <f t="shared" si="0"/>
        <v>74.018316425405189</v>
      </c>
      <c r="N28" s="29" t="str">
        <f t="shared" si="1"/>
        <v>(250,67,100)</v>
      </c>
      <c r="P28" s="52">
        <f t="shared" si="2"/>
        <v>0.17994453442460792</v>
      </c>
    </row>
    <row r="29" spans="2:16">
      <c r="B29" s="38">
        <v>12</v>
      </c>
      <c r="C29" s="39">
        <v>260</v>
      </c>
      <c r="D29" s="39">
        <v>81</v>
      </c>
      <c r="E29" s="37">
        <v>30</v>
      </c>
      <c r="F29" s="39">
        <v>100</v>
      </c>
      <c r="G29" s="40">
        <f>B29*[1]Assumptions!$C$19*365*24*[1]Assumptions!$D$26*1000/([1]Assumptions!$C$10*0.001) /10^9</f>
        <v>12.833780869565217</v>
      </c>
      <c r="H29" s="40">
        <f>C29*[1]Assumptions!$C$20*365*24*[1]Assumptions!$D$30*1000/([1]Assumptions!$C$10*0.001) /10^9</f>
        <v>45.619957830488204</v>
      </c>
      <c r="I29" s="40">
        <f>E29*[1]Assumptions!$C$46/([1]Assumptions!$C$10*0.001) /10^9</f>
        <v>1.479896437636061</v>
      </c>
      <c r="J29" s="40">
        <f>D29*[1]Assumptions!$C$56/([1]Assumptions!$C$10*0.001) /10^9</f>
        <v>4.5061026981217687</v>
      </c>
      <c r="K29" s="40">
        <f>F29*[1]Assumptions!$C$65/([1]Assumptions!$C$10*0.001) /10^9</f>
        <v>4.6589332295950063</v>
      </c>
      <c r="L29" s="50">
        <f>[1]Assumptions!$C$69</f>
        <v>4</v>
      </c>
      <c r="M29" s="51">
        <f t="shared" si="0"/>
        <v>73.098671065406265</v>
      </c>
      <c r="N29" s="29" t="str">
        <f t="shared" si="1"/>
        <v>(260,81,30)</v>
      </c>
      <c r="P29" s="52">
        <f t="shared" si="2"/>
        <v>0.14562415718649802</v>
      </c>
    </row>
    <row r="30" spans="2:16">
      <c r="B30" s="38">
        <v>12</v>
      </c>
      <c r="C30" s="39">
        <v>260</v>
      </c>
      <c r="D30" s="39">
        <v>63</v>
      </c>
      <c r="E30" s="37">
        <v>40</v>
      </c>
      <c r="F30" s="39">
        <v>100</v>
      </c>
      <c r="G30" s="40">
        <f>B30*[1]Assumptions!$C$19*365*24*[1]Assumptions!$D$26*1000/([1]Assumptions!$C$10*0.001) /10^9</f>
        <v>12.833780869565217</v>
      </c>
      <c r="H30" s="40">
        <f>C30*[1]Assumptions!$C$20*365*24*[1]Assumptions!$D$30*1000/([1]Assumptions!$C$10*0.001) /10^9</f>
        <v>45.619957830488204</v>
      </c>
      <c r="I30" s="40">
        <f>E30*[1]Assumptions!$C$46/([1]Assumptions!$C$10*0.001) /10^9</f>
        <v>1.9731952501814143</v>
      </c>
      <c r="J30" s="40">
        <f>D30*[1]Assumptions!$C$56/([1]Assumptions!$C$10*0.001) /10^9</f>
        <v>3.5047465429835976</v>
      </c>
      <c r="K30" s="40">
        <f>F30*[1]Assumptions!$C$65/([1]Assumptions!$C$10*0.001) /10^9</f>
        <v>4.6589332295950063</v>
      </c>
      <c r="L30" s="50">
        <f>[1]Assumptions!$C$69</f>
        <v>4</v>
      </c>
      <c r="M30" s="51">
        <f t="shared" si="0"/>
        <v>72.59061372281343</v>
      </c>
      <c r="N30" s="29" t="str">
        <f t="shared" si="1"/>
        <v>(260,63,40)</v>
      </c>
      <c r="P30" s="52">
        <f t="shared" si="2"/>
        <v>0.13964443201248553</v>
      </c>
    </row>
    <row r="31" spans="2:16">
      <c r="B31" s="38">
        <v>12</v>
      </c>
      <c r="C31" s="39">
        <v>260</v>
      </c>
      <c r="D31" s="39">
        <v>60</v>
      </c>
      <c r="E31" s="37">
        <v>50</v>
      </c>
      <c r="F31" s="39">
        <v>100</v>
      </c>
      <c r="G31" s="40">
        <f>B31*[1]Assumptions!$C$19*365*24*[1]Assumptions!$D$26*1000/([1]Assumptions!$C$10*0.001) /10^9</f>
        <v>12.833780869565217</v>
      </c>
      <c r="H31" s="40">
        <f>C31*[1]Assumptions!$C$20*365*24*[1]Assumptions!$D$30*1000/([1]Assumptions!$C$10*0.001) /10^9</f>
        <v>45.619957830488204</v>
      </c>
      <c r="I31" s="40">
        <f>E31*[1]Assumptions!$C$46/([1]Assumptions!$C$10*0.001) /10^9</f>
        <v>2.4664940627267682</v>
      </c>
      <c r="J31" s="40">
        <f>D31*[1]Assumptions!$C$56/([1]Assumptions!$C$10*0.001) /10^9</f>
        <v>3.3378538504605695</v>
      </c>
      <c r="K31" s="40">
        <f>F31*[1]Assumptions!$C$65/([1]Assumptions!$C$10*0.001) /10^9</f>
        <v>4.6589332295950063</v>
      </c>
      <c r="L31" s="50">
        <f>[1]Assumptions!$C$69</f>
        <v>4</v>
      </c>
      <c r="M31" s="51">
        <f t="shared" si="0"/>
        <v>72.917019842835771</v>
      </c>
      <c r="N31" s="29" t="str">
        <f t="shared" si="1"/>
        <v>(260,60,50)</v>
      </c>
      <c r="P31" s="52">
        <f t="shared" si="2"/>
        <v>0.14349573207098615</v>
      </c>
    </row>
    <row r="32" spans="2:16">
      <c r="B32" s="38">
        <v>12</v>
      </c>
      <c r="C32" s="39">
        <v>260</v>
      </c>
      <c r="D32" s="39">
        <v>58</v>
      </c>
      <c r="E32" s="37">
        <v>60</v>
      </c>
      <c r="F32" s="39">
        <v>100</v>
      </c>
      <c r="G32" s="40">
        <f>B32*[1]Assumptions!$C$19*365*24*[1]Assumptions!$D$26*1000/([1]Assumptions!$C$10*0.001) /10^9</f>
        <v>12.833780869565217</v>
      </c>
      <c r="H32" s="40">
        <f>C32*[1]Assumptions!$C$20*365*24*[1]Assumptions!$D$30*1000/([1]Assumptions!$C$10*0.001) /10^9</f>
        <v>45.619957830488204</v>
      </c>
      <c r="I32" s="40">
        <f>E32*[1]Assumptions!$C$46/([1]Assumptions!$C$10*0.001) /10^9</f>
        <v>2.9597928752721221</v>
      </c>
      <c r="J32" s="40">
        <f>D32*[1]Assumptions!$C$56/([1]Assumptions!$C$10*0.001) /10^9</f>
        <v>3.226592055445217</v>
      </c>
      <c r="K32" s="40">
        <f>F32*[1]Assumptions!$C$65/([1]Assumptions!$C$10*0.001) /10^9</f>
        <v>4.6589332295950063</v>
      </c>
      <c r="L32" s="50">
        <f>[1]Assumptions!$C$69</f>
        <v>4</v>
      </c>
      <c r="M32" s="51">
        <f t="shared" si="0"/>
        <v>73.299056860365766</v>
      </c>
      <c r="N32" s="29" t="str">
        <f t="shared" si="1"/>
        <v>(260,58,60)</v>
      </c>
      <c r="P32" s="52">
        <f t="shared" si="2"/>
        <v>0.14795985957872018</v>
      </c>
    </row>
    <row r="33" spans="2:16">
      <c r="B33" s="38">
        <v>12</v>
      </c>
      <c r="C33" s="39">
        <v>260</v>
      </c>
      <c r="D33" s="39">
        <v>57</v>
      </c>
      <c r="E33" s="37">
        <v>70</v>
      </c>
      <c r="F33" s="39">
        <v>100</v>
      </c>
      <c r="G33" s="40">
        <f>B33*[1]Assumptions!$C$19*365*24*[1]Assumptions!$D$26*1000/([1]Assumptions!$C$10*0.001) /10^9</f>
        <v>12.833780869565217</v>
      </c>
      <c r="H33" s="40">
        <f>C33*[1]Assumptions!$C$20*365*24*[1]Assumptions!$D$30*1000/([1]Assumptions!$C$10*0.001) /10^9</f>
        <v>45.619957830488204</v>
      </c>
      <c r="I33" s="40">
        <f>E33*[1]Assumptions!$C$46/([1]Assumptions!$C$10*0.001) /10^9</f>
        <v>3.4530916878174751</v>
      </c>
      <c r="J33" s="40">
        <f>D33*[1]Assumptions!$C$56/([1]Assumptions!$C$10*0.001) /10^9</f>
        <v>3.170961157937541</v>
      </c>
      <c r="K33" s="40">
        <f>F33*[1]Assumptions!$C$65/([1]Assumptions!$C$10*0.001) /10^9</f>
        <v>4.6589332295950063</v>
      </c>
      <c r="L33" s="50">
        <f>[1]Assumptions!$C$69</f>
        <v>4</v>
      </c>
      <c r="M33" s="51">
        <f t="shared" si="0"/>
        <v>73.736724775403445</v>
      </c>
      <c r="N33" s="29" t="str">
        <f t="shared" si="1"/>
        <v>(260,57,70)</v>
      </c>
      <c r="P33" s="52">
        <f t="shared" si="2"/>
        <v>0.15301718525900296</v>
      </c>
    </row>
    <row r="34" spans="2:16">
      <c r="B34" s="38">
        <v>12</v>
      </c>
      <c r="C34" s="39">
        <v>260</v>
      </c>
      <c r="D34" s="39">
        <v>56</v>
      </c>
      <c r="E34" s="37">
        <v>80</v>
      </c>
      <c r="F34" s="39">
        <v>100</v>
      </c>
      <c r="G34" s="40">
        <f>B34*[1]Assumptions!$C$19*365*24*[1]Assumptions!$D$26*1000/([1]Assumptions!$C$10*0.001) /10^9</f>
        <v>12.833780869565217</v>
      </c>
      <c r="H34" s="40">
        <f>C34*[1]Assumptions!$C$20*365*24*[1]Assumptions!$D$30*1000/([1]Assumptions!$C$10*0.001) /10^9</f>
        <v>45.619957830488204</v>
      </c>
      <c r="I34" s="40">
        <f>E34*[1]Assumptions!$C$46/([1]Assumptions!$C$10*0.001) /10^9</f>
        <v>3.9463905003628286</v>
      </c>
      <c r="J34" s="40">
        <f>D34*[1]Assumptions!$C$56/([1]Assumptions!$C$10*0.001) /10^9</f>
        <v>3.1153302604298649</v>
      </c>
      <c r="K34" s="40">
        <f>F34*[1]Assumptions!$C$65/([1]Assumptions!$C$10*0.001) /10^9</f>
        <v>4.6589332295950063</v>
      </c>
      <c r="L34" s="50">
        <f>[1]Assumptions!$C$69</f>
        <v>4</v>
      </c>
      <c r="M34" s="51">
        <f t="shared" si="0"/>
        <v>74.174392690441124</v>
      </c>
      <c r="N34" s="29" t="str">
        <f t="shared" si="1"/>
        <v>(260,56,80)</v>
      </c>
      <c r="P34" s="52">
        <f t="shared" si="2"/>
        <v>0.15801482917834719</v>
      </c>
    </row>
    <row r="35" spans="2:16">
      <c r="B35" s="38">
        <v>12</v>
      </c>
      <c r="C35" s="39">
        <v>260</v>
      </c>
      <c r="D35" s="39">
        <v>55</v>
      </c>
      <c r="E35" s="37">
        <v>90</v>
      </c>
      <c r="F35" s="39">
        <v>100</v>
      </c>
      <c r="G35" s="40">
        <f>B35*[1]Assumptions!$C$19*365*24*[1]Assumptions!$D$26*1000/([1]Assumptions!$C$10*0.001) /10^9</f>
        <v>12.833780869565217</v>
      </c>
      <c r="H35" s="40">
        <f>C35*[1]Assumptions!$C$20*365*24*[1]Assumptions!$D$30*1000/([1]Assumptions!$C$10*0.001) /10^9</f>
        <v>45.619957830488204</v>
      </c>
      <c r="I35" s="40">
        <f>E35*[1]Assumptions!$C$46/([1]Assumptions!$C$10*0.001) /10^9</f>
        <v>4.4396893129081834</v>
      </c>
      <c r="J35" s="40">
        <f>D35*[1]Assumptions!$C$56/([1]Assumptions!$C$10*0.001) /10^9</f>
        <v>3.0596993629221889</v>
      </c>
      <c r="K35" s="40">
        <f>F35*[1]Assumptions!$C$65/([1]Assumptions!$C$10*0.001) /10^9</f>
        <v>4.6589332295950063</v>
      </c>
      <c r="L35" s="50">
        <f>[1]Assumptions!$C$69</f>
        <v>4</v>
      </c>
      <c r="M35" s="51">
        <f t="shared" si="0"/>
        <v>74.612060605478803</v>
      </c>
      <c r="N35" s="29" t="str">
        <f t="shared" si="1"/>
        <v>(260,55,90)</v>
      </c>
      <c r="P35" s="52">
        <f t="shared" si="2"/>
        <v>0.16295384160094603</v>
      </c>
    </row>
    <row r="36" spans="2:16">
      <c r="B36" s="38">
        <v>12</v>
      </c>
      <c r="C36" s="39">
        <v>260</v>
      </c>
      <c r="D36" s="39">
        <v>55</v>
      </c>
      <c r="E36" s="37">
        <v>100</v>
      </c>
      <c r="F36" s="39">
        <v>100</v>
      </c>
      <c r="G36" s="40">
        <f>B36*[1]Assumptions!$C$19*365*24*[1]Assumptions!$D$26*1000/([1]Assumptions!$C$10*0.001) /10^9</f>
        <v>12.833780869565217</v>
      </c>
      <c r="H36" s="40">
        <f>C36*[1]Assumptions!$C$20*365*24*[1]Assumptions!$D$30*1000/([1]Assumptions!$C$10*0.001) /10^9</f>
        <v>45.619957830488204</v>
      </c>
      <c r="I36" s="40">
        <f>E36*[1]Assumptions!$C$46/([1]Assumptions!$C$10*0.001) /10^9</f>
        <v>4.9329881254535364</v>
      </c>
      <c r="J36" s="40">
        <f>D36*[1]Assumptions!$C$56/([1]Assumptions!$C$10*0.001) /10^9</f>
        <v>3.0596993629221889</v>
      </c>
      <c r="K36" s="40">
        <f>F36*[1]Assumptions!$C$65/([1]Assumptions!$C$10*0.001) /10^9</f>
        <v>4.6589332295950063</v>
      </c>
      <c r="L36" s="50">
        <f>[1]Assumptions!$C$69</f>
        <v>4</v>
      </c>
      <c r="M36" s="51">
        <f t="shared" si="0"/>
        <v>75.10535941802415</v>
      </c>
      <c r="N36" s="29" t="str">
        <f t="shared" si="1"/>
        <v>(260,55,100)</v>
      </c>
      <c r="P36" s="52">
        <f t="shared" si="2"/>
        <v>0.16845163668752161</v>
      </c>
    </row>
    <row r="37" spans="2:16">
      <c r="B37" s="38">
        <v>12</v>
      </c>
      <c r="C37" s="39">
        <v>270</v>
      </c>
      <c r="D37" s="39">
        <v>61</v>
      </c>
      <c r="E37" s="37">
        <v>30</v>
      </c>
      <c r="F37" s="39">
        <v>100</v>
      </c>
      <c r="G37" s="40">
        <f>B37*[1]Assumptions!$C$19*365*24*[1]Assumptions!$D$26*1000/([1]Assumptions!$C$10*0.001) /10^9</f>
        <v>12.833780869565217</v>
      </c>
      <c r="H37" s="40">
        <f>C37*[1]Assumptions!$C$20*365*24*[1]Assumptions!$D$30*1000/([1]Assumptions!$C$10*0.001) /10^9</f>
        <v>47.374571593199285</v>
      </c>
      <c r="I37" s="40">
        <f>E37*[1]Assumptions!$C$46/([1]Assumptions!$C$10*0.001) /10^9</f>
        <v>1.479896437636061</v>
      </c>
      <c r="J37" s="40">
        <f>D37*[1]Assumptions!$C$56/([1]Assumptions!$C$10*0.001) /10^9</f>
        <v>3.393484747968246</v>
      </c>
      <c r="K37" s="40">
        <f>F37*[1]Assumptions!$C$65/([1]Assumptions!$C$10*0.001) /10^9</f>
        <v>4.6589332295950063</v>
      </c>
      <c r="L37" s="50">
        <f>[1]Assumptions!$C$69</f>
        <v>4</v>
      </c>
      <c r="M37" s="51">
        <f t="shared" si="0"/>
        <v>73.740666877963818</v>
      </c>
      <c r="N37" s="29" t="str">
        <f t="shared" si="1"/>
        <v>(270,61,30)</v>
      </c>
      <c r="P37" s="52">
        <f t="shared" si="2"/>
        <v>0.12926807986391953</v>
      </c>
    </row>
    <row r="38" spans="2:16">
      <c r="B38" s="38">
        <v>12</v>
      </c>
      <c r="C38" s="39">
        <v>270</v>
      </c>
      <c r="D38" s="39">
        <v>53</v>
      </c>
      <c r="E38" s="37">
        <v>40</v>
      </c>
      <c r="F38" s="39">
        <v>100</v>
      </c>
      <c r="G38" s="40">
        <f>B38*[1]Assumptions!$C$19*365*24*[1]Assumptions!$D$26*1000/([1]Assumptions!$C$10*0.001) /10^9</f>
        <v>12.833780869565217</v>
      </c>
      <c r="H38" s="40">
        <f>C38*[1]Assumptions!$C$20*365*24*[1]Assumptions!$D$30*1000/([1]Assumptions!$C$10*0.001) /10^9</f>
        <v>47.374571593199285</v>
      </c>
      <c r="I38" s="40">
        <f>E38*[1]Assumptions!$C$46/([1]Assumptions!$C$10*0.001) /10^9</f>
        <v>1.9731952501814143</v>
      </c>
      <c r="J38" s="40">
        <f>D38*[1]Assumptions!$C$56/([1]Assumptions!$C$10*0.001) /10^9</f>
        <v>2.9484375679068364</v>
      </c>
      <c r="K38" s="40">
        <f>F38*[1]Assumptions!$C$65/([1]Assumptions!$C$10*0.001) /10^9</f>
        <v>4.6589332295950063</v>
      </c>
      <c r="L38" s="50">
        <f>[1]Assumptions!$C$69</f>
        <v>4</v>
      </c>
      <c r="M38" s="51">
        <f t="shared" si="0"/>
        <v>73.788918510447758</v>
      </c>
      <c r="N38" s="29" t="str">
        <f t="shared" si="1"/>
        <v>(270,53,40)</v>
      </c>
      <c r="P38" s="52">
        <f t="shared" si="2"/>
        <v>0.12983746395912749</v>
      </c>
    </row>
    <row r="39" spans="2:16">
      <c r="B39" s="38">
        <v>12</v>
      </c>
      <c r="C39" s="39">
        <v>270</v>
      </c>
      <c r="D39" s="39">
        <v>50</v>
      </c>
      <c r="E39" s="37">
        <v>50</v>
      </c>
      <c r="F39" s="39">
        <v>100</v>
      </c>
      <c r="G39" s="40">
        <f>B39*[1]Assumptions!$C$19*365*24*[1]Assumptions!$D$26*1000/([1]Assumptions!$C$10*0.001) /10^9</f>
        <v>12.833780869565217</v>
      </c>
      <c r="H39" s="40">
        <f>C39*[1]Assumptions!$C$20*365*24*[1]Assumptions!$D$30*1000/([1]Assumptions!$C$10*0.001) /10^9</f>
        <v>47.374571593199285</v>
      </c>
      <c r="I39" s="40">
        <f>E39*[1]Assumptions!$C$46/([1]Assumptions!$C$10*0.001) /10^9</f>
        <v>2.4664940627267682</v>
      </c>
      <c r="J39" s="40">
        <f>D39*[1]Assumptions!$C$56/([1]Assumptions!$C$10*0.001) /10^9</f>
        <v>2.7815448753838083</v>
      </c>
      <c r="K39" s="40">
        <f>F39*[1]Assumptions!$C$65/([1]Assumptions!$C$10*0.001) /10^9</f>
        <v>4.6589332295950063</v>
      </c>
      <c r="L39" s="50">
        <f>[1]Assumptions!$C$69</f>
        <v>4</v>
      </c>
      <c r="M39" s="51">
        <f t="shared" si="0"/>
        <v>74.115324630470084</v>
      </c>
      <c r="N39" s="29" t="str">
        <f t="shared" si="1"/>
        <v>(270,50,50)</v>
      </c>
      <c r="P39" s="52">
        <f t="shared" si="2"/>
        <v>0.13366968595362066</v>
      </c>
    </row>
    <row r="40" spans="2:16">
      <c r="B40" s="38">
        <v>12</v>
      </c>
      <c r="C40" s="39">
        <v>270</v>
      </c>
      <c r="D40" s="39">
        <v>47</v>
      </c>
      <c r="E40" s="37">
        <v>60</v>
      </c>
      <c r="F40" s="39">
        <v>100</v>
      </c>
      <c r="G40" s="40">
        <f>B40*[1]Assumptions!$C$19*365*24*[1]Assumptions!$D$26*1000/([1]Assumptions!$C$10*0.001) /10^9</f>
        <v>12.833780869565217</v>
      </c>
      <c r="H40" s="40">
        <f>C40*[1]Assumptions!$C$20*365*24*[1]Assumptions!$D$30*1000/([1]Assumptions!$C$10*0.001) /10^9</f>
        <v>47.374571593199285</v>
      </c>
      <c r="I40" s="40">
        <f>E40*[1]Assumptions!$C$46/([1]Assumptions!$C$10*0.001) /10^9</f>
        <v>2.9597928752721221</v>
      </c>
      <c r="J40" s="40">
        <f>D40*[1]Assumptions!$C$56/([1]Assumptions!$C$10*0.001) /10^9</f>
        <v>2.6146521828607794</v>
      </c>
      <c r="K40" s="40">
        <f>F40*[1]Assumptions!$C$65/([1]Assumptions!$C$10*0.001) /10^9</f>
        <v>4.6589332295950063</v>
      </c>
      <c r="L40" s="50">
        <f>[1]Assumptions!$C$69</f>
        <v>4</v>
      </c>
      <c r="M40" s="51">
        <f t="shared" si="0"/>
        <v>74.441730750492411</v>
      </c>
      <c r="N40" s="29" t="str">
        <f t="shared" si="1"/>
        <v>(270,47,60)</v>
      </c>
      <c r="P40" s="52">
        <f t="shared" si="2"/>
        <v>0.13746830150990569</v>
      </c>
    </row>
    <row r="41" spans="2:16">
      <c r="B41" s="38">
        <v>12</v>
      </c>
      <c r="C41" s="39">
        <v>270</v>
      </c>
      <c r="D41" s="39">
        <v>46</v>
      </c>
      <c r="E41" s="37">
        <v>70</v>
      </c>
      <c r="F41" s="39">
        <v>100</v>
      </c>
      <c r="G41" s="40">
        <f>B41*[1]Assumptions!$C$19*365*24*[1]Assumptions!$D$26*1000/([1]Assumptions!$C$10*0.001) /10^9</f>
        <v>12.833780869565217</v>
      </c>
      <c r="H41" s="40">
        <f>C41*[1]Assumptions!$C$20*365*24*[1]Assumptions!$D$30*1000/([1]Assumptions!$C$10*0.001) /10^9</f>
        <v>47.374571593199285</v>
      </c>
      <c r="I41" s="40">
        <f>E41*[1]Assumptions!$C$46/([1]Assumptions!$C$10*0.001) /10^9</f>
        <v>3.4530916878174751</v>
      </c>
      <c r="J41" s="40">
        <f>D41*[1]Assumptions!$C$56/([1]Assumptions!$C$10*0.001) /10^9</f>
        <v>2.5590212853531038</v>
      </c>
      <c r="K41" s="40">
        <f>F41*[1]Assumptions!$C$65/([1]Assumptions!$C$10*0.001) /10^9</f>
        <v>4.6589332295950063</v>
      </c>
      <c r="L41" s="50">
        <f>[1]Assumptions!$C$69</f>
        <v>4</v>
      </c>
      <c r="M41" s="51">
        <f t="shared" si="0"/>
        <v>74.87939866553009</v>
      </c>
      <c r="N41" s="29" t="str">
        <f t="shared" si="1"/>
        <v>(270,46,70)</v>
      </c>
      <c r="P41" s="52">
        <f t="shared" si="2"/>
        <v>0.14250977428959888</v>
      </c>
    </row>
    <row r="42" spans="2:16">
      <c r="B42" s="38">
        <v>12</v>
      </c>
      <c r="C42" s="39">
        <v>270</v>
      </c>
      <c r="D42" s="39">
        <v>45</v>
      </c>
      <c r="E42" s="37">
        <v>80</v>
      </c>
      <c r="F42" s="39">
        <v>100</v>
      </c>
      <c r="G42" s="40">
        <f>B42*[1]Assumptions!$C$19*365*24*[1]Assumptions!$D$26*1000/([1]Assumptions!$C$10*0.001) /10^9</f>
        <v>12.833780869565217</v>
      </c>
      <c r="H42" s="40">
        <f>C42*[1]Assumptions!$C$20*365*24*[1]Assumptions!$D$30*1000/([1]Assumptions!$C$10*0.001) /10^9</f>
        <v>47.374571593199285</v>
      </c>
      <c r="I42" s="40">
        <f>E42*[1]Assumptions!$C$46/([1]Assumptions!$C$10*0.001) /10^9</f>
        <v>3.9463905003628286</v>
      </c>
      <c r="J42" s="40">
        <f>D42*[1]Assumptions!$C$56/([1]Assumptions!$C$10*0.001) /10^9</f>
        <v>2.5033903878454269</v>
      </c>
      <c r="K42" s="40">
        <f>F42*[1]Assumptions!$C$65/([1]Assumptions!$C$10*0.001) /10^9</f>
        <v>4.6589332295950063</v>
      </c>
      <c r="L42" s="50">
        <f>[1]Assumptions!$C$69</f>
        <v>4</v>
      </c>
      <c r="M42" s="51">
        <f t="shared" si="0"/>
        <v>75.317066580567769</v>
      </c>
      <c r="N42" s="29" t="str">
        <f t="shared" si="1"/>
        <v>(270,45,80)</v>
      </c>
      <c r="P42" s="52">
        <f t="shared" si="2"/>
        <v>0.14749265501358991</v>
      </c>
    </row>
    <row r="43" spans="2:16">
      <c r="B43" s="38">
        <v>12</v>
      </c>
      <c r="C43" s="39">
        <v>270</v>
      </c>
      <c r="D43" s="39">
        <v>44</v>
      </c>
      <c r="E43" s="37">
        <v>90</v>
      </c>
      <c r="F43" s="39">
        <v>100</v>
      </c>
      <c r="G43" s="40">
        <f>B43*[1]Assumptions!$C$19*365*24*[1]Assumptions!$D$26*1000/([1]Assumptions!$C$10*0.001) /10^9</f>
        <v>12.833780869565217</v>
      </c>
      <c r="H43" s="40">
        <f>C43*[1]Assumptions!$C$20*365*24*[1]Assumptions!$D$30*1000/([1]Assumptions!$C$10*0.001) /10^9</f>
        <v>47.374571593199285</v>
      </c>
      <c r="I43" s="40">
        <f>E43*[1]Assumptions!$C$46/([1]Assumptions!$C$10*0.001) /10^9</f>
        <v>4.4396893129081834</v>
      </c>
      <c r="J43" s="40">
        <f>D43*[1]Assumptions!$C$56/([1]Assumptions!$C$10*0.001) /10^9</f>
        <v>2.4477594903377509</v>
      </c>
      <c r="K43" s="40">
        <f>F43*[1]Assumptions!$C$65/([1]Assumptions!$C$10*0.001) /10^9</f>
        <v>4.6589332295950063</v>
      </c>
      <c r="L43" s="50">
        <f>[1]Assumptions!$C$69</f>
        <v>4</v>
      </c>
      <c r="M43" s="51">
        <f t="shared" si="0"/>
        <v>75.754734495605433</v>
      </c>
      <c r="N43" s="29" t="str">
        <f t="shared" si="1"/>
        <v>(270,44,90)</v>
      </c>
      <c r="P43" s="52">
        <f t="shared" si="2"/>
        <v>0.15241795921693518</v>
      </c>
    </row>
    <row r="44" spans="2:16">
      <c r="B44" s="38">
        <v>12</v>
      </c>
      <c r="C44" s="39">
        <v>270</v>
      </c>
      <c r="D44" s="39">
        <v>44</v>
      </c>
      <c r="E44" s="37">
        <v>100</v>
      </c>
      <c r="F44" s="39">
        <v>100</v>
      </c>
      <c r="G44" s="40">
        <f>B44*[1]Assumptions!$C$19*365*24*[1]Assumptions!$D$26*1000/([1]Assumptions!$C$10*0.001) /10^9</f>
        <v>12.833780869565217</v>
      </c>
      <c r="H44" s="40">
        <f>C44*[1]Assumptions!$C$20*365*24*[1]Assumptions!$D$30*1000/([1]Assumptions!$C$10*0.001) /10^9</f>
        <v>47.374571593199285</v>
      </c>
      <c r="I44" s="40">
        <f>E44*[1]Assumptions!$C$46/([1]Assumptions!$C$10*0.001) /10^9</f>
        <v>4.9329881254535364</v>
      </c>
      <c r="J44" s="40">
        <f>D44*[1]Assumptions!$C$56/([1]Assumptions!$C$10*0.001) /10^9</f>
        <v>2.4477594903377509</v>
      </c>
      <c r="K44" s="40">
        <f>F44*[1]Assumptions!$C$65/([1]Assumptions!$C$10*0.001) /10^9</f>
        <v>4.6589332295950063</v>
      </c>
      <c r="L44" s="50">
        <f>[1]Assumptions!$C$69</f>
        <v>4</v>
      </c>
      <c r="M44" s="51">
        <f t="shared" si="0"/>
        <v>76.248033308150795</v>
      </c>
      <c r="N44" s="29" t="str">
        <f t="shared" si="1"/>
        <v>(270,44,100)</v>
      </c>
      <c r="P44" s="52">
        <f t="shared" si="2"/>
        <v>0.15790152641352481</v>
      </c>
    </row>
    <row r="45" spans="2:16">
      <c r="B45" s="38">
        <v>12</v>
      </c>
      <c r="C45" s="39">
        <v>280</v>
      </c>
      <c r="D45" s="39">
        <v>52</v>
      </c>
      <c r="E45" s="37">
        <v>30</v>
      </c>
      <c r="F45" s="39">
        <v>100</v>
      </c>
      <c r="G45" s="40">
        <f>B45*[1]Assumptions!$C$19*365*24*[1]Assumptions!$D$26*1000/([1]Assumptions!$C$10*0.001) /10^9</f>
        <v>12.833780869565217</v>
      </c>
      <c r="H45" s="40">
        <f>C45*[1]Assumptions!$C$20*365*24*[1]Assumptions!$D$30*1000/([1]Assumptions!$C$10*0.001) /10^9</f>
        <v>49.129185355910373</v>
      </c>
      <c r="I45" s="40">
        <f>E45*[1]Assumptions!$C$46/([1]Assumptions!$C$10*0.001) /10^9</f>
        <v>1.479896437636061</v>
      </c>
      <c r="J45" s="40">
        <f>D45*[1]Assumptions!$C$56/([1]Assumptions!$C$10*0.001) /10^9</f>
        <v>2.89280667039916</v>
      </c>
      <c r="K45" s="40">
        <f>F45*[1]Assumptions!$C$65/([1]Assumptions!$C$10*0.001) /10^9</f>
        <v>4.6589332295950063</v>
      </c>
      <c r="L45" s="50">
        <f>[1]Assumptions!$C$69</f>
        <v>4</v>
      </c>
      <c r="M45" s="51">
        <f t="shared" si="0"/>
        <v>74.994602563105815</v>
      </c>
      <c r="N45" s="29" t="str">
        <f t="shared" si="1"/>
        <v>(280,52,30)</v>
      </c>
      <c r="P45" s="52">
        <f t="shared" si="2"/>
        <v>0.12043048471428813</v>
      </c>
    </row>
    <row r="46" spans="2:16">
      <c r="B46" s="38">
        <v>12</v>
      </c>
      <c r="C46" s="39">
        <v>280</v>
      </c>
      <c r="D46" s="39">
        <v>44</v>
      </c>
      <c r="E46" s="37">
        <v>40</v>
      </c>
      <c r="F46" s="39">
        <v>100</v>
      </c>
      <c r="G46" s="40">
        <f>B46*[1]Assumptions!$C$19*365*24*[1]Assumptions!$D$26*1000/([1]Assumptions!$C$10*0.001) /10^9</f>
        <v>12.833780869565217</v>
      </c>
      <c r="H46" s="40">
        <f>C46*[1]Assumptions!$C$20*365*24*[1]Assumptions!$D$30*1000/([1]Assumptions!$C$10*0.001) /10^9</f>
        <v>49.129185355910373</v>
      </c>
      <c r="I46" s="40">
        <f>E46*[1]Assumptions!$C$46/([1]Assumptions!$C$10*0.001) /10^9</f>
        <v>1.9731952501814143</v>
      </c>
      <c r="J46" s="40">
        <f>D46*[1]Assumptions!$C$56/([1]Assumptions!$C$10*0.001) /10^9</f>
        <v>2.4477594903377509</v>
      </c>
      <c r="K46" s="40">
        <f>F46*[1]Assumptions!$C$65/([1]Assumptions!$C$10*0.001) /10^9</f>
        <v>4.6589332295950063</v>
      </c>
      <c r="L46" s="50">
        <f>[1]Assumptions!$C$69</f>
        <v>4</v>
      </c>
      <c r="M46" s="51">
        <f t="shared" si="0"/>
        <v>75.042854195589754</v>
      </c>
      <c r="N46" s="29" t="str">
        <f t="shared" si="1"/>
        <v>(280,44,40)</v>
      </c>
      <c r="P46" s="52">
        <f t="shared" si="2"/>
        <v>0.12099603709699776</v>
      </c>
    </row>
    <row r="47" spans="2:16">
      <c r="B47" s="38">
        <v>12</v>
      </c>
      <c r="C47" s="39">
        <v>280</v>
      </c>
      <c r="D47" s="39">
        <v>42</v>
      </c>
      <c r="E47" s="37">
        <v>50</v>
      </c>
      <c r="F47" s="39">
        <v>100</v>
      </c>
      <c r="G47" s="40">
        <f>B47*[1]Assumptions!$C$19*365*24*[1]Assumptions!$D$26*1000/([1]Assumptions!$C$10*0.001) /10^9</f>
        <v>12.833780869565217</v>
      </c>
      <c r="H47" s="40">
        <f>C47*[1]Assumptions!$C$20*365*24*[1]Assumptions!$D$30*1000/([1]Assumptions!$C$10*0.001) /10^9</f>
        <v>49.129185355910373</v>
      </c>
      <c r="I47" s="40">
        <f>E47*[1]Assumptions!$C$46/([1]Assumptions!$C$10*0.001) /10^9</f>
        <v>2.4664940627267682</v>
      </c>
      <c r="J47" s="40">
        <f>D47*[1]Assumptions!$C$56/([1]Assumptions!$C$10*0.001) /10^9</f>
        <v>2.3364976953223988</v>
      </c>
      <c r="K47" s="40">
        <f>F47*[1]Assumptions!$C$65/([1]Assumptions!$C$10*0.001) /10^9</f>
        <v>4.6589332295950063</v>
      </c>
      <c r="L47" s="50">
        <f>[1]Assumptions!$C$69</f>
        <v>4</v>
      </c>
      <c r="M47" s="51">
        <f t="shared" si="0"/>
        <v>75.424891213119764</v>
      </c>
      <c r="N47" s="29" t="str">
        <f t="shared" si="1"/>
        <v>(280,42,50)</v>
      </c>
      <c r="P47" s="52">
        <f t="shared" si="2"/>
        <v>0.12544830805136545</v>
      </c>
    </row>
    <row r="48" spans="2:16">
      <c r="B48" s="38">
        <v>12</v>
      </c>
      <c r="C48" s="39">
        <v>280</v>
      </c>
      <c r="D48" s="39">
        <v>42</v>
      </c>
      <c r="E48" s="37">
        <v>60</v>
      </c>
      <c r="F48" s="39">
        <v>100</v>
      </c>
      <c r="G48" s="40">
        <f>B48*[1]Assumptions!$C$19*365*24*[1]Assumptions!$D$26*1000/([1]Assumptions!$C$10*0.001) /10^9</f>
        <v>12.833780869565217</v>
      </c>
      <c r="H48" s="40">
        <f>C48*[1]Assumptions!$C$20*365*24*[1]Assumptions!$D$30*1000/([1]Assumptions!$C$10*0.001) /10^9</f>
        <v>49.129185355910373</v>
      </c>
      <c r="I48" s="40">
        <f>E48*[1]Assumptions!$C$46/([1]Assumptions!$C$10*0.001) /10^9</f>
        <v>2.9597928752721221</v>
      </c>
      <c r="J48" s="40">
        <f>D48*[1]Assumptions!$C$56/([1]Assumptions!$C$10*0.001) /10^9</f>
        <v>2.3364976953223988</v>
      </c>
      <c r="K48" s="40">
        <f>F48*[1]Assumptions!$C$65/([1]Assumptions!$C$10*0.001) /10^9</f>
        <v>4.6589332295950063</v>
      </c>
      <c r="L48" s="50">
        <f>[1]Assumptions!$C$69</f>
        <v>4</v>
      </c>
      <c r="M48" s="51">
        <f t="shared" si="0"/>
        <v>75.918190025665112</v>
      </c>
      <c r="N48" s="29" t="str">
        <f t="shared" si="1"/>
        <v>(280,42,60)</v>
      </c>
      <c r="P48" s="52">
        <f t="shared" si="2"/>
        <v>0.13113094235813627</v>
      </c>
    </row>
    <row r="49" spans="2:16">
      <c r="B49" s="38">
        <v>12</v>
      </c>
      <c r="C49" s="39">
        <v>280</v>
      </c>
      <c r="D49" s="39">
        <v>42</v>
      </c>
      <c r="E49" s="37">
        <v>70</v>
      </c>
      <c r="F49" s="39">
        <v>100</v>
      </c>
      <c r="G49" s="40">
        <f>B49*[1]Assumptions!$C$19*365*24*[1]Assumptions!$D$26*1000/([1]Assumptions!$C$10*0.001) /10^9</f>
        <v>12.833780869565217</v>
      </c>
      <c r="H49" s="40">
        <f>C49*[1]Assumptions!$C$20*365*24*[1]Assumptions!$D$30*1000/([1]Assumptions!$C$10*0.001) /10^9</f>
        <v>49.129185355910373</v>
      </c>
      <c r="I49" s="40">
        <f>E49*[1]Assumptions!$C$46/([1]Assumptions!$C$10*0.001) /10^9</f>
        <v>3.4530916878174751</v>
      </c>
      <c r="J49" s="40">
        <f>D49*[1]Assumptions!$C$56/([1]Assumptions!$C$10*0.001) /10^9</f>
        <v>2.3364976953223988</v>
      </c>
      <c r="K49" s="40">
        <f>F49*[1]Assumptions!$C$65/([1]Assumptions!$C$10*0.001) /10^9</f>
        <v>4.6589332295950063</v>
      </c>
      <c r="L49" s="50">
        <f>[1]Assumptions!$C$69</f>
        <v>4</v>
      </c>
      <c r="M49" s="51">
        <f t="shared" si="0"/>
        <v>76.41148883821046</v>
      </c>
      <c r="N49" s="29" t="str">
        <f t="shared" si="1"/>
        <v>(280,42,70)</v>
      </c>
      <c r="P49" s="52">
        <f t="shared" si="2"/>
        <v>0.13674020453727861</v>
      </c>
    </row>
    <row r="50" spans="2:16">
      <c r="B50" s="38">
        <v>12</v>
      </c>
      <c r="C50" s="39">
        <v>280</v>
      </c>
      <c r="D50" s="39">
        <v>42</v>
      </c>
      <c r="E50" s="37">
        <v>80</v>
      </c>
      <c r="F50" s="39">
        <v>100</v>
      </c>
      <c r="G50" s="40">
        <f>B50*[1]Assumptions!$C$19*365*24*[1]Assumptions!$D$26*1000/([1]Assumptions!$C$10*0.001) /10^9</f>
        <v>12.833780869565217</v>
      </c>
      <c r="H50" s="40">
        <f>C50*[1]Assumptions!$C$20*365*24*[1]Assumptions!$D$30*1000/([1]Assumptions!$C$10*0.001) /10^9</f>
        <v>49.129185355910373</v>
      </c>
      <c r="I50" s="40">
        <f>E50*[1]Assumptions!$C$46/([1]Assumptions!$C$10*0.001) /10^9</f>
        <v>3.9463905003628286</v>
      </c>
      <c r="J50" s="40">
        <f>D50*[1]Assumptions!$C$56/([1]Assumptions!$C$10*0.001) /10^9</f>
        <v>2.3364976953223988</v>
      </c>
      <c r="K50" s="40">
        <f>F50*[1]Assumptions!$C$65/([1]Assumptions!$C$10*0.001) /10^9</f>
        <v>4.6589332295950063</v>
      </c>
      <c r="L50" s="50">
        <f>[1]Assumptions!$C$69</f>
        <v>4</v>
      </c>
      <c r="M50" s="51">
        <f t="shared" si="0"/>
        <v>76.904787650755821</v>
      </c>
      <c r="N50" s="29" t="str">
        <f t="shared" si="1"/>
        <v>(280,42,80)</v>
      </c>
      <c r="P50" s="52">
        <f t="shared" si="2"/>
        <v>0.14227750650544443</v>
      </c>
    </row>
    <row r="51" spans="2:16">
      <c r="B51" s="38">
        <v>12</v>
      </c>
      <c r="C51" s="39">
        <v>280</v>
      </c>
      <c r="D51" s="39">
        <v>42</v>
      </c>
      <c r="E51" s="37">
        <v>90</v>
      </c>
      <c r="F51" s="39">
        <v>100</v>
      </c>
      <c r="G51" s="40">
        <f>B51*[1]Assumptions!$C$19*365*24*[1]Assumptions!$D$26*1000/([1]Assumptions!$C$10*0.001) /10^9</f>
        <v>12.833780869565217</v>
      </c>
      <c r="H51" s="40">
        <f>C51*[1]Assumptions!$C$20*365*24*[1]Assumptions!$D$30*1000/([1]Assumptions!$C$10*0.001) /10^9</f>
        <v>49.129185355910373</v>
      </c>
      <c r="I51" s="40">
        <f>E51*[1]Assumptions!$C$46/([1]Assumptions!$C$10*0.001) /10^9</f>
        <v>4.4396893129081834</v>
      </c>
      <c r="J51" s="40">
        <f>D51*[1]Assumptions!$C$56/([1]Assumptions!$C$10*0.001) /10^9</f>
        <v>2.3364976953223988</v>
      </c>
      <c r="K51" s="40">
        <f>F51*[1]Assumptions!$C$65/([1]Assumptions!$C$10*0.001) /10^9</f>
        <v>4.6589332295950063</v>
      </c>
      <c r="L51" s="50">
        <f>[1]Assumptions!$C$69</f>
        <v>4</v>
      </c>
      <c r="M51" s="51">
        <f t="shared" si="0"/>
        <v>77.398086463301169</v>
      </c>
      <c r="N51" s="29" t="str">
        <f t="shared" si="1"/>
        <v>(280,42,90)</v>
      </c>
      <c r="P51" s="52">
        <f t="shared" si="2"/>
        <v>0.14774422418372876</v>
      </c>
    </row>
    <row r="52" spans="2:16">
      <c r="B52" s="38">
        <v>12</v>
      </c>
      <c r="C52" s="39">
        <v>280</v>
      </c>
      <c r="D52" s="39">
        <v>42</v>
      </c>
      <c r="E52" s="37">
        <v>100</v>
      </c>
      <c r="F52" s="39">
        <v>100</v>
      </c>
      <c r="G52" s="40">
        <f>B52*[1]Assumptions!$C$19*365*24*[1]Assumptions!$D$26*1000/([1]Assumptions!$C$10*0.001) /10^9</f>
        <v>12.833780869565217</v>
      </c>
      <c r="H52" s="40">
        <f>C52*[1]Assumptions!$C$20*365*24*[1]Assumptions!$D$30*1000/([1]Assumptions!$C$10*0.001) /10^9</f>
        <v>49.129185355910373</v>
      </c>
      <c r="I52" s="40">
        <f>E52*[1]Assumptions!$C$46/([1]Assumptions!$C$10*0.001) /10^9</f>
        <v>4.9329881254535364</v>
      </c>
      <c r="J52" s="40">
        <f>D52*[1]Assumptions!$C$56/([1]Assumptions!$C$10*0.001) /10^9</f>
        <v>2.3364976953223988</v>
      </c>
      <c r="K52" s="40">
        <f>F52*[1]Assumptions!$C$65/([1]Assumptions!$C$10*0.001) /10^9</f>
        <v>4.6589332295950063</v>
      </c>
      <c r="L52" s="50">
        <f>[1]Assumptions!$C$69</f>
        <v>4</v>
      </c>
      <c r="M52" s="51">
        <f t="shared" si="0"/>
        <v>77.891385275846531</v>
      </c>
      <c r="N52" s="29" t="str">
        <f t="shared" si="1"/>
        <v>(280,42,100)</v>
      </c>
      <c r="P52" s="52">
        <f t="shared" si="2"/>
        <v>0.15314169863749805</v>
      </c>
    </row>
    <row r="53" spans="2:16">
      <c r="B53" s="38">
        <v>12</v>
      </c>
      <c r="C53" s="39">
        <v>290</v>
      </c>
      <c r="D53" s="39">
        <v>46</v>
      </c>
      <c r="E53" s="37">
        <v>30</v>
      </c>
      <c r="F53" s="39">
        <v>100</v>
      </c>
      <c r="G53" s="40">
        <f>B53*[1]Assumptions!$C$19*365*24*[1]Assumptions!$D$26*1000/([1]Assumptions!$C$10*0.001) /10^9</f>
        <v>12.833780869565217</v>
      </c>
      <c r="H53" s="40">
        <f>C53*[1]Assumptions!$C$20*365*24*[1]Assumptions!$D$30*1000/([1]Assumptions!$C$10*0.001) /10^9</f>
        <v>50.883799118621454</v>
      </c>
      <c r="I53" s="40">
        <f>E53*[1]Assumptions!$C$46/([1]Assumptions!$C$10*0.001) /10^9</f>
        <v>1.479896437636061</v>
      </c>
      <c r="J53" s="40">
        <f>D53*[1]Assumptions!$C$56/([1]Assumptions!$C$10*0.001) /10^9</f>
        <v>2.5590212853531038</v>
      </c>
      <c r="K53" s="40">
        <f>F53*[1]Assumptions!$C$65/([1]Assumptions!$C$10*0.001) /10^9</f>
        <v>4.6589332295950063</v>
      </c>
      <c r="L53" s="50">
        <f>[1]Assumptions!$C$69</f>
        <v>4</v>
      </c>
      <c r="M53" s="51">
        <f t="shared" si="0"/>
        <v>76.415430940770833</v>
      </c>
      <c r="N53" s="29" t="str">
        <f t="shared" si="1"/>
        <v>(290,46,30)</v>
      </c>
      <c r="P53" s="52">
        <f t="shared" si="2"/>
        <v>0.11382322713492027</v>
      </c>
    </row>
    <row r="54" spans="2:16">
      <c r="B54" s="38">
        <v>12</v>
      </c>
      <c r="C54" s="39">
        <v>290</v>
      </c>
      <c r="D54" s="39">
        <v>41</v>
      </c>
      <c r="E54" s="37">
        <v>40</v>
      </c>
      <c r="F54" s="39">
        <v>100</v>
      </c>
      <c r="G54" s="40">
        <f>B54*[1]Assumptions!$C$19*365*24*[1]Assumptions!$D$26*1000/([1]Assumptions!$C$10*0.001) /10^9</f>
        <v>12.833780869565217</v>
      </c>
      <c r="H54" s="40">
        <f>C54*[1]Assumptions!$C$20*365*24*[1]Assumptions!$D$30*1000/([1]Assumptions!$C$10*0.001) /10^9</f>
        <v>50.883799118621454</v>
      </c>
      <c r="I54" s="40">
        <f>E54*[1]Assumptions!$C$46/([1]Assumptions!$C$10*0.001) /10^9</f>
        <v>1.9731952501814143</v>
      </c>
      <c r="J54" s="40">
        <f>D54*[1]Assumptions!$C$56/([1]Assumptions!$C$10*0.001) /10^9</f>
        <v>2.2808667978147223</v>
      </c>
      <c r="K54" s="40">
        <f>F54*[1]Assumptions!$C$65/([1]Assumptions!$C$10*0.001) /10^9</f>
        <v>4.6589332295950063</v>
      </c>
      <c r="L54" s="50">
        <f>[1]Assumptions!$C$69</f>
        <v>4</v>
      </c>
      <c r="M54" s="51">
        <f t="shared" si="0"/>
        <v>76.630575265777821</v>
      </c>
      <c r="N54" s="29" t="str">
        <f t="shared" si="1"/>
        <v>(290,41,40)</v>
      </c>
      <c r="P54" s="52">
        <f t="shared" si="2"/>
        <v>0.11631121450776276</v>
      </c>
    </row>
    <row r="55" spans="2:16">
      <c r="B55" s="38">
        <v>12</v>
      </c>
      <c r="C55" s="39">
        <v>290</v>
      </c>
      <c r="D55" s="39">
        <v>41</v>
      </c>
      <c r="E55" s="37">
        <v>50</v>
      </c>
      <c r="F55" s="39">
        <v>100</v>
      </c>
      <c r="G55" s="40">
        <f>B55*[1]Assumptions!$C$19*365*24*[1]Assumptions!$D$26*1000/([1]Assumptions!$C$10*0.001) /10^9</f>
        <v>12.833780869565217</v>
      </c>
      <c r="H55" s="40">
        <f>C55*[1]Assumptions!$C$20*365*24*[1]Assumptions!$D$30*1000/([1]Assumptions!$C$10*0.001) /10^9</f>
        <v>50.883799118621454</v>
      </c>
      <c r="I55" s="40">
        <f>E55*[1]Assumptions!$C$46/([1]Assumptions!$C$10*0.001) /10^9</f>
        <v>2.4664940627267682</v>
      </c>
      <c r="J55" s="40">
        <f>D55*[1]Assumptions!$C$56/([1]Assumptions!$C$10*0.001) /10^9</f>
        <v>2.2808667978147223</v>
      </c>
      <c r="K55" s="40">
        <f>F55*[1]Assumptions!$C$65/([1]Assumptions!$C$10*0.001) /10^9</f>
        <v>4.6589332295950063</v>
      </c>
      <c r="L55" s="50">
        <f>[1]Assumptions!$C$69</f>
        <v>4</v>
      </c>
      <c r="M55" s="51">
        <f t="shared" si="0"/>
        <v>77.123874078323169</v>
      </c>
      <c r="N55" s="29" t="str">
        <f t="shared" si="1"/>
        <v>(290,41,50)</v>
      </c>
      <c r="P55" s="52">
        <f t="shared" si="2"/>
        <v>0.1219634542811469</v>
      </c>
    </row>
    <row r="56" spans="2:16">
      <c r="B56" s="38">
        <v>12</v>
      </c>
      <c r="C56" s="39">
        <v>290</v>
      </c>
      <c r="D56" s="39">
        <v>41</v>
      </c>
      <c r="E56" s="37">
        <v>60</v>
      </c>
      <c r="F56" s="39">
        <v>100</v>
      </c>
      <c r="G56" s="40">
        <f>B56*[1]Assumptions!$C$19*365*24*[1]Assumptions!$D$26*1000/([1]Assumptions!$C$10*0.001) /10^9</f>
        <v>12.833780869565217</v>
      </c>
      <c r="H56" s="40">
        <f>C56*[1]Assumptions!$C$20*365*24*[1]Assumptions!$D$30*1000/([1]Assumptions!$C$10*0.001) /10^9</f>
        <v>50.883799118621454</v>
      </c>
      <c r="I56" s="40">
        <f>E56*[1]Assumptions!$C$46/([1]Assumptions!$C$10*0.001) /10^9</f>
        <v>2.9597928752721221</v>
      </c>
      <c r="J56" s="40">
        <f>D56*[1]Assumptions!$C$56/([1]Assumptions!$C$10*0.001) /10^9</f>
        <v>2.2808667978147223</v>
      </c>
      <c r="K56" s="40">
        <f>F56*[1]Assumptions!$C$65/([1]Assumptions!$C$10*0.001) /10^9</f>
        <v>4.6589332295950063</v>
      </c>
      <c r="L56" s="50">
        <f>[1]Assumptions!$C$69</f>
        <v>4</v>
      </c>
      <c r="M56" s="51">
        <f t="shared" si="0"/>
        <v>77.617172890868531</v>
      </c>
      <c r="N56" s="29" t="str">
        <f t="shared" si="1"/>
        <v>(290,41,60)</v>
      </c>
      <c r="P56" s="52">
        <f t="shared" si="2"/>
        <v>0.12754384801673846</v>
      </c>
    </row>
    <row r="57" spans="2:16">
      <c r="B57" s="38">
        <v>12</v>
      </c>
      <c r="C57" s="39">
        <v>290</v>
      </c>
      <c r="D57" s="39">
        <v>41</v>
      </c>
      <c r="E57" s="37">
        <v>70</v>
      </c>
      <c r="F57" s="39">
        <v>100</v>
      </c>
      <c r="G57" s="40">
        <f>B57*[1]Assumptions!$C$19*365*24*[1]Assumptions!$D$26*1000/([1]Assumptions!$C$10*0.001) /10^9</f>
        <v>12.833780869565217</v>
      </c>
      <c r="H57" s="40">
        <f>C57*[1]Assumptions!$C$20*365*24*[1]Assumptions!$D$30*1000/([1]Assumptions!$C$10*0.001) /10^9</f>
        <v>50.883799118621454</v>
      </c>
      <c r="I57" s="40">
        <f>E57*[1]Assumptions!$C$46/([1]Assumptions!$C$10*0.001) /10^9</f>
        <v>3.4530916878174751</v>
      </c>
      <c r="J57" s="40">
        <f>D57*[1]Assumptions!$C$56/([1]Assumptions!$C$10*0.001) /10^9</f>
        <v>2.2808667978147223</v>
      </c>
      <c r="K57" s="40">
        <f>F57*[1]Assumptions!$C$65/([1]Assumptions!$C$10*0.001) /10^9</f>
        <v>4.6589332295950063</v>
      </c>
      <c r="L57" s="50">
        <f>[1]Assumptions!$C$69</f>
        <v>4</v>
      </c>
      <c r="M57" s="51">
        <f t="shared" si="0"/>
        <v>78.110471703413879</v>
      </c>
      <c r="N57" s="29" t="str">
        <f t="shared" si="1"/>
        <v>(290,41,70)</v>
      </c>
      <c r="P57" s="52">
        <f t="shared" si="2"/>
        <v>0.13305375692377203</v>
      </c>
    </row>
    <row r="58" spans="2:16">
      <c r="B58" s="38">
        <v>12</v>
      </c>
      <c r="C58" s="39">
        <v>290</v>
      </c>
      <c r="D58" s="39">
        <v>41</v>
      </c>
      <c r="E58" s="37">
        <v>80</v>
      </c>
      <c r="F58" s="39">
        <v>100</v>
      </c>
      <c r="G58" s="40">
        <f>B58*[1]Assumptions!$C$19*365*24*[1]Assumptions!$D$26*1000/([1]Assumptions!$C$10*0.001) /10^9</f>
        <v>12.833780869565217</v>
      </c>
      <c r="H58" s="40">
        <f>C58*[1]Assumptions!$C$20*365*24*[1]Assumptions!$D$30*1000/([1]Assumptions!$C$10*0.001) /10^9</f>
        <v>50.883799118621454</v>
      </c>
      <c r="I58" s="40">
        <f>E58*[1]Assumptions!$C$46/([1]Assumptions!$C$10*0.001) /10^9</f>
        <v>3.9463905003628286</v>
      </c>
      <c r="J58" s="40">
        <f>D58*[1]Assumptions!$C$56/([1]Assumptions!$C$10*0.001) /10^9</f>
        <v>2.2808667978147223</v>
      </c>
      <c r="K58" s="40">
        <f>F58*[1]Assumptions!$C$65/([1]Assumptions!$C$10*0.001) /10^9</f>
        <v>4.6589332295950063</v>
      </c>
      <c r="L58" s="50">
        <f>[1]Assumptions!$C$69</f>
        <v>4</v>
      </c>
      <c r="M58" s="51">
        <f t="shared" si="0"/>
        <v>78.603770515959226</v>
      </c>
      <c r="N58" s="29" t="str">
        <f t="shared" si="1"/>
        <v>(290,41,80)</v>
      </c>
      <c r="P58" s="52">
        <f t="shared" si="2"/>
        <v>0.13849450804096342</v>
      </c>
    </row>
    <row r="59" spans="2:16">
      <c r="B59" s="38">
        <v>12</v>
      </c>
      <c r="C59" s="39">
        <v>290</v>
      </c>
      <c r="D59" s="39">
        <v>41</v>
      </c>
      <c r="E59" s="37">
        <v>90</v>
      </c>
      <c r="F59" s="39">
        <v>100</v>
      </c>
      <c r="G59" s="40">
        <f>B59*[1]Assumptions!$C$19*365*24*[1]Assumptions!$D$26*1000/([1]Assumptions!$C$10*0.001) /10^9</f>
        <v>12.833780869565217</v>
      </c>
      <c r="H59" s="40">
        <f>C59*[1]Assumptions!$C$20*365*24*[1]Assumptions!$D$30*1000/([1]Assumptions!$C$10*0.001) /10^9</f>
        <v>50.883799118621454</v>
      </c>
      <c r="I59" s="40">
        <f>E59*[1]Assumptions!$C$46/([1]Assumptions!$C$10*0.001) /10^9</f>
        <v>4.4396893129081834</v>
      </c>
      <c r="J59" s="40">
        <f>D59*[1]Assumptions!$C$56/([1]Assumptions!$C$10*0.001) /10^9</f>
        <v>2.2808667978147223</v>
      </c>
      <c r="K59" s="40">
        <f>F59*[1]Assumptions!$C$65/([1]Assumptions!$C$10*0.001) /10^9</f>
        <v>4.6589332295950063</v>
      </c>
      <c r="L59" s="50">
        <f>[1]Assumptions!$C$69</f>
        <v>4</v>
      </c>
      <c r="M59" s="51">
        <f t="shared" si="0"/>
        <v>79.097069328504588</v>
      </c>
      <c r="N59" s="29" t="str">
        <f t="shared" si="1"/>
        <v>(290,41,90)</v>
      </c>
      <c r="P59" s="52">
        <f t="shared" si="2"/>
        <v>0.14386739530205364</v>
      </c>
    </row>
    <row r="60" spans="2:16">
      <c r="B60" s="38">
        <v>12</v>
      </c>
      <c r="C60" s="39">
        <v>290</v>
      </c>
      <c r="D60" s="39">
        <v>41</v>
      </c>
      <c r="E60" s="37">
        <v>100</v>
      </c>
      <c r="F60" s="39">
        <v>100</v>
      </c>
      <c r="G60" s="40">
        <f>B60*[1]Assumptions!$C$19*365*24*[1]Assumptions!$D$26*1000/([1]Assumptions!$C$10*0.001) /10^9</f>
        <v>12.833780869565217</v>
      </c>
      <c r="H60" s="40">
        <f>C60*[1]Assumptions!$C$20*365*24*[1]Assumptions!$D$30*1000/([1]Assumptions!$C$10*0.001) /10^9</f>
        <v>50.883799118621454</v>
      </c>
      <c r="I60" s="40">
        <f>E60*[1]Assumptions!$C$46/([1]Assumptions!$C$10*0.001) /10^9</f>
        <v>4.9329881254535364</v>
      </c>
      <c r="J60" s="40">
        <f>D60*[1]Assumptions!$C$56/([1]Assumptions!$C$10*0.001) /10^9</f>
        <v>2.2808667978147223</v>
      </c>
      <c r="K60" s="40">
        <f>F60*[1]Assumptions!$C$65/([1]Assumptions!$C$10*0.001) /10^9</f>
        <v>4.6589332295950063</v>
      </c>
      <c r="L60" s="50">
        <f>[1]Assumptions!$C$69</f>
        <v>4</v>
      </c>
      <c r="M60" s="51">
        <f t="shared" si="0"/>
        <v>79.590368141049936</v>
      </c>
      <c r="N60" s="29" t="str">
        <f t="shared" si="1"/>
        <v>(290,41,100)</v>
      </c>
      <c r="P60" s="52">
        <f t="shared" si="2"/>
        <v>0.14917368056172736</v>
      </c>
    </row>
    <row r="61" spans="2:16">
      <c r="B61" s="38">
        <v>12</v>
      </c>
      <c r="C61" s="39">
        <v>300</v>
      </c>
      <c r="D61" s="39">
        <v>41</v>
      </c>
      <c r="E61" s="37">
        <v>30</v>
      </c>
      <c r="F61" s="39">
        <v>100</v>
      </c>
      <c r="G61" s="40">
        <f>B61*[1]Assumptions!$C$19*365*24*[1]Assumptions!$D$26*1000/([1]Assumptions!$C$10*0.001) /10^9</f>
        <v>12.833780869565217</v>
      </c>
      <c r="H61" s="40">
        <f>C61*[1]Assumptions!$C$20*365*24*[1]Assumptions!$D$30*1000/([1]Assumptions!$C$10*0.001) /10^9</f>
        <v>52.638412881332542</v>
      </c>
      <c r="I61" s="40">
        <f>E61*[1]Assumptions!$C$46/([1]Assumptions!$C$10*0.001) /10^9</f>
        <v>1.479896437636061</v>
      </c>
      <c r="J61" s="40">
        <f>D61*[1]Assumptions!$C$56/([1]Assumptions!$C$10*0.001) /10^9</f>
        <v>2.2808667978147223</v>
      </c>
      <c r="K61" s="40">
        <f>F61*[1]Assumptions!$C$65/([1]Assumptions!$C$10*0.001) /10^9</f>
        <v>4.6589332295950063</v>
      </c>
      <c r="L61" s="50">
        <f>[1]Assumptions!$C$69</f>
        <v>4</v>
      </c>
      <c r="M61" s="51">
        <f t="shared" si="0"/>
        <v>77.891890215943548</v>
      </c>
      <c r="N61" s="29" t="str">
        <f t="shared" si="1"/>
        <v>(300,41,30)</v>
      </c>
      <c r="P61" s="52">
        <f t="shared" si="2"/>
        <v>0.10809464812965056</v>
      </c>
    </row>
    <row r="62" spans="2:16">
      <c r="B62" s="38">
        <v>12</v>
      </c>
      <c r="C62" s="39">
        <v>300</v>
      </c>
      <c r="D62" s="39">
        <v>40</v>
      </c>
      <c r="E62" s="37">
        <v>40</v>
      </c>
      <c r="F62" s="39">
        <v>100</v>
      </c>
      <c r="G62" s="40">
        <f>B62*[1]Assumptions!$C$19*365*24*[1]Assumptions!$D$26*1000/([1]Assumptions!$C$10*0.001) /10^9</f>
        <v>12.833780869565217</v>
      </c>
      <c r="H62" s="40">
        <f>C62*[1]Assumptions!$C$20*365*24*[1]Assumptions!$D$30*1000/([1]Assumptions!$C$10*0.001) /10^9</f>
        <v>52.638412881332542</v>
      </c>
      <c r="I62" s="40">
        <f>E62*[1]Assumptions!$C$46/([1]Assumptions!$C$10*0.001) /10^9</f>
        <v>1.9731952501814143</v>
      </c>
      <c r="J62" s="40">
        <f>D62*[1]Assumptions!$C$56/([1]Assumptions!$C$10*0.001) /10^9</f>
        <v>2.2252359003070463</v>
      </c>
      <c r="K62" s="40">
        <f>F62*[1]Assumptions!$C$65/([1]Assumptions!$C$10*0.001) /10^9</f>
        <v>4.6589332295950063</v>
      </c>
      <c r="L62" s="50">
        <f>[1]Assumptions!$C$69</f>
        <v>4</v>
      </c>
      <c r="M62" s="51">
        <f t="shared" si="0"/>
        <v>78.329558130981226</v>
      </c>
      <c r="N62" s="29" t="str">
        <f t="shared" si="1"/>
        <v>(300,40,40)</v>
      </c>
      <c r="P62" s="52">
        <f t="shared" si="2"/>
        <v>0.11307818646534873</v>
      </c>
    </row>
    <row r="63" spans="2:16">
      <c r="B63" s="38">
        <v>12</v>
      </c>
      <c r="C63" s="39">
        <v>300</v>
      </c>
      <c r="D63" s="39">
        <v>40</v>
      </c>
      <c r="E63" s="37">
        <v>50</v>
      </c>
      <c r="F63" s="39">
        <v>100</v>
      </c>
      <c r="G63" s="40">
        <f>B63*[1]Assumptions!$C$19*365*24*[1]Assumptions!$D$26*1000/([1]Assumptions!$C$10*0.001) /10^9</f>
        <v>12.833780869565217</v>
      </c>
      <c r="H63" s="40">
        <f>C63*[1]Assumptions!$C$20*365*24*[1]Assumptions!$D$30*1000/([1]Assumptions!$C$10*0.001) /10^9</f>
        <v>52.638412881332542</v>
      </c>
      <c r="I63" s="40">
        <f>E63*[1]Assumptions!$C$46/([1]Assumptions!$C$10*0.001) /10^9</f>
        <v>2.4664940627267682</v>
      </c>
      <c r="J63" s="40">
        <f>D63*[1]Assumptions!$C$56/([1]Assumptions!$C$10*0.001) /10^9</f>
        <v>2.2252359003070463</v>
      </c>
      <c r="K63" s="40">
        <f>F63*[1]Assumptions!$C$65/([1]Assumptions!$C$10*0.001) /10^9</f>
        <v>4.6589332295950063</v>
      </c>
      <c r="L63" s="50">
        <f>[1]Assumptions!$C$69</f>
        <v>4</v>
      </c>
      <c r="M63" s="51">
        <f t="shared" si="0"/>
        <v>78.822856943526574</v>
      </c>
      <c r="N63" s="29" t="str">
        <f t="shared" si="1"/>
        <v>(300,40,50)</v>
      </c>
      <c r="P63" s="52">
        <f t="shared" si="2"/>
        <v>0.11862882868262691</v>
      </c>
    </row>
    <row r="64" spans="2:16">
      <c r="B64" s="38">
        <v>12</v>
      </c>
      <c r="C64" s="39">
        <v>300</v>
      </c>
      <c r="D64" s="39">
        <v>40</v>
      </c>
      <c r="E64" s="37">
        <v>60</v>
      </c>
      <c r="F64" s="39">
        <v>100</v>
      </c>
      <c r="G64" s="40">
        <f>B64*[1]Assumptions!$C$19*365*24*[1]Assumptions!$D$26*1000/([1]Assumptions!$C$10*0.001) /10^9</f>
        <v>12.833780869565217</v>
      </c>
      <c r="H64" s="40">
        <f>C64*[1]Assumptions!$C$20*365*24*[1]Assumptions!$D$30*1000/([1]Assumptions!$C$10*0.001) /10^9</f>
        <v>52.638412881332542</v>
      </c>
      <c r="I64" s="40">
        <f>E64*[1]Assumptions!$C$46/([1]Assumptions!$C$10*0.001) /10^9</f>
        <v>2.9597928752721221</v>
      </c>
      <c r="J64" s="40">
        <f>D64*[1]Assumptions!$C$56/([1]Assumptions!$C$10*0.001) /10^9</f>
        <v>2.2252359003070463</v>
      </c>
      <c r="K64" s="40">
        <f>F64*[1]Assumptions!$C$65/([1]Assumptions!$C$10*0.001) /10^9</f>
        <v>4.6589332295950063</v>
      </c>
      <c r="L64" s="50">
        <f>[1]Assumptions!$C$69</f>
        <v>4</v>
      </c>
      <c r="M64" s="51">
        <f t="shared" si="0"/>
        <v>79.316155756071936</v>
      </c>
      <c r="N64" s="29" t="str">
        <f t="shared" si="1"/>
        <v>(300,40,60)</v>
      </c>
      <c r="P64" s="52">
        <f t="shared" si="2"/>
        <v>0.12411042758360843</v>
      </c>
    </row>
    <row r="65" spans="2:16">
      <c r="B65" s="38">
        <v>12</v>
      </c>
      <c r="C65" s="39">
        <v>300</v>
      </c>
      <c r="D65" s="39">
        <v>40</v>
      </c>
      <c r="E65" s="37">
        <v>70</v>
      </c>
      <c r="F65" s="39">
        <v>100</v>
      </c>
      <c r="G65" s="40">
        <f>B65*[1]Assumptions!$C$19*365*24*[1]Assumptions!$D$26*1000/([1]Assumptions!$C$10*0.001) /10^9</f>
        <v>12.833780869565217</v>
      </c>
      <c r="H65" s="40">
        <f>C65*[1]Assumptions!$C$20*365*24*[1]Assumptions!$D$30*1000/([1]Assumptions!$C$10*0.001) /10^9</f>
        <v>52.638412881332542</v>
      </c>
      <c r="I65" s="40">
        <f>E65*[1]Assumptions!$C$46/([1]Assumptions!$C$10*0.001) /10^9</f>
        <v>3.4530916878174751</v>
      </c>
      <c r="J65" s="40">
        <f>D65*[1]Assumptions!$C$56/([1]Assumptions!$C$10*0.001) /10^9</f>
        <v>2.2252359003070463</v>
      </c>
      <c r="K65" s="40">
        <f>F65*[1]Assumptions!$C$65/([1]Assumptions!$C$10*0.001) /10^9</f>
        <v>4.6589332295950063</v>
      </c>
      <c r="L65" s="50">
        <f>[1]Assumptions!$C$69</f>
        <v>4</v>
      </c>
      <c r="M65" s="51">
        <f t="shared" si="0"/>
        <v>79.809454568617284</v>
      </c>
      <c r="N65" s="29" t="str">
        <f t="shared" si="1"/>
        <v>(300,40,70)</v>
      </c>
      <c r="P65" s="52">
        <f t="shared" si="2"/>
        <v>0.12952426342961565</v>
      </c>
    </row>
    <row r="66" spans="2:16">
      <c r="B66" s="38">
        <v>12</v>
      </c>
      <c r="C66" s="39">
        <v>300</v>
      </c>
      <c r="D66" s="39">
        <v>40</v>
      </c>
      <c r="E66" s="37">
        <v>80</v>
      </c>
      <c r="F66" s="39">
        <v>100</v>
      </c>
      <c r="G66" s="40">
        <f>B66*[1]Assumptions!$C$19*365*24*[1]Assumptions!$D$26*1000/([1]Assumptions!$C$10*0.001) /10^9</f>
        <v>12.833780869565217</v>
      </c>
      <c r="H66" s="40">
        <f>C66*[1]Assumptions!$C$20*365*24*[1]Assumptions!$D$30*1000/([1]Assumptions!$C$10*0.001) /10^9</f>
        <v>52.638412881332542</v>
      </c>
      <c r="I66" s="40">
        <f>E66*[1]Assumptions!$C$46/([1]Assumptions!$C$10*0.001) /10^9</f>
        <v>3.9463905003628286</v>
      </c>
      <c r="J66" s="40">
        <f>D66*[1]Assumptions!$C$56/([1]Assumptions!$C$10*0.001) /10^9</f>
        <v>2.2252359003070463</v>
      </c>
      <c r="K66" s="40">
        <f>F66*[1]Assumptions!$C$65/([1]Assumptions!$C$10*0.001) /10^9</f>
        <v>4.6589332295950063</v>
      </c>
      <c r="L66" s="50">
        <f>[1]Assumptions!$C$69</f>
        <v>4</v>
      </c>
      <c r="M66" s="51">
        <f t="shared" si="0"/>
        <v>80.302753381162631</v>
      </c>
      <c r="N66" s="29" t="str">
        <f t="shared" si="1"/>
        <v>(300,40,80)</v>
      </c>
      <c r="P66" s="52">
        <f t="shared" si="2"/>
        <v>0.13487158502345334</v>
      </c>
    </row>
    <row r="67" spans="2:16">
      <c r="B67" s="38">
        <v>12</v>
      </c>
      <c r="C67" s="39">
        <v>300</v>
      </c>
      <c r="D67" s="39">
        <v>40</v>
      </c>
      <c r="E67" s="37">
        <v>90</v>
      </c>
      <c r="F67" s="39">
        <v>100</v>
      </c>
      <c r="G67" s="40">
        <f>B67*[1]Assumptions!$C$19*365*24*[1]Assumptions!$D$26*1000/([1]Assumptions!$C$10*0.001) /10^9</f>
        <v>12.833780869565217</v>
      </c>
      <c r="H67" s="40">
        <f>C67*[1]Assumptions!$C$20*365*24*[1]Assumptions!$D$30*1000/([1]Assumptions!$C$10*0.001) /10^9</f>
        <v>52.638412881332542</v>
      </c>
      <c r="I67" s="40">
        <f>E67*[1]Assumptions!$C$46/([1]Assumptions!$C$10*0.001) /10^9</f>
        <v>4.4396893129081834</v>
      </c>
      <c r="J67" s="40">
        <f>D67*[1]Assumptions!$C$56/([1]Assumptions!$C$10*0.001) /10^9</f>
        <v>2.2252359003070463</v>
      </c>
      <c r="K67" s="40">
        <f>F67*[1]Assumptions!$C$65/([1]Assumptions!$C$10*0.001) /10^9</f>
        <v>4.6589332295950063</v>
      </c>
      <c r="L67" s="50">
        <f>[1]Assumptions!$C$69</f>
        <v>4</v>
      </c>
      <c r="M67" s="51">
        <f t="shared" si="0"/>
        <v>80.796052193707993</v>
      </c>
      <c r="N67" s="29" t="str">
        <f t="shared" si="1"/>
        <v>(300,40,90)</v>
      </c>
      <c r="P67" s="52">
        <f t="shared" si="2"/>
        <v>0.14015361066975601</v>
      </c>
    </row>
    <row r="68" spans="2:16">
      <c r="B68" s="38">
        <v>12</v>
      </c>
      <c r="C68" s="39">
        <v>300</v>
      </c>
      <c r="D68" s="39">
        <v>40</v>
      </c>
      <c r="E68" s="37">
        <v>100</v>
      </c>
      <c r="F68" s="39">
        <v>100</v>
      </c>
      <c r="G68" s="40">
        <f>B68*[1]Assumptions!$C$19*365*24*[1]Assumptions!$D$26*1000/([1]Assumptions!$C$10*0.001) /10^9</f>
        <v>12.833780869565217</v>
      </c>
      <c r="H68" s="40">
        <f>C68*[1]Assumptions!$C$20*365*24*[1]Assumptions!$D$30*1000/([1]Assumptions!$C$10*0.001) /10^9</f>
        <v>52.638412881332542</v>
      </c>
      <c r="I68" s="40">
        <f>E68*[1]Assumptions!$C$46/([1]Assumptions!$C$10*0.001) /10^9</f>
        <v>4.9329881254535364</v>
      </c>
      <c r="J68" s="40">
        <f>D68*[1]Assumptions!$C$56/([1]Assumptions!$C$10*0.001) /10^9</f>
        <v>2.2252359003070463</v>
      </c>
      <c r="K68" s="40">
        <f>F68*[1]Assumptions!$C$65/([1]Assumptions!$C$10*0.001) /10^9</f>
        <v>4.6589332295950063</v>
      </c>
      <c r="L68" s="50">
        <f>[1]Assumptions!$C$69</f>
        <v>4</v>
      </c>
      <c r="M68" s="51">
        <f t="shared" si="0"/>
        <v>81.289351006253341</v>
      </c>
      <c r="N68" s="29" t="str">
        <f t="shared" si="1"/>
        <v>(300,40,100)</v>
      </c>
      <c r="P68" s="52">
        <f t="shared" si="2"/>
        <v>0.14537152910036805</v>
      </c>
    </row>
  </sheetData>
  <autoFilter ref="B4:N4">
    <sortState ref="B5:N64">
      <sortCondition ref="B4:B64"/>
    </sortState>
  </autoFilter>
  <mergeCells count="1">
    <mergeCell ref="G2:L2"/>
  </mergeCells>
  <phoneticPr fontId="15"/>
  <conditionalFormatting sqref="C5:C6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:M6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:P6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S50"/>
  <sheetViews>
    <sheetView showGridLines="0" topLeftCell="C1" zoomScale="85" zoomScaleNormal="85" workbookViewId="0">
      <pane ySplit="4" topLeftCell="A54" activePane="bottomLeft" state="frozen"/>
      <selection pane="bottomLeft" activeCell="M5" sqref="M5"/>
    </sheetView>
  </sheetViews>
  <sheetFormatPr defaultColWidth="11" defaultRowHeight="15.6"/>
  <cols>
    <col min="1" max="1" width="6.8984375" customWidth="1"/>
    <col min="2" max="2" width="17.09765625" customWidth="1"/>
    <col min="3" max="4" width="22.8984375" customWidth="1"/>
    <col min="5" max="5" width="24.3984375" customWidth="1"/>
    <col min="6" max="6" width="36.3984375" customWidth="1"/>
    <col min="7" max="7" width="14.59765625" customWidth="1"/>
    <col min="8" max="8" width="14.8984375" customWidth="1"/>
    <col min="9" max="9" width="23.3984375" customWidth="1"/>
    <col min="10" max="10" width="20.09765625" customWidth="1"/>
    <col min="11" max="11" width="29.3984375" customWidth="1"/>
    <col min="12" max="12" width="14.8984375" customWidth="1"/>
    <col min="13" max="13" width="21.09765625" customWidth="1"/>
    <col min="14" max="14" width="20" customWidth="1"/>
    <col min="15" max="15" width="18.3984375" customWidth="1"/>
    <col min="16" max="16" width="16.3984375" customWidth="1"/>
    <col min="17" max="17" width="21.09765625" customWidth="1"/>
    <col min="19" max="19" width="13.3984375" customWidth="1"/>
  </cols>
  <sheetData>
    <row r="1" spans="2:19">
      <c r="H1" s="25"/>
      <c r="I1" s="25"/>
      <c r="J1" s="25"/>
      <c r="K1" s="25"/>
      <c r="L1" s="25"/>
      <c r="M1" s="25"/>
    </row>
    <row r="2" spans="2:19">
      <c r="G2" s="55" t="s">
        <v>54</v>
      </c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</row>
    <row r="4" spans="2:19" s="4" customFormat="1">
      <c r="B4" s="13" t="s">
        <v>55</v>
      </c>
      <c r="C4" s="13" t="s">
        <v>56</v>
      </c>
      <c r="D4" s="13" t="s">
        <v>57</v>
      </c>
      <c r="E4" s="13" t="s">
        <v>58</v>
      </c>
      <c r="F4" s="13" t="s">
        <v>59</v>
      </c>
      <c r="G4" s="26" t="s">
        <v>13</v>
      </c>
      <c r="H4" s="26" t="s">
        <v>60</v>
      </c>
      <c r="I4" s="26" t="s">
        <v>61</v>
      </c>
      <c r="J4" s="26" t="s">
        <v>62</v>
      </c>
      <c r="K4" s="26" t="s">
        <v>49</v>
      </c>
      <c r="L4" s="13" t="s">
        <v>63</v>
      </c>
      <c r="M4" s="43" t="s">
        <v>77</v>
      </c>
      <c r="N4" s="43" t="s">
        <v>67</v>
      </c>
      <c r="O4" s="43" t="s">
        <v>66</v>
      </c>
      <c r="P4" s="43" t="s">
        <v>78</v>
      </c>
      <c r="Q4" s="27" t="s">
        <v>64</v>
      </c>
      <c r="R4"/>
      <c r="S4" s="23" t="s">
        <v>65</v>
      </c>
    </row>
    <row r="5" spans="2:19">
      <c r="B5" s="4">
        <v>12</v>
      </c>
      <c r="C5" s="39">
        <v>230</v>
      </c>
      <c r="D5" s="39">
        <v>136</v>
      </c>
      <c r="E5" s="37">
        <v>50</v>
      </c>
      <c r="F5" s="39">
        <v>100</v>
      </c>
      <c r="G5" s="40">
        <f>B5*Assumptions!$C$19*365*24*Assumptions!$D$26*1000/(Assumptions!$C$10*0.001) /10^9</f>
        <v>12.833780869565217</v>
      </c>
      <c r="H5" s="40">
        <f>C5*Assumptions!$C$20*365*24*Assumptions!$D$30*1000/(Assumptions!$C$10*0.001) /10^9</f>
        <v>40.35611654235494</v>
      </c>
      <c r="I5" s="40">
        <f>E5*Assumptions!$C$46/(Assumptions!$C$10*0.001) /10^9</f>
        <v>2.4664940627267682</v>
      </c>
      <c r="J5" s="40">
        <f>D5*Assumptions!$C$56/(Assumptions!$C$10*0.001) /10^9</f>
        <v>7.565802061043958</v>
      </c>
      <c r="K5" s="40">
        <f>F5*Assumptions!$C$65/(Assumptions!$C$10*0.001) /10^9</f>
        <v>4.6589332295950063</v>
      </c>
      <c r="L5" s="47">
        <f>4</f>
        <v>4</v>
      </c>
      <c r="M5" s="39">
        <v>3.99</v>
      </c>
      <c r="N5" s="39">
        <v>74</v>
      </c>
      <c r="O5" s="44">
        <f>N5*Assumptions!$C$97/(Assumptions!$G$10*0.001) /10^9*M5/100</f>
        <v>2.0058611010547338</v>
      </c>
      <c r="P5" s="48">
        <f>Assumptions!$C$114*Assumptions!$C$113/(Assumptions!$G$10*0.001) /10^9</f>
        <v>0</v>
      </c>
      <c r="Q5" s="42">
        <f>SUM(G5:L5)+O5+P5</f>
        <v>73.886987866340618</v>
      </c>
      <c r="S5" s="29" t="str">
        <f>CONCATENATE("(",C5,",",D5,",",E5,",",ROUND(N5,0),",",ROUND(M5/100,2),")")</f>
        <v>(230,136,50,74,0.04)</v>
      </c>
    </row>
    <row r="6" spans="2:19">
      <c r="B6" s="4">
        <v>12</v>
      </c>
      <c r="C6" s="39">
        <v>230</v>
      </c>
      <c r="D6" s="39">
        <v>121</v>
      </c>
      <c r="E6" s="37">
        <v>60</v>
      </c>
      <c r="F6" s="39">
        <v>100</v>
      </c>
      <c r="G6" s="40">
        <f>B6*Assumptions!$C$19*365*24*Assumptions!$D$26*1000/(Assumptions!$C$10*0.001) /10^9</f>
        <v>12.833780869565217</v>
      </c>
      <c r="H6" s="40">
        <f>C6*Assumptions!$C$20*365*24*Assumptions!$D$30*1000/(Assumptions!$C$10*0.001) /10^9</f>
        <v>40.35611654235494</v>
      </c>
      <c r="I6" s="40">
        <f>E6*Assumptions!$C$46/(Assumptions!$C$10*0.001) /10^9</f>
        <v>2.9597928752721221</v>
      </c>
      <c r="J6" s="40">
        <f>D6*Assumptions!$C$56/(Assumptions!$C$10*0.001) /10^9</f>
        <v>6.731338598428815</v>
      </c>
      <c r="K6" s="40">
        <f>F6*Assumptions!$C$65/(Assumptions!$C$10*0.001) /10^9</f>
        <v>4.6589332295950063</v>
      </c>
      <c r="L6" s="47">
        <f>4</f>
        <v>4</v>
      </c>
      <c r="M6" s="39">
        <v>7.08</v>
      </c>
      <c r="N6" s="39">
        <v>31</v>
      </c>
      <c r="O6" s="44">
        <f>N6*Assumptions!$C$97/(Assumptions!$G$10*0.001) /10^9*M6/100</f>
        <v>1.49104651649222</v>
      </c>
      <c r="P6" s="48">
        <f>Assumptions!$C$114*Assumptions!$C$113/(Assumptions!$G$10*0.001) /10^9</f>
        <v>0</v>
      </c>
      <c r="Q6" s="42">
        <f t="shared" ref="Q6:Q50" si="0">SUM(G6:L6)+O6+P6</f>
        <v>73.031008631708318</v>
      </c>
      <c r="S6" s="29" t="str">
        <f t="shared" ref="S6:S49" si="1">CONCATENATE("(",C6,",",D6,",",E6,",",ROUND(N6,0),",",ROUND(M6/100,2),")")</f>
        <v>(230,121,60,31,0.07)</v>
      </c>
    </row>
    <row r="7" spans="2:19">
      <c r="B7" s="4">
        <v>12</v>
      </c>
      <c r="C7" s="39">
        <v>230</v>
      </c>
      <c r="D7" s="39">
        <v>116</v>
      </c>
      <c r="E7" s="37">
        <v>70</v>
      </c>
      <c r="F7" s="39">
        <v>100</v>
      </c>
      <c r="G7" s="40">
        <f>B7*Assumptions!$C$19*365*24*Assumptions!$D$26*1000/(Assumptions!$C$10*0.001) /10^9</f>
        <v>12.833780869565217</v>
      </c>
      <c r="H7" s="40">
        <f>C7*Assumptions!$C$20*365*24*Assumptions!$D$30*1000/(Assumptions!$C$10*0.001) /10^9</f>
        <v>40.35611654235494</v>
      </c>
      <c r="I7" s="40">
        <f>E7*Assumptions!$C$46/(Assumptions!$C$10*0.001) /10^9</f>
        <v>3.4530916878174751</v>
      </c>
      <c r="J7" s="40">
        <f>D7*Assumptions!$C$56/(Assumptions!$C$10*0.001) /10^9</f>
        <v>6.453184110890434</v>
      </c>
      <c r="K7" s="40">
        <f>F7*Assumptions!$C$65/(Assumptions!$C$10*0.001) /10^9</f>
        <v>4.6589332295950063</v>
      </c>
      <c r="L7" s="47">
        <f>4</f>
        <v>4</v>
      </c>
      <c r="M7" s="39">
        <v>9.0299999999999994</v>
      </c>
      <c r="N7" s="39">
        <v>24</v>
      </c>
      <c r="O7" s="44">
        <f>N7*Assumptions!$C$97/(Assumptions!$G$10*0.001) /10^9*M7/100</f>
        <v>1.472296341599207</v>
      </c>
      <c r="P7" s="48">
        <f>Assumptions!$C$114*Assumptions!$C$113/(Assumptions!$G$10*0.001) /10^9</f>
        <v>0</v>
      </c>
      <c r="Q7" s="42">
        <f t="shared" si="0"/>
        <v>73.227402781822278</v>
      </c>
      <c r="S7" s="29" t="str">
        <f t="shared" si="1"/>
        <v>(230,116,70,24,0.09)</v>
      </c>
    </row>
    <row r="8" spans="2:19">
      <c r="B8" s="4">
        <v>12</v>
      </c>
      <c r="C8" s="39">
        <v>230</v>
      </c>
      <c r="D8" s="39">
        <v>113</v>
      </c>
      <c r="E8" s="37">
        <v>80</v>
      </c>
      <c r="F8" s="39">
        <v>100</v>
      </c>
      <c r="G8" s="40">
        <f>B8*Assumptions!$C$19*365*24*Assumptions!$D$26*1000/(Assumptions!$C$10*0.001) /10^9</f>
        <v>12.833780869565217</v>
      </c>
      <c r="H8" s="40">
        <f>C8*Assumptions!$C$20*365*24*Assumptions!$D$30*1000/(Assumptions!$C$10*0.001) /10^9</f>
        <v>40.35611654235494</v>
      </c>
      <c r="I8" s="40">
        <f>E8*Assumptions!$C$46/(Assumptions!$C$10*0.001) /10^9</f>
        <v>3.9463905003628286</v>
      </c>
      <c r="J8" s="40">
        <f>D8*Assumptions!$C$56/(Assumptions!$C$10*0.001) /10^9</f>
        <v>6.2862914183674059</v>
      </c>
      <c r="K8" s="40">
        <f>F8*Assumptions!$C$65/(Assumptions!$C$10*0.001) /10^9</f>
        <v>4.6589332295950063</v>
      </c>
      <c r="L8" s="47">
        <f>4</f>
        <v>4</v>
      </c>
      <c r="M8" s="39">
        <v>10.01</v>
      </c>
      <c r="N8" s="39">
        <v>21</v>
      </c>
      <c r="O8" s="44">
        <f>N8*Assumptions!$C$97/(Assumptions!$G$10*0.001) /10^9*M8/100</f>
        <v>1.4280703856015566</v>
      </c>
      <c r="P8" s="48">
        <f>Assumptions!$C$114*Assumptions!$C$113/(Assumptions!$G$10*0.001) /10^9</f>
        <v>0</v>
      </c>
      <c r="Q8" s="42">
        <f t="shared" si="0"/>
        <v>73.509582945846958</v>
      </c>
      <c r="S8" s="29" t="str">
        <f t="shared" si="1"/>
        <v>(230,113,80,21,0.1)</v>
      </c>
    </row>
    <row r="9" spans="2:19">
      <c r="B9" s="4">
        <v>12</v>
      </c>
      <c r="C9" s="39">
        <v>230</v>
      </c>
      <c r="D9" s="39">
        <v>111</v>
      </c>
      <c r="E9" s="37">
        <v>90</v>
      </c>
      <c r="F9" s="39">
        <v>100</v>
      </c>
      <c r="G9" s="40">
        <f>B9*Assumptions!$C$19*365*24*Assumptions!$D$26*1000/(Assumptions!$C$10*0.001) /10^9</f>
        <v>12.833780869565217</v>
      </c>
      <c r="H9" s="40">
        <f>C9*Assumptions!$C$20*365*24*Assumptions!$D$30*1000/(Assumptions!$C$10*0.001) /10^9</f>
        <v>40.35611654235494</v>
      </c>
      <c r="I9" s="40">
        <f>E9*Assumptions!$C$46/(Assumptions!$C$10*0.001) /10^9</f>
        <v>4.4396893129081834</v>
      </c>
      <c r="J9" s="40">
        <f>D9*Assumptions!$C$56/(Assumptions!$C$10*0.001) /10^9</f>
        <v>6.1750296233520539</v>
      </c>
      <c r="K9" s="40">
        <f>F9*Assumptions!$C$65/(Assumptions!$C$10*0.001) /10^9</f>
        <v>4.6589332295950063</v>
      </c>
      <c r="L9" s="47">
        <f>4</f>
        <v>4</v>
      </c>
      <c r="M9" s="39">
        <v>10.55</v>
      </c>
      <c r="N9" s="39">
        <v>20</v>
      </c>
      <c r="O9" s="44">
        <f>N9*Assumptions!$C$97/(Assumptions!$G$10*0.001) /10^9*M9/100</f>
        <v>1.4334372834876001</v>
      </c>
      <c r="P9" s="48">
        <f>Assumptions!$C$114*Assumptions!$C$113/(Assumptions!$G$10*0.001) /10^9</f>
        <v>0</v>
      </c>
      <c r="Q9" s="42">
        <f t="shared" si="0"/>
        <v>73.896986861263002</v>
      </c>
      <c r="S9" s="29" t="str">
        <f t="shared" si="1"/>
        <v>(230,111,90,20,0.11)</v>
      </c>
    </row>
    <row r="10" spans="2:19">
      <c r="B10" s="4">
        <v>12</v>
      </c>
      <c r="C10" s="39">
        <v>230</v>
      </c>
      <c r="D10" s="39">
        <v>110</v>
      </c>
      <c r="E10" s="37">
        <v>100</v>
      </c>
      <c r="F10" s="39">
        <v>100</v>
      </c>
      <c r="G10" s="40">
        <f>B10*Assumptions!$C$19*365*24*Assumptions!$D$26*1000/(Assumptions!$C$10*0.001) /10^9</f>
        <v>12.833780869565217</v>
      </c>
      <c r="H10" s="40">
        <f>C10*Assumptions!$C$20*365*24*Assumptions!$D$30*1000/(Assumptions!$C$10*0.001) /10^9</f>
        <v>40.35611654235494</v>
      </c>
      <c r="I10" s="40">
        <f>E10*Assumptions!$C$46/(Assumptions!$C$10*0.001) /10^9</f>
        <v>4.9329881254535364</v>
      </c>
      <c r="J10" s="40">
        <f>D10*Assumptions!$C$56/(Assumptions!$C$10*0.001) /10^9</f>
        <v>6.1193987258443778</v>
      </c>
      <c r="K10" s="40">
        <f>F10*Assumptions!$C$65/(Assumptions!$C$10*0.001) /10^9</f>
        <v>4.6589332295950063</v>
      </c>
      <c r="L10" s="47">
        <f>4</f>
        <v>4</v>
      </c>
      <c r="M10" s="39">
        <v>10.8</v>
      </c>
      <c r="N10" s="39">
        <v>19</v>
      </c>
      <c r="O10" s="44">
        <f>N10*Assumptions!$C$97/(Assumptions!$G$10*0.001) /10^9*M10/100</f>
        <v>1.3940347420457611</v>
      </c>
      <c r="P10" s="48">
        <f>Assumptions!$C$114*Assumptions!$C$113/(Assumptions!$G$10*0.001) /10^9</f>
        <v>0</v>
      </c>
      <c r="Q10" s="42">
        <f t="shared" si="0"/>
        <v>74.295252234858836</v>
      </c>
      <c r="S10" s="29" t="str">
        <f t="shared" si="1"/>
        <v>(230,110,100,19,0.11)</v>
      </c>
    </row>
    <row r="11" spans="2:19">
      <c r="B11" s="4">
        <v>12</v>
      </c>
      <c r="C11" s="39">
        <v>240</v>
      </c>
      <c r="D11" s="39">
        <v>114</v>
      </c>
      <c r="E11" s="37">
        <v>40</v>
      </c>
      <c r="F11" s="39">
        <v>100</v>
      </c>
      <c r="G11" s="40">
        <f>B11*Assumptions!$C$19*365*24*Assumptions!$D$26*1000/(Assumptions!$C$10*0.001) /10^9</f>
        <v>12.833780869565217</v>
      </c>
      <c r="H11" s="40">
        <f>C11*Assumptions!$C$20*365*24*Assumptions!$D$30*1000/(Assumptions!$C$10*0.001) /10^9</f>
        <v>42.110730305066035</v>
      </c>
      <c r="I11" s="40">
        <f>E11*Assumptions!$C$46/(Assumptions!$C$10*0.001) /10^9</f>
        <v>1.9731952501814143</v>
      </c>
      <c r="J11" s="40">
        <f>D11*Assumptions!$C$56/(Assumptions!$C$10*0.001) /10^9</f>
        <v>6.3419223158750819</v>
      </c>
      <c r="K11" s="40">
        <f>F11*Assumptions!$C$65/(Assumptions!$C$10*0.001) /10^9</f>
        <v>4.6589332295950063</v>
      </c>
      <c r="L11" s="47">
        <f>4</f>
        <v>4</v>
      </c>
      <c r="M11" s="39">
        <v>5.62</v>
      </c>
      <c r="N11" s="39">
        <v>41</v>
      </c>
      <c r="O11" s="44">
        <f>N11*Assumptions!$C$97/(Assumptions!$G$10*0.001) /10^9*M11/100</f>
        <v>1.5653678619014824</v>
      </c>
      <c r="P11" s="48">
        <f>Assumptions!$C$114*Assumptions!$C$113/(Assumptions!$G$10*0.001) /10^9</f>
        <v>0</v>
      </c>
      <c r="Q11" s="42">
        <f t="shared" si="0"/>
        <v>73.483929832184231</v>
      </c>
      <c r="S11" s="29" t="str">
        <f t="shared" si="1"/>
        <v>(240,114,40,41,0.06)</v>
      </c>
    </row>
    <row r="12" spans="2:19" ht="16.95" customHeight="1">
      <c r="B12" s="4">
        <v>12</v>
      </c>
      <c r="C12" s="39">
        <v>240</v>
      </c>
      <c r="D12" s="39">
        <v>99</v>
      </c>
      <c r="E12" s="37">
        <v>50</v>
      </c>
      <c r="F12" s="39">
        <v>100</v>
      </c>
      <c r="G12" s="40">
        <f>B12*Assumptions!$C$19*365*24*Assumptions!$D$26*1000/(Assumptions!$C$10*0.001) /10^9</f>
        <v>12.833780869565217</v>
      </c>
      <c r="H12" s="40">
        <f>C12*Assumptions!$C$20*365*24*Assumptions!$D$30*1000/(Assumptions!$C$10*0.001) /10^9</f>
        <v>42.110730305066035</v>
      </c>
      <c r="I12" s="40">
        <f>E12*Assumptions!$C$46/(Assumptions!$C$10*0.001) /10^9</f>
        <v>2.4664940627267682</v>
      </c>
      <c r="J12" s="40">
        <f>D12*Assumptions!$C$56/(Assumptions!$C$10*0.001) /10^9</f>
        <v>5.5074588532599389</v>
      </c>
      <c r="K12" s="40">
        <f>F12*Assumptions!$C$65/(Assumptions!$C$10*0.001) /10^9</f>
        <v>4.6589332295950063</v>
      </c>
      <c r="L12" s="47">
        <f>4</f>
        <v>4</v>
      </c>
      <c r="M12" s="39">
        <v>11.44</v>
      </c>
      <c r="N12" s="39">
        <v>18</v>
      </c>
      <c r="O12" s="44">
        <f>N12*Assumptions!$C$97/(Assumptions!$G$10*0.001) /10^9*M12/100</f>
        <v>1.3989260920178512</v>
      </c>
      <c r="P12" s="48">
        <f>Assumptions!$C$114*Assumptions!$C$113/(Assumptions!$G$10*0.001) /10^9</f>
        <v>0</v>
      </c>
      <c r="Q12" s="42">
        <f t="shared" si="0"/>
        <v>72.976323412230812</v>
      </c>
      <c r="S12" s="29" t="str">
        <f t="shared" si="1"/>
        <v>(240,99,50,18,0.11)</v>
      </c>
    </row>
    <row r="13" spans="2:19">
      <c r="B13" s="4">
        <v>12</v>
      </c>
      <c r="C13" s="39">
        <v>240</v>
      </c>
      <c r="D13" s="39">
        <v>91</v>
      </c>
      <c r="E13" s="37">
        <v>60</v>
      </c>
      <c r="F13" s="39">
        <v>100</v>
      </c>
      <c r="G13" s="40">
        <f>B13*Assumptions!$C$19*365*24*Assumptions!$D$26*1000/(Assumptions!$C$10*0.001) /10^9</f>
        <v>12.833780869565217</v>
      </c>
      <c r="H13" s="40">
        <f>C13*Assumptions!$C$20*365*24*Assumptions!$D$30*1000/(Assumptions!$C$10*0.001) /10^9</f>
        <v>42.110730305066035</v>
      </c>
      <c r="I13" s="40">
        <f>E13*Assumptions!$C$46/(Assumptions!$C$10*0.001) /10^9</f>
        <v>2.9597928752721221</v>
      </c>
      <c r="J13" s="40">
        <f>D13*Assumptions!$C$56/(Assumptions!$C$10*0.001) /10^9</f>
        <v>5.0624116731985298</v>
      </c>
      <c r="K13" s="40">
        <f>F13*Assumptions!$C$65/(Assumptions!$C$10*0.001) /10^9</f>
        <v>4.6589332295950063</v>
      </c>
      <c r="L13" s="47">
        <f>4</f>
        <v>4</v>
      </c>
      <c r="M13" s="39">
        <v>14.98</v>
      </c>
      <c r="N13" s="39">
        <v>14</v>
      </c>
      <c r="O13" s="44">
        <f>N13*Assumptions!$C$97/(Assumptions!$G$10*0.001) /10^9*M13/100</f>
        <v>1.4247415502038836</v>
      </c>
      <c r="P13" s="48">
        <f>Assumptions!$C$114*Assumptions!$C$113/(Assumptions!$G$10*0.001) /10^9</f>
        <v>0</v>
      </c>
      <c r="Q13" s="42">
        <f t="shared" si="0"/>
        <v>73.050390502900797</v>
      </c>
      <c r="S13" s="29" t="str">
        <f t="shared" si="1"/>
        <v>(240,91,60,14,0.15)</v>
      </c>
    </row>
    <row r="14" spans="2:19">
      <c r="B14" s="4">
        <v>12</v>
      </c>
      <c r="C14" s="39">
        <v>240</v>
      </c>
      <c r="D14" s="39">
        <v>85</v>
      </c>
      <c r="E14" s="37">
        <v>70</v>
      </c>
      <c r="F14" s="39">
        <v>100</v>
      </c>
      <c r="G14" s="40">
        <f>B14*Assumptions!$C$19*365*24*Assumptions!$D$26*1000/(Assumptions!$C$10*0.001) /10^9</f>
        <v>12.833780869565217</v>
      </c>
      <c r="H14" s="40">
        <f>C14*Assumptions!$C$20*365*24*Assumptions!$D$30*1000/(Assumptions!$C$10*0.001) /10^9</f>
        <v>42.110730305066035</v>
      </c>
      <c r="I14" s="40">
        <f>E14*Assumptions!$C$46/(Assumptions!$C$10*0.001) /10^9</f>
        <v>3.4530916878174751</v>
      </c>
      <c r="J14" s="40">
        <f>D14*Assumptions!$C$56/(Assumptions!$C$10*0.001) /10^9</f>
        <v>4.7286262881524737</v>
      </c>
      <c r="K14" s="40">
        <f>F14*Assumptions!$C$65/(Assumptions!$C$10*0.001) /10^9</f>
        <v>4.6589332295950063</v>
      </c>
      <c r="L14" s="47">
        <f>4</f>
        <v>4</v>
      </c>
      <c r="M14" s="39">
        <v>16.829999999999998</v>
      </c>
      <c r="N14" s="39">
        <v>12</v>
      </c>
      <c r="O14" s="44">
        <f>N14*Assumptions!$C$97/(Assumptions!$G$10*0.001) /10^9*M14/100</f>
        <v>1.3720236671713539</v>
      </c>
      <c r="P14" s="48">
        <f>Assumptions!$C$114*Assumptions!$C$113/(Assumptions!$G$10*0.001) /10^9</f>
        <v>0</v>
      </c>
      <c r="Q14" s="42">
        <f t="shared" si="0"/>
        <v>73.15718604736756</v>
      </c>
      <c r="S14" s="29" t="str">
        <f t="shared" si="1"/>
        <v>(240,85,70,12,0.17)</v>
      </c>
    </row>
    <row r="15" spans="2:19" ht="16.95" customHeight="1">
      <c r="B15" s="4">
        <v>12</v>
      </c>
      <c r="C15" s="39">
        <v>240</v>
      </c>
      <c r="D15" s="39">
        <v>81</v>
      </c>
      <c r="E15" s="37">
        <v>80</v>
      </c>
      <c r="F15" s="39">
        <v>100</v>
      </c>
      <c r="G15" s="40">
        <f>B15*Assumptions!$C$19*365*24*Assumptions!$D$26*1000/(Assumptions!$C$10*0.001) /10^9</f>
        <v>12.833780869565217</v>
      </c>
      <c r="H15" s="40">
        <f>C15*Assumptions!$C$20*365*24*Assumptions!$D$30*1000/(Assumptions!$C$10*0.001) /10^9</f>
        <v>42.110730305066035</v>
      </c>
      <c r="I15" s="40">
        <f>E15*Assumptions!$C$46/(Assumptions!$C$10*0.001) /10^9</f>
        <v>3.9463905003628286</v>
      </c>
      <c r="J15" s="40">
        <f>D15*Assumptions!$C$56/(Assumptions!$C$10*0.001) /10^9</f>
        <v>4.5061026981217687</v>
      </c>
      <c r="K15" s="40">
        <f>F15*Assumptions!$C$65/(Assumptions!$C$10*0.001) /10^9</f>
        <v>4.6589332295950063</v>
      </c>
      <c r="L15" s="47">
        <f>4</f>
        <v>4</v>
      </c>
      <c r="M15" s="39">
        <v>17.87</v>
      </c>
      <c r="N15" s="39">
        <v>11</v>
      </c>
      <c r="O15" s="44">
        <f>N15*Assumptions!$C$97/(Assumptions!$G$10*0.001) /10^9*M15/100</f>
        <v>1.3354064777969552</v>
      </c>
      <c r="P15" s="48">
        <f>Assumptions!$C$114*Assumptions!$C$113/(Assumptions!$G$10*0.001) /10^9</f>
        <v>0</v>
      </c>
      <c r="Q15" s="42">
        <f t="shared" si="0"/>
        <v>73.391344080507807</v>
      </c>
      <c r="S15" s="29" t="str">
        <f t="shared" si="1"/>
        <v>(240,81,80,11,0.18)</v>
      </c>
    </row>
    <row r="16" spans="2:19" ht="16.95" customHeight="1">
      <c r="B16" s="4">
        <v>12</v>
      </c>
      <c r="C16" s="39">
        <v>240</v>
      </c>
      <c r="D16" s="39">
        <v>79</v>
      </c>
      <c r="E16" s="37">
        <v>90</v>
      </c>
      <c r="F16" s="39">
        <v>100</v>
      </c>
      <c r="G16" s="40">
        <f>B16*Assumptions!$C$19*365*24*Assumptions!$D$26*1000/(Assumptions!$C$10*0.001) /10^9</f>
        <v>12.833780869565217</v>
      </c>
      <c r="H16" s="40">
        <f>C16*Assumptions!$C$20*365*24*Assumptions!$D$30*1000/(Assumptions!$C$10*0.001) /10^9</f>
        <v>42.110730305066035</v>
      </c>
      <c r="I16" s="40">
        <f>E16*Assumptions!$C$46/(Assumptions!$C$10*0.001) /10^9</f>
        <v>4.4396893129081834</v>
      </c>
      <c r="J16" s="40">
        <f>D16*Assumptions!$C$56/(Assumptions!$C$10*0.001) /10^9</f>
        <v>4.3948409031064157</v>
      </c>
      <c r="K16" s="40">
        <f>F16*Assumptions!$C$65/(Assumptions!$C$10*0.001) /10^9</f>
        <v>4.6589332295950063</v>
      </c>
      <c r="L16" s="47">
        <f>4</f>
        <v>4</v>
      </c>
      <c r="M16" s="39">
        <v>18.489999999999998</v>
      </c>
      <c r="N16" s="39">
        <v>11</v>
      </c>
      <c r="O16" s="44">
        <f>N16*Assumptions!$C$97/(Assumptions!$G$10*0.001) /10^9*M16/100</f>
        <v>1.3817384316992556</v>
      </c>
      <c r="P16" s="48">
        <f>Assumptions!$C$114*Assumptions!$C$113/(Assumptions!$G$10*0.001) /10^9</f>
        <v>0</v>
      </c>
      <c r="Q16" s="42">
        <f t="shared" si="0"/>
        <v>73.819713051940113</v>
      </c>
      <c r="S16" s="29" t="str">
        <f t="shared" si="1"/>
        <v>(240,79,90,11,0.18)</v>
      </c>
    </row>
    <row r="17" spans="2:19" ht="16.95" customHeight="1">
      <c r="B17" s="4">
        <v>12</v>
      </c>
      <c r="C17" s="39">
        <v>240</v>
      </c>
      <c r="D17" s="39">
        <v>79</v>
      </c>
      <c r="E17" s="37">
        <v>100</v>
      </c>
      <c r="F17" s="39">
        <v>100</v>
      </c>
      <c r="G17" s="40">
        <f>B17*Assumptions!$C$19*365*24*Assumptions!$D$26*1000/(Assumptions!$C$10*0.001) /10^9</f>
        <v>12.833780869565217</v>
      </c>
      <c r="H17" s="40">
        <f>C17*Assumptions!$C$20*365*24*Assumptions!$D$30*1000/(Assumptions!$C$10*0.001) /10^9</f>
        <v>42.110730305066035</v>
      </c>
      <c r="I17" s="40">
        <f>E17*Assumptions!$C$46/(Assumptions!$C$10*0.001) /10^9</f>
        <v>4.9329881254535364</v>
      </c>
      <c r="J17" s="40">
        <f>D17*Assumptions!$C$56/(Assumptions!$C$10*0.001) /10^9</f>
        <v>4.3948409031064157</v>
      </c>
      <c r="K17" s="40">
        <f>F17*Assumptions!$C$65/(Assumptions!$C$10*0.001) /10^9</f>
        <v>4.6589332295950063</v>
      </c>
      <c r="L17" s="47">
        <f>4</f>
        <v>4</v>
      </c>
      <c r="M17" s="39">
        <v>18.73</v>
      </c>
      <c r="N17" s="39">
        <v>11</v>
      </c>
      <c r="O17" s="44">
        <f>N17*Assumptions!$C$97/(Assumptions!$G$10*0.001) /10^9*M17/100</f>
        <v>1.3996733815969205</v>
      </c>
      <c r="P17" s="48">
        <f>Assumptions!$C$114*Assumptions!$C$113/(Assumptions!$G$10*0.001) /10^9</f>
        <v>0</v>
      </c>
      <c r="Q17" s="42">
        <f t="shared" si="0"/>
        <v>74.33094681438314</v>
      </c>
      <c r="S17" s="29" t="str">
        <f t="shared" si="1"/>
        <v>(240,79,100,11,0.19)</v>
      </c>
    </row>
    <row r="18" spans="2:19" ht="16.95" customHeight="1">
      <c r="B18" s="4">
        <v>12</v>
      </c>
      <c r="C18" s="39">
        <v>250</v>
      </c>
      <c r="D18" s="39">
        <v>111</v>
      </c>
      <c r="E18" s="37">
        <v>30</v>
      </c>
      <c r="F18" s="39">
        <v>100</v>
      </c>
      <c r="G18" s="40">
        <f>B18*Assumptions!$C$19*365*24*Assumptions!$D$26*1000/(Assumptions!$C$10*0.001) /10^9</f>
        <v>12.833780869565217</v>
      </c>
      <c r="H18" s="40">
        <f>C18*Assumptions!$C$20*365*24*Assumptions!$D$30*1000/(Assumptions!$C$10*0.001) /10^9</f>
        <v>43.86534406777713</v>
      </c>
      <c r="I18" s="40">
        <f>E18*Assumptions!$C$46/(Assumptions!$C$10*0.001) /10^9</f>
        <v>1.479896437636061</v>
      </c>
      <c r="J18" s="40">
        <f>D18*Assumptions!$C$56/(Assumptions!$C$10*0.001) /10^9</f>
        <v>6.1750296233520539</v>
      </c>
      <c r="K18" s="40">
        <f>F18*Assumptions!$C$65/(Assumptions!$C$10*0.001) /10^9</f>
        <v>4.6589332295950063</v>
      </c>
      <c r="L18" s="47">
        <f>4</f>
        <v>4</v>
      </c>
      <c r="M18" s="39">
        <v>3.51</v>
      </c>
      <c r="N18" s="39">
        <v>91</v>
      </c>
      <c r="O18" s="44">
        <f>N18*Assumptions!$C$97/(Assumptions!$G$10*0.001) /10^9*M18/100</f>
        <v>2.1699251313685983</v>
      </c>
      <c r="P18" s="48">
        <f>Assumptions!$C$114*Assumptions!$C$113/(Assumptions!$G$10*0.001) /10^9</f>
        <v>0</v>
      </c>
      <c r="Q18" s="42">
        <f t="shared" si="0"/>
        <v>75.182909359294072</v>
      </c>
      <c r="S18" s="29" t="str">
        <f t="shared" si="1"/>
        <v>(250,111,30,91,0.04)</v>
      </c>
    </row>
    <row r="19" spans="2:19">
      <c r="B19" s="4">
        <v>12</v>
      </c>
      <c r="C19" s="39">
        <v>250</v>
      </c>
      <c r="D19" s="39">
        <v>84</v>
      </c>
      <c r="E19" s="37">
        <v>40</v>
      </c>
      <c r="F19" s="39">
        <v>100</v>
      </c>
      <c r="G19" s="40">
        <f>B19*Assumptions!$C$19*365*24*Assumptions!$D$26*1000/(Assumptions!$C$10*0.001) /10^9</f>
        <v>12.833780869565217</v>
      </c>
      <c r="H19" s="40">
        <f>C19*Assumptions!$C$20*365*24*Assumptions!$D$30*1000/(Assumptions!$C$10*0.001) /10^9</f>
        <v>43.86534406777713</v>
      </c>
      <c r="I19" s="40">
        <f>E19*Assumptions!$C$46/(Assumptions!$C$10*0.001) /10^9</f>
        <v>1.9731952501814143</v>
      </c>
      <c r="J19" s="40">
        <f>D19*Assumptions!$C$56/(Assumptions!$C$10*0.001) /10^9</f>
        <v>4.6729953906447976</v>
      </c>
      <c r="K19" s="40">
        <f>F19*Assumptions!$C$65/(Assumptions!$C$10*0.001) /10^9</f>
        <v>4.6589332295950063</v>
      </c>
      <c r="L19" s="47">
        <f>4</f>
        <v>4</v>
      </c>
      <c r="M19" s="39">
        <v>13.49</v>
      </c>
      <c r="N19" s="39">
        <v>15</v>
      </c>
      <c r="O19" s="44">
        <f>N19*Assumptions!$C$97/(Assumptions!$G$10*0.001) /10^9*M19/100</f>
        <v>1.3746731484062362</v>
      </c>
      <c r="P19" s="48">
        <f>Assumptions!$C$114*Assumptions!$C$113/(Assumptions!$G$10*0.001) /10^9</f>
        <v>0</v>
      </c>
      <c r="Q19" s="42">
        <f t="shared" si="0"/>
        <v>73.378921956169791</v>
      </c>
      <c r="S19" s="29" t="str">
        <f t="shared" si="1"/>
        <v>(250,84,40,15,0.13)</v>
      </c>
    </row>
    <row r="20" spans="2:19">
      <c r="B20" s="4">
        <v>12</v>
      </c>
      <c r="C20" s="39">
        <v>250</v>
      </c>
      <c r="D20" s="39">
        <v>71</v>
      </c>
      <c r="E20" s="37">
        <v>50</v>
      </c>
      <c r="F20" s="39">
        <v>100</v>
      </c>
      <c r="G20" s="40">
        <f>B20*Assumptions!$C$19*365*24*Assumptions!$D$26*1000/(Assumptions!$C$10*0.001) /10^9</f>
        <v>12.833780869565217</v>
      </c>
      <c r="H20" s="40">
        <f>C20*Assumptions!$C$20*365*24*Assumptions!$D$30*1000/(Assumptions!$C$10*0.001) /10^9</f>
        <v>43.86534406777713</v>
      </c>
      <c r="I20" s="40">
        <f>E20*Assumptions!$C$46/(Assumptions!$C$10*0.001) /10^9</f>
        <v>2.4664940627267682</v>
      </c>
      <c r="J20" s="40">
        <f>D20*Assumptions!$C$56/(Assumptions!$C$10*0.001) /10^9</f>
        <v>3.9497937230450071</v>
      </c>
      <c r="K20" s="40">
        <f>F20*Assumptions!$C$65/(Assumptions!$C$10*0.001) /10^9</f>
        <v>4.6589332295950063</v>
      </c>
      <c r="L20" s="47">
        <f>4</f>
        <v>4</v>
      </c>
      <c r="M20" s="39">
        <v>19.02</v>
      </c>
      <c r="N20" s="39">
        <v>11</v>
      </c>
      <c r="O20" s="44">
        <f>N20*Assumptions!$C$97/(Assumptions!$G$10*0.001) /10^9*M20/100</f>
        <v>1.4213447793899321</v>
      </c>
      <c r="P20" s="48">
        <f>Assumptions!$C$114*Assumptions!$C$113/(Assumptions!$G$10*0.001) /10^9</f>
        <v>0</v>
      </c>
      <c r="Q20" s="42">
        <f t="shared" si="0"/>
        <v>73.195690732099052</v>
      </c>
      <c r="S20" s="29" t="str">
        <f t="shared" si="1"/>
        <v>(250,71,50,11,0.19)</v>
      </c>
    </row>
    <row r="21" spans="2:19">
      <c r="B21" s="4">
        <v>12</v>
      </c>
      <c r="C21" s="39">
        <v>250</v>
      </c>
      <c r="D21" s="39">
        <v>69</v>
      </c>
      <c r="E21" s="37">
        <v>60</v>
      </c>
      <c r="F21" s="39">
        <v>100</v>
      </c>
      <c r="G21" s="40">
        <f>B21*Assumptions!$C$19*365*24*Assumptions!$D$26*1000/(Assumptions!$C$10*0.001) /10^9</f>
        <v>12.833780869565217</v>
      </c>
      <c r="H21" s="40">
        <f>C21*Assumptions!$C$20*365*24*Assumptions!$D$30*1000/(Assumptions!$C$10*0.001) /10^9</f>
        <v>43.86534406777713</v>
      </c>
      <c r="I21" s="40">
        <f>E21*Assumptions!$C$46/(Assumptions!$C$10*0.001) /10^9</f>
        <v>2.9597928752721221</v>
      </c>
      <c r="J21" s="40">
        <f>D21*Assumptions!$C$56/(Assumptions!$C$10*0.001) /10^9</f>
        <v>3.8385319280296546</v>
      </c>
      <c r="K21" s="40">
        <f>F21*Assumptions!$C$65/(Assumptions!$C$10*0.001) /10^9</f>
        <v>4.6589332295950063</v>
      </c>
      <c r="L21" s="47">
        <f>4</f>
        <v>4</v>
      </c>
      <c r="M21" s="39">
        <v>22.2</v>
      </c>
      <c r="N21" s="39">
        <v>9</v>
      </c>
      <c r="O21" s="44">
        <f>N21*Assumptions!$C$97/(Assumptions!$G$10*0.001) /10^9*M21/100</f>
        <v>1.3573496172550827</v>
      </c>
      <c r="P21" s="48">
        <f>Assumptions!$C$114*Assumptions!$C$113/(Assumptions!$G$10*0.001) /10^9</f>
        <v>0</v>
      </c>
      <c r="Q21" s="42">
        <f t="shared" si="0"/>
        <v>73.513732587494204</v>
      </c>
      <c r="S21" s="29" t="str">
        <f t="shared" si="1"/>
        <v>(250,69,60,9,0.22)</v>
      </c>
    </row>
    <row r="22" spans="2:19">
      <c r="B22" s="4">
        <v>12</v>
      </c>
      <c r="C22" s="39">
        <v>250</v>
      </c>
      <c r="D22" s="39">
        <v>68</v>
      </c>
      <c r="E22" s="37">
        <v>70</v>
      </c>
      <c r="F22" s="39">
        <v>100</v>
      </c>
      <c r="G22" s="40">
        <f>B22*Assumptions!$C$19*365*24*Assumptions!$D$26*1000/(Assumptions!$C$10*0.001) /10^9</f>
        <v>12.833780869565217</v>
      </c>
      <c r="H22" s="40">
        <f>C22*Assumptions!$C$20*365*24*Assumptions!$D$30*1000/(Assumptions!$C$10*0.001) /10^9</f>
        <v>43.86534406777713</v>
      </c>
      <c r="I22" s="40">
        <f>E22*Assumptions!$C$46/(Assumptions!$C$10*0.001) /10^9</f>
        <v>3.4530916878174751</v>
      </c>
      <c r="J22" s="40">
        <f>D22*Assumptions!$C$56/(Assumptions!$C$10*0.001) /10^9</f>
        <v>3.782901030521979</v>
      </c>
      <c r="K22" s="40">
        <f>F22*Assumptions!$C$65/(Assumptions!$C$10*0.001) /10^9</f>
        <v>4.6589332295950063</v>
      </c>
      <c r="L22" s="47">
        <f>4</f>
        <v>4</v>
      </c>
      <c r="M22" s="39">
        <v>24.08</v>
      </c>
      <c r="N22" s="39">
        <v>8</v>
      </c>
      <c r="O22" s="44">
        <f>N22*Assumptions!$C$97/(Assumptions!$G$10*0.001) /10^9*M22/100</f>
        <v>1.3087078591992949</v>
      </c>
      <c r="P22" s="48">
        <f>Assumptions!$C$114*Assumptions!$C$113/(Assumptions!$G$10*0.001) /10^9</f>
        <v>0</v>
      </c>
      <c r="Q22" s="42">
        <f t="shared" si="0"/>
        <v>73.902758744476102</v>
      </c>
      <c r="S22" s="29" t="str">
        <f t="shared" si="1"/>
        <v>(250,68,70,8,0.24)</v>
      </c>
    </row>
    <row r="23" spans="2:19">
      <c r="B23" s="4">
        <v>12</v>
      </c>
      <c r="C23" s="39">
        <v>250</v>
      </c>
      <c r="D23" s="39">
        <v>67</v>
      </c>
      <c r="E23" s="37">
        <v>80</v>
      </c>
      <c r="F23" s="39">
        <v>100</v>
      </c>
      <c r="G23" s="40">
        <f>B23*Assumptions!$C$19*365*24*Assumptions!$D$26*1000/(Assumptions!$C$10*0.001) /10^9</f>
        <v>12.833780869565217</v>
      </c>
      <c r="H23" s="40">
        <f>C23*Assumptions!$C$20*365*24*Assumptions!$D$30*1000/(Assumptions!$C$10*0.001) /10^9</f>
        <v>43.86534406777713</v>
      </c>
      <c r="I23" s="40">
        <f>E23*Assumptions!$C$46/(Assumptions!$C$10*0.001) /10^9</f>
        <v>3.9463905003628286</v>
      </c>
      <c r="J23" s="40">
        <f>D23*Assumptions!$C$56/(Assumptions!$C$10*0.001) /10^9</f>
        <v>3.7272701330143021</v>
      </c>
      <c r="K23" s="40">
        <f>F23*Assumptions!$C$65/(Assumptions!$C$10*0.001) /10^9</f>
        <v>4.6589332295950063</v>
      </c>
      <c r="L23" s="47">
        <f>4</f>
        <v>4</v>
      </c>
      <c r="M23" s="39">
        <v>25.04</v>
      </c>
      <c r="N23" s="39">
        <v>8</v>
      </c>
      <c r="O23" s="44">
        <f>N23*Assumptions!$C$97/(Assumptions!$G$10*0.001) /10^9*M23/100</f>
        <v>1.3608822589015923</v>
      </c>
      <c r="P23" s="48">
        <f>Assumptions!$C$114*Assumptions!$C$113/(Assumptions!$G$10*0.001) /10^9</f>
        <v>0</v>
      </c>
      <c r="Q23" s="42">
        <f t="shared" si="0"/>
        <v>74.392601059216091</v>
      </c>
      <c r="S23" s="29" t="str">
        <f t="shared" si="1"/>
        <v>(250,67,80,8,0.25)</v>
      </c>
    </row>
    <row r="24" spans="2:19">
      <c r="B24" s="4">
        <v>12</v>
      </c>
      <c r="C24" s="39">
        <v>250</v>
      </c>
      <c r="D24" s="39">
        <v>67</v>
      </c>
      <c r="E24" s="37">
        <v>90</v>
      </c>
      <c r="F24" s="39">
        <v>100</v>
      </c>
      <c r="G24" s="40">
        <f>B24*Assumptions!$C$19*365*24*Assumptions!$D$26*1000/(Assumptions!$C$10*0.001) /10^9</f>
        <v>12.833780869565217</v>
      </c>
      <c r="H24" s="40">
        <f>C24*Assumptions!$C$20*365*24*Assumptions!$D$30*1000/(Assumptions!$C$10*0.001) /10^9</f>
        <v>43.86534406777713</v>
      </c>
      <c r="I24" s="40">
        <f>E24*Assumptions!$C$46/(Assumptions!$C$10*0.001) /10^9</f>
        <v>4.4396893129081834</v>
      </c>
      <c r="J24" s="40">
        <f>D24*Assumptions!$C$56/(Assumptions!$C$10*0.001) /10^9</f>
        <v>3.7272701330143021</v>
      </c>
      <c r="K24" s="40">
        <f>F24*Assumptions!$C$65/(Assumptions!$C$10*0.001) /10^9</f>
        <v>4.6589332295950063</v>
      </c>
      <c r="L24" s="47">
        <f>4</f>
        <v>4</v>
      </c>
      <c r="M24" s="39">
        <v>25.64</v>
      </c>
      <c r="N24" s="39">
        <v>8</v>
      </c>
      <c r="O24" s="44">
        <f>N24*Assumptions!$C$97/(Assumptions!$G$10*0.001) /10^9*M24/100</f>
        <v>1.3934912587155284</v>
      </c>
      <c r="P24" s="48">
        <f>Assumptions!$C$114*Assumptions!$C$113/(Assumptions!$G$10*0.001) /10^9</f>
        <v>0</v>
      </c>
      <c r="Q24" s="42">
        <f t="shared" si="0"/>
        <v>74.918508871575369</v>
      </c>
      <c r="S24" s="29" t="str">
        <f t="shared" si="1"/>
        <v>(250,67,90,8,0.26)</v>
      </c>
    </row>
    <row r="25" spans="2:19">
      <c r="B25" s="4">
        <v>12</v>
      </c>
      <c r="C25" s="39">
        <v>250</v>
      </c>
      <c r="D25" s="39">
        <v>67</v>
      </c>
      <c r="E25" s="37">
        <v>100</v>
      </c>
      <c r="F25" s="39">
        <v>100</v>
      </c>
      <c r="G25" s="40">
        <f>B25*Assumptions!$C$19*365*24*Assumptions!$D$26*1000/(Assumptions!$C$10*0.001) /10^9</f>
        <v>12.833780869565217</v>
      </c>
      <c r="H25" s="40">
        <f>C25*Assumptions!$C$20*365*24*Assumptions!$D$30*1000/(Assumptions!$C$10*0.001) /10^9</f>
        <v>43.86534406777713</v>
      </c>
      <c r="I25" s="40">
        <f>E25*Assumptions!$C$46/(Assumptions!$C$10*0.001) /10^9</f>
        <v>4.9329881254535364</v>
      </c>
      <c r="J25" s="40">
        <f>D25*Assumptions!$C$56/(Assumptions!$C$10*0.001) /10^9</f>
        <v>3.7272701330143021</v>
      </c>
      <c r="K25" s="40">
        <f>F25*Assumptions!$C$65/(Assumptions!$C$10*0.001) /10^9</f>
        <v>4.6589332295950063</v>
      </c>
      <c r="L25" s="47">
        <f>4</f>
        <v>4</v>
      </c>
      <c r="M25" s="39">
        <v>26.03</v>
      </c>
      <c r="N25" s="39">
        <v>8</v>
      </c>
      <c r="O25" s="44">
        <f>N25*Assumptions!$C$97/(Assumptions!$G$10*0.001) /10^9*M25/100</f>
        <v>1.4146871085945867</v>
      </c>
      <c r="P25" s="48">
        <f>Assumptions!$C$114*Assumptions!$C$113/(Assumptions!$G$10*0.001) /10^9</f>
        <v>0</v>
      </c>
      <c r="Q25" s="42">
        <f t="shared" si="0"/>
        <v>75.433003533999781</v>
      </c>
      <c r="S25" s="29" t="str">
        <f t="shared" si="1"/>
        <v>(250,67,100,8,0.26)</v>
      </c>
    </row>
    <row r="26" spans="2:19">
      <c r="B26" s="4">
        <v>12</v>
      </c>
      <c r="C26" s="39">
        <v>260</v>
      </c>
      <c r="D26" s="39">
        <v>81</v>
      </c>
      <c r="E26" s="37">
        <v>30</v>
      </c>
      <c r="F26" s="39">
        <v>100</v>
      </c>
      <c r="G26" s="40">
        <f>B26*Assumptions!$C$19*365*24*Assumptions!$D$26*1000/(Assumptions!$C$10*0.001) /10^9</f>
        <v>12.833780869565217</v>
      </c>
      <c r="H26" s="40">
        <f>C26*Assumptions!$C$20*365*24*Assumptions!$D$30*1000/(Assumptions!$C$10*0.001) /10^9</f>
        <v>45.619957830488204</v>
      </c>
      <c r="I26" s="40">
        <f>E26*Assumptions!$C$46/(Assumptions!$C$10*0.001) /10^9</f>
        <v>1.479896437636061</v>
      </c>
      <c r="J26" s="40">
        <f>D26*Assumptions!$C$56/(Assumptions!$C$10*0.001) /10^9</f>
        <v>4.5061026981217687</v>
      </c>
      <c r="K26" s="40">
        <f>F26*Assumptions!$C$65/(Assumptions!$C$10*0.001) /10^9</f>
        <v>4.6589332295950063</v>
      </c>
      <c r="L26" s="47">
        <f>4</f>
        <v>4</v>
      </c>
      <c r="M26" s="39">
        <v>11.05</v>
      </c>
      <c r="N26" s="39">
        <v>19</v>
      </c>
      <c r="O26" s="44">
        <f>N26*Assumptions!$C$97/(Assumptions!$G$10*0.001) /10^9*M26/100</f>
        <v>1.4263040647783018</v>
      </c>
      <c r="P26" s="48">
        <f>Assumptions!$C$114*Assumptions!$C$113/(Assumptions!$G$10*0.001) /10^9</f>
        <v>0</v>
      </c>
      <c r="Q26" s="42">
        <f t="shared" si="0"/>
        <v>74.524975130184572</v>
      </c>
      <c r="S26" s="29" t="str">
        <f t="shared" si="1"/>
        <v>(260,81,30,19,0.11)</v>
      </c>
    </row>
    <row r="27" spans="2:19">
      <c r="B27" s="4">
        <v>12</v>
      </c>
      <c r="C27" s="39">
        <v>260</v>
      </c>
      <c r="D27" s="39">
        <v>63</v>
      </c>
      <c r="E27" s="37">
        <v>40</v>
      </c>
      <c r="F27" s="39">
        <v>100</v>
      </c>
      <c r="G27" s="40">
        <f>B27*Assumptions!$C$19*365*24*Assumptions!$D$26*1000/(Assumptions!$C$10*0.001) /10^9</f>
        <v>12.833780869565217</v>
      </c>
      <c r="H27" s="40">
        <f>C27*Assumptions!$C$20*365*24*Assumptions!$D$30*1000/(Assumptions!$C$10*0.001) /10^9</f>
        <v>45.619957830488204</v>
      </c>
      <c r="I27" s="40">
        <f>E27*Assumptions!$C$46/(Assumptions!$C$10*0.001) /10^9</f>
        <v>1.9731952501814143</v>
      </c>
      <c r="J27" s="40">
        <f>D27*Assumptions!$C$56/(Assumptions!$C$10*0.001) /10^9</f>
        <v>3.5047465429835976</v>
      </c>
      <c r="K27" s="40">
        <f>F27*Assumptions!$C$65/(Assumptions!$C$10*0.001) /10^9</f>
        <v>4.6589332295950063</v>
      </c>
      <c r="L27" s="47">
        <f>4</f>
        <v>4</v>
      </c>
      <c r="M27" s="39">
        <v>20.66</v>
      </c>
      <c r="N27" s="39">
        <v>10</v>
      </c>
      <c r="O27" s="44">
        <f>N27*Assumptions!$C$97/(Assumptions!$G$10*0.001) /10^9*M27/100</f>
        <v>1.4035457003248255</v>
      </c>
      <c r="P27" s="48">
        <f>Assumptions!$C$114*Assumptions!$C$113/(Assumptions!$G$10*0.001) /10^9</f>
        <v>0</v>
      </c>
      <c r="Q27" s="42">
        <f t="shared" si="0"/>
        <v>73.994159423138257</v>
      </c>
      <c r="S27" s="29" t="str">
        <f t="shared" si="1"/>
        <v>(260,63,40,10,0.21)</v>
      </c>
    </row>
    <row r="28" spans="2:19">
      <c r="B28" s="4">
        <v>12</v>
      </c>
      <c r="C28" s="39">
        <v>260</v>
      </c>
      <c r="D28" s="39">
        <v>60</v>
      </c>
      <c r="E28" s="37">
        <v>50</v>
      </c>
      <c r="F28" s="39">
        <v>100</v>
      </c>
      <c r="G28" s="40">
        <f>B28*Assumptions!$C$19*365*24*Assumptions!$D$26*1000/(Assumptions!$C$10*0.001) /10^9</f>
        <v>12.833780869565217</v>
      </c>
      <c r="H28" s="40">
        <f>C28*Assumptions!$C$20*365*24*Assumptions!$D$30*1000/(Assumptions!$C$10*0.001) /10^9</f>
        <v>45.619957830488204</v>
      </c>
      <c r="I28" s="40">
        <f>E28*Assumptions!$C$46/(Assumptions!$C$10*0.001) /10^9</f>
        <v>2.4664940627267682</v>
      </c>
      <c r="J28" s="40">
        <f>D28*Assumptions!$C$56/(Assumptions!$C$10*0.001) /10^9</f>
        <v>3.3378538504605695</v>
      </c>
      <c r="K28" s="40">
        <f>F28*Assumptions!$C$65/(Assumptions!$C$10*0.001) /10^9</f>
        <v>4.6589332295950063</v>
      </c>
      <c r="L28" s="47">
        <f>4</f>
        <v>4</v>
      </c>
      <c r="M28" s="39">
        <v>25.81</v>
      </c>
      <c r="N28" s="39">
        <v>8</v>
      </c>
      <c r="O28" s="44">
        <f>N28*Assumptions!$C$97/(Assumptions!$G$10*0.001) /10^9*M28/100</f>
        <v>1.4027304753294769</v>
      </c>
      <c r="P28" s="48">
        <f>Assumptions!$C$114*Assumptions!$C$113/(Assumptions!$G$10*0.001) /10^9</f>
        <v>0</v>
      </c>
      <c r="Q28" s="42">
        <f t="shared" si="0"/>
        <v>74.319750318165248</v>
      </c>
      <c r="S28" s="29" t="str">
        <f t="shared" si="1"/>
        <v>(260,60,50,8,0.26)</v>
      </c>
    </row>
    <row r="29" spans="2:19">
      <c r="B29" s="4">
        <v>12</v>
      </c>
      <c r="C29" s="39">
        <v>260</v>
      </c>
      <c r="D29" s="39">
        <v>58</v>
      </c>
      <c r="E29" s="37">
        <v>60</v>
      </c>
      <c r="F29" s="39">
        <v>100</v>
      </c>
      <c r="G29" s="40">
        <f>B29*Assumptions!$C$19*365*24*Assumptions!$D$26*1000/(Assumptions!$C$10*0.001) /10^9</f>
        <v>12.833780869565217</v>
      </c>
      <c r="H29" s="40">
        <f>C29*Assumptions!$C$20*365*24*Assumptions!$D$30*1000/(Assumptions!$C$10*0.001) /10^9</f>
        <v>45.619957830488204</v>
      </c>
      <c r="I29" s="40">
        <f>E29*Assumptions!$C$46/(Assumptions!$C$10*0.001) /10^9</f>
        <v>2.9597928752721221</v>
      </c>
      <c r="J29" s="40">
        <f>D29*Assumptions!$C$56/(Assumptions!$C$10*0.001) /10^9</f>
        <v>3.226592055445217</v>
      </c>
      <c r="K29" s="40">
        <f>F29*Assumptions!$C$65/(Assumptions!$C$10*0.001) /10^9</f>
        <v>4.6589332295950063</v>
      </c>
      <c r="L29" s="47">
        <f>4</f>
        <v>4</v>
      </c>
      <c r="M29" s="39">
        <v>28.82</v>
      </c>
      <c r="N29" s="39">
        <v>7</v>
      </c>
      <c r="O29" s="44">
        <f>N29*Assumptions!$C$97/(Assumptions!$G$10*0.001) /10^9*M29/100</f>
        <v>1.370529088013215</v>
      </c>
      <c r="P29" s="48">
        <f>Assumptions!$C$114*Assumptions!$C$113/(Assumptions!$G$10*0.001) /10^9</f>
        <v>0</v>
      </c>
      <c r="Q29" s="42">
        <f t="shared" si="0"/>
        <v>74.66958594837898</v>
      </c>
      <c r="S29" s="29" t="str">
        <f t="shared" si="1"/>
        <v>(260,58,60,7,0.29)</v>
      </c>
    </row>
    <row r="30" spans="2:19">
      <c r="B30" s="4">
        <v>12</v>
      </c>
      <c r="C30" s="39">
        <v>260</v>
      </c>
      <c r="D30" s="39">
        <v>57</v>
      </c>
      <c r="E30" s="37">
        <v>70</v>
      </c>
      <c r="F30" s="39">
        <v>100</v>
      </c>
      <c r="G30" s="40">
        <f>B30*Assumptions!$C$19*365*24*Assumptions!$D$26*1000/(Assumptions!$C$10*0.001) /10^9</f>
        <v>12.833780869565217</v>
      </c>
      <c r="H30" s="40">
        <f>C30*Assumptions!$C$20*365*24*Assumptions!$D$30*1000/(Assumptions!$C$10*0.001) /10^9</f>
        <v>45.619957830488204</v>
      </c>
      <c r="I30" s="40">
        <f>E30*Assumptions!$C$46/(Assumptions!$C$10*0.001) /10^9</f>
        <v>3.4530916878174751</v>
      </c>
      <c r="J30" s="40">
        <f>D30*Assumptions!$C$56/(Assumptions!$C$10*0.001) /10^9</f>
        <v>3.170961157937541</v>
      </c>
      <c r="K30" s="40">
        <f>F30*Assumptions!$C$65/(Assumptions!$C$10*0.001) /10^9</f>
        <v>4.6589332295950063</v>
      </c>
      <c r="L30" s="47">
        <f>4</f>
        <v>4</v>
      </c>
      <c r="M30" s="39">
        <v>30.61</v>
      </c>
      <c r="N30" s="39">
        <v>7</v>
      </c>
      <c r="O30" s="44">
        <f>N30*Assumptions!$C$97/(Assumptions!$G$10*0.001) /10^9*M30/100</f>
        <v>1.4556521646108436</v>
      </c>
      <c r="P30" s="48">
        <f>Assumptions!$C$114*Assumptions!$C$113/(Assumptions!$G$10*0.001) /10^9</f>
        <v>0</v>
      </c>
      <c r="Q30" s="42">
        <f t="shared" si="0"/>
        <v>75.192376940014285</v>
      </c>
      <c r="S30" s="29" t="str">
        <f t="shared" si="1"/>
        <v>(260,57,70,7,0.31)</v>
      </c>
    </row>
    <row r="31" spans="2:19">
      <c r="B31" s="4">
        <v>12</v>
      </c>
      <c r="C31" s="39">
        <v>260</v>
      </c>
      <c r="D31" s="39">
        <v>56</v>
      </c>
      <c r="E31" s="37">
        <v>80</v>
      </c>
      <c r="F31" s="39">
        <v>100</v>
      </c>
      <c r="G31" s="40">
        <f>B31*Assumptions!$C$19*365*24*Assumptions!$D$26*1000/(Assumptions!$C$10*0.001) /10^9</f>
        <v>12.833780869565217</v>
      </c>
      <c r="H31" s="40">
        <f>C31*Assumptions!$C$20*365*24*Assumptions!$D$30*1000/(Assumptions!$C$10*0.001) /10^9</f>
        <v>45.619957830488204</v>
      </c>
      <c r="I31" s="40">
        <f>E31*Assumptions!$C$46/(Assumptions!$C$10*0.001) /10^9</f>
        <v>3.9463905003628286</v>
      </c>
      <c r="J31" s="40">
        <f>D31*Assumptions!$C$56/(Assumptions!$C$10*0.001) /10^9</f>
        <v>3.1153302604298649</v>
      </c>
      <c r="K31" s="40">
        <f>F31*Assumptions!$C$65/(Assumptions!$C$10*0.001) /10^9</f>
        <v>4.6589332295950063</v>
      </c>
      <c r="L31" s="47">
        <f>4</f>
        <v>4</v>
      </c>
      <c r="M31" s="39">
        <v>31.81</v>
      </c>
      <c r="N31" s="39">
        <v>6</v>
      </c>
      <c r="O31" s="44">
        <f>N31*Assumptions!$C$97/(Assumptions!$G$10*0.001) /10^9*M31/100</f>
        <v>1.2966153551016271</v>
      </c>
      <c r="P31" s="48">
        <f>Assumptions!$C$114*Assumptions!$C$113/(Assumptions!$G$10*0.001) /10^9</f>
        <v>0</v>
      </c>
      <c r="Q31" s="42">
        <f t="shared" si="0"/>
        <v>75.471008045542746</v>
      </c>
      <c r="S31" s="29" t="str">
        <f t="shared" si="1"/>
        <v>(260,56,80,6,0.32)</v>
      </c>
    </row>
    <row r="32" spans="2:19">
      <c r="B32" s="4">
        <v>12</v>
      </c>
      <c r="C32" s="39">
        <v>260</v>
      </c>
      <c r="D32" s="39">
        <v>55</v>
      </c>
      <c r="E32" s="37">
        <v>90</v>
      </c>
      <c r="F32" s="39">
        <v>100</v>
      </c>
      <c r="G32" s="40">
        <f>B32*Assumptions!$C$19*365*24*Assumptions!$D$26*1000/(Assumptions!$C$10*0.001) /10^9</f>
        <v>12.833780869565217</v>
      </c>
      <c r="H32" s="40">
        <f>C32*Assumptions!$C$20*365*24*Assumptions!$D$30*1000/(Assumptions!$C$10*0.001) /10^9</f>
        <v>45.619957830488204</v>
      </c>
      <c r="I32" s="40">
        <f>E32*Assumptions!$C$46/(Assumptions!$C$10*0.001) /10^9</f>
        <v>4.4396893129081834</v>
      </c>
      <c r="J32" s="40">
        <f>D32*Assumptions!$C$56/(Assumptions!$C$10*0.001) /10^9</f>
        <v>3.0596993629221889</v>
      </c>
      <c r="K32" s="40">
        <f>F32*Assumptions!$C$65/(Assumptions!$C$10*0.001) /10^9</f>
        <v>4.6589332295950063</v>
      </c>
      <c r="L32" s="47">
        <f>4</f>
        <v>4</v>
      </c>
      <c r="M32" s="39">
        <v>32.380000000000003</v>
      </c>
      <c r="N32" s="39">
        <v>6</v>
      </c>
      <c r="O32" s="44">
        <f>N32*Assumptions!$C$97/(Assumptions!$G$10*0.001) /10^9*M32/100</f>
        <v>1.3198492674690567</v>
      </c>
      <c r="P32" s="48">
        <f>Assumptions!$C$114*Assumptions!$C$113/(Assumptions!$G$10*0.001) /10^9</f>
        <v>0</v>
      </c>
      <c r="Q32" s="42">
        <f t="shared" si="0"/>
        <v>75.931909872947855</v>
      </c>
      <c r="S32" s="29" t="str">
        <f t="shared" si="1"/>
        <v>(260,55,90,6,0.32)</v>
      </c>
    </row>
    <row r="33" spans="2:19">
      <c r="B33" s="4">
        <v>12</v>
      </c>
      <c r="C33" s="39">
        <v>260</v>
      </c>
      <c r="D33" s="39">
        <v>55</v>
      </c>
      <c r="E33" s="37">
        <v>100</v>
      </c>
      <c r="F33" s="39">
        <v>100</v>
      </c>
      <c r="G33" s="40">
        <f>B33*Assumptions!$C$19*365*24*Assumptions!$D$26*1000/(Assumptions!$C$10*0.001) /10^9</f>
        <v>12.833780869565217</v>
      </c>
      <c r="H33" s="40">
        <f>C33*Assumptions!$C$20*365*24*Assumptions!$D$30*1000/(Assumptions!$C$10*0.001) /10^9</f>
        <v>45.619957830488204</v>
      </c>
      <c r="I33" s="40">
        <f>E33*Assumptions!$C$46/(Assumptions!$C$10*0.001) /10^9</f>
        <v>4.9329881254535364</v>
      </c>
      <c r="J33" s="40">
        <f>D33*Assumptions!$C$56/(Assumptions!$C$10*0.001) /10^9</f>
        <v>3.0596993629221889</v>
      </c>
      <c r="K33" s="40">
        <f>F33*Assumptions!$C$65/(Assumptions!$C$10*0.001) /10^9</f>
        <v>4.6589332295950063</v>
      </c>
      <c r="L33" s="47">
        <f>4</f>
        <v>4</v>
      </c>
      <c r="M33" s="39">
        <v>32.659999999999997</v>
      </c>
      <c r="N33" s="39">
        <v>6</v>
      </c>
      <c r="O33" s="44">
        <f>N33*Assumptions!$C$97/(Assumptions!$G$10*0.001) /10^9*M33/100</f>
        <v>1.331262417403934</v>
      </c>
      <c r="P33" s="48">
        <f>Assumptions!$C$114*Assumptions!$C$113/(Assumptions!$G$10*0.001) /10^9</f>
        <v>0</v>
      </c>
      <c r="Q33" s="42">
        <f t="shared" si="0"/>
        <v>76.436621835428085</v>
      </c>
      <c r="S33" s="29" t="str">
        <f t="shared" si="1"/>
        <v>(260,55,100,6,0.33)</v>
      </c>
    </row>
    <row r="34" spans="2:19">
      <c r="B34" s="4">
        <v>12</v>
      </c>
      <c r="C34" s="39">
        <v>270</v>
      </c>
      <c r="D34" s="39">
        <v>61</v>
      </c>
      <c r="E34" s="37">
        <v>30</v>
      </c>
      <c r="F34" s="39">
        <v>100</v>
      </c>
      <c r="G34" s="40">
        <f>B34*Assumptions!$C$19*365*24*Assumptions!$D$26*1000/(Assumptions!$C$10*0.001) /10^9</f>
        <v>12.833780869565217</v>
      </c>
      <c r="H34" s="40">
        <f>C34*Assumptions!$C$20*365*24*Assumptions!$D$30*1000/(Assumptions!$C$10*0.001) /10^9</f>
        <v>47.374571593199285</v>
      </c>
      <c r="I34" s="40">
        <f>E34*Assumptions!$C$46/(Assumptions!$C$10*0.001) /10^9</f>
        <v>1.479896437636061</v>
      </c>
      <c r="J34" s="40">
        <f>D34*Assumptions!$C$56/(Assumptions!$C$10*0.001) /10^9</f>
        <v>3.393484747968246</v>
      </c>
      <c r="K34" s="40">
        <f>F34*Assumptions!$C$65/(Assumptions!$C$10*0.001) /10^9</f>
        <v>4.6589332295950063</v>
      </c>
      <c r="L34" s="47">
        <f>4</f>
        <v>4</v>
      </c>
      <c r="M34" s="39">
        <v>18.579999999999998</v>
      </c>
      <c r="N34" s="39">
        <v>11</v>
      </c>
      <c r="O34" s="44">
        <f>N34*Assumptions!$C$97/(Assumptions!$G$10*0.001) /10^9*M34/100</f>
        <v>1.3884640379108797</v>
      </c>
      <c r="P34" s="48">
        <f>Assumptions!$C$114*Assumptions!$C$113/(Assumptions!$G$10*0.001) /10^9</f>
        <v>0</v>
      </c>
      <c r="Q34" s="42">
        <f t="shared" si="0"/>
        <v>75.129130915874697</v>
      </c>
      <c r="S34" s="29" t="str">
        <f t="shared" si="1"/>
        <v>(270,61,30,11,0.19)</v>
      </c>
    </row>
    <row r="35" spans="2:19">
      <c r="B35" s="4">
        <v>12</v>
      </c>
      <c r="C35" s="39">
        <v>270</v>
      </c>
      <c r="D35" s="39">
        <v>53</v>
      </c>
      <c r="E35" s="37">
        <v>40</v>
      </c>
      <c r="F35" s="39">
        <v>100</v>
      </c>
      <c r="G35" s="40">
        <f>B35*Assumptions!$C$19*365*24*Assumptions!$D$26*1000/(Assumptions!$C$10*0.001) /10^9</f>
        <v>12.833780869565217</v>
      </c>
      <c r="H35" s="40">
        <f>C35*Assumptions!$C$20*365*24*Assumptions!$D$30*1000/(Assumptions!$C$10*0.001) /10^9</f>
        <v>47.374571593199285</v>
      </c>
      <c r="I35" s="40">
        <f>E35*Assumptions!$C$46/(Assumptions!$C$10*0.001) /10^9</f>
        <v>1.9731952501814143</v>
      </c>
      <c r="J35" s="40">
        <f>D35*Assumptions!$C$56/(Assumptions!$C$10*0.001) /10^9</f>
        <v>2.9484375679068364</v>
      </c>
      <c r="K35" s="40">
        <f>F35*Assumptions!$C$65/(Assumptions!$C$10*0.001) /10^9</f>
        <v>4.6589332295950063</v>
      </c>
      <c r="L35" s="47">
        <f>4</f>
        <v>4</v>
      </c>
      <c r="M35" s="39">
        <v>27.51</v>
      </c>
      <c r="N35" s="39">
        <v>7</v>
      </c>
      <c r="O35" s="44">
        <f>N35*Assumptions!$C$97/(Assumptions!$G$10*0.001) /10^9*M35/100</f>
        <v>1.3082323112853418</v>
      </c>
      <c r="P35" s="48">
        <f>Assumptions!$C$114*Assumptions!$C$113/(Assumptions!$G$10*0.001) /10^9</f>
        <v>0</v>
      </c>
      <c r="Q35" s="42">
        <f t="shared" si="0"/>
        <v>75.097150821733095</v>
      </c>
      <c r="S35" s="29" t="str">
        <f t="shared" si="1"/>
        <v>(270,53,40,7,0.28)</v>
      </c>
    </row>
    <row r="36" spans="2:19">
      <c r="B36" s="4">
        <v>12</v>
      </c>
      <c r="C36" s="39">
        <v>270</v>
      </c>
      <c r="D36" s="39">
        <v>50</v>
      </c>
      <c r="E36" s="37">
        <v>50</v>
      </c>
      <c r="F36" s="39">
        <v>100</v>
      </c>
      <c r="G36" s="40">
        <f>B36*Assumptions!$C$19*365*24*Assumptions!$D$26*1000/(Assumptions!$C$10*0.001) /10^9</f>
        <v>12.833780869565217</v>
      </c>
      <c r="H36" s="40">
        <f>C36*Assumptions!$C$20*365*24*Assumptions!$D$30*1000/(Assumptions!$C$10*0.001) /10^9</f>
        <v>47.374571593199285</v>
      </c>
      <c r="I36" s="40">
        <f>E36*Assumptions!$C$46/(Assumptions!$C$10*0.001) /10^9</f>
        <v>2.4664940627267682</v>
      </c>
      <c r="J36" s="40">
        <f>D36*Assumptions!$C$56/(Assumptions!$C$10*0.001) /10^9</f>
        <v>2.7815448753838083</v>
      </c>
      <c r="K36" s="40">
        <f>F36*Assumptions!$C$65/(Assumptions!$C$10*0.001) /10^9</f>
        <v>4.6589332295950063</v>
      </c>
      <c r="L36" s="47">
        <f>4</f>
        <v>4</v>
      </c>
      <c r="M36" s="39">
        <v>32.18</v>
      </c>
      <c r="N36" s="39">
        <v>6</v>
      </c>
      <c r="O36" s="44">
        <f>N36*Assumptions!$C$97/(Assumptions!$G$10*0.001) /10^9*M36/100</f>
        <v>1.3116970175155727</v>
      </c>
      <c r="P36" s="48">
        <f>Assumptions!$C$114*Assumptions!$C$113/(Assumptions!$G$10*0.001) /10^9</f>
        <v>0</v>
      </c>
      <c r="Q36" s="42">
        <f t="shared" si="0"/>
        <v>75.427021647985654</v>
      </c>
      <c r="S36" s="29" t="str">
        <f t="shared" si="1"/>
        <v>(270,50,50,6,0.32)</v>
      </c>
    </row>
    <row r="37" spans="2:19">
      <c r="B37" s="4">
        <v>12</v>
      </c>
      <c r="C37" s="39">
        <v>270</v>
      </c>
      <c r="D37" s="39">
        <v>47</v>
      </c>
      <c r="E37" s="37">
        <v>60</v>
      </c>
      <c r="F37" s="39">
        <v>100</v>
      </c>
      <c r="G37" s="40">
        <f>B37*Assumptions!$C$19*365*24*Assumptions!$D$26*1000/(Assumptions!$C$10*0.001) /10^9</f>
        <v>12.833780869565217</v>
      </c>
      <c r="H37" s="40">
        <f>C37*Assumptions!$C$20*365*24*Assumptions!$D$30*1000/(Assumptions!$C$10*0.001) /10^9</f>
        <v>47.374571593199285</v>
      </c>
      <c r="I37" s="40">
        <f>E37*Assumptions!$C$46/(Assumptions!$C$10*0.001) /10^9</f>
        <v>2.9597928752721221</v>
      </c>
      <c r="J37" s="40">
        <f>D37*Assumptions!$C$56/(Assumptions!$C$10*0.001) /10^9</f>
        <v>2.6146521828607794</v>
      </c>
      <c r="K37" s="40">
        <f>F37*Assumptions!$C$65/(Assumptions!$C$10*0.001) /10^9</f>
        <v>4.6589332295950063</v>
      </c>
      <c r="L37" s="47">
        <f>4</f>
        <v>4</v>
      </c>
      <c r="M37" s="39">
        <v>34.85</v>
      </c>
      <c r="N37" s="39">
        <v>6</v>
      </c>
      <c r="O37" s="44">
        <f>N37*Assumptions!$C$97/(Assumptions!$G$10*0.001) /10^9*M37/100</f>
        <v>1.4205295543945837</v>
      </c>
      <c r="P37" s="48">
        <f>Assumptions!$C$114*Assumptions!$C$113/(Assumptions!$G$10*0.001) /10^9</f>
        <v>0</v>
      </c>
      <c r="Q37" s="42">
        <f t="shared" si="0"/>
        <v>75.862260304887002</v>
      </c>
      <c r="S37" s="29" t="str">
        <f t="shared" si="1"/>
        <v>(270,47,60,6,0.35)</v>
      </c>
    </row>
    <row r="38" spans="2:19">
      <c r="B38" s="4">
        <v>12</v>
      </c>
      <c r="C38" s="39">
        <v>270</v>
      </c>
      <c r="D38" s="39">
        <v>46</v>
      </c>
      <c r="E38" s="37">
        <v>70</v>
      </c>
      <c r="F38" s="39">
        <v>100</v>
      </c>
      <c r="G38" s="40">
        <f>B38*Assumptions!$C$19*365*24*Assumptions!$D$26*1000/(Assumptions!$C$10*0.001) /10^9</f>
        <v>12.833780869565217</v>
      </c>
      <c r="H38" s="40">
        <f>C38*Assumptions!$C$20*365*24*Assumptions!$D$30*1000/(Assumptions!$C$10*0.001) /10^9</f>
        <v>47.374571593199285</v>
      </c>
      <c r="I38" s="40">
        <f>E38*Assumptions!$C$46/(Assumptions!$C$10*0.001) /10^9</f>
        <v>3.4530916878174751</v>
      </c>
      <c r="J38" s="40">
        <f>D38*Assumptions!$C$56/(Assumptions!$C$10*0.001) /10^9</f>
        <v>2.5590212853531038</v>
      </c>
      <c r="K38" s="40">
        <f>F38*Assumptions!$C$65/(Assumptions!$C$10*0.001) /10^9</f>
        <v>4.6589332295950063</v>
      </c>
      <c r="L38" s="47">
        <f>4</f>
        <v>4</v>
      </c>
      <c r="M38" s="39">
        <v>36.299999999999997</v>
      </c>
      <c r="N38" s="39">
        <v>6</v>
      </c>
      <c r="O38" s="44">
        <f>N38*Assumptions!$C$97/(Assumptions!$G$10*0.001) /10^9*M38/100</f>
        <v>1.4796333665573425</v>
      </c>
      <c r="P38" s="48">
        <f>Assumptions!$C$114*Assumptions!$C$113/(Assumptions!$G$10*0.001) /10^9</f>
        <v>0</v>
      </c>
      <c r="Q38" s="42">
        <f t="shared" si="0"/>
        <v>76.359032032087427</v>
      </c>
      <c r="S38" s="29" t="str">
        <f t="shared" si="1"/>
        <v>(270,46,70,6,0.36)</v>
      </c>
    </row>
    <row r="39" spans="2:19">
      <c r="B39" s="4">
        <v>12</v>
      </c>
      <c r="C39" s="39">
        <v>270</v>
      </c>
      <c r="D39" s="39">
        <v>45</v>
      </c>
      <c r="E39" s="37">
        <v>80</v>
      </c>
      <c r="F39" s="39">
        <v>100</v>
      </c>
      <c r="G39" s="40">
        <f>B39*Assumptions!$C$19*365*24*Assumptions!$D$26*1000/(Assumptions!$C$10*0.001) /10^9</f>
        <v>12.833780869565217</v>
      </c>
      <c r="H39" s="40">
        <f>C39*Assumptions!$C$20*365*24*Assumptions!$D$30*1000/(Assumptions!$C$10*0.001) /10^9</f>
        <v>47.374571593199285</v>
      </c>
      <c r="I39" s="40">
        <f>E39*Assumptions!$C$46/(Assumptions!$C$10*0.001) /10^9</f>
        <v>3.9463905003628286</v>
      </c>
      <c r="J39" s="40">
        <f>D39*Assumptions!$C$56/(Assumptions!$C$10*0.001) /10^9</f>
        <v>2.5033903878454269</v>
      </c>
      <c r="K39" s="40">
        <f>F39*Assumptions!$C$65/(Assumptions!$C$10*0.001) /10^9</f>
        <v>4.6589332295950063</v>
      </c>
      <c r="L39" s="47">
        <f>4</f>
        <v>4</v>
      </c>
      <c r="M39" s="39">
        <v>37.200000000000003</v>
      </c>
      <c r="N39" s="39">
        <v>6</v>
      </c>
      <c r="O39" s="44">
        <f>N39*Assumptions!$C$97/(Assumptions!$G$10*0.001) /10^9*M39/100</f>
        <v>1.5163184913480205</v>
      </c>
      <c r="P39" s="48">
        <f>Assumptions!$C$114*Assumptions!$C$113/(Assumptions!$G$10*0.001) /10^9</f>
        <v>0</v>
      </c>
      <c r="Q39" s="42">
        <f t="shared" si="0"/>
        <v>76.833385071915785</v>
      </c>
      <c r="S39" s="29" t="str">
        <f t="shared" si="1"/>
        <v>(270,45,80,6,0.37)</v>
      </c>
    </row>
    <row r="40" spans="2:19">
      <c r="B40" s="4">
        <v>12</v>
      </c>
      <c r="C40" s="39">
        <v>270</v>
      </c>
      <c r="D40" s="39">
        <v>44</v>
      </c>
      <c r="E40" s="37">
        <v>90</v>
      </c>
      <c r="F40" s="39">
        <v>100</v>
      </c>
      <c r="G40" s="40">
        <f>B40*Assumptions!$C$19*365*24*Assumptions!$D$26*1000/(Assumptions!$C$10*0.001) /10^9</f>
        <v>12.833780869565217</v>
      </c>
      <c r="H40" s="40">
        <f>C40*Assumptions!$C$20*365*24*Assumptions!$D$30*1000/(Assumptions!$C$10*0.001) /10^9</f>
        <v>47.374571593199285</v>
      </c>
      <c r="I40" s="40">
        <f>E40*Assumptions!$C$46/(Assumptions!$C$10*0.001) /10^9</f>
        <v>4.4396893129081834</v>
      </c>
      <c r="J40" s="40">
        <f>D40*Assumptions!$C$56/(Assumptions!$C$10*0.001) /10^9</f>
        <v>2.4477594903377509</v>
      </c>
      <c r="K40" s="40">
        <f>F40*Assumptions!$C$65/(Assumptions!$C$10*0.001) /10^9</f>
        <v>4.6589332295950063</v>
      </c>
      <c r="L40" s="47">
        <f>4</f>
        <v>4</v>
      </c>
      <c r="M40" s="39">
        <v>37.78</v>
      </c>
      <c r="N40" s="39">
        <v>5</v>
      </c>
      <c r="O40" s="44">
        <f>N40*Assumptions!$C$97/(Assumptions!$G$10*0.001) /10^9*M40/100</f>
        <v>1.2833000135109367</v>
      </c>
      <c r="P40" s="48">
        <f>Assumptions!$C$114*Assumptions!$C$113/(Assumptions!$G$10*0.001) /10^9</f>
        <v>0</v>
      </c>
      <c r="Q40" s="42">
        <f t="shared" si="0"/>
        <v>77.038034509116372</v>
      </c>
      <c r="S40" s="29" t="str">
        <f t="shared" si="1"/>
        <v>(270,44,90,5,0.38)</v>
      </c>
    </row>
    <row r="41" spans="2:19">
      <c r="B41" s="4">
        <v>12</v>
      </c>
      <c r="C41" s="39">
        <v>270</v>
      </c>
      <c r="D41" s="39">
        <v>44</v>
      </c>
      <c r="E41" s="37">
        <v>100</v>
      </c>
      <c r="F41" s="39">
        <v>100</v>
      </c>
      <c r="G41" s="40">
        <f>B41*Assumptions!$C$19*365*24*Assumptions!$D$26*1000/(Assumptions!$C$10*0.001) /10^9</f>
        <v>12.833780869565217</v>
      </c>
      <c r="H41" s="40">
        <f>C41*Assumptions!$C$20*365*24*Assumptions!$D$30*1000/(Assumptions!$C$10*0.001) /10^9</f>
        <v>47.374571593199285</v>
      </c>
      <c r="I41" s="40">
        <f>E41*Assumptions!$C$46/(Assumptions!$C$10*0.001) /10^9</f>
        <v>4.9329881254535364</v>
      </c>
      <c r="J41" s="40">
        <f>D41*Assumptions!$C$56/(Assumptions!$C$10*0.001) /10^9</f>
        <v>2.4477594903377509</v>
      </c>
      <c r="K41" s="40">
        <f>F41*Assumptions!$C$65/(Assumptions!$C$10*0.001) /10^9</f>
        <v>4.6589332295950063</v>
      </c>
      <c r="L41" s="47">
        <f>4</f>
        <v>4</v>
      </c>
      <c r="M41" s="39">
        <v>38.090000000000003</v>
      </c>
      <c r="N41" s="39">
        <v>5</v>
      </c>
      <c r="O41" s="44">
        <f>N41*Assumptions!$C$97/(Assumptions!$G$10*0.001) /10^9*M41/100</f>
        <v>1.2938300030341869</v>
      </c>
      <c r="P41" s="48">
        <f>Assumptions!$C$114*Assumptions!$C$113/(Assumptions!$G$10*0.001) /10^9</f>
        <v>0</v>
      </c>
      <c r="Q41" s="42">
        <f t="shared" si="0"/>
        <v>77.541863311184983</v>
      </c>
      <c r="S41" s="29" t="str">
        <f t="shared" si="1"/>
        <v>(270,44,100,5,0.38)</v>
      </c>
    </row>
    <row r="42" spans="2:19">
      <c r="B42" s="4">
        <v>12</v>
      </c>
      <c r="C42" s="39">
        <v>280</v>
      </c>
      <c r="D42" s="39">
        <v>74</v>
      </c>
      <c r="E42" s="37">
        <v>20</v>
      </c>
      <c r="F42" s="39">
        <v>100</v>
      </c>
      <c r="G42" s="40">
        <f>B42*Assumptions!$C$19*365*24*Assumptions!$D$26*1000/(Assumptions!$C$10*0.001) /10^9</f>
        <v>12.833780869565217</v>
      </c>
      <c r="H42" s="40">
        <f>C42*Assumptions!$C$20*365*24*Assumptions!$D$30*1000/(Assumptions!$C$10*0.001) /10^9</f>
        <v>49.129185355910373</v>
      </c>
      <c r="I42" s="40">
        <f>E42*Assumptions!$C$46/(Assumptions!$C$10*0.001) /10^9</f>
        <v>0.98659762509070714</v>
      </c>
      <c r="J42" s="40">
        <f>D42*Assumptions!$C$56/(Assumptions!$C$10*0.001) /10^9</f>
        <v>4.1166864155680347</v>
      </c>
      <c r="K42" s="40">
        <f>F42*Assumptions!$C$65/(Assumptions!$C$10*0.001) /10^9</f>
        <v>4.6589332295950063</v>
      </c>
      <c r="L42" s="47">
        <f>4</f>
        <v>4</v>
      </c>
      <c r="M42" s="39">
        <v>7.47</v>
      </c>
      <c r="N42" s="39">
        <v>28</v>
      </c>
      <c r="O42" s="44">
        <f>N42*Assumptions!$C$97/(Assumptions!$G$10*0.001) /10^9*M42/100</f>
        <v>1.4209371668922577</v>
      </c>
      <c r="P42" s="48">
        <f>Assumptions!$C$114*Assumptions!$C$113/(Assumptions!$G$10*0.001) /10^9</f>
        <v>0</v>
      </c>
      <c r="Q42" s="42">
        <f t="shared" si="0"/>
        <v>77.146120662621598</v>
      </c>
      <c r="S42" s="29" t="str">
        <f t="shared" si="1"/>
        <v>(280,74,20,28,0.07)</v>
      </c>
    </row>
    <row r="43" spans="2:19">
      <c r="B43" s="4">
        <v>12</v>
      </c>
      <c r="C43" s="39">
        <v>280</v>
      </c>
      <c r="D43" s="39">
        <v>52</v>
      </c>
      <c r="E43" s="37">
        <v>30</v>
      </c>
      <c r="F43" s="39">
        <v>100</v>
      </c>
      <c r="G43" s="40">
        <f>B43*Assumptions!$C$19*365*24*Assumptions!$D$26*1000/(Assumptions!$C$10*0.001) /10^9</f>
        <v>12.833780869565217</v>
      </c>
      <c r="H43" s="40">
        <f>C43*Assumptions!$C$20*365*24*Assumptions!$D$30*1000/(Assumptions!$C$10*0.001) /10^9</f>
        <v>49.129185355910373</v>
      </c>
      <c r="I43" s="40">
        <f>E43*Assumptions!$C$46/(Assumptions!$C$10*0.001) /10^9</f>
        <v>1.479896437636061</v>
      </c>
      <c r="J43" s="40">
        <f>D43*Assumptions!$C$56/(Assumptions!$C$10*0.001) /10^9</f>
        <v>2.89280667039916</v>
      </c>
      <c r="K43" s="40">
        <f>F43*Assumptions!$C$65/(Assumptions!$C$10*0.001) /10^9</f>
        <v>4.6589332295950063</v>
      </c>
      <c r="L43" s="47">
        <f>4</f>
        <v>4</v>
      </c>
      <c r="M43" s="39">
        <v>25.46</v>
      </c>
      <c r="N43" s="39">
        <v>8</v>
      </c>
      <c r="O43" s="44">
        <f>N43*Assumptions!$C$97/(Assumptions!$G$10*0.001) /10^9*M43/100</f>
        <v>1.3837085587713478</v>
      </c>
      <c r="P43" s="48">
        <f>Assumptions!$C$114*Assumptions!$C$113/(Assumptions!$G$10*0.001) /10^9</f>
        <v>0</v>
      </c>
      <c r="Q43" s="42">
        <f t="shared" si="0"/>
        <v>76.378311121877161</v>
      </c>
      <c r="S43" s="29" t="str">
        <f t="shared" si="1"/>
        <v>(280,52,30,8,0.25)</v>
      </c>
    </row>
    <row r="44" spans="2:19">
      <c r="B44" s="4">
        <v>12</v>
      </c>
      <c r="C44" s="39">
        <v>280</v>
      </c>
      <c r="D44" s="39">
        <v>44</v>
      </c>
      <c r="E44" s="37">
        <v>40</v>
      </c>
      <c r="F44" s="39">
        <v>100</v>
      </c>
      <c r="G44" s="40">
        <f>B44*Assumptions!$C$19*365*24*Assumptions!$D$26*1000/(Assumptions!$C$10*0.001) /10^9</f>
        <v>12.833780869565217</v>
      </c>
      <c r="H44" s="40">
        <f>C44*Assumptions!$C$20*365*24*Assumptions!$D$30*1000/(Assumptions!$C$10*0.001) /10^9</f>
        <v>49.129185355910373</v>
      </c>
      <c r="I44" s="40">
        <f>E44*Assumptions!$C$46/(Assumptions!$C$10*0.001) /10^9</f>
        <v>1.9731952501814143</v>
      </c>
      <c r="J44" s="40">
        <f>D44*Assumptions!$C$56/(Assumptions!$C$10*0.001) /10^9</f>
        <v>2.4477594903377509</v>
      </c>
      <c r="K44" s="40">
        <f>F44*Assumptions!$C$65/(Assumptions!$C$10*0.001) /10^9</f>
        <v>4.6589332295950063</v>
      </c>
      <c r="L44" s="47">
        <f>4</f>
        <v>4</v>
      </c>
      <c r="M44" s="39">
        <v>33.65</v>
      </c>
      <c r="N44" s="39">
        <v>6</v>
      </c>
      <c r="O44" s="44">
        <f>N44*Assumptions!$C$97/(Assumptions!$G$10*0.001) /10^9*M44/100</f>
        <v>1.3716160546736795</v>
      </c>
      <c r="P44" s="48">
        <f>Assumptions!$C$114*Assumptions!$C$113/(Assumptions!$G$10*0.001) /10^9</f>
        <v>0</v>
      </c>
      <c r="Q44" s="42">
        <f t="shared" si="0"/>
        <v>76.414470250263435</v>
      </c>
      <c r="S44" s="29" t="str">
        <f t="shared" si="1"/>
        <v>(280,44,40,6,0.34)</v>
      </c>
    </row>
    <row r="45" spans="2:19">
      <c r="B45" s="4">
        <v>12</v>
      </c>
      <c r="C45" s="39">
        <v>280</v>
      </c>
      <c r="D45" s="39">
        <v>42</v>
      </c>
      <c r="E45" s="37">
        <v>50</v>
      </c>
      <c r="F45" s="39">
        <v>100</v>
      </c>
      <c r="G45" s="40">
        <f>B45*Assumptions!$C$19*365*24*Assumptions!$D$26*1000/(Assumptions!$C$10*0.001) /10^9</f>
        <v>12.833780869565217</v>
      </c>
      <c r="H45" s="40">
        <f>C45*Assumptions!$C$20*365*24*Assumptions!$D$30*1000/(Assumptions!$C$10*0.001) /10^9</f>
        <v>49.129185355910373</v>
      </c>
      <c r="I45" s="40">
        <f>E45*Assumptions!$C$46/(Assumptions!$C$10*0.001) /10^9</f>
        <v>2.4664940627267682</v>
      </c>
      <c r="J45" s="40">
        <f>D45*Assumptions!$C$56/(Assumptions!$C$10*0.001) /10^9</f>
        <v>2.3364976953223988</v>
      </c>
      <c r="K45" s="40">
        <f>F45*Assumptions!$C$65/(Assumptions!$C$10*0.001) /10^9</f>
        <v>4.6589332295950063</v>
      </c>
      <c r="L45" s="47">
        <f>4</f>
        <v>4</v>
      </c>
      <c r="M45" s="39">
        <v>37.94</v>
      </c>
      <c r="N45" s="39">
        <v>5</v>
      </c>
      <c r="O45" s="44">
        <f>N45*Assumptions!$C$97/(Assumptions!$G$10*0.001) /10^9*M45/100</f>
        <v>1.2887348468132591</v>
      </c>
      <c r="P45" s="48">
        <f>Assumptions!$C$114*Assumptions!$C$113/(Assumptions!$G$10*0.001) /10^9</f>
        <v>0</v>
      </c>
      <c r="Q45" s="42">
        <f t="shared" si="0"/>
        <v>76.71362605993302</v>
      </c>
      <c r="S45" s="29" t="str">
        <f t="shared" si="1"/>
        <v>(280,42,50,5,0.38)</v>
      </c>
    </row>
    <row r="46" spans="2:19">
      <c r="B46" s="4">
        <v>12</v>
      </c>
      <c r="C46" s="39">
        <v>280</v>
      </c>
      <c r="D46" s="39">
        <v>42</v>
      </c>
      <c r="E46" s="37">
        <v>60</v>
      </c>
      <c r="F46" s="39">
        <v>100</v>
      </c>
      <c r="G46" s="40">
        <f>B46*Assumptions!$C$19*365*24*Assumptions!$D$26*1000/(Assumptions!$C$10*0.001) /10^9</f>
        <v>12.833780869565217</v>
      </c>
      <c r="H46" s="40">
        <f>C46*Assumptions!$C$20*365*24*Assumptions!$D$30*1000/(Assumptions!$C$10*0.001) /10^9</f>
        <v>49.129185355910373</v>
      </c>
      <c r="I46" s="40">
        <f>E46*Assumptions!$C$46/(Assumptions!$C$10*0.001) /10^9</f>
        <v>2.9597928752721221</v>
      </c>
      <c r="J46" s="40">
        <f>D46*Assumptions!$C$56/(Assumptions!$C$10*0.001) /10^9</f>
        <v>2.3364976953223988</v>
      </c>
      <c r="K46" s="40">
        <f>F46*Assumptions!$C$65/(Assumptions!$C$10*0.001) /10^9</f>
        <v>4.6589332295950063</v>
      </c>
      <c r="L46" s="47">
        <f>4</f>
        <v>4</v>
      </c>
      <c r="M46" s="39">
        <v>40.44</v>
      </c>
      <c r="N46" s="39">
        <v>5</v>
      </c>
      <c r="O46" s="44">
        <f>N46*Assumptions!$C$97/(Assumptions!$G$10*0.001) /10^9*M46/100</f>
        <v>1.3736541171620507</v>
      </c>
      <c r="P46" s="48">
        <f>Assumptions!$C$114*Assumptions!$C$113/(Assumptions!$G$10*0.001) /10^9</f>
        <v>0</v>
      </c>
      <c r="Q46" s="42">
        <f t="shared" si="0"/>
        <v>77.291844142827159</v>
      </c>
      <c r="S46" s="29" t="str">
        <f t="shared" si="1"/>
        <v>(280,42,60,5,0.4)</v>
      </c>
    </row>
    <row r="47" spans="2:19">
      <c r="B47" s="4">
        <v>12</v>
      </c>
      <c r="C47" s="39">
        <v>280</v>
      </c>
      <c r="D47" s="39">
        <v>42</v>
      </c>
      <c r="E47" s="37">
        <v>70</v>
      </c>
      <c r="F47" s="39">
        <v>100</v>
      </c>
      <c r="G47" s="40">
        <f>B47*Assumptions!$C$19*365*24*Assumptions!$D$26*1000/(Assumptions!$C$10*0.001) /10^9</f>
        <v>12.833780869565217</v>
      </c>
      <c r="H47" s="40">
        <f>C47*Assumptions!$C$20*365*24*Assumptions!$D$30*1000/(Assumptions!$C$10*0.001) /10^9</f>
        <v>49.129185355910373</v>
      </c>
      <c r="I47" s="40">
        <f>E47*Assumptions!$C$46/(Assumptions!$C$10*0.001) /10^9</f>
        <v>3.4530916878174751</v>
      </c>
      <c r="J47" s="40">
        <f>D47*Assumptions!$C$56/(Assumptions!$C$10*0.001) /10^9</f>
        <v>2.3364976953223988</v>
      </c>
      <c r="K47" s="40">
        <f>F47*Assumptions!$C$65/(Assumptions!$C$10*0.001) /10^9</f>
        <v>4.6589332295950063</v>
      </c>
      <c r="L47" s="47">
        <f>4</f>
        <v>4</v>
      </c>
      <c r="M47" s="39">
        <v>41.88</v>
      </c>
      <c r="N47" s="39">
        <v>5</v>
      </c>
      <c r="O47" s="44">
        <f>N47*Assumptions!$C$97/(Assumptions!$G$10*0.001) /10^9*M47/100</f>
        <v>1.4225676168829549</v>
      </c>
      <c r="P47" s="48">
        <f>Assumptions!$C$114*Assumptions!$C$113/(Assumptions!$G$10*0.001) /10^9</f>
        <v>0</v>
      </c>
      <c r="Q47" s="42">
        <f t="shared" si="0"/>
        <v>77.834056455093418</v>
      </c>
      <c r="S47" s="29" t="str">
        <f t="shared" si="1"/>
        <v>(280,42,70,5,0.42)</v>
      </c>
    </row>
    <row r="48" spans="2:19">
      <c r="B48" s="4">
        <v>12</v>
      </c>
      <c r="C48" s="39">
        <v>280</v>
      </c>
      <c r="D48" s="39">
        <v>42</v>
      </c>
      <c r="E48" s="37">
        <v>80</v>
      </c>
      <c r="F48" s="39">
        <v>100</v>
      </c>
      <c r="G48" s="40">
        <f>B48*Assumptions!$C$19*365*24*Assumptions!$D$26*1000/(Assumptions!$C$10*0.001) /10^9</f>
        <v>12.833780869565217</v>
      </c>
      <c r="H48" s="40">
        <f>C48*Assumptions!$C$20*365*24*Assumptions!$D$30*1000/(Assumptions!$C$10*0.001) /10^9</f>
        <v>49.129185355910373</v>
      </c>
      <c r="I48" s="40">
        <f>E48*Assumptions!$C$46/(Assumptions!$C$10*0.001) /10^9</f>
        <v>3.9463905003628286</v>
      </c>
      <c r="J48" s="40">
        <f>D48*Assumptions!$C$56/(Assumptions!$C$10*0.001) /10^9</f>
        <v>2.3364976953223988</v>
      </c>
      <c r="K48" s="40">
        <f>F48*Assumptions!$C$65/(Assumptions!$C$10*0.001) /10^9</f>
        <v>4.6589332295950063</v>
      </c>
      <c r="L48" s="47">
        <f>4</f>
        <v>4</v>
      </c>
      <c r="M48" s="39">
        <v>42.79</v>
      </c>
      <c r="N48" s="39">
        <v>5</v>
      </c>
      <c r="O48" s="44">
        <f>N48*Assumptions!$C$97/(Assumptions!$G$10*0.001) /10^9*M48/100</f>
        <v>1.4534782312899148</v>
      </c>
      <c r="P48" s="48">
        <f>Assumptions!$C$114*Assumptions!$C$113/(Assumptions!$G$10*0.001) /10^9</f>
        <v>0</v>
      </c>
      <c r="Q48" s="42">
        <f t="shared" si="0"/>
        <v>78.358265882045743</v>
      </c>
      <c r="S48" s="29" t="str">
        <f t="shared" si="1"/>
        <v>(280,42,80,5,0.43)</v>
      </c>
    </row>
    <row r="49" spans="2:19">
      <c r="B49" s="4">
        <v>12</v>
      </c>
      <c r="C49" s="39">
        <v>280</v>
      </c>
      <c r="D49" s="39">
        <v>42</v>
      </c>
      <c r="E49" s="37">
        <v>90</v>
      </c>
      <c r="F49" s="39">
        <v>100</v>
      </c>
      <c r="G49" s="40">
        <f>B49*Assumptions!$C$19*365*24*Assumptions!$D$26*1000/(Assumptions!$C$10*0.001) /10^9</f>
        <v>12.833780869565217</v>
      </c>
      <c r="H49" s="40">
        <f>C49*Assumptions!$C$20*365*24*Assumptions!$D$30*1000/(Assumptions!$C$10*0.001) /10^9</f>
        <v>49.129185355910373</v>
      </c>
      <c r="I49" s="40">
        <f>E49*Assumptions!$C$46/(Assumptions!$C$10*0.001) /10^9</f>
        <v>4.4396893129081834</v>
      </c>
      <c r="J49" s="40">
        <f>D49*Assumptions!$C$56/(Assumptions!$C$10*0.001) /10^9</f>
        <v>2.3364976953223988</v>
      </c>
      <c r="K49" s="40">
        <f>F49*Assumptions!$C$65/(Assumptions!$C$10*0.001) /10^9</f>
        <v>4.6589332295950063</v>
      </c>
      <c r="L49" s="47">
        <f>4</f>
        <v>4</v>
      </c>
      <c r="M49" s="39">
        <v>43.3</v>
      </c>
      <c r="N49" s="39">
        <v>5</v>
      </c>
      <c r="O49" s="44">
        <f>N49*Assumptions!$C$97/(Assumptions!$G$10*0.001) /10^9*M49/100</f>
        <v>1.4708017624410681</v>
      </c>
      <c r="P49" s="48">
        <f>Assumptions!$C$114*Assumptions!$C$113/(Assumptions!$G$10*0.001) /10^9</f>
        <v>0</v>
      </c>
      <c r="Q49" s="42">
        <f t="shared" si="0"/>
        <v>78.868888225742239</v>
      </c>
      <c r="S49" s="29" t="str">
        <f t="shared" si="1"/>
        <v>(280,42,90,5,0.43)</v>
      </c>
    </row>
    <row r="50" spans="2:19">
      <c r="B50" s="4">
        <v>12</v>
      </c>
      <c r="C50" s="39">
        <v>280</v>
      </c>
      <c r="D50" s="39">
        <v>42</v>
      </c>
      <c r="E50" s="37">
        <v>100</v>
      </c>
      <c r="F50" s="39">
        <v>100</v>
      </c>
      <c r="G50" s="40">
        <f>B50*Assumptions!$C$19*365*24*Assumptions!$D$26*1000/(Assumptions!$C$10*0.001) /10^9</f>
        <v>12.833780869565217</v>
      </c>
      <c r="H50" s="40">
        <f>C50*Assumptions!$C$20*365*24*Assumptions!$D$30*1000/(Assumptions!$C$10*0.001) /10^9</f>
        <v>49.129185355910373</v>
      </c>
      <c r="I50" s="40">
        <f>E50*Assumptions!$C$46/(Assumptions!$C$10*0.001) /10^9</f>
        <v>4.9329881254535364</v>
      </c>
      <c r="J50" s="40">
        <f>D50*Assumptions!$C$56/(Assumptions!$C$10*0.001) /10^9</f>
        <v>2.3364976953223988</v>
      </c>
      <c r="K50" s="40">
        <f>F50*Assumptions!$C$65/(Assumptions!$C$10*0.001) /10^9</f>
        <v>4.6589332295950063</v>
      </c>
      <c r="L50" s="47">
        <f>4</f>
        <v>4</v>
      </c>
      <c r="M50" s="39">
        <v>43.63</v>
      </c>
      <c r="N50" s="39">
        <v>5</v>
      </c>
      <c r="O50" s="44">
        <f>N50*Assumptions!$C$97/(Assumptions!$G$10*0.001) /10^9*M50/100</f>
        <v>1.4820111061271086</v>
      </c>
      <c r="P50" s="48">
        <f>Assumptions!$C$114*Assumptions!$C$113/(Assumptions!$G$10*0.001) /10^9</f>
        <v>0</v>
      </c>
      <c r="Q50" s="42">
        <f t="shared" si="0"/>
        <v>79.373396381973635</v>
      </c>
      <c r="S50" s="29" t="str">
        <f>CONCATENATE("(",C50,",",D50,",",E50,",",ROUND(N50,0),",",ROUND(M50/100,2),")")</f>
        <v>(280,42,100,5,0.44)</v>
      </c>
    </row>
  </sheetData>
  <autoFilter ref="B4:N4">
    <sortState ref="B5:N64">
      <sortCondition ref="B4:B64"/>
    </sortState>
  </autoFilter>
  <mergeCells count="2">
    <mergeCell ref="G2:L2"/>
    <mergeCell ref="M2:R2"/>
  </mergeCells>
  <phoneticPr fontId="15"/>
  <conditionalFormatting sqref="C5:C50">
    <cfRule type="colorScale" priority="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5:Q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U46"/>
  <sheetViews>
    <sheetView showGridLines="0" tabSelected="1" topLeftCell="N1" zoomScale="85" zoomScaleNormal="85" workbookViewId="0">
      <pane ySplit="4" topLeftCell="A5" activePane="bottomLeft" state="frozen"/>
      <selection pane="bottomLeft" activeCell="R16" sqref="R16"/>
    </sheetView>
  </sheetViews>
  <sheetFormatPr defaultColWidth="11" defaultRowHeight="15.6"/>
  <cols>
    <col min="1" max="1" width="6.8984375" customWidth="1"/>
    <col min="2" max="2" width="17.09765625" customWidth="1"/>
    <col min="3" max="4" width="22.8984375" customWidth="1"/>
    <col min="5" max="5" width="24.3984375" customWidth="1"/>
    <col min="6" max="6" width="36.3984375" customWidth="1"/>
    <col min="7" max="7" width="14.59765625" customWidth="1"/>
    <col min="8" max="8" width="14.8984375" customWidth="1"/>
    <col min="9" max="9" width="23.3984375" customWidth="1"/>
    <col min="10" max="10" width="20.09765625" customWidth="1"/>
    <col min="11" max="11" width="29.3984375" customWidth="1"/>
    <col min="12" max="12" width="14.8984375" customWidth="1"/>
    <col min="13" max="13" width="21.09765625" customWidth="1"/>
    <col min="14" max="14" width="20" customWidth="1"/>
    <col min="15" max="15" width="18.3984375" customWidth="1"/>
    <col min="16" max="16" width="16.3984375" customWidth="1"/>
    <col min="17" max="17" width="21.09765625" customWidth="1"/>
    <col min="19" max="19" width="13.3984375" customWidth="1"/>
    <col min="21" max="21" width="11" customWidth="1"/>
  </cols>
  <sheetData>
    <row r="1" spans="2:21">
      <c r="H1" s="25"/>
      <c r="I1" s="25"/>
      <c r="J1" s="25"/>
      <c r="K1" s="25"/>
      <c r="L1" s="25"/>
      <c r="M1" s="25"/>
    </row>
    <row r="2" spans="2:21">
      <c r="G2" s="55" t="s">
        <v>54</v>
      </c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</row>
    <row r="4" spans="2:21" s="4" customFormat="1">
      <c r="B4" s="13" t="s">
        <v>55</v>
      </c>
      <c r="C4" s="13" t="s">
        <v>56</v>
      </c>
      <c r="D4" s="13" t="s">
        <v>57</v>
      </c>
      <c r="E4" s="13" t="s">
        <v>58</v>
      </c>
      <c r="F4" s="13" t="s">
        <v>59</v>
      </c>
      <c r="G4" s="26" t="s">
        <v>13</v>
      </c>
      <c r="H4" s="26" t="s">
        <v>60</v>
      </c>
      <c r="I4" s="26" t="s">
        <v>61</v>
      </c>
      <c r="J4" s="26" t="s">
        <v>62</v>
      </c>
      <c r="K4" s="26" t="s">
        <v>49</v>
      </c>
      <c r="L4" s="13" t="s">
        <v>63</v>
      </c>
      <c r="M4" s="43" t="s">
        <v>77</v>
      </c>
      <c r="N4" s="43" t="s">
        <v>67</v>
      </c>
      <c r="O4" s="43" t="s">
        <v>66</v>
      </c>
      <c r="P4" s="43" t="s">
        <v>78</v>
      </c>
      <c r="Q4" s="27" t="s">
        <v>64</v>
      </c>
      <c r="R4"/>
      <c r="S4" s="23" t="s">
        <v>65</v>
      </c>
      <c r="U4" s="4" t="s">
        <v>86</v>
      </c>
    </row>
    <row r="5" spans="2:21">
      <c r="B5" s="38">
        <v>12</v>
      </c>
      <c r="C5" s="39">
        <v>230</v>
      </c>
      <c r="D5" s="39">
        <v>116</v>
      </c>
      <c r="E5" s="37">
        <v>70</v>
      </c>
      <c r="F5" s="39">
        <v>100</v>
      </c>
      <c r="G5" s="40">
        <f>B5*Assumptions!$C$19*365*24*Assumptions!$D$26*1000/(Assumptions!$C$10*0.001) /10^9</f>
        <v>12.833780869565217</v>
      </c>
      <c r="H5" s="40">
        <f>C5*Assumptions!$C$20*365*24*Assumptions!$D$30*1000/(Assumptions!$C$10*0.001) /10^9</f>
        <v>40.35611654235494</v>
      </c>
      <c r="I5" s="40">
        <f>E5*Assumptions!$C$46/(Assumptions!$C$10*0.001) /10^9</f>
        <v>3.4530916878174751</v>
      </c>
      <c r="J5" s="40">
        <f>D5*Assumptions!$C$56/(Assumptions!$C$10*0.001) /10^9</f>
        <v>6.453184110890434</v>
      </c>
      <c r="K5" s="40">
        <f>F5*Assumptions!$C$65/(Assumptions!$C$10*0.001) /10^9</f>
        <v>4.6589332295950063</v>
      </c>
      <c r="L5" s="47">
        <f>4</f>
        <v>4</v>
      </c>
      <c r="M5" s="39">
        <v>9.0299999999999994</v>
      </c>
      <c r="N5" s="39">
        <v>89</v>
      </c>
      <c r="O5" s="44">
        <f>N5*Assumptions!$C$97/(Assumptions!$G$12*0.001) /10^9*M5/100</f>
        <v>5.4597656000970582</v>
      </c>
      <c r="P5" s="48">
        <f>Assumptions!$C$114*Assumptions!$C$113/(Assumptions!$G$12*0.001) /10^9</f>
        <v>0</v>
      </c>
      <c r="Q5" s="42">
        <f>SUM(G5:L5)+O5+P5</f>
        <v>77.214872040320131</v>
      </c>
      <c r="S5" s="29" t="str">
        <f>CONCATENATE("(",C5,",",D5,",",E5,",",F5,",",ROUND(N5,0),",",ROUND(M5/100,2),")")</f>
        <v>(230,116,70,100,89,0.09)</v>
      </c>
      <c r="U5" s="29" t="str">
        <f>CONCATENATE("(",C5,",",D5,",",E5,")")</f>
        <v>(230,116,70)</v>
      </c>
    </row>
    <row r="6" spans="2:21">
      <c r="B6" s="38">
        <v>12</v>
      </c>
      <c r="C6" s="39">
        <v>230</v>
      </c>
      <c r="D6" s="39">
        <v>113</v>
      </c>
      <c r="E6" s="37">
        <v>80</v>
      </c>
      <c r="F6" s="39">
        <v>100</v>
      </c>
      <c r="G6" s="40">
        <f>B6*Assumptions!$C$19*365*24*Assumptions!$D$26*1000/(Assumptions!$C$10*0.001) /10^9</f>
        <v>12.833780869565217</v>
      </c>
      <c r="H6" s="40">
        <f>C6*Assumptions!$C$20*365*24*Assumptions!$D$30*1000/(Assumptions!$C$10*0.001) /10^9</f>
        <v>40.35611654235494</v>
      </c>
      <c r="I6" s="40">
        <f>E6*Assumptions!$C$46/(Assumptions!$C$10*0.001) /10^9</f>
        <v>3.9463905003628286</v>
      </c>
      <c r="J6" s="40">
        <f>D6*Assumptions!$C$56/(Assumptions!$C$10*0.001) /10^9</f>
        <v>6.2862914183674059</v>
      </c>
      <c r="K6" s="40">
        <f>F6*Assumptions!$C$65/(Assumptions!$C$10*0.001) /10^9</f>
        <v>4.6589332295950063</v>
      </c>
      <c r="L6" s="47">
        <f>4</f>
        <v>4</v>
      </c>
      <c r="M6" s="39">
        <v>10.09</v>
      </c>
      <c r="N6" s="39">
        <v>66</v>
      </c>
      <c r="O6" s="44">
        <f>N6*Assumptions!$C$97/(Assumptions!$G$12*0.001) /10^9*M6/100</f>
        <v>4.5240911116859355</v>
      </c>
      <c r="P6" s="48">
        <f>Assumptions!$C$114*Assumptions!$C$113/(Assumptions!$G$12*0.001) /10^9</f>
        <v>0</v>
      </c>
      <c r="Q6" s="42">
        <f t="shared" ref="Q6:Q46" si="0">SUM(G6:L6)+O6+P6</f>
        <v>76.605603671931334</v>
      </c>
      <c r="S6" s="29" t="str">
        <f t="shared" ref="S6:S46" si="1">CONCATENATE("(",C6,",",D6,",",E6,",",F6,",",ROUND(N6,0),",",ROUND(M6/100,2),")")</f>
        <v>(230,113,80,100,66,0.1)</v>
      </c>
      <c r="U6" s="29" t="str">
        <f t="shared" ref="U6:U46" si="2">CONCATENATE("(",C6,",",D6,",",E6,")")</f>
        <v>(230,113,80)</v>
      </c>
    </row>
    <row r="7" spans="2:21">
      <c r="B7" s="38">
        <v>12</v>
      </c>
      <c r="C7" s="39">
        <v>230</v>
      </c>
      <c r="D7" s="39">
        <v>111</v>
      </c>
      <c r="E7" s="37">
        <v>90</v>
      </c>
      <c r="F7" s="39">
        <v>100</v>
      </c>
      <c r="G7" s="40">
        <f>B7*Assumptions!$C$19*365*24*Assumptions!$D$26*1000/(Assumptions!$C$10*0.001) /10^9</f>
        <v>12.833780869565217</v>
      </c>
      <c r="H7" s="40">
        <f>C7*Assumptions!$C$20*365*24*Assumptions!$D$30*1000/(Assumptions!$C$10*0.001) /10^9</f>
        <v>40.35611654235494</v>
      </c>
      <c r="I7" s="40">
        <f>E7*Assumptions!$C$46/(Assumptions!$C$10*0.001) /10^9</f>
        <v>4.4396893129081834</v>
      </c>
      <c r="J7" s="40">
        <f>D7*Assumptions!$C$56/(Assumptions!$C$10*0.001) /10^9</f>
        <v>6.1750296233520539</v>
      </c>
      <c r="K7" s="40">
        <f>F7*Assumptions!$C$65/(Assumptions!$C$10*0.001) /10^9</f>
        <v>4.6589332295950063</v>
      </c>
      <c r="L7" s="47">
        <f>4</f>
        <v>4</v>
      </c>
      <c r="M7" s="39">
        <v>10.54</v>
      </c>
      <c r="N7" s="39">
        <v>60</v>
      </c>
      <c r="O7" s="44">
        <f>N7*Assumptions!$C$97/(Assumptions!$G$12*0.001) /10^9*M7/100</f>
        <v>4.2962357254860573</v>
      </c>
      <c r="P7" s="48">
        <f>Assumptions!$C$114*Assumptions!$C$113/(Assumptions!$G$12*0.001) /10^9</f>
        <v>0</v>
      </c>
      <c r="Q7" s="42">
        <f t="shared" si="0"/>
        <v>76.759785303261452</v>
      </c>
      <c r="S7" s="29" t="str">
        <f t="shared" si="1"/>
        <v>(230,111,90,100,60,0.11)</v>
      </c>
      <c r="U7" s="29" t="str">
        <f t="shared" si="2"/>
        <v>(230,111,90)</v>
      </c>
    </row>
    <row r="8" spans="2:21">
      <c r="B8" s="38">
        <v>12</v>
      </c>
      <c r="C8" s="39">
        <v>230</v>
      </c>
      <c r="D8" s="39">
        <v>110</v>
      </c>
      <c r="E8" s="37">
        <v>100</v>
      </c>
      <c r="F8" s="39">
        <v>100</v>
      </c>
      <c r="G8" s="40">
        <f>B8*Assumptions!$C$19*365*24*Assumptions!$D$26*1000/(Assumptions!$C$10*0.001) /10^9</f>
        <v>12.833780869565217</v>
      </c>
      <c r="H8" s="40">
        <f>C8*Assumptions!$C$20*365*24*Assumptions!$D$30*1000/(Assumptions!$C$10*0.001) /10^9</f>
        <v>40.35611654235494</v>
      </c>
      <c r="I8" s="40">
        <f>E8*Assumptions!$C$46/(Assumptions!$C$10*0.001) /10^9</f>
        <v>4.9329881254535364</v>
      </c>
      <c r="J8" s="40">
        <f>D8*Assumptions!$C$56/(Assumptions!$C$10*0.001) /10^9</f>
        <v>6.1193987258443778</v>
      </c>
      <c r="K8" s="40">
        <f>F8*Assumptions!$C$65/(Assumptions!$C$10*0.001) /10^9</f>
        <v>4.6589332295950063</v>
      </c>
      <c r="L8" s="47">
        <f>4</f>
        <v>4</v>
      </c>
      <c r="M8" s="39">
        <v>10.8</v>
      </c>
      <c r="N8" s="39">
        <v>58</v>
      </c>
      <c r="O8" s="44">
        <f>N8*Assumptions!$C$97/(Assumptions!$G$12*0.001) /10^9*M8/100</f>
        <v>4.2554744757186382</v>
      </c>
      <c r="P8" s="48">
        <f>Assumptions!$C$114*Assumptions!$C$113/(Assumptions!$G$12*0.001) /10^9</f>
        <v>0</v>
      </c>
      <c r="Q8" s="42">
        <f t="shared" si="0"/>
        <v>77.156691968531717</v>
      </c>
      <c r="S8" s="29" t="str">
        <f t="shared" si="1"/>
        <v>(230,110,100,100,58,0.11)</v>
      </c>
      <c r="U8" s="29" t="str">
        <f t="shared" si="2"/>
        <v>(230,110,100)</v>
      </c>
    </row>
    <row r="9" spans="2:21">
      <c r="B9" s="38">
        <v>12</v>
      </c>
      <c r="C9" s="39">
        <v>240</v>
      </c>
      <c r="D9" s="39">
        <v>99</v>
      </c>
      <c r="E9" s="37">
        <v>50</v>
      </c>
      <c r="F9" s="39">
        <v>100</v>
      </c>
      <c r="G9" s="40">
        <f>B9*Assumptions!$C$19*365*24*Assumptions!$D$26*1000/(Assumptions!$C$10*0.001) /10^9</f>
        <v>12.833780869565217</v>
      </c>
      <c r="H9" s="40">
        <f>C9*Assumptions!$C$20*365*24*Assumptions!$D$30*1000/(Assumptions!$C$10*0.001) /10^9</f>
        <v>42.110730305066035</v>
      </c>
      <c r="I9" s="40">
        <f>E9*Assumptions!$C$46/(Assumptions!$C$10*0.001) /10^9</f>
        <v>2.4664940627267682</v>
      </c>
      <c r="J9" s="40">
        <f>D9*Assumptions!$C$56/(Assumptions!$C$10*0.001) /10^9</f>
        <v>5.5074588532599389</v>
      </c>
      <c r="K9" s="40">
        <f>F9*Assumptions!$C$65/(Assumptions!$C$10*0.001) /10^9</f>
        <v>4.6589332295950063</v>
      </c>
      <c r="L9" s="47">
        <f>4</f>
        <v>4</v>
      </c>
      <c r="M9" s="39">
        <v>11.44</v>
      </c>
      <c r="N9" s="39">
        <v>52</v>
      </c>
      <c r="O9" s="44">
        <f>N9*Assumptions!$C$97/(Assumptions!$G$12*0.001) /10^9*M9/100</f>
        <v>4.0413420436071252</v>
      </c>
      <c r="P9" s="48">
        <f>Assumptions!$C$114*Assumptions!$C$113/(Assumptions!$G$12*0.001) /10^9</f>
        <v>0</v>
      </c>
      <c r="Q9" s="42">
        <f t="shared" si="0"/>
        <v>75.618739363820097</v>
      </c>
      <c r="S9" s="29" t="str">
        <f t="shared" si="1"/>
        <v>(240,99,50,100,52,0.11)</v>
      </c>
      <c r="U9" s="29" t="str">
        <f t="shared" si="2"/>
        <v>(240,99,50)</v>
      </c>
    </row>
    <row r="10" spans="2:21">
      <c r="B10" s="38">
        <v>12</v>
      </c>
      <c r="C10" s="39">
        <v>240</v>
      </c>
      <c r="D10" s="39">
        <v>91</v>
      </c>
      <c r="E10" s="37">
        <v>60</v>
      </c>
      <c r="F10" s="39">
        <v>100</v>
      </c>
      <c r="G10" s="40">
        <f>B10*Assumptions!$C$19*365*24*Assumptions!$D$26*1000/(Assumptions!$C$10*0.001) /10^9</f>
        <v>12.833780869565217</v>
      </c>
      <c r="H10" s="40">
        <f>C10*Assumptions!$C$20*365*24*Assumptions!$D$30*1000/(Assumptions!$C$10*0.001) /10^9</f>
        <v>42.110730305066035</v>
      </c>
      <c r="I10" s="40">
        <f>E10*Assumptions!$C$46/(Assumptions!$C$10*0.001) /10^9</f>
        <v>2.9597928752721221</v>
      </c>
      <c r="J10" s="40">
        <f>D10*Assumptions!$C$56/(Assumptions!$C$10*0.001) /10^9</f>
        <v>5.0624116731985298</v>
      </c>
      <c r="K10" s="40">
        <f>F10*Assumptions!$C$65/(Assumptions!$C$10*0.001) /10^9</f>
        <v>4.6589332295950063</v>
      </c>
      <c r="L10" s="47">
        <f>4</f>
        <v>4</v>
      </c>
      <c r="M10" s="39">
        <v>14.98</v>
      </c>
      <c r="N10" s="39">
        <v>36</v>
      </c>
      <c r="O10" s="44">
        <f>N10*Assumptions!$C$97/(Assumptions!$G$12*0.001) /10^9*M10/100</f>
        <v>3.6636211290957008</v>
      </c>
      <c r="P10" s="48">
        <f>Assumptions!$C$114*Assumptions!$C$113/(Assumptions!$G$12*0.001) /10^9</f>
        <v>0</v>
      </c>
      <c r="Q10" s="42">
        <f t="shared" si="0"/>
        <v>75.289270081792608</v>
      </c>
      <c r="S10" s="29" t="str">
        <f t="shared" si="1"/>
        <v>(240,91,60,100,36,0.15)</v>
      </c>
      <c r="U10" s="29" t="str">
        <f t="shared" si="2"/>
        <v>(240,91,60)</v>
      </c>
    </row>
    <row r="11" spans="2:21">
      <c r="B11" s="38">
        <v>12</v>
      </c>
      <c r="C11" s="39">
        <v>240</v>
      </c>
      <c r="D11" s="39">
        <v>85</v>
      </c>
      <c r="E11" s="37">
        <v>70</v>
      </c>
      <c r="F11" s="39">
        <v>100</v>
      </c>
      <c r="G11" s="40">
        <f>B11*Assumptions!$C$19*365*24*Assumptions!$D$26*1000/(Assumptions!$C$10*0.001) /10^9</f>
        <v>12.833780869565217</v>
      </c>
      <c r="H11" s="40">
        <f>C11*Assumptions!$C$20*365*24*Assumptions!$D$30*1000/(Assumptions!$C$10*0.001) /10^9</f>
        <v>42.110730305066035</v>
      </c>
      <c r="I11" s="40">
        <f>E11*Assumptions!$C$46/(Assumptions!$C$10*0.001) /10^9</f>
        <v>3.4530916878174751</v>
      </c>
      <c r="J11" s="40">
        <f>D11*Assumptions!$C$56/(Assumptions!$C$10*0.001) /10^9</f>
        <v>4.7286262881524737</v>
      </c>
      <c r="K11" s="40">
        <f>F11*Assumptions!$C$65/(Assumptions!$C$10*0.001) /10^9</f>
        <v>4.6589332295950063</v>
      </c>
      <c r="L11" s="47">
        <f>4</f>
        <v>4</v>
      </c>
      <c r="M11" s="39">
        <v>16.829999999999998</v>
      </c>
      <c r="N11" s="39">
        <v>31</v>
      </c>
      <c r="O11" s="44">
        <f>N11*Assumptions!$C$97/(Assumptions!$G$12*0.001) /10^9*M11/100</f>
        <v>3.5443944735259976</v>
      </c>
      <c r="P11" s="48">
        <f>Assumptions!$C$114*Assumptions!$C$113/(Assumptions!$G$12*0.001) /10^9</f>
        <v>0</v>
      </c>
      <c r="Q11" s="42">
        <f t="shared" si="0"/>
        <v>75.32955685372221</v>
      </c>
      <c r="S11" s="29" t="str">
        <f t="shared" si="1"/>
        <v>(240,85,70,100,31,0.17)</v>
      </c>
      <c r="U11" s="29" t="str">
        <f t="shared" si="2"/>
        <v>(240,85,70)</v>
      </c>
    </row>
    <row r="12" spans="2:21" ht="16.95" customHeight="1">
      <c r="B12" s="38">
        <v>12</v>
      </c>
      <c r="C12" s="39">
        <v>240</v>
      </c>
      <c r="D12" s="39">
        <v>81</v>
      </c>
      <c r="E12" s="37">
        <v>80</v>
      </c>
      <c r="F12" s="39">
        <v>100</v>
      </c>
      <c r="G12" s="40">
        <f>B12*Assumptions!$C$19*365*24*Assumptions!$D$26*1000/(Assumptions!$C$10*0.001) /10^9</f>
        <v>12.833780869565217</v>
      </c>
      <c r="H12" s="40">
        <f>C12*Assumptions!$C$20*365*24*Assumptions!$D$30*1000/(Assumptions!$C$10*0.001) /10^9</f>
        <v>42.110730305066035</v>
      </c>
      <c r="I12" s="40">
        <f>E12*Assumptions!$C$46/(Assumptions!$C$10*0.001) /10^9</f>
        <v>3.9463905003628286</v>
      </c>
      <c r="J12" s="40">
        <f>D12*Assumptions!$C$56/(Assumptions!$C$10*0.001) /10^9</f>
        <v>4.5061026981217687</v>
      </c>
      <c r="K12" s="40">
        <f>F12*Assumptions!$C$65/(Assumptions!$C$10*0.001) /10^9</f>
        <v>4.6589332295950063</v>
      </c>
      <c r="L12" s="47">
        <f>4</f>
        <v>4</v>
      </c>
      <c r="M12" s="39">
        <v>17.87</v>
      </c>
      <c r="N12" s="39">
        <v>29</v>
      </c>
      <c r="O12" s="44">
        <f>N12*Assumptions!$C$97/(Assumptions!$G$12*0.001) /10^9*M12/100</f>
        <v>3.5206170778283363</v>
      </c>
      <c r="P12" s="48">
        <f>Assumptions!$C$114*Assumptions!$C$113/(Assumptions!$G$12*0.001) /10^9</f>
        <v>0</v>
      </c>
      <c r="Q12" s="42">
        <f t="shared" si="0"/>
        <v>75.576554680539189</v>
      </c>
      <c r="S12" s="29" t="str">
        <f t="shared" si="1"/>
        <v>(240,81,80,100,29,0.18)</v>
      </c>
      <c r="U12" s="29" t="str">
        <f t="shared" si="2"/>
        <v>(240,81,80)</v>
      </c>
    </row>
    <row r="13" spans="2:21">
      <c r="B13" s="38">
        <v>12</v>
      </c>
      <c r="C13" s="39">
        <v>240</v>
      </c>
      <c r="D13" s="39">
        <v>79</v>
      </c>
      <c r="E13" s="37">
        <v>90</v>
      </c>
      <c r="F13" s="39">
        <v>100</v>
      </c>
      <c r="G13" s="40">
        <f>B13*Assumptions!$C$19*365*24*Assumptions!$D$26*1000/(Assumptions!$C$10*0.001) /10^9</f>
        <v>12.833780869565217</v>
      </c>
      <c r="H13" s="40">
        <f>C13*Assumptions!$C$20*365*24*Assumptions!$D$30*1000/(Assumptions!$C$10*0.001) /10^9</f>
        <v>42.110730305066035</v>
      </c>
      <c r="I13" s="40">
        <f>E13*Assumptions!$C$46/(Assumptions!$C$10*0.001) /10^9</f>
        <v>4.4396893129081834</v>
      </c>
      <c r="J13" s="40">
        <f>D13*Assumptions!$C$56/(Assumptions!$C$10*0.001) /10^9</f>
        <v>4.3948409031064157</v>
      </c>
      <c r="K13" s="40">
        <f>F13*Assumptions!$C$65/(Assumptions!$C$10*0.001) /10^9</f>
        <v>4.6589332295950063</v>
      </c>
      <c r="L13" s="47">
        <f>4</f>
        <v>4</v>
      </c>
      <c r="M13" s="39">
        <v>18.489999999999998</v>
      </c>
      <c r="N13" s="39">
        <v>28</v>
      </c>
      <c r="O13" s="44">
        <f>N13*Assumptions!$C$97/(Assumptions!$G$12*0.001) /10^9*M13/100</f>
        <v>3.517152371598105</v>
      </c>
      <c r="P13" s="48">
        <f>Assumptions!$C$114*Assumptions!$C$113/(Assumptions!$G$12*0.001) /10^9</f>
        <v>0</v>
      </c>
      <c r="Q13" s="42">
        <f t="shared" si="0"/>
        <v>75.955126991838952</v>
      </c>
      <c r="S13" s="29" t="str">
        <f t="shared" si="1"/>
        <v>(240,79,90,100,28,0.18)</v>
      </c>
      <c r="U13" s="29" t="str">
        <f t="shared" si="2"/>
        <v>(240,79,90)</v>
      </c>
    </row>
    <row r="14" spans="2:21">
      <c r="B14" s="38">
        <v>12</v>
      </c>
      <c r="C14" s="39">
        <v>240</v>
      </c>
      <c r="D14" s="39">
        <v>79</v>
      </c>
      <c r="E14" s="37">
        <v>100</v>
      </c>
      <c r="F14" s="39">
        <v>100</v>
      </c>
      <c r="G14" s="40">
        <f>B14*Assumptions!$C$19*365*24*Assumptions!$D$26*1000/(Assumptions!$C$10*0.001) /10^9</f>
        <v>12.833780869565217</v>
      </c>
      <c r="H14" s="40">
        <f>C14*Assumptions!$C$20*365*24*Assumptions!$D$30*1000/(Assumptions!$C$10*0.001) /10^9</f>
        <v>42.110730305066035</v>
      </c>
      <c r="I14" s="40">
        <f>E14*Assumptions!$C$46/(Assumptions!$C$10*0.001) /10^9</f>
        <v>4.9329881254535364</v>
      </c>
      <c r="J14" s="40">
        <f>D14*Assumptions!$C$56/(Assumptions!$C$10*0.001) /10^9</f>
        <v>4.3948409031064157</v>
      </c>
      <c r="K14" s="40">
        <f>F14*Assumptions!$C$65/(Assumptions!$C$10*0.001) /10^9</f>
        <v>4.6589332295950063</v>
      </c>
      <c r="L14" s="47">
        <f>4</f>
        <v>4</v>
      </c>
      <c r="M14" s="39">
        <v>18.73</v>
      </c>
      <c r="N14" s="39">
        <v>28</v>
      </c>
      <c r="O14" s="44">
        <f>N14*Assumptions!$C$97/(Assumptions!$G$12*0.001) /10^9*M14/100</f>
        <v>3.5628049713376155</v>
      </c>
      <c r="P14" s="48">
        <f>Assumptions!$C$114*Assumptions!$C$113/(Assumptions!$G$12*0.001) /10^9</f>
        <v>0</v>
      </c>
      <c r="Q14" s="42">
        <f t="shared" si="0"/>
        <v>76.494078404123826</v>
      </c>
      <c r="S14" s="29" t="str">
        <f t="shared" si="1"/>
        <v>(240,79,100,100,28,0.19)</v>
      </c>
      <c r="U14" s="29" t="str">
        <f t="shared" si="2"/>
        <v>(240,79,100)</v>
      </c>
    </row>
    <row r="15" spans="2:21" ht="16.95" customHeight="1">
      <c r="B15" s="38">
        <v>12</v>
      </c>
      <c r="C15" s="39">
        <v>250</v>
      </c>
      <c r="D15" s="39">
        <v>84</v>
      </c>
      <c r="E15" s="37">
        <v>40</v>
      </c>
      <c r="F15" s="39">
        <v>100</v>
      </c>
      <c r="G15" s="40">
        <f>B15*Assumptions!$C$19*365*24*Assumptions!$D$26*1000/(Assumptions!$C$10*0.001) /10^9</f>
        <v>12.833780869565217</v>
      </c>
      <c r="H15" s="40">
        <f>C15*Assumptions!$C$20*365*24*Assumptions!$D$30*1000/(Assumptions!$C$10*0.001) /10^9</f>
        <v>43.86534406777713</v>
      </c>
      <c r="I15" s="40">
        <f>E15*Assumptions!$C$46/(Assumptions!$C$10*0.001) /10^9</f>
        <v>1.9731952501814143</v>
      </c>
      <c r="J15" s="40">
        <f>D15*Assumptions!$C$56/(Assumptions!$C$10*0.001) /10^9</f>
        <v>4.6729953906447976</v>
      </c>
      <c r="K15" s="40">
        <f>F15*Assumptions!$C$65/(Assumptions!$C$10*0.001) /10^9</f>
        <v>4.6589332295950063</v>
      </c>
      <c r="L15" s="47">
        <f>4</f>
        <v>4</v>
      </c>
      <c r="M15" s="39">
        <v>13.49</v>
      </c>
      <c r="N15" s="39">
        <v>41</v>
      </c>
      <c r="O15" s="44">
        <f>N15*Assumptions!$C$97/(Assumptions!$G$12*0.001) /10^9*M15/100</f>
        <v>3.7574399389770456</v>
      </c>
      <c r="P15" s="48">
        <f>Assumptions!$C$114*Assumptions!$C$113/(Assumptions!$G$12*0.001) /10^9</f>
        <v>0</v>
      </c>
      <c r="Q15" s="42">
        <f t="shared" si="0"/>
        <v>75.761688746740603</v>
      </c>
      <c r="S15" s="29" t="str">
        <f t="shared" si="1"/>
        <v>(250,84,40,100,41,0.13)</v>
      </c>
      <c r="U15" s="29" t="str">
        <f t="shared" si="2"/>
        <v>(250,84,40)</v>
      </c>
    </row>
    <row r="16" spans="2:21" ht="16.95" customHeight="1">
      <c r="B16" s="38">
        <v>12</v>
      </c>
      <c r="C16" s="39">
        <v>250</v>
      </c>
      <c r="D16" s="39">
        <v>71</v>
      </c>
      <c r="E16" s="37">
        <v>50</v>
      </c>
      <c r="F16" s="39">
        <v>100</v>
      </c>
      <c r="G16" s="40">
        <f>B16*Assumptions!$C$19*365*24*Assumptions!$D$26*1000/(Assumptions!$C$10*0.001) /10^9</f>
        <v>12.833780869565217</v>
      </c>
      <c r="H16" s="40">
        <f>C16*Assumptions!$C$20*365*24*Assumptions!$D$30*1000/(Assumptions!$C$10*0.001) /10^9</f>
        <v>43.86534406777713</v>
      </c>
      <c r="I16" s="40">
        <f>E16*Assumptions!$C$46/(Assumptions!$C$10*0.001) /10^9</f>
        <v>2.4664940627267682</v>
      </c>
      <c r="J16" s="40">
        <f>D16*Assumptions!$C$56/(Assumptions!$C$10*0.001) /10^9</f>
        <v>3.9497937230450071</v>
      </c>
      <c r="K16" s="40">
        <f>F16*Assumptions!$C$65/(Assumptions!$C$10*0.001) /10^9</f>
        <v>4.6589332295950063</v>
      </c>
      <c r="L16" s="47">
        <f>4</f>
        <v>4</v>
      </c>
      <c r="M16" s="39">
        <v>19.02</v>
      </c>
      <c r="N16" s="39">
        <v>27</v>
      </c>
      <c r="O16" s="44">
        <f>N16*Assumptions!$C$97/(Assumptions!$G$12*0.001) /10^9*M16/100</f>
        <v>3.4887553675934697</v>
      </c>
      <c r="P16" s="48">
        <f>Assumptions!$C$114*Assumptions!$C$113/(Assumptions!$G$12*0.001) /10^9</f>
        <v>0</v>
      </c>
      <c r="Q16" s="42">
        <f t="shared" si="0"/>
        <v>75.263101320302596</v>
      </c>
      <c r="S16" s="29" t="str">
        <f t="shared" si="1"/>
        <v>(250,71,50,100,27,0.19)</v>
      </c>
      <c r="U16" s="29" t="str">
        <f t="shared" si="2"/>
        <v>(250,71,50)</v>
      </c>
    </row>
    <row r="17" spans="2:21" ht="16.95" customHeight="1">
      <c r="B17" s="38">
        <v>12</v>
      </c>
      <c r="C17" s="39">
        <v>250</v>
      </c>
      <c r="D17" s="39">
        <v>69</v>
      </c>
      <c r="E17" s="37">
        <v>60</v>
      </c>
      <c r="F17" s="39">
        <v>100</v>
      </c>
      <c r="G17" s="40">
        <f>B17*Assumptions!$C$19*365*24*Assumptions!$D$26*1000/(Assumptions!$C$10*0.001) /10^9</f>
        <v>12.833780869565217</v>
      </c>
      <c r="H17" s="40">
        <f>C17*Assumptions!$C$20*365*24*Assumptions!$D$30*1000/(Assumptions!$C$10*0.001) /10^9</f>
        <v>43.86534406777713</v>
      </c>
      <c r="I17" s="40">
        <f>E17*Assumptions!$C$46/(Assumptions!$C$10*0.001) /10^9</f>
        <v>2.9597928752721221</v>
      </c>
      <c r="J17" s="40">
        <f>D17*Assumptions!$C$56/(Assumptions!$C$10*0.001) /10^9</f>
        <v>3.8385319280296546</v>
      </c>
      <c r="K17" s="40">
        <f>F17*Assumptions!$C$65/(Assumptions!$C$10*0.001) /10^9</f>
        <v>4.6589332295950063</v>
      </c>
      <c r="L17" s="47">
        <f>4</f>
        <v>4</v>
      </c>
      <c r="M17" s="39">
        <v>22.2</v>
      </c>
      <c r="N17" s="39">
        <v>23</v>
      </c>
      <c r="O17" s="44">
        <f>N17*Assumptions!$C$97/(Assumptions!$G$12*0.001) /10^9*M17/100</f>
        <v>3.4687823552074342</v>
      </c>
      <c r="P17" s="48">
        <f>Assumptions!$C$114*Assumptions!$C$113/(Assumptions!$G$12*0.001) /10^9</f>
        <v>0</v>
      </c>
      <c r="Q17" s="42">
        <f t="shared" si="0"/>
        <v>75.625165325446559</v>
      </c>
      <c r="S17" s="29" t="str">
        <f t="shared" si="1"/>
        <v>(250,69,60,100,23,0.22)</v>
      </c>
      <c r="U17" s="29" t="str">
        <f t="shared" si="2"/>
        <v>(250,69,60)</v>
      </c>
    </row>
    <row r="18" spans="2:21" ht="16.95" customHeight="1">
      <c r="B18" s="38">
        <v>12</v>
      </c>
      <c r="C18" s="39">
        <v>250</v>
      </c>
      <c r="D18" s="39">
        <v>68</v>
      </c>
      <c r="E18" s="37">
        <v>70</v>
      </c>
      <c r="F18" s="39">
        <v>100</v>
      </c>
      <c r="G18" s="40">
        <f>B18*Assumptions!$C$19*365*24*Assumptions!$D$26*1000/(Assumptions!$C$10*0.001) /10^9</f>
        <v>12.833780869565217</v>
      </c>
      <c r="H18" s="40">
        <f>C18*Assumptions!$C$20*365*24*Assumptions!$D$30*1000/(Assumptions!$C$10*0.001) /10^9</f>
        <v>43.86534406777713</v>
      </c>
      <c r="I18" s="40">
        <f>E18*Assumptions!$C$46/(Assumptions!$C$10*0.001) /10^9</f>
        <v>3.4530916878174751</v>
      </c>
      <c r="J18" s="40">
        <f>D18*Assumptions!$C$56/(Assumptions!$C$10*0.001) /10^9</f>
        <v>3.782901030521979</v>
      </c>
      <c r="K18" s="40">
        <f>F18*Assumptions!$C$65/(Assumptions!$C$10*0.001) /10^9</f>
        <v>4.6589332295950063</v>
      </c>
      <c r="L18" s="47">
        <f>4</f>
        <v>4</v>
      </c>
      <c r="M18" s="39">
        <v>24.08</v>
      </c>
      <c r="N18" s="39">
        <v>21</v>
      </c>
      <c r="O18" s="44">
        <f>N18*Assumptions!$C$97/(Assumptions!$G$12*0.001) /10^9*M18/100</f>
        <v>3.4353581303981495</v>
      </c>
      <c r="P18" s="48">
        <f>Assumptions!$C$114*Assumptions!$C$113/(Assumptions!$G$12*0.001) /10^9</f>
        <v>0</v>
      </c>
      <c r="Q18" s="42">
        <f t="shared" si="0"/>
        <v>76.029409015674943</v>
      </c>
      <c r="S18" s="29" t="str">
        <f t="shared" si="1"/>
        <v>(250,68,70,100,21,0.24)</v>
      </c>
      <c r="U18" s="29" t="str">
        <f t="shared" si="2"/>
        <v>(250,68,70)</v>
      </c>
    </row>
    <row r="19" spans="2:21">
      <c r="B19" s="38">
        <v>12</v>
      </c>
      <c r="C19" s="39">
        <v>250</v>
      </c>
      <c r="D19" s="39">
        <v>67</v>
      </c>
      <c r="E19" s="37">
        <v>80</v>
      </c>
      <c r="F19" s="39">
        <v>100</v>
      </c>
      <c r="G19" s="40">
        <f>B19*Assumptions!$C$19*365*24*Assumptions!$D$26*1000/(Assumptions!$C$10*0.001) /10^9</f>
        <v>12.833780869565217</v>
      </c>
      <c r="H19" s="40">
        <f>C19*Assumptions!$C$20*365*24*Assumptions!$D$30*1000/(Assumptions!$C$10*0.001) /10^9</f>
        <v>43.86534406777713</v>
      </c>
      <c r="I19" s="40">
        <f>E19*Assumptions!$C$46/(Assumptions!$C$10*0.001) /10^9</f>
        <v>3.9463905003628286</v>
      </c>
      <c r="J19" s="40">
        <f>D19*Assumptions!$C$56/(Assumptions!$C$10*0.001) /10^9</f>
        <v>3.7272701330143021</v>
      </c>
      <c r="K19" s="40">
        <f>F19*Assumptions!$C$65/(Assumptions!$C$10*0.001) /10^9</f>
        <v>4.6589332295950063</v>
      </c>
      <c r="L19" s="47">
        <f>4</f>
        <v>4</v>
      </c>
      <c r="M19" s="39">
        <v>25.04</v>
      </c>
      <c r="N19" s="39">
        <v>20</v>
      </c>
      <c r="O19" s="44">
        <f>N19*Assumptions!$C$97/(Assumptions!$G$12*0.001) /10^9*M19/100</f>
        <v>3.402205647253981</v>
      </c>
      <c r="P19" s="48">
        <f>Assumptions!$C$114*Assumptions!$C$113/(Assumptions!$G$12*0.001) /10^9</f>
        <v>0</v>
      </c>
      <c r="Q19" s="42">
        <f t="shared" si="0"/>
        <v>76.433924447568472</v>
      </c>
      <c r="S19" s="29" t="str">
        <f t="shared" si="1"/>
        <v>(250,67,80,100,20,0.25)</v>
      </c>
      <c r="U19" s="29" t="str">
        <f t="shared" si="2"/>
        <v>(250,67,80)</v>
      </c>
    </row>
    <row r="20" spans="2:21">
      <c r="B20" s="38">
        <v>12</v>
      </c>
      <c r="C20" s="39">
        <v>250</v>
      </c>
      <c r="D20" s="39">
        <v>67</v>
      </c>
      <c r="E20" s="37">
        <v>90</v>
      </c>
      <c r="F20" s="39">
        <v>100</v>
      </c>
      <c r="G20" s="40">
        <f>B20*Assumptions!$C$19*365*24*Assumptions!$D$26*1000/(Assumptions!$C$10*0.001) /10^9</f>
        <v>12.833780869565217</v>
      </c>
      <c r="H20" s="40">
        <f>C20*Assumptions!$C$20*365*24*Assumptions!$D$30*1000/(Assumptions!$C$10*0.001) /10^9</f>
        <v>43.86534406777713</v>
      </c>
      <c r="I20" s="40">
        <f>E20*Assumptions!$C$46/(Assumptions!$C$10*0.001) /10^9</f>
        <v>4.4396893129081834</v>
      </c>
      <c r="J20" s="40">
        <f>D20*Assumptions!$C$56/(Assumptions!$C$10*0.001) /10^9</f>
        <v>3.7272701330143021</v>
      </c>
      <c r="K20" s="40">
        <f>F20*Assumptions!$C$65/(Assumptions!$C$10*0.001) /10^9</f>
        <v>4.6589332295950063</v>
      </c>
      <c r="L20" s="47">
        <f>4</f>
        <v>4</v>
      </c>
      <c r="M20" s="39">
        <v>25.64</v>
      </c>
      <c r="N20" s="39">
        <v>19</v>
      </c>
      <c r="O20" s="44">
        <f>N20*Assumptions!$C$97/(Assumptions!$G$12*0.001) /10^9*M20/100</f>
        <v>3.3095417394493802</v>
      </c>
      <c r="P20" s="48">
        <f>Assumptions!$C$114*Assumptions!$C$113/(Assumptions!$G$12*0.001) /10^9</f>
        <v>0</v>
      </c>
      <c r="Q20" s="42">
        <f t="shared" si="0"/>
        <v>76.834559352309228</v>
      </c>
      <c r="S20" s="29" t="str">
        <f t="shared" si="1"/>
        <v>(250,67,90,100,19,0.26)</v>
      </c>
      <c r="U20" s="29" t="str">
        <f t="shared" si="2"/>
        <v>(250,67,90)</v>
      </c>
    </row>
    <row r="21" spans="2:21">
      <c r="B21" s="38">
        <v>12</v>
      </c>
      <c r="C21" s="39">
        <v>250</v>
      </c>
      <c r="D21" s="39">
        <v>67</v>
      </c>
      <c r="E21" s="37">
        <v>100</v>
      </c>
      <c r="F21" s="39">
        <v>100</v>
      </c>
      <c r="G21" s="40">
        <f>B21*Assumptions!$C$19*365*24*Assumptions!$D$26*1000/(Assumptions!$C$10*0.001) /10^9</f>
        <v>12.833780869565217</v>
      </c>
      <c r="H21" s="40">
        <f>C21*Assumptions!$C$20*365*24*Assumptions!$D$30*1000/(Assumptions!$C$10*0.001) /10^9</f>
        <v>43.86534406777713</v>
      </c>
      <c r="I21" s="40">
        <f>E21*Assumptions!$C$46/(Assumptions!$C$10*0.001) /10^9</f>
        <v>4.9329881254535364</v>
      </c>
      <c r="J21" s="40">
        <f>D21*Assumptions!$C$56/(Assumptions!$C$10*0.001) /10^9</f>
        <v>3.7272701330143021</v>
      </c>
      <c r="K21" s="40">
        <f>F21*Assumptions!$C$65/(Assumptions!$C$10*0.001) /10^9</f>
        <v>4.6589332295950063</v>
      </c>
      <c r="L21" s="47">
        <f>4</f>
        <v>4</v>
      </c>
      <c r="M21" s="39">
        <v>26.03</v>
      </c>
      <c r="N21" s="39">
        <v>19</v>
      </c>
      <c r="O21" s="44">
        <f>N21*Assumptions!$C$97/(Assumptions!$G$12*0.001) /10^9*M21/100</f>
        <v>3.359881882912144</v>
      </c>
      <c r="P21" s="48">
        <f>Assumptions!$C$114*Assumptions!$C$113/(Assumptions!$G$12*0.001) /10^9</f>
        <v>0</v>
      </c>
      <c r="Q21" s="42">
        <f t="shared" si="0"/>
        <v>77.378198308317337</v>
      </c>
      <c r="S21" s="29" t="str">
        <f t="shared" si="1"/>
        <v>(250,67,100,100,19,0.26)</v>
      </c>
      <c r="U21" s="29" t="str">
        <f t="shared" si="2"/>
        <v>(250,67,100)</v>
      </c>
    </row>
    <row r="22" spans="2:21">
      <c r="B22" s="38">
        <v>12</v>
      </c>
      <c r="C22" s="39">
        <v>260</v>
      </c>
      <c r="D22" s="39">
        <v>81</v>
      </c>
      <c r="E22" s="37">
        <v>30</v>
      </c>
      <c r="F22" s="39">
        <v>100</v>
      </c>
      <c r="G22" s="40">
        <f>B22*Assumptions!$C$19*365*24*Assumptions!$D$26*1000/(Assumptions!$C$10*0.001) /10^9</f>
        <v>12.833780869565217</v>
      </c>
      <c r="H22" s="40">
        <f>C22*Assumptions!$C$20*365*24*Assumptions!$D$30*1000/(Assumptions!$C$10*0.001) /10^9</f>
        <v>45.619957830488204</v>
      </c>
      <c r="I22" s="40">
        <f>E22*Assumptions!$C$46/(Assumptions!$C$10*0.001) /10^9</f>
        <v>1.479896437636061</v>
      </c>
      <c r="J22" s="40">
        <f>D22*Assumptions!$C$56/(Assumptions!$C$10*0.001) /10^9</f>
        <v>4.5061026981217687</v>
      </c>
      <c r="K22" s="40">
        <f>F22*Assumptions!$C$65/(Assumptions!$C$10*0.001) /10^9</f>
        <v>4.6589332295950063</v>
      </c>
      <c r="L22" s="47">
        <f>4</f>
        <v>4</v>
      </c>
      <c r="M22" s="39">
        <v>11.05</v>
      </c>
      <c r="N22" s="39">
        <v>53</v>
      </c>
      <c r="O22" s="44">
        <f>N22*Assumptions!$C$97/(Assumptions!$G$12*0.001) /10^9*M22/100</f>
        <v>3.9786376543815778</v>
      </c>
      <c r="P22" s="48">
        <f>Assumptions!$C$114*Assumptions!$C$113/(Assumptions!$G$12*0.001) /10^9</f>
        <v>0</v>
      </c>
      <c r="Q22" s="42">
        <f t="shared" si="0"/>
        <v>77.077308719787837</v>
      </c>
      <c r="S22" s="29" t="str">
        <f t="shared" si="1"/>
        <v>(260,81,30,100,53,0.11)</v>
      </c>
      <c r="U22" s="29" t="str">
        <f t="shared" si="2"/>
        <v>(260,81,30)</v>
      </c>
    </row>
    <row r="23" spans="2:21">
      <c r="B23" s="38">
        <v>12</v>
      </c>
      <c r="C23" s="39">
        <v>260</v>
      </c>
      <c r="D23" s="39">
        <v>63</v>
      </c>
      <c r="E23" s="37">
        <v>40</v>
      </c>
      <c r="F23" s="39">
        <v>100</v>
      </c>
      <c r="G23" s="40">
        <f>B23*Assumptions!$C$19*365*24*Assumptions!$D$26*1000/(Assumptions!$C$10*0.001) /10^9</f>
        <v>12.833780869565217</v>
      </c>
      <c r="H23" s="40">
        <f>C23*Assumptions!$C$20*365*24*Assumptions!$D$30*1000/(Assumptions!$C$10*0.001) /10^9</f>
        <v>45.619957830488204</v>
      </c>
      <c r="I23" s="40">
        <f>E23*Assumptions!$C$46/(Assumptions!$C$10*0.001) /10^9</f>
        <v>1.9731952501814143</v>
      </c>
      <c r="J23" s="40">
        <f>D23*Assumptions!$C$56/(Assumptions!$C$10*0.001) /10^9</f>
        <v>3.5047465429835976</v>
      </c>
      <c r="K23" s="40">
        <f>F23*Assumptions!$C$65/(Assumptions!$C$10*0.001) /10^9</f>
        <v>4.6589332295950063</v>
      </c>
      <c r="L23" s="47">
        <f>4</f>
        <v>4</v>
      </c>
      <c r="M23" s="39">
        <v>20.66</v>
      </c>
      <c r="N23" s="39">
        <v>24</v>
      </c>
      <c r="O23" s="44">
        <f>N23*Assumptions!$C$97/(Assumptions!$G$12*0.001) /10^9*M23/100</f>
        <v>3.3685096807795811</v>
      </c>
      <c r="P23" s="48">
        <f>Assumptions!$C$114*Assumptions!$C$113/(Assumptions!$G$12*0.001) /10^9</f>
        <v>0</v>
      </c>
      <c r="Q23" s="42">
        <f t="shared" si="0"/>
        <v>75.959123403593011</v>
      </c>
      <c r="S23" s="29" t="str">
        <f t="shared" si="1"/>
        <v>(260,63,40,100,24,0.21)</v>
      </c>
      <c r="U23" s="29" t="str">
        <f t="shared" si="2"/>
        <v>(260,63,40)</v>
      </c>
    </row>
    <row r="24" spans="2:21">
      <c r="B24" s="38">
        <v>12</v>
      </c>
      <c r="C24" s="39">
        <v>260</v>
      </c>
      <c r="D24" s="39">
        <v>60</v>
      </c>
      <c r="E24" s="37">
        <v>50</v>
      </c>
      <c r="F24" s="39">
        <v>100</v>
      </c>
      <c r="G24" s="40">
        <f>B24*Assumptions!$C$19*365*24*Assumptions!$D$26*1000/(Assumptions!$C$10*0.001) /10^9</f>
        <v>12.833780869565217</v>
      </c>
      <c r="H24" s="40">
        <f>C24*Assumptions!$C$20*365*24*Assumptions!$D$30*1000/(Assumptions!$C$10*0.001) /10^9</f>
        <v>45.619957830488204</v>
      </c>
      <c r="I24" s="40">
        <f>E24*Assumptions!$C$46/(Assumptions!$C$10*0.001) /10^9</f>
        <v>2.4664940627267682</v>
      </c>
      <c r="J24" s="40">
        <f>D24*Assumptions!$C$56/(Assumptions!$C$10*0.001) /10^9</f>
        <v>3.3378538504605695</v>
      </c>
      <c r="K24" s="40">
        <f>F24*Assumptions!$C$65/(Assumptions!$C$10*0.001) /10^9</f>
        <v>4.6589332295950063</v>
      </c>
      <c r="L24" s="47">
        <f>4</f>
        <v>4</v>
      </c>
      <c r="M24" s="39">
        <v>25.81</v>
      </c>
      <c r="N24" s="39">
        <v>19</v>
      </c>
      <c r="O24" s="44">
        <f>N24*Assumptions!$C$97/(Assumptions!$G$12*0.001) /10^9*M24/100</f>
        <v>3.3314848789075082</v>
      </c>
      <c r="P24" s="48">
        <f>Assumptions!$C$114*Assumptions!$C$113/(Assumptions!$G$12*0.001) /10^9</f>
        <v>0</v>
      </c>
      <c r="Q24" s="42">
        <f t="shared" si="0"/>
        <v>76.248504721743274</v>
      </c>
      <c r="S24" s="29" t="str">
        <f t="shared" si="1"/>
        <v>(260,60,50,100,19,0.26)</v>
      </c>
      <c r="U24" s="29" t="str">
        <f t="shared" si="2"/>
        <v>(260,60,50)</v>
      </c>
    </row>
    <row r="25" spans="2:21">
      <c r="B25" s="38">
        <v>12</v>
      </c>
      <c r="C25" s="39">
        <v>260</v>
      </c>
      <c r="D25" s="39">
        <v>58</v>
      </c>
      <c r="E25" s="37">
        <v>60</v>
      </c>
      <c r="F25" s="39">
        <v>100</v>
      </c>
      <c r="G25" s="40">
        <f>B25*Assumptions!$C$19*365*24*Assumptions!$D$26*1000/(Assumptions!$C$10*0.001) /10^9</f>
        <v>12.833780869565217</v>
      </c>
      <c r="H25" s="40">
        <f>C25*Assumptions!$C$20*365*24*Assumptions!$D$30*1000/(Assumptions!$C$10*0.001) /10^9</f>
        <v>45.619957830488204</v>
      </c>
      <c r="I25" s="40">
        <f>E25*Assumptions!$C$46/(Assumptions!$C$10*0.001) /10^9</f>
        <v>2.9597928752721221</v>
      </c>
      <c r="J25" s="40">
        <f>D25*Assumptions!$C$56/(Assumptions!$C$10*0.001) /10^9</f>
        <v>3.226592055445217</v>
      </c>
      <c r="K25" s="40">
        <f>F25*Assumptions!$C$65/(Assumptions!$C$10*0.001) /10^9</f>
        <v>4.6589332295950063</v>
      </c>
      <c r="L25" s="47">
        <f>4</f>
        <v>4</v>
      </c>
      <c r="M25" s="39">
        <v>28.82</v>
      </c>
      <c r="N25" s="39">
        <v>17</v>
      </c>
      <c r="O25" s="44">
        <f>N25*Assumptions!$C$97/(Assumptions!$G$12*0.001) /10^9*M25/100</f>
        <v>3.3284277851749517</v>
      </c>
      <c r="P25" s="48">
        <f>Assumptions!$C$114*Assumptions!$C$113/(Assumptions!$G$12*0.001) /10^9</f>
        <v>0</v>
      </c>
      <c r="Q25" s="42">
        <f t="shared" si="0"/>
        <v>76.627484645540719</v>
      </c>
      <c r="S25" s="29" t="str">
        <f t="shared" si="1"/>
        <v>(260,58,60,100,17,0.29)</v>
      </c>
      <c r="U25" s="29" t="str">
        <f t="shared" si="2"/>
        <v>(260,58,60)</v>
      </c>
    </row>
    <row r="26" spans="2:21">
      <c r="B26" s="38">
        <v>12</v>
      </c>
      <c r="C26" s="39">
        <v>260</v>
      </c>
      <c r="D26" s="39">
        <v>57</v>
      </c>
      <c r="E26" s="37">
        <v>70</v>
      </c>
      <c r="F26" s="39">
        <v>100</v>
      </c>
      <c r="G26" s="40">
        <f>B26*Assumptions!$C$19*365*24*Assumptions!$D$26*1000/(Assumptions!$C$10*0.001) /10^9</f>
        <v>12.833780869565217</v>
      </c>
      <c r="H26" s="40">
        <f>C26*Assumptions!$C$20*365*24*Assumptions!$D$30*1000/(Assumptions!$C$10*0.001) /10^9</f>
        <v>45.619957830488204</v>
      </c>
      <c r="I26" s="40">
        <f>E26*Assumptions!$C$46/(Assumptions!$C$10*0.001) /10^9</f>
        <v>3.4530916878174751</v>
      </c>
      <c r="J26" s="40">
        <f>D26*Assumptions!$C$56/(Assumptions!$C$10*0.001) /10^9</f>
        <v>3.170961157937541</v>
      </c>
      <c r="K26" s="40">
        <f>F26*Assumptions!$C$65/(Assumptions!$C$10*0.001) /10^9</f>
        <v>4.6589332295950063</v>
      </c>
      <c r="L26" s="47">
        <f>4</f>
        <v>4</v>
      </c>
      <c r="M26" s="39">
        <v>30.61</v>
      </c>
      <c r="N26" s="39">
        <v>16</v>
      </c>
      <c r="O26" s="44">
        <f>N26*Assumptions!$C$97/(Assumptions!$G$12*0.001) /10^9*M26/100</f>
        <v>3.3272049476819285</v>
      </c>
      <c r="P26" s="48">
        <f>Assumptions!$C$114*Assumptions!$C$113/(Assumptions!$G$12*0.001) /10^9</f>
        <v>0</v>
      </c>
      <c r="Q26" s="42">
        <f t="shared" si="0"/>
        <v>77.06392972308538</v>
      </c>
      <c r="S26" s="29" t="str">
        <f t="shared" si="1"/>
        <v>(260,57,70,100,16,0.31)</v>
      </c>
      <c r="U26" s="29" t="str">
        <f t="shared" si="2"/>
        <v>(260,57,70)</v>
      </c>
    </row>
    <row r="27" spans="2:21">
      <c r="B27" s="38">
        <v>12</v>
      </c>
      <c r="C27" s="39">
        <v>260</v>
      </c>
      <c r="D27" s="39">
        <v>56</v>
      </c>
      <c r="E27" s="37">
        <v>80</v>
      </c>
      <c r="F27" s="39">
        <v>100</v>
      </c>
      <c r="G27" s="40">
        <f>B27*Assumptions!$C$19*365*24*Assumptions!$D$26*1000/(Assumptions!$C$10*0.001) /10^9</f>
        <v>12.833780869565217</v>
      </c>
      <c r="H27" s="40">
        <f>C27*Assumptions!$C$20*365*24*Assumptions!$D$30*1000/(Assumptions!$C$10*0.001) /10^9</f>
        <v>45.619957830488204</v>
      </c>
      <c r="I27" s="40">
        <f>E27*Assumptions!$C$46/(Assumptions!$C$10*0.001) /10^9</f>
        <v>3.9463905003628286</v>
      </c>
      <c r="J27" s="40">
        <f>D27*Assumptions!$C$56/(Assumptions!$C$10*0.001) /10^9</f>
        <v>3.1153302604298649</v>
      </c>
      <c r="K27" s="40">
        <f>F27*Assumptions!$C$65/(Assumptions!$C$10*0.001) /10^9</f>
        <v>4.6589332295950063</v>
      </c>
      <c r="L27" s="47">
        <f>4</f>
        <v>4</v>
      </c>
      <c r="M27" s="39">
        <v>31.81</v>
      </c>
      <c r="N27" s="39">
        <v>15</v>
      </c>
      <c r="O27" s="44">
        <f>N27*Assumptions!$C$97/(Assumptions!$G$12*0.001) /10^9*M27/100</f>
        <v>3.2415383877540678</v>
      </c>
      <c r="P27" s="48">
        <f>Assumptions!$C$114*Assumptions!$C$113/(Assumptions!$G$12*0.001) /10^9</f>
        <v>0</v>
      </c>
      <c r="Q27" s="42">
        <f t="shared" si="0"/>
        <v>77.415931078195186</v>
      </c>
      <c r="S27" s="29" t="str">
        <f t="shared" si="1"/>
        <v>(260,56,80,100,15,0.32)</v>
      </c>
      <c r="U27" s="29" t="str">
        <f t="shared" si="2"/>
        <v>(260,56,80)</v>
      </c>
    </row>
    <row r="28" spans="2:21">
      <c r="B28" s="38">
        <v>12</v>
      </c>
      <c r="C28" s="39">
        <v>260</v>
      </c>
      <c r="D28" s="39">
        <v>55</v>
      </c>
      <c r="E28" s="37">
        <v>90</v>
      </c>
      <c r="F28" s="39">
        <v>100</v>
      </c>
      <c r="G28" s="40">
        <f>B28*Assumptions!$C$19*365*24*Assumptions!$D$26*1000/(Assumptions!$C$10*0.001) /10^9</f>
        <v>12.833780869565217</v>
      </c>
      <c r="H28" s="40">
        <f>C28*Assumptions!$C$20*365*24*Assumptions!$D$30*1000/(Assumptions!$C$10*0.001) /10^9</f>
        <v>45.619957830488204</v>
      </c>
      <c r="I28" s="40">
        <f>E28*Assumptions!$C$46/(Assumptions!$C$10*0.001) /10^9</f>
        <v>4.4396893129081834</v>
      </c>
      <c r="J28" s="40">
        <f>D28*Assumptions!$C$56/(Assumptions!$C$10*0.001) /10^9</f>
        <v>3.0596993629221889</v>
      </c>
      <c r="K28" s="40">
        <f>F28*Assumptions!$C$65/(Assumptions!$C$10*0.001) /10^9</f>
        <v>4.6589332295950063</v>
      </c>
      <c r="L28" s="47">
        <f>4</f>
        <v>4</v>
      </c>
      <c r="M28" s="39">
        <v>32.380000000000003</v>
      </c>
      <c r="N28" s="39">
        <v>15</v>
      </c>
      <c r="O28" s="44">
        <f>N28*Assumptions!$C$97/(Assumptions!$G$12*0.001) /10^9*M28/100</f>
        <v>3.2996231686726416</v>
      </c>
      <c r="P28" s="48">
        <f>Assumptions!$C$114*Assumptions!$C$113/(Assumptions!$G$12*0.001) /10^9</f>
        <v>0</v>
      </c>
      <c r="Q28" s="42">
        <f t="shared" si="0"/>
        <v>77.911683774151442</v>
      </c>
      <c r="S28" s="29" t="str">
        <f t="shared" si="1"/>
        <v>(260,55,90,100,15,0.32)</v>
      </c>
      <c r="U28" s="29" t="str">
        <f t="shared" si="2"/>
        <v>(260,55,90)</v>
      </c>
    </row>
    <row r="29" spans="2:21">
      <c r="B29" s="38">
        <v>12</v>
      </c>
      <c r="C29" s="39">
        <v>260</v>
      </c>
      <c r="D29" s="39">
        <v>55</v>
      </c>
      <c r="E29" s="37">
        <v>100</v>
      </c>
      <c r="F29" s="39">
        <v>100</v>
      </c>
      <c r="G29" s="40">
        <f>B29*Assumptions!$C$19*365*24*Assumptions!$D$26*1000/(Assumptions!$C$10*0.001) /10^9</f>
        <v>12.833780869565217</v>
      </c>
      <c r="H29" s="40">
        <f>C29*Assumptions!$C$20*365*24*Assumptions!$D$30*1000/(Assumptions!$C$10*0.001) /10^9</f>
        <v>45.619957830488204</v>
      </c>
      <c r="I29" s="40">
        <f>E29*Assumptions!$C$46/(Assumptions!$C$10*0.001) /10^9</f>
        <v>4.9329881254535364</v>
      </c>
      <c r="J29" s="40">
        <f>D29*Assumptions!$C$56/(Assumptions!$C$10*0.001) /10^9</f>
        <v>3.0596993629221889</v>
      </c>
      <c r="K29" s="40">
        <f>F29*Assumptions!$C$65/(Assumptions!$C$10*0.001) /10^9</f>
        <v>4.6589332295950063</v>
      </c>
      <c r="L29" s="47">
        <f>4</f>
        <v>4</v>
      </c>
      <c r="M29" s="39">
        <v>32.659999999999997</v>
      </c>
      <c r="N29" s="39">
        <v>15</v>
      </c>
      <c r="O29" s="44">
        <f>N29*Assumptions!$C$97/(Assumptions!$G$12*0.001) /10^9*M29/100</f>
        <v>3.3281560435098352</v>
      </c>
      <c r="P29" s="48">
        <f>Assumptions!$C$114*Assumptions!$C$113/(Assumptions!$G$12*0.001) /10^9</f>
        <v>0</v>
      </c>
      <c r="Q29" s="42">
        <f t="shared" si="0"/>
        <v>78.433515461533986</v>
      </c>
      <c r="S29" s="29" t="str">
        <f t="shared" si="1"/>
        <v>(260,55,100,100,15,0.33)</v>
      </c>
      <c r="U29" s="29" t="str">
        <f t="shared" si="2"/>
        <v>(260,55,100)</v>
      </c>
    </row>
    <row r="30" spans="2:21">
      <c r="B30" s="38">
        <v>12</v>
      </c>
      <c r="C30" s="39">
        <v>270</v>
      </c>
      <c r="D30" s="39">
        <v>61</v>
      </c>
      <c r="E30" s="37">
        <v>30</v>
      </c>
      <c r="F30" s="39">
        <v>100</v>
      </c>
      <c r="G30" s="40">
        <f>B30*Assumptions!$C$19*365*24*Assumptions!$D$26*1000/(Assumptions!$C$10*0.001) /10^9</f>
        <v>12.833780869565217</v>
      </c>
      <c r="H30" s="40">
        <f>C30*Assumptions!$C$20*365*24*Assumptions!$D$30*1000/(Assumptions!$C$10*0.001) /10^9</f>
        <v>47.374571593199285</v>
      </c>
      <c r="I30" s="40">
        <f>E30*Assumptions!$C$46/(Assumptions!$C$10*0.001) /10^9</f>
        <v>1.479896437636061</v>
      </c>
      <c r="J30" s="40">
        <f>D30*Assumptions!$C$56/(Assumptions!$C$10*0.001) /10^9</f>
        <v>3.393484747968246</v>
      </c>
      <c r="K30" s="40">
        <f>F30*Assumptions!$C$65/(Assumptions!$C$10*0.001) /10^9</f>
        <v>4.6589332295950063</v>
      </c>
      <c r="L30" s="47">
        <f>4</f>
        <v>4</v>
      </c>
      <c r="M30" s="39">
        <v>18.579999999999998</v>
      </c>
      <c r="N30" s="39">
        <v>27</v>
      </c>
      <c r="O30" s="44">
        <f>N30*Assumptions!$C$97/(Assumptions!$G$12*0.001) /10^9*M30/100</f>
        <v>3.4080480930539783</v>
      </c>
      <c r="P30" s="48">
        <f>Assumptions!$C$114*Assumptions!$C$113/(Assumptions!$G$12*0.001) /10^9</f>
        <v>0</v>
      </c>
      <c r="Q30" s="42">
        <f t="shared" si="0"/>
        <v>77.148714971017796</v>
      </c>
      <c r="S30" s="29" t="str">
        <f t="shared" si="1"/>
        <v>(270,61,30,100,27,0.19)</v>
      </c>
      <c r="U30" s="29" t="str">
        <f t="shared" si="2"/>
        <v>(270,61,30)</v>
      </c>
    </row>
    <row r="31" spans="2:21">
      <c r="B31" s="38">
        <v>12</v>
      </c>
      <c r="C31" s="39">
        <v>270</v>
      </c>
      <c r="D31" s="39">
        <v>53</v>
      </c>
      <c r="E31" s="37">
        <v>40</v>
      </c>
      <c r="F31" s="39">
        <v>100</v>
      </c>
      <c r="G31" s="40">
        <f>B31*Assumptions!$C$19*365*24*Assumptions!$D$26*1000/(Assumptions!$C$10*0.001) /10^9</f>
        <v>12.833780869565217</v>
      </c>
      <c r="H31" s="40">
        <f>C31*Assumptions!$C$20*365*24*Assumptions!$D$30*1000/(Assumptions!$C$10*0.001) /10^9</f>
        <v>47.374571593199285</v>
      </c>
      <c r="I31" s="40">
        <f>E31*Assumptions!$C$46/(Assumptions!$C$10*0.001) /10^9</f>
        <v>1.9731952501814143</v>
      </c>
      <c r="J31" s="40">
        <f>D31*Assumptions!$C$56/(Assumptions!$C$10*0.001) /10^9</f>
        <v>2.9484375679068364</v>
      </c>
      <c r="K31" s="40">
        <f>F31*Assumptions!$C$65/(Assumptions!$C$10*0.001) /10^9</f>
        <v>4.6589332295950063</v>
      </c>
      <c r="L31" s="47">
        <f>4</f>
        <v>4</v>
      </c>
      <c r="M31" s="39">
        <v>27.51</v>
      </c>
      <c r="N31" s="39">
        <v>18</v>
      </c>
      <c r="O31" s="44">
        <f>N31*Assumptions!$C$97/(Assumptions!$G$12*0.001) /10^9*M31/100</f>
        <v>3.3640259433051649</v>
      </c>
      <c r="P31" s="48">
        <f>Assumptions!$C$114*Assumptions!$C$113/(Assumptions!$G$12*0.001) /10^9</f>
        <v>0</v>
      </c>
      <c r="Q31" s="42">
        <f t="shared" si="0"/>
        <v>77.152944453752923</v>
      </c>
      <c r="S31" s="29" t="str">
        <f t="shared" si="1"/>
        <v>(270,53,40,100,18,0.28)</v>
      </c>
      <c r="U31" s="29" t="str">
        <f t="shared" si="2"/>
        <v>(270,53,40)</v>
      </c>
    </row>
    <row r="32" spans="2:21">
      <c r="B32" s="38">
        <v>12</v>
      </c>
      <c r="C32" s="39">
        <v>270</v>
      </c>
      <c r="D32" s="39">
        <v>50</v>
      </c>
      <c r="E32" s="37">
        <v>50</v>
      </c>
      <c r="F32" s="39">
        <v>100</v>
      </c>
      <c r="G32" s="40">
        <f>B32*Assumptions!$C$19*365*24*Assumptions!$D$26*1000/(Assumptions!$C$10*0.001) /10^9</f>
        <v>12.833780869565217</v>
      </c>
      <c r="H32" s="40">
        <f>C32*Assumptions!$C$20*365*24*Assumptions!$D$30*1000/(Assumptions!$C$10*0.001) /10^9</f>
        <v>47.374571593199285</v>
      </c>
      <c r="I32" s="40">
        <f>E32*Assumptions!$C$46/(Assumptions!$C$10*0.001) /10^9</f>
        <v>2.4664940627267682</v>
      </c>
      <c r="J32" s="40">
        <f>D32*Assumptions!$C$56/(Assumptions!$C$10*0.001) /10^9</f>
        <v>2.7815448753838083</v>
      </c>
      <c r="K32" s="40">
        <f>F32*Assumptions!$C$65/(Assumptions!$C$10*0.001) /10^9</f>
        <v>4.6589332295950063</v>
      </c>
      <c r="L32" s="47">
        <f>4</f>
        <v>4</v>
      </c>
      <c r="M32" s="39">
        <v>32.18</v>
      </c>
      <c r="N32" s="39">
        <v>15</v>
      </c>
      <c r="O32" s="44">
        <f>N32*Assumptions!$C$97/(Assumptions!$G$12*0.001) /10^9*M32/100</f>
        <v>3.2792425437889312</v>
      </c>
      <c r="P32" s="48">
        <f>Assumptions!$C$114*Assumptions!$C$113/(Assumptions!$G$12*0.001) /10^9</f>
        <v>0</v>
      </c>
      <c r="Q32" s="42">
        <f t="shared" si="0"/>
        <v>77.394567174259009</v>
      </c>
      <c r="S32" s="29" t="str">
        <f t="shared" si="1"/>
        <v>(270,50,50,100,15,0.32)</v>
      </c>
      <c r="U32" s="29" t="str">
        <f t="shared" si="2"/>
        <v>(270,50,50)</v>
      </c>
    </row>
    <row r="33" spans="2:21">
      <c r="B33" s="38">
        <v>12</v>
      </c>
      <c r="C33" s="39">
        <v>270</v>
      </c>
      <c r="D33" s="39">
        <v>47</v>
      </c>
      <c r="E33" s="37">
        <v>60</v>
      </c>
      <c r="F33" s="39">
        <v>100</v>
      </c>
      <c r="G33" s="40">
        <f>B33*Assumptions!$C$19*365*24*Assumptions!$D$26*1000/(Assumptions!$C$10*0.001) /10^9</f>
        <v>12.833780869565217</v>
      </c>
      <c r="H33" s="40">
        <f>C33*Assumptions!$C$20*365*24*Assumptions!$D$30*1000/(Assumptions!$C$10*0.001) /10^9</f>
        <v>47.374571593199285</v>
      </c>
      <c r="I33" s="40">
        <f>E33*Assumptions!$C$46/(Assumptions!$C$10*0.001) /10^9</f>
        <v>2.9597928752721221</v>
      </c>
      <c r="J33" s="40">
        <f>D33*Assumptions!$C$56/(Assumptions!$C$10*0.001) /10^9</f>
        <v>2.6146521828607794</v>
      </c>
      <c r="K33" s="40">
        <f>F33*Assumptions!$C$65/(Assumptions!$C$10*0.001) /10^9</f>
        <v>4.6589332295950063</v>
      </c>
      <c r="L33" s="47">
        <f>4</f>
        <v>4</v>
      </c>
      <c r="M33" s="39">
        <v>34.85</v>
      </c>
      <c r="N33" s="39">
        <v>14</v>
      </c>
      <c r="O33" s="44">
        <f>N33*Assumptions!$C$97/(Assumptions!$G$12*0.001) /10^9*M33/100</f>
        <v>3.3145689602540283</v>
      </c>
      <c r="P33" s="48">
        <f>Assumptions!$C$114*Assumptions!$C$113/(Assumptions!$G$12*0.001) /10^9</f>
        <v>0</v>
      </c>
      <c r="Q33" s="42">
        <f t="shared" si="0"/>
        <v>77.756299710746433</v>
      </c>
      <c r="S33" s="29" t="str">
        <f t="shared" si="1"/>
        <v>(270,47,60,100,14,0.35)</v>
      </c>
      <c r="U33" s="29" t="str">
        <f t="shared" si="2"/>
        <v>(270,47,60)</v>
      </c>
    </row>
    <row r="34" spans="2:21">
      <c r="B34" s="38">
        <v>12</v>
      </c>
      <c r="C34" s="39">
        <v>270</v>
      </c>
      <c r="D34" s="39">
        <v>46</v>
      </c>
      <c r="E34" s="37">
        <v>70</v>
      </c>
      <c r="F34" s="39">
        <v>100</v>
      </c>
      <c r="G34" s="40">
        <f>B34*Assumptions!$C$19*365*24*Assumptions!$D$26*1000/(Assumptions!$C$10*0.001) /10^9</f>
        <v>12.833780869565217</v>
      </c>
      <c r="H34" s="40">
        <f>C34*Assumptions!$C$20*365*24*Assumptions!$D$30*1000/(Assumptions!$C$10*0.001) /10^9</f>
        <v>47.374571593199285</v>
      </c>
      <c r="I34" s="40">
        <f>E34*Assumptions!$C$46/(Assumptions!$C$10*0.001) /10^9</f>
        <v>3.4530916878174751</v>
      </c>
      <c r="J34" s="40">
        <f>D34*Assumptions!$C$56/(Assumptions!$C$10*0.001) /10^9</f>
        <v>2.5590212853531038</v>
      </c>
      <c r="K34" s="40">
        <f>F34*Assumptions!$C$65/(Assumptions!$C$10*0.001) /10^9</f>
        <v>4.6589332295950063</v>
      </c>
      <c r="L34" s="47">
        <f>4</f>
        <v>4</v>
      </c>
      <c r="M34" s="39">
        <v>36.299999999999997</v>
      </c>
      <c r="N34" s="39">
        <v>13</v>
      </c>
      <c r="O34" s="44">
        <f>N34*Assumptions!$C$97/(Assumptions!$G$12*0.001) /10^9*M34/100</f>
        <v>3.205872294207575</v>
      </c>
      <c r="P34" s="48">
        <f>Assumptions!$C$114*Assumptions!$C$113/(Assumptions!$G$12*0.001) /10^9</f>
        <v>0</v>
      </c>
      <c r="Q34" s="42">
        <f t="shared" si="0"/>
        <v>78.08527095973767</v>
      </c>
      <c r="S34" s="29" t="str">
        <f t="shared" si="1"/>
        <v>(270,46,70,100,13,0.36)</v>
      </c>
      <c r="U34" s="29" t="str">
        <f t="shared" si="2"/>
        <v>(270,46,70)</v>
      </c>
    </row>
    <row r="35" spans="2:21">
      <c r="B35" s="38">
        <v>12</v>
      </c>
      <c r="C35" s="39">
        <v>270</v>
      </c>
      <c r="D35" s="39">
        <v>45</v>
      </c>
      <c r="E35" s="37">
        <v>80</v>
      </c>
      <c r="F35" s="39">
        <v>100</v>
      </c>
      <c r="G35" s="40">
        <f>B35*Assumptions!$C$19*365*24*Assumptions!$D$26*1000/(Assumptions!$C$10*0.001) /10^9</f>
        <v>12.833780869565217</v>
      </c>
      <c r="H35" s="40">
        <f>C35*Assumptions!$C$20*365*24*Assumptions!$D$30*1000/(Assumptions!$C$10*0.001) /10^9</f>
        <v>47.374571593199285</v>
      </c>
      <c r="I35" s="40">
        <f>E35*Assumptions!$C$46/(Assumptions!$C$10*0.001) /10^9</f>
        <v>3.9463905003628286</v>
      </c>
      <c r="J35" s="40">
        <f>D35*Assumptions!$C$56/(Assumptions!$C$10*0.001) /10^9</f>
        <v>2.5033903878454269</v>
      </c>
      <c r="K35" s="40">
        <f>F35*Assumptions!$C$65/(Assumptions!$C$10*0.001) /10^9</f>
        <v>4.6589332295950063</v>
      </c>
      <c r="L35" s="47">
        <f>4</f>
        <v>4</v>
      </c>
      <c r="M35" s="39">
        <v>37.200000000000003</v>
      </c>
      <c r="N35" s="39">
        <v>13</v>
      </c>
      <c r="O35" s="44">
        <f>N35*Assumptions!$C$97/(Assumptions!$G$12*0.001) /10^9*M35/100</f>
        <v>3.2853567312540446</v>
      </c>
      <c r="P35" s="48">
        <f>Assumptions!$C$114*Assumptions!$C$113/(Assumptions!$G$12*0.001) /10^9</f>
        <v>0</v>
      </c>
      <c r="Q35" s="42">
        <f t="shared" si="0"/>
        <v>78.602423311821809</v>
      </c>
      <c r="S35" s="29" t="str">
        <f t="shared" si="1"/>
        <v>(270,45,80,100,13,0.37)</v>
      </c>
      <c r="U35" s="29" t="str">
        <f t="shared" si="2"/>
        <v>(270,45,80)</v>
      </c>
    </row>
    <row r="36" spans="2:21">
      <c r="B36" s="38">
        <v>12</v>
      </c>
      <c r="C36" s="39">
        <v>270</v>
      </c>
      <c r="D36" s="39">
        <v>44</v>
      </c>
      <c r="E36" s="37">
        <v>90</v>
      </c>
      <c r="F36" s="39">
        <v>100</v>
      </c>
      <c r="G36" s="40">
        <f>B36*Assumptions!$C$19*365*24*Assumptions!$D$26*1000/(Assumptions!$C$10*0.001) /10^9</f>
        <v>12.833780869565217</v>
      </c>
      <c r="H36" s="40">
        <f>C36*Assumptions!$C$20*365*24*Assumptions!$D$30*1000/(Assumptions!$C$10*0.001) /10^9</f>
        <v>47.374571593199285</v>
      </c>
      <c r="I36" s="40">
        <f>E36*Assumptions!$C$46/(Assumptions!$C$10*0.001) /10^9</f>
        <v>4.4396893129081834</v>
      </c>
      <c r="J36" s="40">
        <f>D36*Assumptions!$C$56/(Assumptions!$C$10*0.001) /10^9</f>
        <v>2.4477594903377509</v>
      </c>
      <c r="K36" s="40">
        <f>F36*Assumptions!$C$65/(Assumptions!$C$10*0.001) /10^9</f>
        <v>4.6589332295950063</v>
      </c>
      <c r="L36" s="47">
        <f>4</f>
        <v>4</v>
      </c>
      <c r="M36" s="39">
        <v>37.78</v>
      </c>
      <c r="N36" s="39">
        <v>13</v>
      </c>
      <c r="O36" s="44">
        <f>N36*Assumptions!$C$97/(Assumptions!$G$12*0.001) /10^9*M36/100</f>
        <v>3.3365800351284354</v>
      </c>
      <c r="P36" s="48">
        <f>Assumptions!$C$114*Assumptions!$C$113/(Assumptions!$G$12*0.001) /10^9</f>
        <v>0</v>
      </c>
      <c r="Q36" s="42">
        <f t="shared" si="0"/>
        <v>79.091314530733868</v>
      </c>
      <c r="S36" s="29" t="str">
        <f t="shared" si="1"/>
        <v>(270,44,90,100,13,0.38)</v>
      </c>
      <c r="U36" s="29" t="str">
        <f t="shared" si="2"/>
        <v>(270,44,90)</v>
      </c>
    </row>
    <row r="37" spans="2:21">
      <c r="B37" s="38">
        <v>12</v>
      </c>
      <c r="C37" s="39">
        <v>270</v>
      </c>
      <c r="D37" s="39">
        <v>44</v>
      </c>
      <c r="E37" s="37">
        <v>100</v>
      </c>
      <c r="F37" s="39">
        <v>100</v>
      </c>
      <c r="G37" s="40">
        <f>B37*Assumptions!$C$19*365*24*Assumptions!$D$26*1000/(Assumptions!$C$10*0.001) /10^9</f>
        <v>12.833780869565217</v>
      </c>
      <c r="H37" s="40">
        <f>C37*Assumptions!$C$20*365*24*Assumptions!$D$30*1000/(Assumptions!$C$10*0.001) /10^9</f>
        <v>47.374571593199285</v>
      </c>
      <c r="I37" s="40">
        <f>E37*Assumptions!$C$46/(Assumptions!$C$10*0.001) /10^9</f>
        <v>4.9329881254535364</v>
      </c>
      <c r="J37" s="40">
        <f>D37*Assumptions!$C$56/(Assumptions!$C$10*0.001) /10^9</f>
        <v>2.4477594903377509</v>
      </c>
      <c r="K37" s="40">
        <f>F37*Assumptions!$C$65/(Assumptions!$C$10*0.001) /10^9</f>
        <v>4.6589332295950063</v>
      </c>
      <c r="L37" s="47">
        <f>4</f>
        <v>4</v>
      </c>
      <c r="M37" s="39">
        <v>38.090000000000003</v>
      </c>
      <c r="N37" s="39">
        <v>13</v>
      </c>
      <c r="O37" s="44">
        <f>N37*Assumptions!$C$97/(Assumptions!$G$12*0.001) /10^9*M37/100</f>
        <v>3.3639580078888862</v>
      </c>
      <c r="P37" s="48">
        <f>Assumptions!$C$114*Assumptions!$C$113/(Assumptions!$G$12*0.001) /10^9</f>
        <v>0</v>
      </c>
      <c r="Q37" s="42">
        <f t="shared" si="0"/>
        <v>79.611991316039678</v>
      </c>
      <c r="S37" s="29" t="str">
        <f t="shared" si="1"/>
        <v>(270,44,100,100,13,0.38)</v>
      </c>
      <c r="U37" s="29" t="str">
        <f t="shared" si="2"/>
        <v>(270,44,100)</v>
      </c>
    </row>
    <row r="38" spans="2:21">
      <c r="B38" s="38">
        <v>12</v>
      </c>
      <c r="C38" s="39">
        <v>280</v>
      </c>
      <c r="D38" s="39">
        <v>74</v>
      </c>
      <c r="E38" s="37">
        <v>20</v>
      </c>
      <c r="F38" s="39">
        <v>100</v>
      </c>
      <c r="G38" s="40">
        <f>B38*Assumptions!$C$19*365*24*Assumptions!$D$26*1000/(Assumptions!$C$10*0.001) /10^9</f>
        <v>12.833780869565217</v>
      </c>
      <c r="H38" s="40">
        <f>C38*Assumptions!$C$20*365*24*Assumptions!$D$30*1000/(Assumptions!$C$10*0.001) /10^9</f>
        <v>49.129185355910373</v>
      </c>
      <c r="I38" s="40">
        <f>E38*Assumptions!$C$46/(Assumptions!$C$10*0.001) /10^9</f>
        <v>0.98659762509070714</v>
      </c>
      <c r="J38" s="40">
        <f>D38*Assumptions!$C$56/(Assumptions!$C$10*0.001) /10^9</f>
        <v>4.1166864155680347</v>
      </c>
      <c r="K38" s="40">
        <f>F38*Assumptions!$C$65/(Assumptions!$C$10*0.001) /10^9</f>
        <v>4.6589332295950063</v>
      </c>
      <c r="L38" s="47">
        <f>4</f>
        <v>4</v>
      </c>
      <c r="M38" s="39">
        <v>7.47</v>
      </c>
      <c r="N38" s="39">
        <v>97</v>
      </c>
      <c r="O38" s="44">
        <f>N38*Assumptions!$C$97/(Assumptions!$G$12*0.001) /10^9*M38/100</f>
        <v>4.9225323281624647</v>
      </c>
      <c r="P38" s="48">
        <f>Assumptions!$C$114*Assumptions!$C$113/(Assumptions!$G$12*0.001) /10^9</f>
        <v>0</v>
      </c>
      <c r="Q38" s="42">
        <f t="shared" si="0"/>
        <v>80.647715823891801</v>
      </c>
      <c r="S38" s="29" t="str">
        <f t="shared" si="1"/>
        <v>(280,74,20,100,97,0.07)</v>
      </c>
      <c r="U38" s="29" t="str">
        <f t="shared" si="2"/>
        <v>(280,74,20)</v>
      </c>
    </row>
    <row r="39" spans="2:21">
      <c r="B39" s="38">
        <v>12</v>
      </c>
      <c r="C39" s="39">
        <v>280</v>
      </c>
      <c r="D39" s="39">
        <v>52</v>
      </c>
      <c r="E39" s="37">
        <v>30</v>
      </c>
      <c r="F39" s="39">
        <v>100</v>
      </c>
      <c r="G39" s="40">
        <f>B39*Assumptions!$C$19*365*24*Assumptions!$D$26*1000/(Assumptions!$C$10*0.001) /10^9</f>
        <v>12.833780869565217</v>
      </c>
      <c r="H39" s="40">
        <f>C39*Assumptions!$C$20*365*24*Assumptions!$D$30*1000/(Assumptions!$C$10*0.001) /10^9</f>
        <v>49.129185355910373</v>
      </c>
      <c r="I39" s="40">
        <f>E39*Assumptions!$C$46/(Assumptions!$C$10*0.001) /10^9</f>
        <v>1.479896437636061</v>
      </c>
      <c r="J39" s="40">
        <f>D39*Assumptions!$C$56/(Assumptions!$C$10*0.001) /10^9</f>
        <v>2.89280667039916</v>
      </c>
      <c r="K39" s="40">
        <f>F39*Assumptions!$C$65/(Assumptions!$C$10*0.001) /10^9</f>
        <v>4.6589332295950063</v>
      </c>
      <c r="L39" s="47">
        <f>4</f>
        <v>4</v>
      </c>
      <c r="M39" s="39">
        <v>25.46</v>
      </c>
      <c r="N39" s="39">
        <v>19</v>
      </c>
      <c r="O39" s="44">
        <f>N39*Assumptions!$C$97/(Assumptions!$G$12*0.001) /10^9*M39/100</f>
        <v>3.2863078270819512</v>
      </c>
      <c r="P39" s="48">
        <f>Assumptions!$C$114*Assumptions!$C$113/(Assumptions!$G$12*0.001) /10^9</f>
        <v>0</v>
      </c>
      <c r="Q39" s="42">
        <f t="shared" si="0"/>
        <v>78.280910390187771</v>
      </c>
      <c r="S39" s="29" t="str">
        <f t="shared" si="1"/>
        <v>(280,52,30,100,19,0.25)</v>
      </c>
      <c r="U39" s="29" t="str">
        <f t="shared" si="2"/>
        <v>(280,52,30)</v>
      </c>
    </row>
    <row r="40" spans="2:21">
      <c r="B40" s="38">
        <v>12</v>
      </c>
      <c r="C40" s="39">
        <v>280</v>
      </c>
      <c r="D40" s="39">
        <v>44</v>
      </c>
      <c r="E40" s="37">
        <v>40</v>
      </c>
      <c r="F40" s="39">
        <v>100</v>
      </c>
      <c r="G40" s="40">
        <f>B40*Assumptions!$C$19*365*24*Assumptions!$D$26*1000/(Assumptions!$C$10*0.001) /10^9</f>
        <v>12.833780869565217</v>
      </c>
      <c r="H40" s="40">
        <f>C40*Assumptions!$C$20*365*24*Assumptions!$D$30*1000/(Assumptions!$C$10*0.001) /10^9</f>
        <v>49.129185355910373</v>
      </c>
      <c r="I40" s="40">
        <f>E40*Assumptions!$C$46/(Assumptions!$C$10*0.001) /10^9</f>
        <v>1.9731952501814143</v>
      </c>
      <c r="J40" s="40">
        <f>D40*Assumptions!$C$56/(Assumptions!$C$10*0.001) /10^9</f>
        <v>2.4477594903377509</v>
      </c>
      <c r="K40" s="40">
        <f>F40*Assumptions!$C$65/(Assumptions!$C$10*0.001) /10^9</f>
        <v>4.6589332295950063</v>
      </c>
      <c r="L40" s="47">
        <f>4</f>
        <v>4</v>
      </c>
      <c r="M40" s="39">
        <v>33.65</v>
      </c>
      <c r="N40" s="39">
        <v>14</v>
      </c>
      <c r="O40" s="44">
        <f>N40*Assumptions!$C$97/(Assumptions!$G$12*0.001) /10^9*M40/100</f>
        <v>3.2004374609052526</v>
      </c>
      <c r="P40" s="48">
        <f>Assumptions!$C$114*Assumptions!$C$113/(Assumptions!$G$12*0.001) /10^9</f>
        <v>0</v>
      </c>
      <c r="Q40" s="42">
        <f t="shared" si="0"/>
        <v>78.243291656495003</v>
      </c>
      <c r="S40" s="29" t="str">
        <f t="shared" si="1"/>
        <v>(280,44,40,100,14,0.34)</v>
      </c>
      <c r="U40" s="29" t="str">
        <f t="shared" si="2"/>
        <v>(280,44,40)</v>
      </c>
    </row>
    <row r="41" spans="2:21">
      <c r="B41" s="38">
        <v>12</v>
      </c>
      <c r="C41" s="39">
        <v>280</v>
      </c>
      <c r="D41" s="39">
        <v>42</v>
      </c>
      <c r="E41" s="37">
        <v>50</v>
      </c>
      <c r="F41" s="39">
        <v>100</v>
      </c>
      <c r="G41" s="40">
        <f>B41*Assumptions!$C$19*365*24*Assumptions!$D$26*1000/(Assumptions!$C$10*0.001) /10^9</f>
        <v>12.833780869565217</v>
      </c>
      <c r="H41" s="40">
        <f>C41*Assumptions!$C$20*365*24*Assumptions!$D$30*1000/(Assumptions!$C$10*0.001) /10^9</f>
        <v>49.129185355910373</v>
      </c>
      <c r="I41" s="40">
        <f>E41*Assumptions!$C$46/(Assumptions!$C$10*0.001) /10^9</f>
        <v>2.4664940627267682</v>
      </c>
      <c r="J41" s="40">
        <f>D41*Assumptions!$C$56/(Assumptions!$C$10*0.001) /10^9</f>
        <v>2.3364976953223988</v>
      </c>
      <c r="K41" s="40">
        <f>F41*Assumptions!$C$65/(Assumptions!$C$10*0.001) /10^9</f>
        <v>4.6589332295950063</v>
      </c>
      <c r="L41" s="47">
        <f>4</f>
        <v>4</v>
      </c>
      <c r="M41" s="39">
        <v>37.94</v>
      </c>
      <c r="N41" s="39">
        <v>13</v>
      </c>
      <c r="O41" s="44">
        <f>N41*Assumptions!$C$97/(Assumptions!$G$12*0.001) /10^9*M41/100</f>
        <v>3.3507106017144741</v>
      </c>
      <c r="P41" s="48">
        <f>Assumptions!$C$114*Assumptions!$C$113/(Assumptions!$G$12*0.001) /10^9</f>
        <v>0</v>
      </c>
      <c r="Q41" s="42">
        <f t="shared" si="0"/>
        <v>78.775601814834232</v>
      </c>
      <c r="S41" s="29" t="str">
        <f t="shared" si="1"/>
        <v>(280,42,50,100,13,0.38)</v>
      </c>
      <c r="U41" s="29" t="str">
        <f t="shared" si="2"/>
        <v>(280,42,50)</v>
      </c>
    </row>
    <row r="42" spans="2:21">
      <c r="B42" s="38">
        <v>12</v>
      </c>
      <c r="C42" s="39">
        <v>280</v>
      </c>
      <c r="D42" s="39">
        <v>42</v>
      </c>
      <c r="E42" s="37">
        <v>60</v>
      </c>
      <c r="F42" s="39">
        <v>100</v>
      </c>
      <c r="G42" s="40">
        <f>B42*Assumptions!$C$19*365*24*Assumptions!$D$26*1000/(Assumptions!$C$10*0.001) /10^9</f>
        <v>12.833780869565217</v>
      </c>
      <c r="H42" s="40">
        <f>C42*Assumptions!$C$20*365*24*Assumptions!$D$30*1000/(Assumptions!$C$10*0.001) /10^9</f>
        <v>49.129185355910373</v>
      </c>
      <c r="I42" s="40">
        <f>E42*Assumptions!$C$46/(Assumptions!$C$10*0.001) /10^9</f>
        <v>2.9597928752721221</v>
      </c>
      <c r="J42" s="40">
        <f>D42*Assumptions!$C$56/(Assumptions!$C$10*0.001) /10^9</f>
        <v>2.3364976953223988</v>
      </c>
      <c r="K42" s="40">
        <f>F42*Assumptions!$C$65/(Assumptions!$C$10*0.001) /10^9</f>
        <v>4.6589332295950063</v>
      </c>
      <c r="L42" s="47">
        <f>4</f>
        <v>4</v>
      </c>
      <c r="M42" s="39">
        <v>40.44</v>
      </c>
      <c r="N42" s="39">
        <v>12</v>
      </c>
      <c r="O42" s="44">
        <f>N42*Assumptions!$C$97/(Assumptions!$G$12*0.001) /10^9*M42/100</f>
        <v>3.2967698811889217</v>
      </c>
      <c r="P42" s="48">
        <f>Assumptions!$C$114*Assumptions!$C$113/(Assumptions!$G$12*0.001) /10^9</f>
        <v>0</v>
      </c>
      <c r="Q42" s="42">
        <f t="shared" si="0"/>
        <v>79.214959906854034</v>
      </c>
      <c r="S42" s="29" t="str">
        <f t="shared" si="1"/>
        <v>(280,42,60,100,12,0.4)</v>
      </c>
      <c r="U42" s="29" t="str">
        <f t="shared" si="2"/>
        <v>(280,42,60)</v>
      </c>
    </row>
    <row r="43" spans="2:21">
      <c r="B43" s="38">
        <v>12</v>
      </c>
      <c r="C43" s="39">
        <v>280</v>
      </c>
      <c r="D43" s="39">
        <v>42</v>
      </c>
      <c r="E43" s="37">
        <v>70</v>
      </c>
      <c r="F43" s="39">
        <v>100</v>
      </c>
      <c r="G43" s="40">
        <f>B43*Assumptions!$C$19*365*24*Assumptions!$D$26*1000/(Assumptions!$C$10*0.001) /10^9</f>
        <v>12.833780869565217</v>
      </c>
      <c r="H43" s="40">
        <f>C43*Assumptions!$C$20*365*24*Assumptions!$D$30*1000/(Assumptions!$C$10*0.001) /10^9</f>
        <v>49.129185355910373</v>
      </c>
      <c r="I43" s="40">
        <f>E43*Assumptions!$C$46/(Assumptions!$C$10*0.001) /10^9</f>
        <v>3.4530916878174751</v>
      </c>
      <c r="J43" s="40">
        <f>D43*Assumptions!$C$56/(Assumptions!$C$10*0.001) /10^9</f>
        <v>2.3364976953223988</v>
      </c>
      <c r="K43" s="40">
        <f>F43*Assumptions!$C$65/(Assumptions!$C$10*0.001) /10^9</f>
        <v>4.6589332295950063</v>
      </c>
      <c r="L43" s="47">
        <f>4</f>
        <v>4</v>
      </c>
      <c r="M43" s="39">
        <v>41.88</v>
      </c>
      <c r="N43" s="39">
        <v>11</v>
      </c>
      <c r="O43" s="44">
        <f>N43*Assumptions!$C$97/(Assumptions!$G$12*0.001) /10^9*M43/100</f>
        <v>3.1296487571425002</v>
      </c>
      <c r="P43" s="48">
        <f>Assumptions!$C$114*Assumptions!$C$113/(Assumptions!$G$12*0.001) /10^9</f>
        <v>0</v>
      </c>
      <c r="Q43" s="42">
        <f t="shared" si="0"/>
        <v>79.541137595352964</v>
      </c>
      <c r="S43" s="29" t="str">
        <f t="shared" si="1"/>
        <v>(280,42,70,100,11,0.42)</v>
      </c>
      <c r="U43" s="29" t="str">
        <f t="shared" si="2"/>
        <v>(280,42,70)</v>
      </c>
    </row>
    <row r="44" spans="2:21">
      <c r="B44" s="38">
        <v>12</v>
      </c>
      <c r="C44" s="39">
        <v>280</v>
      </c>
      <c r="D44" s="39">
        <v>42</v>
      </c>
      <c r="E44" s="37">
        <v>80</v>
      </c>
      <c r="F44" s="39">
        <v>100</v>
      </c>
      <c r="G44" s="40">
        <f>B44*Assumptions!$C$19*365*24*Assumptions!$D$26*1000/(Assumptions!$C$10*0.001) /10^9</f>
        <v>12.833780869565217</v>
      </c>
      <c r="H44" s="40">
        <f>C44*Assumptions!$C$20*365*24*Assumptions!$D$30*1000/(Assumptions!$C$10*0.001) /10^9</f>
        <v>49.129185355910373</v>
      </c>
      <c r="I44" s="40">
        <f>E44*Assumptions!$C$46/(Assumptions!$C$10*0.001) /10^9</f>
        <v>3.9463905003628286</v>
      </c>
      <c r="J44" s="40">
        <f>D44*Assumptions!$C$56/(Assumptions!$C$10*0.001) /10^9</f>
        <v>2.3364976953223988</v>
      </c>
      <c r="K44" s="40">
        <f>F44*Assumptions!$C$65/(Assumptions!$C$10*0.001) /10^9</f>
        <v>4.6589332295950063</v>
      </c>
      <c r="L44" s="47">
        <f>4</f>
        <v>4</v>
      </c>
      <c r="M44" s="39">
        <v>42.79</v>
      </c>
      <c r="N44" s="39">
        <v>11</v>
      </c>
      <c r="O44" s="44">
        <f>N44*Assumptions!$C$97/(Assumptions!$G$12*0.001) /10^9*M44/100</f>
        <v>3.1976521088378123</v>
      </c>
      <c r="P44" s="48">
        <f>Assumptions!$C$114*Assumptions!$C$113/(Assumptions!$G$12*0.001) /10^9</f>
        <v>0</v>
      </c>
      <c r="Q44" s="42">
        <f t="shared" si="0"/>
        <v>80.102439759593636</v>
      </c>
      <c r="S44" s="29" t="str">
        <f t="shared" si="1"/>
        <v>(280,42,80,100,11,0.43)</v>
      </c>
      <c r="U44" s="29" t="str">
        <f t="shared" si="2"/>
        <v>(280,42,80)</v>
      </c>
    </row>
    <row r="45" spans="2:21">
      <c r="B45" s="38">
        <v>12</v>
      </c>
      <c r="C45" s="39">
        <v>280</v>
      </c>
      <c r="D45" s="39">
        <v>42</v>
      </c>
      <c r="E45" s="37">
        <v>90</v>
      </c>
      <c r="F45" s="39">
        <v>100</v>
      </c>
      <c r="G45" s="40">
        <f>B45*Assumptions!$C$19*365*24*Assumptions!$D$26*1000/(Assumptions!$C$10*0.001) /10^9</f>
        <v>12.833780869565217</v>
      </c>
      <c r="H45" s="40">
        <f>C45*Assumptions!$C$20*365*24*Assumptions!$D$30*1000/(Assumptions!$C$10*0.001) /10^9</f>
        <v>49.129185355910373</v>
      </c>
      <c r="I45" s="40">
        <f>E45*Assumptions!$C$46/(Assumptions!$C$10*0.001) /10^9</f>
        <v>4.4396893129081834</v>
      </c>
      <c r="J45" s="40">
        <f>D45*Assumptions!$C$56/(Assumptions!$C$10*0.001) /10^9</f>
        <v>2.3364976953223988</v>
      </c>
      <c r="K45" s="40">
        <f>F45*Assumptions!$C$65/(Assumptions!$C$10*0.001) /10^9</f>
        <v>4.6589332295950063</v>
      </c>
      <c r="L45" s="47">
        <f>4</f>
        <v>4</v>
      </c>
      <c r="M45" s="39">
        <v>43.3</v>
      </c>
      <c r="N45" s="39">
        <v>11</v>
      </c>
      <c r="O45" s="44">
        <f>N45*Assumptions!$C$97/(Assumptions!$G$12*0.001) /10^9*M45/100</f>
        <v>3.2357638773703497</v>
      </c>
      <c r="P45" s="48">
        <f>Assumptions!$C$114*Assumptions!$C$113/(Assumptions!$G$12*0.001) /10^9</f>
        <v>0</v>
      </c>
      <c r="Q45" s="42">
        <f t="shared" si="0"/>
        <v>80.633850340671515</v>
      </c>
      <c r="S45" s="29" t="str">
        <f t="shared" si="1"/>
        <v>(280,42,90,100,11,0.43)</v>
      </c>
      <c r="U45" s="29" t="str">
        <f t="shared" si="2"/>
        <v>(280,42,90)</v>
      </c>
    </row>
    <row r="46" spans="2:21">
      <c r="B46" s="38">
        <v>12</v>
      </c>
      <c r="C46" s="39">
        <v>280</v>
      </c>
      <c r="D46" s="39">
        <v>42</v>
      </c>
      <c r="E46" s="37">
        <v>100</v>
      </c>
      <c r="F46" s="39">
        <v>100</v>
      </c>
      <c r="G46" s="40">
        <f>B46*Assumptions!$C$19*365*24*Assumptions!$D$26*1000/(Assumptions!$C$10*0.001) /10^9</f>
        <v>12.833780869565217</v>
      </c>
      <c r="H46" s="40">
        <f>C46*Assumptions!$C$20*365*24*Assumptions!$D$30*1000/(Assumptions!$C$10*0.001) /10^9</f>
        <v>49.129185355910373</v>
      </c>
      <c r="I46" s="40">
        <f>E46*Assumptions!$C$46/(Assumptions!$C$10*0.001) /10^9</f>
        <v>4.9329881254535364</v>
      </c>
      <c r="J46" s="40">
        <f>D46*Assumptions!$C$56/(Assumptions!$C$10*0.001) /10^9</f>
        <v>2.3364976953223988</v>
      </c>
      <c r="K46" s="40">
        <f>F46*Assumptions!$C$65/(Assumptions!$C$10*0.001) /10^9</f>
        <v>4.6589332295950063</v>
      </c>
      <c r="L46" s="47">
        <f>4</f>
        <v>4</v>
      </c>
      <c r="M46" s="39">
        <v>43.63</v>
      </c>
      <c r="N46" s="39">
        <v>11</v>
      </c>
      <c r="O46" s="44">
        <f>N46*Assumptions!$C$97/(Assumptions!$G$12*0.001) /10^9*M46/100</f>
        <v>3.2604244334796393</v>
      </c>
      <c r="P46" s="48">
        <f>Assumptions!$C$114*Assumptions!$C$113/(Assumptions!$G$12*0.001) /10^9</f>
        <v>0</v>
      </c>
      <c r="Q46" s="42">
        <f t="shared" si="0"/>
        <v>81.151809709326173</v>
      </c>
      <c r="S46" s="29" t="str">
        <f t="shared" si="1"/>
        <v>(280,42,100,100,11,0.44)</v>
      </c>
      <c r="U46" s="29" t="str">
        <f t="shared" si="2"/>
        <v>(280,42,100)</v>
      </c>
    </row>
  </sheetData>
  <autoFilter ref="B4:N4">
    <sortState ref="B5:N64">
      <sortCondition ref="B4:B64"/>
    </sortState>
  </autoFilter>
  <mergeCells count="2">
    <mergeCell ref="G2:L2"/>
    <mergeCell ref="M2:R2"/>
  </mergeCells>
  <phoneticPr fontId="15"/>
  <conditionalFormatting sqref="C5:C8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9:C14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5:C21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2:C2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0:C4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:C46">
    <cfRule type="colorScale" priority="401">
      <colorScale>
        <cfvo type="min"/>
        <cfvo type="percentile" val="50"/>
        <cfvo type="max"/>
        <color rgb="FFF8696B"/>
        <color theme="0"/>
        <color theme="4"/>
      </colorScale>
    </cfRule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46"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S39"/>
  <sheetViews>
    <sheetView showGridLines="0" zoomScale="83" zoomScaleNormal="55" workbookViewId="0">
      <pane ySplit="4" topLeftCell="A5" activePane="bottomLeft" state="frozen"/>
      <selection pane="bottomLeft" activeCell="S12" sqref="B12:S12"/>
    </sheetView>
  </sheetViews>
  <sheetFormatPr defaultColWidth="11" defaultRowHeight="15.6"/>
  <cols>
    <col min="1" max="1" width="6.8984375" customWidth="1"/>
    <col min="2" max="2" width="17.09765625" customWidth="1"/>
    <col min="3" max="4" width="22.8984375" customWidth="1"/>
    <col min="5" max="5" width="24.3984375" customWidth="1"/>
    <col min="6" max="6" width="36.3984375" customWidth="1"/>
    <col min="7" max="7" width="14.59765625" customWidth="1"/>
    <col min="8" max="8" width="14.8984375" customWidth="1"/>
    <col min="9" max="9" width="23.3984375" customWidth="1"/>
    <col min="10" max="10" width="20.09765625" customWidth="1"/>
    <col min="11" max="11" width="29.3984375" customWidth="1"/>
    <col min="12" max="12" width="14.8984375" customWidth="1"/>
    <col min="13" max="13" width="21.09765625" customWidth="1"/>
    <col min="14" max="14" width="20" customWidth="1"/>
    <col min="15" max="15" width="18.3984375" customWidth="1"/>
    <col min="16" max="16" width="16.3984375" customWidth="1"/>
    <col min="17" max="17" width="21.09765625" customWidth="1"/>
    <col min="19" max="19" width="13.3984375" customWidth="1"/>
  </cols>
  <sheetData>
    <row r="1" spans="2:19">
      <c r="H1" s="25"/>
      <c r="I1" s="25"/>
      <c r="J1" s="25"/>
      <c r="K1" s="25"/>
      <c r="L1" s="25"/>
      <c r="M1" s="25"/>
    </row>
    <row r="2" spans="2:19">
      <c r="G2" s="55" t="s">
        <v>54</v>
      </c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</row>
    <row r="4" spans="2:19" s="4" customFormat="1">
      <c r="B4" s="13" t="s">
        <v>55</v>
      </c>
      <c r="C4" s="13" t="s">
        <v>56</v>
      </c>
      <c r="D4" s="13" t="s">
        <v>57</v>
      </c>
      <c r="E4" s="13" t="s">
        <v>58</v>
      </c>
      <c r="F4" s="13" t="s">
        <v>59</v>
      </c>
      <c r="G4" s="26" t="s">
        <v>13</v>
      </c>
      <c r="H4" s="26" t="s">
        <v>60</v>
      </c>
      <c r="I4" s="26" t="s">
        <v>61</v>
      </c>
      <c r="J4" s="26" t="s">
        <v>62</v>
      </c>
      <c r="K4" s="26" t="s">
        <v>49</v>
      </c>
      <c r="L4" s="13" t="s">
        <v>63</v>
      </c>
      <c r="M4" s="43" t="s">
        <v>77</v>
      </c>
      <c r="N4" s="43" t="s">
        <v>67</v>
      </c>
      <c r="O4" s="43" t="s">
        <v>66</v>
      </c>
      <c r="P4" s="43" t="s">
        <v>78</v>
      </c>
      <c r="Q4" s="27" t="s">
        <v>64</v>
      </c>
      <c r="R4"/>
      <c r="S4" s="23" t="s">
        <v>65</v>
      </c>
    </row>
    <row r="5" spans="2:19">
      <c r="B5" s="38">
        <v>12</v>
      </c>
      <c r="C5" s="39">
        <v>240</v>
      </c>
      <c r="D5" s="39">
        <v>91</v>
      </c>
      <c r="E5" s="37">
        <v>60</v>
      </c>
      <c r="F5" s="39">
        <v>100</v>
      </c>
      <c r="G5" s="40">
        <f>B5*Assumptions!$C$19*365*24*Assumptions!$D$26*1000/(Assumptions!$C$10*0.001) /10^9</f>
        <v>12.833780869565217</v>
      </c>
      <c r="H5" s="40">
        <f>C5*Assumptions!$C$20*365*24*Assumptions!$D$30*1000/(Assumptions!$C$10*0.001) /10^9</f>
        <v>42.110730305066035</v>
      </c>
      <c r="I5" s="40">
        <f>E5*Assumptions!$C$46/(Assumptions!$C$10*0.001) /10^9</f>
        <v>2.9597928752721221</v>
      </c>
      <c r="J5" s="40">
        <f>D5*Assumptions!$C$56/(Assumptions!$C$10*0.001) /10^9</f>
        <v>5.0624116731985298</v>
      </c>
      <c r="K5" s="40">
        <f>F5*Assumptions!$C$65/(Assumptions!$C$10*0.001) /10^9</f>
        <v>4.6589332295950063</v>
      </c>
      <c r="L5" s="47">
        <f>4</f>
        <v>4</v>
      </c>
      <c r="M5" s="39">
        <v>14.98</v>
      </c>
      <c r="N5" s="39">
        <v>81</v>
      </c>
      <c r="O5" s="44">
        <f>N5*Assumptions!$C$97/(Assumptions!$G$14*0.001) /10^9*M5/100</f>
        <v>8.2431475404653263</v>
      </c>
      <c r="P5" s="48">
        <f>Assumptions!$C$114*Assumptions!$C$113/(Assumptions!$G$14*0.001) /10^9</f>
        <v>0</v>
      </c>
      <c r="Q5" s="42">
        <f>SUM(G5:L5)+O5+P5</f>
        <v>79.868796493162236</v>
      </c>
      <c r="S5" s="29" t="str">
        <f>CONCATENATE("(",C5,",",D5,",",E5,",",F5,",",ROUND(N5,0),",",ROUND(M5/100,2),")")</f>
        <v>(240,91,60,100,81,0.15)</v>
      </c>
    </row>
    <row r="6" spans="2:19">
      <c r="B6" s="38">
        <v>12</v>
      </c>
      <c r="C6" s="39">
        <v>240</v>
      </c>
      <c r="D6" s="39">
        <v>85</v>
      </c>
      <c r="E6" s="37">
        <v>70</v>
      </c>
      <c r="F6" s="39">
        <v>100</v>
      </c>
      <c r="G6" s="40">
        <f>B6*Assumptions!$C$19*365*24*Assumptions!$D$26*1000/(Assumptions!$C$10*0.001) /10^9</f>
        <v>12.833780869565217</v>
      </c>
      <c r="H6" s="40">
        <f>C6*Assumptions!$C$20*365*24*Assumptions!$D$30*1000/(Assumptions!$C$10*0.001) /10^9</f>
        <v>42.110730305066035</v>
      </c>
      <c r="I6" s="40">
        <f>E6*Assumptions!$C$46/(Assumptions!$C$10*0.001) /10^9</f>
        <v>3.4530916878174751</v>
      </c>
      <c r="J6" s="40">
        <f>D6*Assumptions!$C$56/(Assumptions!$C$10*0.001) /10^9</f>
        <v>4.7286262881524737</v>
      </c>
      <c r="K6" s="40">
        <f>F6*Assumptions!$C$65/(Assumptions!$C$10*0.001) /10^9</f>
        <v>4.6589332295950063</v>
      </c>
      <c r="L6" s="47">
        <f>4</f>
        <v>4</v>
      </c>
      <c r="M6" s="39">
        <v>16.829999999999998</v>
      </c>
      <c r="N6" s="39">
        <v>62</v>
      </c>
      <c r="O6" s="44">
        <f>N6*Assumptions!$C$97/(Assumptions!$G$14*0.001) /10^9*M6/100</f>
        <v>7.0887889470519951</v>
      </c>
      <c r="P6" s="48">
        <f>Assumptions!$C$114*Assumptions!$C$113/(Assumptions!$G$14*0.001) /10^9</f>
        <v>0</v>
      </c>
      <c r="Q6" s="42">
        <f t="shared" ref="Q6:Q39" si="0">SUM(G6:L6)+O6+P6</f>
        <v>78.873951327248207</v>
      </c>
      <c r="S6" s="29" t="str">
        <f t="shared" ref="S6:S39" si="1">CONCATENATE("(",C6,",",D6,",",E6,",",F6,",",ROUND(N6,0),",",ROUND(M6/100,2),")")</f>
        <v>(240,85,70,100,62,0.17)</v>
      </c>
    </row>
    <row r="7" spans="2:19">
      <c r="B7" s="38">
        <v>12</v>
      </c>
      <c r="C7" s="39">
        <v>240</v>
      </c>
      <c r="D7" s="39">
        <v>81</v>
      </c>
      <c r="E7" s="37">
        <v>80</v>
      </c>
      <c r="F7" s="39">
        <v>100</v>
      </c>
      <c r="G7" s="40">
        <f>B7*Assumptions!$C$19*365*24*Assumptions!$D$26*1000/(Assumptions!$C$10*0.001) /10^9</f>
        <v>12.833780869565217</v>
      </c>
      <c r="H7" s="40">
        <f>C7*Assumptions!$C$20*365*24*Assumptions!$D$30*1000/(Assumptions!$C$10*0.001) /10^9</f>
        <v>42.110730305066035</v>
      </c>
      <c r="I7" s="40">
        <f>E7*Assumptions!$C$46/(Assumptions!$C$10*0.001) /10^9</f>
        <v>3.9463905003628286</v>
      </c>
      <c r="J7" s="40">
        <f>D7*Assumptions!$C$56/(Assumptions!$C$10*0.001) /10^9</f>
        <v>4.5061026981217687</v>
      </c>
      <c r="K7" s="40">
        <f>F7*Assumptions!$C$65/(Assumptions!$C$10*0.001) /10^9</f>
        <v>4.6589332295950063</v>
      </c>
      <c r="L7" s="47">
        <f>4</f>
        <v>4</v>
      </c>
      <c r="M7" s="39">
        <v>17.87</v>
      </c>
      <c r="N7" s="39">
        <v>57</v>
      </c>
      <c r="O7" s="44">
        <f>N7*Assumptions!$C$97/(Assumptions!$G$14*0.001) /10^9*M7/100</f>
        <v>6.9198335667660409</v>
      </c>
      <c r="P7" s="48">
        <f>Assumptions!$C$114*Assumptions!$C$113/(Assumptions!$G$14*0.001) /10^9</f>
        <v>0</v>
      </c>
      <c r="Q7" s="42">
        <f t="shared" si="0"/>
        <v>78.9757711694769</v>
      </c>
      <c r="S7" s="29" t="str">
        <f t="shared" si="1"/>
        <v>(240,81,80,100,57,0.18)</v>
      </c>
    </row>
    <row r="8" spans="2:19">
      <c r="B8" s="38">
        <v>12</v>
      </c>
      <c r="C8" s="39">
        <v>240</v>
      </c>
      <c r="D8" s="39">
        <v>79</v>
      </c>
      <c r="E8" s="37">
        <v>90</v>
      </c>
      <c r="F8" s="39">
        <v>100</v>
      </c>
      <c r="G8" s="40">
        <f>B8*Assumptions!$C$19*365*24*Assumptions!$D$26*1000/(Assumptions!$C$10*0.001) /10^9</f>
        <v>12.833780869565217</v>
      </c>
      <c r="H8" s="40">
        <f>C8*Assumptions!$C$20*365*24*Assumptions!$D$30*1000/(Assumptions!$C$10*0.001) /10^9</f>
        <v>42.110730305066035</v>
      </c>
      <c r="I8" s="40">
        <f>E8*Assumptions!$C$46/(Assumptions!$C$10*0.001) /10^9</f>
        <v>4.4396893129081834</v>
      </c>
      <c r="J8" s="40">
        <f>D8*Assumptions!$C$56/(Assumptions!$C$10*0.001) /10^9</f>
        <v>4.3948409031064157</v>
      </c>
      <c r="K8" s="40">
        <f>F8*Assumptions!$C$65/(Assumptions!$C$10*0.001) /10^9</f>
        <v>4.6589332295950063</v>
      </c>
      <c r="L8" s="47">
        <f>4</f>
        <v>4</v>
      </c>
      <c r="M8" s="39">
        <v>18.489999999999998</v>
      </c>
      <c r="N8" s="39">
        <v>54</v>
      </c>
      <c r="O8" s="44">
        <f>N8*Assumptions!$C$97/(Assumptions!$G$14*0.001) /10^9*M8/100</f>
        <v>6.7830795737963463</v>
      </c>
      <c r="P8" s="48">
        <f>Assumptions!$C$114*Assumptions!$C$113/(Assumptions!$G$14*0.001) /10^9</f>
        <v>0</v>
      </c>
      <c r="Q8" s="42">
        <f t="shared" si="0"/>
        <v>79.221054194037194</v>
      </c>
      <c r="S8" s="29" t="str">
        <f t="shared" si="1"/>
        <v>(240,79,90,100,54,0.18)</v>
      </c>
    </row>
    <row r="9" spans="2:19">
      <c r="B9" s="38">
        <v>12</v>
      </c>
      <c r="C9" s="39">
        <v>240</v>
      </c>
      <c r="D9" s="39">
        <v>79</v>
      </c>
      <c r="E9" s="37">
        <v>100</v>
      </c>
      <c r="F9" s="39">
        <v>100</v>
      </c>
      <c r="G9" s="40">
        <f>B9*Assumptions!$C$19*365*24*Assumptions!$D$26*1000/(Assumptions!$C$10*0.001) /10^9</f>
        <v>12.833780869565217</v>
      </c>
      <c r="H9" s="40">
        <f>C9*Assumptions!$C$20*365*24*Assumptions!$D$30*1000/(Assumptions!$C$10*0.001) /10^9</f>
        <v>42.110730305066035</v>
      </c>
      <c r="I9" s="40">
        <f>E9*Assumptions!$C$46/(Assumptions!$C$10*0.001) /10^9</f>
        <v>4.9329881254535364</v>
      </c>
      <c r="J9" s="40">
        <f>D9*Assumptions!$C$56/(Assumptions!$C$10*0.001) /10^9</f>
        <v>4.3948409031064157</v>
      </c>
      <c r="K9" s="40">
        <f>F9*Assumptions!$C$65/(Assumptions!$C$10*0.001) /10^9</f>
        <v>4.6589332295950063</v>
      </c>
      <c r="L9" s="47">
        <f>4</f>
        <v>4</v>
      </c>
      <c r="M9" s="39">
        <v>18.73</v>
      </c>
      <c r="N9" s="39">
        <v>53</v>
      </c>
      <c r="O9" s="44">
        <f>N9*Assumptions!$C$97/(Assumptions!$G$14*0.001) /10^9*M9/100</f>
        <v>6.743880838603344</v>
      </c>
      <c r="P9" s="48">
        <f>Assumptions!$C$114*Assumptions!$C$113/(Assumptions!$G$14*0.001) /10^9</f>
        <v>0</v>
      </c>
      <c r="Q9" s="42">
        <f t="shared" si="0"/>
        <v>79.675154271389559</v>
      </c>
      <c r="S9" s="29" t="str">
        <f t="shared" si="1"/>
        <v>(240,79,100,100,53,0.19)</v>
      </c>
    </row>
    <row r="10" spans="2:19">
      <c r="B10" s="38">
        <v>12</v>
      </c>
      <c r="C10" s="39">
        <v>250</v>
      </c>
      <c r="D10" s="39">
        <v>84</v>
      </c>
      <c r="E10" s="37">
        <v>40</v>
      </c>
      <c r="F10" s="39">
        <v>100</v>
      </c>
      <c r="G10" s="40">
        <f>B10*Assumptions!$C$19*365*24*Assumptions!$D$26*1000/(Assumptions!$C$10*0.001) /10^9</f>
        <v>12.833780869565217</v>
      </c>
      <c r="H10" s="40">
        <f>C10*Assumptions!$C$20*365*24*Assumptions!$D$30*1000/(Assumptions!$C$10*0.001) /10^9</f>
        <v>43.86534406777713</v>
      </c>
      <c r="I10" s="40">
        <f>E10*Assumptions!$C$46/(Assumptions!$C$10*0.001) /10^9</f>
        <v>1.9731952501814143</v>
      </c>
      <c r="J10" s="40">
        <f>D10*Assumptions!$C$56/(Assumptions!$C$10*0.001) /10^9</f>
        <v>4.6729953906447976</v>
      </c>
      <c r="K10" s="40">
        <f>F10*Assumptions!$C$65/(Assumptions!$C$10*0.001) /10^9</f>
        <v>4.6589332295950063</v>
      </c>
      <c r="L10" s="47">
        <f>4</f>
        <v>4</v>
      </c>
      <c r="M10" s="39">
        <v>13.49</v>
      </c>
      <c r="N10" s="39">
        <v>106</v>
      </c>
      <c r="O10" s="44">
        <f>N10*Assumptions!$C$97/(Assumptions!$G$14*0.001) /10^9*M10/100</f>
        <v>9.7143569154040694</v>
      </c>
      <c r="P10" s="48">
        <f>Assumptions!$C$114*Assumptions!$C$113/(Assumptions!$G$14*0.001) /10^9</f>
        <v>0</v>
      </c>
      <c r="Q10" s="42">
        <f t="shared" si="0"/>
        <v>81.718605723167627</v>
      </c>
      <c r="S10" s="29" t="str">
        <f t="shared" si="1"/>
        <v>(250,84,40,100,106,0.13)</v>
      </c>
    </row>
    <row r="11" spans="2:19">
      <c r="B11" s="38">
        <v>12</v>
      </c>
      <c r="C11" s="39">
        <v>250</v>
      </c>
      <c r="D11" s="39">
        <v>71</v>
      </c>
      <c r="E11" s="37">
        <v>50</v>
      </c>
      <c r="F11" s="39">
        <v>100</v>
      </c>
      <c r="G11" s="40">
        <f>B11*Assumptions!$C$19*365*24*Assumptions!$D$26*1000/(Assumptions!$C$10*0.001) /10^9</f>
        <v>12.833780869565217</v>
      </c>
      <c r="H11" s="40">
        <f>C11*Assumptions!$C$20*365*24*Assumptions!$D$30*1000/(Assumptions!$C$10*0.001) /10^9</f>
        <v>43.86534406777713</v>
      </c>
      <c r="I11" s="40">
        <f>E11*Assumptions!$C$46/(Assumptions!$C$10*0.001) /10^9</f>
        <v>2.4664940627267682</v>
      </c>
      <c r="J11" s="40">
        <f>D11*Assumptions!$C$56/(Assumptions!$C$10*0.001) /10^9</f>
        <v>3.9497937230450071</v>
      </c>
      <c r="K11" s="40">
        <f>F11*Assumptions!$C$65/(Assumptions!$C$10*0.001) /10^9</f>
        <v>4.6589332295950063</v>
      </c>
      <c r="L11" s="47">
        <f>4</f>
        <v>4</v>
      </c>
      <c r="M11" s="39">
        <v>19.02</v>
      </c>
      <c r="N11" s="39">
        <v>50</v>
      </c>
      <c r="O11" s="44">
        <f>N11*Assumptions!$C$97/(Assumptions!$G$14*0.001) /10^9*M11/100</f>
        <v>6.4606580881360545</v>
      </c>
      <c r="P11" s="48">
        <f>Assumptions!$C$114*Assumptions!$C$113/(Assumptions!$G$14*0.001) /10^9</f>
        <v>0</v>
      </c>
      <c r="Q11" s="42">
        <f t="shared" si="0"/>
        <v>78.235004040845183</v>
      </c>
      <c r="S11" s="29" t="str">
        <f t="shared" si="1"/>
        <v>(250,71,50,100,50,0.19)</v>
      </c>
    </row>
    <row r="12" spans="2:19" ht="16.95" customHeight="1">
      <c r="B12" s="38">
        <v>12</v>
      </c>
      <c r="C12" s="39">
        <v>250</v>
      </c>
      <c r="D12" s="39">
        <v>69</v>
      </c>
      <c r="E12" s="37">
        <v>60</v>
      </c>
      <c r="F12" s="39">
        <v>100</v>
      </c>
      <c r="G12" s="40">
        <f>B12*Assumptions!$C$19*365*24*Assumptions!$D$26*1000/(Assumptions!$C$10*0.001) /10^9</f>
        <v>12.833780869565217</v>
      </c>
      <c r="H12" s="40">
        <f>C12*Assumptions!$C$20*365*24*Assumptions!$D$30*1000/(Assumptions!$C$10*0.001) /10^9</f>
        <v>43.86534406777713</v>
      </c>
      <c r="I12" s="40">
        <f>E12*Assumptions!$C$46/(Assumptions!$C$10*0.001) /10^9</f>
        <v>2.9597928752721221</v>
      </c>
      <c r="J12" s="40">
        <f>D12*Assumptions!$C$56/(Assumptions!$C$10*0.001) /10^9</f>
        <v>3.8385319280296546</v>
      </c>
      <c r="K12" s="40">
        <f>F12*Assumptions!$C$65/(Assumptions!$C$10*0.001) /10^9</f>
        <v>4.6589332295950063</v>
      </c>
      <c r="L12" s="47">
        <f>4</f>
        <v>4</v>
      </c>
      <c r="M12" s="39">
        <v>22.2</v>
      </c>
      <c r="N12" s="39">
        <v>40</v>
      </c>
      <c r="O12" s="44">
        <f>N12*Assumptions!$C$97/(Assumptions!$G$14*0.001) /10^9*M12/100</f>
        <v>6.0326649655781459</v>
      </c>
      <c r="P12" s="48">
        <f>Assumptions!$C$114*Assumptions!$C$113/(Assumptions!$G$14*0.001) /10^9</f>
        <v>0</v>
      </c>
      <c r="Q12" s="42">
        <f t="shared" si="0"/>
        <v>78.189047935817271</v>
      </c>
      <c r="S12" s="29" t="str">
        <f t="shared" si="1"/>
        <v>(250,69,60,100,40,0.22)</v>
      </c>
    </row>
    <row r="13" spans="2:19">
      <c r="B13" s="38">
        <v>12</v>
      </c>
      <c r="C13" s="39">
        <v>250</v>
      </c>
      <c r="D13" s="39">
        <v>68</v>
      </c>
      <c r="E13" s="37">
        <v>70</v>
      </c>
      <c r="F13" s="39">
        <v>100</v>
      </c>
      <c r="G13" s="40">
        <f>B13*Assumptions!$C$19*365*24*Assumptions!$D$26*1000/(Assumptions!$C$10*0.001) /10^9</f>
        <v>12.833780869565217</v>
      </c>
      <c r="H13" s="40">
        <f>C13*Assumptions!$C$20*365*24*Assumptions!$D$30*1000/(Assumptions!$C$10*0.001) /10^9</f>
        <v>43.86534406777713</v>
      </c>
      <c r="I13" s="40">
        <f>E13*Assumptions!$C$46/(Assumptions!$C$10*0.001) /10^9</f>
        <v>3.4530916878174751</v>
      </c>
      <c r="J13" s="40">
        <f>D13*Assumptions!$C$56/(Assumptions!$C$10*0.001) /10^9</f>
        <v>3.782901030521979</v>
      </c>
      <c r="K13" s="40">
        <f>F13*Assumptions!$C$65/(Assumptions!$C$10*0.001) /10^9</f>
        <v>4.6589332295950063</v>
      </c>
      <c r="L13" s="47">
        <f>4</f>
        <v>4</v>
      </c>
      <c r="M13" s="39">
        <v>24.08</v>
      </c>
      <c r="N13" s="39">
        <v>36</v>
      </c>
      <c r="O13" s="44">
        <f>N13*Assumptions!$C$97/(Assumptions!$G$14*0.001) /10^9*M13/100</f>
        <v>5.8891853663968279</v>
      </c>
      <c r="P13" s="48">
        <f>Assumptions!$C$114*Assumptions!$C$113/(Assumptions!$G$14*0.001) /10^9</f>
        <v>0</v>
      </c>
      <c r="Q13" s="42">
        <f t="shared" si="0"/>
        <v>78.483236251673631</v>
      </c>
      <c r="S13" s="29" t="str">
        <f t="shared" si="1"/>
        <v>(250,68,70,100,36,0.24)</v>
      </c>
    </row>
    <row r="14" spans="2:19">
      <c r="B14" s="38">
        <v>12</v>
      </c>
      <c r="C14" s="39">
        <v>250</v>
      </c>
      <c r="D14" s="39">
        <v>67</v>
      </c>
      <c r="E14" s="37">
        <v>80</v>
      </c>
      <c r="F14" s="39">
        <v>100</v>
      </c>
      <c r="G14" s="40">
        <f>B14*Assumptions!$C$19*365*24*Assumptions!$D$26*1000/(Assumptions!$C$10*0.001) /10^9</f>
        <v>12.833780869565217</v>
      </c>
      <c r="H14" s="40">
        <f>C14*Assumptions!$C$20*365*24*Assumptions!$D$30*1000/(Assumptions!$C$10*0.001) /10^9</f>
        <v>43.86534406777713</v>
      </c>
      <c r="I14" s="40">
        <f>E14*Assumptions!$C$46/(Assumptions!$C$10*0.001) /10^9</f>
        <v>3.9463905003628286</v>
      </c>
      <c r="J14" s="40">
        <f>D14*Assumptions!$C$56/(Assumptions!$C$10*0.001) /10^9</f>
        <v>3.7272701330143021</v>
      </c>
      <c r="K14" s="40">
        <f>F14*Assumptions!$C$65/(Assumptions!$C$10*0.001) /10^9</f>
        <v>4.6589332295950063</v>
      </c>
      <c r="L14" s="47">
        <f>4</f>
        <v>4</v>
      </c>
      <c r="M14" s="39">
        <v>25.04</v>
      </c>
      <c r="N14" s="39">
        <v>35</v>
      </c>
      <c r="O14" s="44">
        <f>N14*Assumptions!$C$97/(Assumptions!$G$14*0.001) /10^9*M14/100</f>
        <v>5.9538598826944664</v>
      </c>
      <c r="P14" s="48">
        <f>Assumptions!$C$114*Assumptions!$C$113/(Assumptions!$G$14*0.001) /10^9</f>
        <v>0</v>
      </c>
      <c r="Q14" s="42">
        <f t="shared" si="0"/>
        <v>78.985578683008953</v>
      </c>
      <c r="S14" s="29" t="str">
        <f t="shared" si="1"/>
        <v>(250,67,80,100,35,0.25)</v>
      </c>
    </row>
    <row r="15" spans="2:19" ht="16.95" customHeight="1">
      <c r="B15" s="38">
        <v>12</v>
      </c>
      <c r="C15" s="39">
        <v>250</v>
      </c>
      <c r="D15" s="39">
        <v>67</v>
      </c>
      <c r="E15" s="37">
        <v>90</v>
      </c>
      <c r="F15" s="39">
        <v>100</v>
      </c>
      <c r="G15" s="40">
        <f>B15*Assumptions!$C$19*365*24*Assumptions!$D$26*1000/(Assumptions!$C$10*0.001) /10^9</f>
        <v>12.833780869565217</v>
      </c>
      <c r="H15" s="40">
        <f>C15*Assumptions!$C$20*365*24*Assumptions!$D$30*1000/(Assumptions!$C$10*0.001) /10^9</f>
        <v>43.86534406777713</v>
      </c>
      <c r="I15" s="40">
        <f>E15*Assumptions!$C$46/(Assumptions!$C$10*0.001) /10^9</f>
        <v>4.4396893129081834</v>
      </c>
      <c r="J15" s="40">
        <f>D15*Assumptions!$C$56/(Assumptions!$C$10*0.001) /10^9</f>
        <v>3.7272701330143021</v>
      </c>
      <c r="K15" s="40">
        <f>F15*Assumptions!$C$65/(Assumptions!$C$10*0.001) /10^9</f>
        <v>4.6589332295950063</v>
      </c>
      <c r="L15" s="47">
        <f>4</f>
        <v>4</v>
      </c>
      <c r="M15" s="39">
        <v>25.64</v>
      </c>
      <c r="N15" s="39">
        <v>34</v>
      </c>
      <c r="O15" s="44">
        <f>N15*Assumptions!$C$97/(Assumptions!$G$14*0.001) /10^9*M15/100</f>
        <v>5.9223378495409964</v>
      </c>
      <c r="P15" s="48">
        <f>Assumptions!$C$114*Assumptions!$C$113/(Assumptions!$G$14*0.001) /10^9</f>
        <v>0</v>
      </c>
      <c r="Q15" s="42">
        <f t="shared" si="0"/>
        <v>79.447355462400836</v>
      </c>
      <c r="S15" s="29" t="str">
        <f t="shared" si="1"/>
        <v>(250,67,90,100,34,0.26)</v>
      </c>
    </row>
    <row r="16" spans="2:19" ht="16.95" customHeight="1">
      <c r="B16" s="38">
        <v>12</v>
      </c>
      <c r="C16" s="39">
        <v>250</v>
      </c>
      <c r="D16" s="39">
        <v>67</v>
      </c>
      <c r="E16" s="37">
        <v>100</v>
      </c>
      <c r="F16" s="39">
        <v>100</v>
      </c>
      <c r="G16" s="40">
        <f>B16*Assumptions!$C$19*365*24*Assumptions!$D$26*1000/(Assumptions!$C$10*0.001) /10^9</f>
        <v>12.833780869565217</v>
      </c>
      <c r="H16" s="40">
        <f>C16*Assumptions!$C$20*365*24*Assumptions!$D$30*1000/(Assumptions!$C$10*0.001) /10^9</f>
        <v>43.86534406777713</v>
      </c>
      <c r="I16" s="40">
        <f>E16*Assumptions!$C$46/(Assumptions!$C$10*0.001) /10^9</f>
        <v>4.9329881254535364</v>
      </c>
      <c r="J16" s="40">
        <f>D16*Assumptions!$C$56/(Assumptions!$C$10*0.001) /10^9</f>
        <v>3.7272701330143021</v>
      </c>
      <c r="K16" s="40">
        <f>F16*Assumptions!$C$65/(Assumptions!$C$10*0.001) /10^9</f>
        <v>4.6589332295950063</v>
      </c>
      <c r="L16" s="47">
        <f>4</f>
        <v>4</v>
      </c>
      <c r="M16" s="39">
        <v>26.03</v>
      </c>
      <c r="N16" s="39">
        <v>33</v>
      </c>
      <c r="O16" s="44">
        <f>N16*Assumptions!$C$97/(Assumptions!$G$14*0.001) /10^9*M16/100</f>
        <v>5.8355843229526716</v>
      </c>
      <c r="P16" s="48">
        <f>Assumptions!$C$114*Assumptions!$C$113/(Assumptions!$G$14*0.001) /10^9</f>
        <v>0</v>
      </c>
      <c r="Q16" s="42">
        <f t="shared" si="0"/>
        <v>79.853900748357859</v>
      </c>
      <c r="S16" s="29" t="str">
        <f t="shared" si="1"/>
        <v>(250,67,100,100,33,0.26)</v>
      </c>
    </row>
    <row r="17" spans="2:19" ht="16.95" customHeight="1">
      <c r="B17" s="38">
        <v>12</v>
      </c>
      <c r="C17" s="39">
        <v>260</v>
      </c>
      <c r="D17" s="39">
        <v>63</v>
      </c>
      <c r="E17" s="37">
        <v>40</v>
      </c>
      <c r="F17" s="39">
        <v>100</v>
      </c>
      <c r="G17" s="40">
        <f>B17*Assumptions!$C$19*365*24*Assumptions!$D$26*1000/(Assumptions!$C$10*0.001) /10^9</f>
        <v>12.833780869565217</v>
      </c>
      <c r="H17" s="40">
        <f>C17*Assumptions!$C$20*365*24*Assumptions!$D$30*1000/(Assumptions!$C$10*0.001) /10^9</f>
        <v>45.619957830488204</v>
      </c>
      <c r="I17" s="40">
        <f>E17*Assumptions!$C$46/(Assumptions!$C$10*0.001) /10^9</f>
        <v>1.9731952501814143</v>
      </c>
      <c r="J17" s="40">
        <f>D17*Assumptions!$C$56/(Assumptions!$C$10*0.001) /10^9</f>
        <v>3.5047465429835976</v>
      </c>
      <c r="K17" s="40">
        <f>F17*Assumptions!$C$65/(Assumptions!$C$10*0.001) /10^9</f>
        <v>4.6589332295950063</v>
      </c>
      <c r="L17" s="47">
        <f>4</f>
        <v>4</v>
      </c>
      <c r="M17" s="39">
        <v>20.66</v>
      </c>
      <c r="N17" s="39">
        <v>43</v>
      </c>
      <c r="O17" s="44">
        <f>N17*Assumptions!$C$97/(Assumptions!$G$14*0.001) /10^9*M17/100</f>
        <v>6.0352465113967488</v>
      </c>
      <c r="P17" s="48">
        <f>Assumptions!$C$114*Assumptions!$C$113/(Assumptions!$G$14*0.001) /10^9</f>
        <v>0</v>
      </c>
      <c r="Q17" s="42">
        <f t="shared" si="0"/>
        <v>78.62586023421018</v>
      </c>
      <c r="S17" s="29" t="str">
        <f t="shared" si="1"/>
        <v>(260,63,40,100,43,0.21)</v>
      </c>
    </row>
    <row r="18" spans="2:19" ht="16.95" customHeight="1">
      <c r="B18" s="38">
        <v>12</v>
      </c>
      <c r="C18" s="39">
        <v>260</v>
      </c>
      <c r="D18" s="39">
        <v>60</v>
      </c>
      <c r="E18" s="37">
        <v>50</v>
      </c>
      <c r="F18" s="39">
        <v>100</v>
      </c>
      <c r="G18" s="40">
        <f>B18*Assumptions!$C$19*365*24*Assumptions!$D$26*1000/(Assumptions!$C$10*0.001) /10^9</f>
        <v>12.833780869565217</v>
      </c>
      <c r="H18" s="40">
        <f>C18*Assumptions!$C$20*365*24*Assumptions!$D$30*1000/(Assumptions!$C$10*0.001) /10^9</f>
        <v>45.619957830488204</v>
      </c>
      <c r="I18" s="40">
        <f>E18*Assumptions!$C$46/(Assumptions!$C$10*0.001) /10^9</f>
        <v>2.4664940627267682</v>
      </c>
      <c r="J18" s="40">
        <f>D18*Assumptions!$C$56/(Assumptions!$C$10*0.001) /10^9</f>
        <v>3.3378538504605695</v>
      </c>
      <c r="K18" s="40">
        <f>F18*Assumptions!$C$65/(Assumptions!$C$10*0.001) /10^9</f>
        <v>4.6589332295950063</v>
      </c>
      <c r="L18" s="47">
        <f>4</f>
        <v>4</v>
      </c>
      <c r="M18" s="39">
        <v>25.81</v>
      </c>
      <c r="N18" s="39">
        <v>33</v>
      </c>
      <c r="O18" s="44">
        <f>N18*Assumptions!$C$97/(Assumptions!$G$14*0.001) /10^9*M18/100</f>
        <v>5.7862632107340923</v>
      </c>
      <c r="P18" s="48">
        <f>Assumptions!$C$114*Assumptions!$C$113/(Assumptions!$G$14*0.001) /10^9</f>
        <v>0</v>
      </c>
      <c r="Q18" s="42">
        <f t="shared" si="0"/>
        <v>78.703283053569862</v>
      </c>
      <c r="S18" s="29" t="str">
        <f t="shared" si="1"/>
        <v>(260,60,50,100,33,0.26)</v>
      </c>
    </row>
    <row r="19" spans="2:19">
      <c r="B19" s="38">
        <v>12</v>
      </c>
      <c r="C19" s="39">
        <v>260</v>
      </c>
      <c r="D19" s="39">
        <v>58</v>
      </c>
      <c r="E19" s="37">
        <v>60</v>
      </c>
      <c r="F19" s="39">
        <v>100</v>
      </c>
      <c r="G19" s="40">
        <f>B19*Assumptions!$C$19*365*24*Assumptions!$D$26*1000/(Assumptions!$C$10*0.001) /10^9</f>
        <v>12.833780869565217</v>
      </c>
      <c r="H19" s="40">
        <f>C19*Assumptions!$C$20*365*24*Assumptions!$D$30*1000/(Assumptions!$C$10*0.001) /10^9</f>
        <v>45.619957830488204</v>
      </c>
      <c r="I19" s="40">
        <f>E19*Assumptions!$C$46/(Assumptions!$C$10*0.001) /10^9</f>
        <v>2.9597928752721221</v>
      </c>
      <c r="J19" s="40">
        <f>D19*Assumptions!$C$56/(Assumptions!$C$10*0.001) /10^9</f>
        <v>3.226592055445217</v>
      </c>
      <c r="K19" s="40">
        <f>F19*Assumptions!$C$65/(Assumptions!$C$10*0.001) /10^9</f>
        <v>4.6589332295950063</v>
      </c>
      <c r="L19" s="47">
        <f>4</f>
        <v>4</v>
      </c>
      <c r="M19" s="39">
        <v>28.82</v>
      </c>
      <c r="N19" s="39">
        <v>29</v>
      </c>
      <c r="O19" s="44">
        <f>N19*Assumptions!$C$97/(Assumptions!$G$14*0.001) /10^9*M19/100</f>
        <v>5.6779062217690344</v>
      </c>
      <c r="P19" s="48">
        <f>Assumptions!$C$114*Assumptions!$C$113/(Assumptions!$G$14*0.001) /10^9</f>
        <v>0</v>
      </c>
      <c r="Q19" s="42">
        <f t="shared" si="0"/>
        <v>78.976963082134802</v>
      </c>
      <c r="S19" s="29" t="str">
        <f t="shared" si="1"/>
        <v>(260,58,60,100,29,0.29)</v>
      </c>
    </row>
    <row r="20" spans="2:19">
      <c r="B20" s="38">
        <v>12</v>
      </c>
      <c r="C20" s="39">
        <v>260</v>
      </c>
      <c r="D20" s="39">
        <v>57</v>
      </c>
      <c r="E20" s="37">
        <v>70</v>
      </c>
      <c r="F20" s="39">
        <v>100</v>
      </c>
      <c r="G20" s="40">
        <f>B20*Assumptions!$C$19*365*24*Assumptions!$D$26*1000/(Assumptions!$C$10*0.001) /10^9</f>
        <v>12.833780869565217</v>
      </c>
      <c r="H20" s="40">
        <f>C20*Assumptions!$C$20*365*24*Assumptions!$D$30*1000/(Assumptions!$C$10*0.001) /10^9</f>
        <v>45.619957830488204</v>
      </c>
      <c r="I20" s="40">
        <f>E20*Assumptions!$C$46/(Assumptions!$C$10*0.001) /10^9</f>
        <v>3.4530916878174751</v>
      </c>
      <c r="J20" s="40">
        <f>D20*Assumptions!$C$56/(Assumptions!$C$10*0.001) /10^9</f>
        <v>3.170961157937541</v>
      </c>
      <c r="K20" s="40">
        <f>F20*Assumptions!$C$65/(Assumptions!$C$10*0.001) /10^9</f>
        <v>4.6589332295950063</v>
      </c>
      <c r="L20" s="47">
        <f>4</f>
        <v>4</v>
      </c>
      <c r="M20" s="39">
        <v>30.61</v>
      </c>
      <c r="N20" s="39">
        <v>27</v>
      </c>
      <c r="O20" s="44">
        <f>N20*Assumptions!$C$97/(Assumptions!$G$14*0.001) /10^9*M20/100</f>
        <v>5.6146583492132551</v>
      </c>
      <c r="P20" s="48">
        <f>Assumptions!$C$114*Assumptions!$C$113/(Assumptions!$G$14*0.001) /10^9</f>
        <v>0</v>
      </c>
      <c r="Q20" s="42">
        <f t="shared" si="0"/>
        <v>79.351383124616703</v>
      </c>
      <c r="S20" s="29" t="str">
        <f t="shared" si="1"/>
        <v>(260,57,70,100,27,0.31)</v>
      </c>
    </row>
    <row r="21" spans="2:19">
      <c r="B21" s="38">
        <v>12</v>
      </c>
      <c r="C21" s="39">
        <v>260</v>
      </c>
      <c r="D21" s="39">
        <v>56</v>
      </c>
      <c r="E21" s="37">
        <v>80</v>
      </c>
      <c r="F21" s="39">
        <v>100</v>
      </c>
      <c r="G21" s="40">
        <f>B21*Assumptions!$C$19*365*24*Assumptions!$D$26*1000/(Assumptions!$C$10*0.001) /10^9</f>
        <v>12.833780869565217</v>
      </c>
      <c r="H21" s="40">
        <f>C21*Assumptions!$C$20*365*24*Assumptions!$D$30*1000/(Assumptions!$C$10*0.001) /10^9</f>
        <v>45.619957830488204</v>
      </c>
      <c r="I21" s="40">
        <f>E21*Assumptions!$C$46/(Assumptions!$C$10*0.001) /10^9</f>
        <v>3.9463905003628286</v>
      </c>
      <c r="J21" s="40">
        <f>D21*Assumptions!$C$56/(Assumptions!$C$10*0.001) /10^9</f>
        <v>3.1153302604298649</v>
      </c>
      <c r="K21" s="40">
        <f>F21*Assumptions!$C$65/(Assumptions!$C$10*0.001) /10^9</f>
        <v>4.6589332295950063</v>
      </c>
      <c r="L21" s="47">
        <f>4</f>
        <v>4</v>
      </c>
      <c r="M21" s="39">
        <v>31.81</v>
      </c>
      <c r="N21" s="39">
        <v>26</v>
      </c>
      <c r="O21" s="44">
        <f>N21*Assumptions!$C$97/(Assumptions!$G$14*0.001) /10^9*M21/100</f>
        <v>5.6186665387737182</v>
      </c>
      <c r="P21" s="48">
        <f>Assumptions!$C$114*Assumptions!$C$113/(Assumptions!$G$14*0.001) /10^9</f>
        <v>0</v>
      </c>
      <c r="Q21" s="42">
        <f t="shared" si="0"/>
        <v>79.793059229214848</v>
      </c>
      <c r="S21" s="29" t="str">
        <f t="shared" si="1"/>
        <v>(260,56,80,100,26,0.32)</v>
      </c>
    </row>
    <row r="22" spans="2:19">
      <c r="B22" s="38">
        <v>12</v>
      </c>
      <c r="C22" s="39">
        <v>260</v>
      </c>
      <c r="D22" s="39">
        <v>55</v>
      </c>
      <c r="E22" s="37">
        <v>90</v>
      </c>
      <c r="F22" s="39">
        <v>100</v>
      </c>
      <c r="G22" s="40">
        <f>B22*Assumptions!$C$19*365*24*Assumptions!$D$26*1000/(Assumptions!$C$10*0.001) /10^9</f>
        <v>12.833780869565217</v>
      </c>
      <c r="H22" s="40">
        <f>C22*Assumptions!$C$20*365*24*Assumptions!$D$30*1000/(Assumptions!$C$10*0.001) /10^9</f>
        <v>45.619957830488204</v>
      </c>
      <c r="I22" s="40">
        <f>E22*Assumptions!$C$46/(Assumptions!$C$10*0.001) /10^9</f>
        <v>4.4396893129081834</v>
      </c>
      <c r="J22" s="40">
        <f>D22*Assumptions!$C$56/(Assumptions!$C$10*0.001) /10^9</f>
        <v>3.0596993629221889</v>
      </c>
      <c r="K22" s="40">
        <f>F22*Assumptions!$C$65/(Assumptions!$C$10*0.001) /10^9</f>
        <v>4.6589332295950063</v>
      </c>
      <c r="L22" s="47">
        <f>4</f>
        <v>4</v>
      </c>
      <c r="M22" s="39">
        <v>32.380000000000003</v>
      </c>
      <c r="N22" s="39">
        <v>25</v>
      </c>
      <c r="O22" s="44">
        <f>N22*Assumptions!$C$97/(Assumptions!$G$14*0.001) /10^9*M22/100</f>
        <v>5.4993719477877354</v>
      </c>
      <c r="P22" s="48">
        <f>Assumptions!$C$114*Assumptions!$C$113/(Assumptions!$G$14*0.001) /10^9</f>
        <v>0</v>
      </c>
      <c r="Q22" s="42">
        <f t="shared" si="0"/>
        <v>80.111432553266539</v>
      </c>
      <c r="S22" s="29" t="str">
        <f t="shared" si="1"/>
        <v>(260,55,90,100,25,0.32)</v>
      </c>
    </row>
    <row r="23" spans="2:19">
      <c r="B23" s="38">
        <v>12</v>
      </c>
      <c r="C23" s="39">
        <v>260</v>
      </c>
      <c r="D23" s="39">
        <v>55</v>
      </c>
      <c r="E23" s="37">
        <v>100</v>
      </c>
      <c r="F23" s="39">
        <v>100</v>
      </c>
      <c r="G23" s="40">
        <f>B23*Assumptions!$C$19*365*24*Assumptions!$D$26*1000/(Assumptions!$C$10*0.001) /10^9</f>
        <v>12.833780869565217</v>
      </c>
      <c r="H23" s="40">
        <f>C23*Assumptions!$C$20*365*24*Assumptions!$D$30*1000/(Assumptions!$C$10*0.001) /10^9</f>
        <v>45.619957830488204</v>
      </c>
      <c r="I23" s="40">
        <f>E23*Assumptions!$C$46/(Assumptions!$C$10*0.001) /10^9</f>
        <v>4.9329881254535364</v>
      </c>
      <c r="J23" s="40">
        <f>D23*Assumptions!$C$56/(Assumptions!$C$10*0.001) /10^9</f>
        <v>3.0596993629221889</v>
      </c>
      <c r="K23" s="40">
        <f>F23*Assumptions!$C$65/(Assumptions!$C$10*0.001) /10^9</f>
        <v>4.6589332295950063</v>
      </c>
      <c r="L23" s="47">
        <f>4</f>
        <v>4</v>
      </c>
      <c r="M23" s="39">
        <v>32.659999999999997</v>
      </c>
      <c r="N23" s="39">
        <v>25</v>
      </c>
      <c r="O23" s="44">
        <f>N23*Assumptions!$C$97/(Assumptions!$G$14*0.001) /10^9*M23/100</f>
        <v>5.5469267391830579</v>
      </c>
      <c r="P23" s="48">
        <f>Assumptions!$C$114*Assumptions!$C$113/(Assumptions!$G$14*0.001) /10^9</f>
        <v>0</v>
      </c>
      <c r="Q23" s="42">
        <f t="shared" si="0"/>
        <v>80.652286157207215</v>
      </c>
      <c r="S23" s="29" t="str">
        <f t="shared" si="1"/>
        <v>(260,55,100,100,25,0.33)</v>
      </c>
    </row>
    <row r="24" spans="2:19">
      <c r="B24" s="38">
        <v>12</v>
      </c>
      <c r="C24" s="39">
        <v>270</v>
      </c>
      <c r="D24" s="39">
        <v>61</v>
      </c>
      <c r="E24" s="37">
        <v>30</v>
      </c>
      <c r="F24" s="39">
        <v>100</v>
      </c>
      <c r="G24" s="40">
        <f>B24*Assumptions!$C$19*365*24*Assumptions!$D$26*1000/(Assumptions!$C$10*0.001) /10^9</f>
        <v>12.833780869565217</v>
      </c>
      <c r="H24" s="40">
        <f>C24*Assumptions!$C$20*365*24*Assumptions!$D$30*1000/(Assumptions!$C$10*0.001) /10^9</f>
        <v>47.374571593199285</v>
      </c>
      <c r="I24" s="40">
        <f>E24*Assumptions!$C$46/(Assumptions!$C$10*0.001) /10^9</f>
        <v>1.479896437636061</v>
      </c>
      <c r="J24" s="40">
        <f>D24*Assumptions!$C$56/(Assumptions!$C$10*0.001) /10^9</f>
        <v>3.393484747968246</v>
      </c>
      <c r="K24" s="40">
        <f>F24*Assumptions!$C$65/(Assumptions!$C$10*0.001) /10^9</f>
        <v>4.6589332295950063</v>
      </c>
      <c r="L24" s="47">
        <f>4</f>
        <v>4</v>
      </c>
      <c r="M24" s="39">
        <v>18.579999999999998</v>
      </c>
      <c r="N24" s="39">
        <v>49</v>
      </c>
      <c r="O24" s="44">
        <f>N24*Assumptions!$C$97/(Assumptions!$G$14*0.001) /10^9*M24/100</f>
        <v>6.1849761688757381</v>
      </c>
      <c r="P24" s="48">
        <f>Assumptions!$C$114*Assumptions!$C$113/(Assumptions!$G$14*0.001) /10^9</f>
        <v>0</v>
      </c>
      <c r="Q24" s="42">
        <f t="shared" si="0"/>
        <v>79.925643046839554</v>
      </c>
      <c r="S24" s="29" t="str">
        <f t="shared" si="1"/>
        <v>(270,61,30,100,49,0.19)</v>
      </c>
    </row>
    <row r="25" spans="2:19">
      <c r="B25" s="38">
        <v>12</v>
      </c>
      <c r="C25" s="39">
        <v>270</v>
      </c>
      <c r="D25" s="39">
        <v>53</v>
      </c>
      <c r="E25" s="37">
        <v>40</v>
      </c>
      <c r="F25" s="39">
        <v>100</v>
      </c>
      <c r="G25" s="40">
        <f>B25*Assumptions!$C$19*365*24*Assumptions!$D$26*1000/(Assumptions!$C$10*0.001) /10^9</f>
        <v>12.833780869565217</v>
      </c>
      <c r="H25" s="40">
        <f>C25*Assumptions!$C$20*365*24*Assumptions!$D$30*1000/(Assumptions!$C$10*0.001) /10^9</f>
        <v>47.374571593199285</v>
      </c>
      <c r="I25" s="40">
        <f>E25*Assumptions!$C$46/(Assumptions!$C$10*0.001) /10^9</f>
        <v>1.9731952501814143</v>
      </c>
      <c r="J25" s="40">
        <f>D25*Assumptions!$C$56/(Assumptions!$C$10*0.001) /10^9</f>
        <v>2.9484375679068364</v>
      </c>
      <c r="K25" s="40">
        <f>F25*Assumptions!$C$65/(Assumptions!$C$10*0.001) /10^9</f>
        <v>4.6589332295950063</v>
      </c>
      <c r="L25" s="47">
        <f>4</f>
        <v>4</v>
      </c>
      <c r="M25" s="39">
        <v>27.51</v>
      </c>
      <c r="N25" s="39">
        <v>30</v>
      </c>
      <c r="O25" s="44">
        <f>N25*Assumptions!$C$97/(Assumptions!$G$14*0.001) /10^9*M25/100</f>
        <v>5.606709905508608</v>
      </c>
      <c r="P25" s="48">
        <f>Assumptions!$C$114*Assumptions!$C$113/(Assumptions!$G$14*0.001) /10^9</f>
        <v>0</v>
      </c>
      <c r="Q25" s="42">
        <f t="shared" si="0"/>
        <v>79.395628415956367</v>
      </c>
      <c r="S25" s="29" t="str">
        <f t="shared" si="1"/>
        <v>(270,53,40,100,30,0.28)</v>
      </c>
    </row>
    <row r="26" spans="2:19">
      <c r="B26" s="38">
        <v>12</v>
      </c>
      <c r="C26" s="39">
        <v>270</v>
      </c>
      <c r="D26" s="39">
        <v>50</v>
      </c>
      <c r="E26" s="37">
        <v>50</v>
      </c>
      <c r="F26" s="39">
        <v>100</v>
      </c>
      <c r="G26" s="40">
        <f>B26*Assumptions!$C$19*365*24*Assumptions!$D$26*1000/(Assumptions!$C$10*0.001) /10^9</f>
        <v>12.833780869565217</v>
      </c>
      <c r="H26" s="40">
        <f>C26*Assumptions!$C$20*365*24*Assumptions!$D$30*1000/(Assumptions!$C$10*0.001) /10^9</f>
        <v>47.374571593199285</v>
      </c>
      <c r="I26" s="40">
        <f>E26*Assumptions!$C$46/(Assumptions!$C$10*0.001) /10^9</f>
        <v>2.4664940627267682</v>
      </c>
      <c r="J26" s="40">
        <f>D26*Assumptions!$C$56/(Assumptions!$C$10*0.001) /10^9</f>
        <v>2.7815448753838083</v>
      </c>
      <c r="K26" s="40">
        <f>F26*Assumptions!$C$65/(Assumptions!$C$10*0.001) /10^9</f>
        <v>4.6589332295950063</v>
      </c>
      <c r="L26" s="47">
        <f>4</f>
        <v>4</v>
      </c>
      <c r="M26" s="39">
        <v>32.18</v>
      </c>
      <c r="N26" s="39">
        <v>25</v>
      </c>
      <c r="O26" s="44">
        <f>N26*Assumptions!$C$97/(Assumptions!$G$14*0.001) /10^9*M26/100</f>
        <v>5.465404239648219</v>
      </c>
      <c r="P26" s="48">
        <f>Assumptions!$C$114*Assumptions!$C$113/(Assumptions!$G$14*0.001) /10^9</f>
        <v>0</v>
      </c>
      <c r="Q26" s="42">
        <f t="shared" si="0"/>
        <v>79.580728870118307</v>
      </c>
      <c r="S26" s="29" t="str">
        <f t="shared" si="1"/>
        <v>(270,50,50,100,25,0.32)</v>
      </c>
    </row>
    <row r="27" spans="2:19">
      <c r="B27" s="38">
        <v>12</v>
      </c>
      <c r="C27" s="39">
        <v>270</v>
      </c>
      <c r="D27" s="39">
        <v>47</v>
      </c>
      <c r="E27" s="37">
        <v>60</v>
      </c>
      <c r="F27" s="39">
        <v>100</v>
      </c>
      <c r="G27" s="40">
        <f>B27*Assumptions!$C$19*365*24*Assumptions!$D$26*1000/(Assumptions!$C$10*0.001) /10^9</f>
        <v>12.833780869565217</v>
      </c>
      <c r="H27" s="40">
        <f>C27*Assumptions!$C$20*365*24*Assumptions!$D$30*1000/(Assumptions!$C$10*0.001) /10^9</f>
        <v>47.374571593199285</v>
      </c>
      <c r="I27" s="40">
        <f>E27*Assumptions!$C$46/(Assumptions!$C$10*0.001) /10^9</f>
        <v>2.9597928752721221</v>
      </c>
      <c r="J27" s="40">
        <f>D27*Assumptions!$C$56/(Assumptions!$C$10*0.001) /10^9</f>
        <v>2.6146521828607794</v>
      </c>
      <c r="K27" s="40">
        <f>F27*Assumptions!$C$65/(Assumptions!$C$10*0.001) /10^9</f>
        <v>4.6589332295950063</v>
      </c>
      <c r="L27" s="47">
        <f>4</f>
        <v>4</v>
      </c>
      <c r="M27" s="39">
        <v>34.85</v>
      </c>
      <c r="N27" s="39">
        <v>23</v>
      </c>
      <c r="O27" s="44">
        <f>N27*Assumptions!$C$97/(Assumptions!$G$14*0.001) /10^9*M27/100</f>
        <v>5.4453632918459052</v>
      </c>
      <c r="P27" s="48">
        <f>Assumptions!$C$114*Assumptions!$C$113/(Assumptions!$G$14*0.001) /10^9</f>
        <v>0</v>
      </c>
      <c r="Q27" s="42">
        <f t="shared" si="0"/>
        <v>79.887094042338319</v>
      </c>
      <c r="S27" s="29" t="str">
        <f t="shared" si="1"/>
        <v>(270,47,60,100,23,0.35)</v>
      </c>
    </row>
    <row r="28" spans="2:19">
      <c r="B28" s="38">
        <v>12</v>
      </c>
      <c r="C28" s="39">
        <v>270</v>
      </c>
      <c r="D28" s="39">
        <v>46</v>
      </c>
      <c r="E28" s="37">
        <v>70</v>
      </c>
      <c r="F28" s="39">
        <v>100</v>
      </c>
      <c r="G28" s="40">
        <f>B28*Assumptions!$C$19*365*24*Assumptions!$D$26*1000/(Assumptions!$C$10*0.001) /10^9</f>
        <v>12.833780869565217</v>
      </c>
      <c r="H28" s="40">
        <f>C28*Assumptions!$C$20*365*24*Assumptions!$D$30*1000/(Assumptions!$C$10*0.001) /10^9</f>
        <v>47.374571593199285</v>
      </c>
      <c r="I28" s="40">
        <f>E28*Assumptions!$C$46/(Assumptions!$C$10*0.001) /10^9</f>
        <v>3.4530916878174751</v>
      </c>
      <c r="J28" s="40">
        <f>D28*Assumptions!$C$56/(Assumptions!$C$10*0.001) /10^9</f>
        <v>2.5590212853531038</v>
      </c>
      <c r="K28" s="40">
        <f>F28*Assumptions!$C$65/(Assumptions!$C$10*0.001) /10^9</f>
        <v>4.6589332295950063</v>
      </c>
      <c r="L28" s="47">
        <f>4</f>
        <v>4</v>
      </c>
      <c r="M28" s="39">
        <v>36.299999999999997</v>
      </c>
      <c r="N28" s="39">
        <v>22</v>
      </c>
      <c r="O28" s="44">
        <f>N28*Assumptions!$C$97/(Assumptions!$G$14*0.001) /10^9*M28/100</f>
        <v>5.4253223440435887</v>
      </c>
      <c r="P28" s="48">
        <f>Assumptions!$C$114*Assumptions!$C$113/(Assumptions!$G$14*0.001) /10^9</f>
        <v>0</v>
      </c>
      <c r="Q28" s="42">
        <f t="shared" si="0"/>
        <v>80.304721009573683</v>
      </c>
      <c r="S28" s="29" t="str">
        <f t="shared" si="1"/>
        <v>(270,46,70,100,22,0.36)</v>
      </c>
    </row>
    <row r="29" spans="2:19">
      <c r="B29" s="38">
        <v>12</v>
      </c>
      <c r="C29" s="39">
        <v>270</v>
      </c>
      <c r="D29" s="39">
        <v>45</v>
      </c>
      <c r="E29" s="37">
        <v>80</v>
      </c>
      <c r="F29" s="39">
        <v>100</v>
      </c>
      <c r="G29" s="40">
        <f>B29*Assumptions!$C$19*365*24*Assumptions!$D$26*1000/(Assumptions!$C$10*0.001) /10^9</f>
        <v>12.833780869565217</v>
      </c>
      <c r="H29" s="40">
        <f>C29*Assumptions!$C$20*365*24*Assumptions!$D$30*1000/(Assumptions!$C$10*0.001) /10^9</f>
        <v>47.374571593199285</v>
      </c>
      <c r="I29" s="40">
        <f>E29*Assumptions!$C$46/(Assumptions!$C$10*0.001) /10^9</f>
        <v>3.9463905003628286</v>
      </c>
      <c r="J29" s="40">
        <f>D29*Assumptions!$C$56/(Assumptions!$C$10*0.001) /10^9</f>
        <v>2.5033903878454269</v>
      </c>
      <c r="K29" s="40">
        <f>F29*Assumptions!$C$65/(Assumptions!$C$10*0.001) /10^9</f>
        <v>4.6589332295950063</v>
      </c>
      <c r="L29" s="47">
        <f>4</f>
        <v>4</v>
      </c>
      <c r="M29" s="39">
        <v>37.200000000000003</v>
      </c>
      <c r="N29" s="39">
        <v>21</v>
      </c>
      <c r="O29" s="44">
        <f>N29*Assumptions!$C$97/(Assumptions!$G$14*0.001) /10^9*M29/100</f>
        <v>5.3071147197180721</v>
      </c>
      <c r="P29" s="48">
        <f>Assumptions!$C$114*Assumptions!$C$113/(Assumptions!$G$14*0.001) /10^9</f>
        <v>0</v>
      </c>
      <c r="Q29" s="42">
        <f t="shared" si="0"/>
        <v>80.624181300285841</v>
      </c>
      <c r="S29" s="29" t="str">
        <f t="shared" si="1"/>
        <v>(270,45,80,100,21,0.37)</v>
      </c>
    </row>
    <row r="30" spans="2:19">
      <c r="B30" s="38">
        <v>12</v>
      </c>
      <c r="C30" s="39">
        <v>270</v>
      </c>
      <c r="D30" s="39">
        <v>44</v>
      </c>
      <c r="E30" s="37">
        <v>90</v>
      </c>
      <c r="F30" s="39">
        <v>100</v>
      </c>
      <c r="G30" s="40">
        <f>B30*Assumptions!$C$19*365*24*Assumptions!$D$26*1000/(Assumptions!$C$10*0.001) /10^9</f>
        <v>12.833780869565217</v>
      </c>
      <c r="H30" s="40">
        <f>C30*Assumptions!$C$20*365*24*Assumptions!$D$30*1000/(Assumptions!$C$10*0.001) /10^9</f>
        <v>47.374571593199285</v>
      </c>
      <c r="I30" s="40">
        <f>E30*Assumptions!$C$46/(Assumptions!$C$10*0.001) /10^9</f>
        <v>4.4396893129081834</v>
      </c>
      <c r="J30" s="40">
        <f>D30*Assumptions!$C$56/(Assumptions!$C$10*0.001) /10^9</f>
        <v>2.4477594903377509</v>
      </c>
      <c r="K30" s="40">
        <f>F30*Assumptions!$C$65/(Assumptions!$C$10*0.001) /10^9</f>
        <v>4.6589332295950063</v>
      </c>
      <c r="L30" s="47">
        <f>4</f>
        <v>4</v>
      </c>
      <c r="M30" s="39">
        <v>37.78</v>
      </c>
      <c r="N30" s="39">
        <v>21</v>
      </c>
      <c r="O30" s="44">
        <f>N30*Assumptions!$C$97/(Assumptions!$G$14*0.001) /10^9*M30/100</f>
        <v>5.3898600567459347</v>
      </c>
      <c r="P30" s="48">
        <f>Assumptions!$C$114*Assumptions!$C$113/(Assumptions!$G$14*0.001) /10^9</f>
        <v>0</v>
      </c>
      <c r="Q30" s="42">
        <f t="shared" si="0"/>
        <v>81.144594552351364</v>
      </c>
      <c r="S30" s="29" t="str">
        <f t="shared" si="1"/>
        <v>(270,44,90,100,21,0.38)</v>
      </c>
    </row>
    <row r="31" spans="2:19">
      <c r="B31" s="38">
        <v>12</v>
      </c>
      <c r="C31" s="39">
        <v>270</v>
      </c>
      <c r="D31" s="39">
        <v>44</v>
      </c>
      <c r="E31" s="37">
        <v>100</v>
      </c>
      <c r="F31" s="39">
        <v>100</v>
      </c>
      <c r="G31" s="40">
        <f>B31*Assumptions!$C$19*365*24*Assumptions!$D$26*1000/(Assumptions!$C$10*0.001) /10^9</f>
        <v>12.833780869565217</v>
      </c>
      <c r="H31" s="40">
        <f>C31*Assumptions!$C$20*365*24*Assumptions!$D$30*1000/(Assumptions!$C$10*0.001) /10^9</f>
        <v>47.374571593199285</v>
      </c>
      <c r="I31" s="40">
        <f>E31*Assumptions!$C$46/(Assumptions!$C$10*0.001) /10^9</f>
        <v>4.9329881254535364</v>
      </c>
      <c r="J31" s="40">
        <f>D31*Assumptions!$C$56/(Assumptions!$C$10*0.001) /10^9</f>
        <v>2.4477594903377509</v>
      </c>
      <c r="K31" s="40">
        <f>F31*Assumptions!$C$65/(Assumptions!$C$10*0.001) /10^9</f>
        <v>4.6589332295950063</v>
      </c>
      <c r="L31" s="47">
        <f>4</f>
        <v>4</v>
      </c>
      <c r="M31" s="39">
        <v>38.090000000000003</v>
      </c>
      <c r="N31" s="39">
        <v>21</v>
      </c>
      <c r="O31" s="44">
        <f>N31*Assumptions!$C$97/(Assumptions!$G$14*0.001) /10^9*M31/100</f>
        <v>5.4340860127435864</v>
      </c>
      <c r="P31" s="48">
        <f>Assumptions!$C$114*Assumptions!$C$113/(Assumptions!$G$14*0.001) /10^9</f>
        <v>0</v>
      </c>
      <c r="Q31" s="42">
        <f t="shared" si="0"/>
        <v>81.682119320894387</v>
      </c>
      <c r="S31" s="29" t="str">
        <f t="shared" si="1"/>
        <v>(270,44,100,100,21,0.38)</v>
      </c>
    </row>
    <row r="32" spans="2:19">
      <c r="B32" s="38">
        <v>12</v>
      </c>
      <c r="C32" s="39">
        <v>280</v>
      </c>
      <c r="D32" s="39">
        <v>52</v>
      </c>
      <c r="E32" s="37">
        <v>30</v>
      </c>
      <c r="F32" s="39">
        <v>100</v>
      </c>
      <c r="G32" s="40">
        <f>B32*Assumptions!$C$19*365*24*Assumptions!$D$26*1000/(Assumptions!$C$10*0.001) /10^9</f>
        <v>12.833780869565217</v>
      </c>
      <c r="H32" s="40">
        <f>C32*Assumptions!$C$20*365*24*Assumptions!$D$30*1000/(Assumptions!$C$10*0.001) /10^9</f>
        <v>49.129185355910373</v>
      </c>
      <c r="I32" s="40">
        <f>E32*Assumptions!$C$46/(Assumptions!$C$10*0.001) /10^9</f>
        <v>1.479896437636061</v>
      </c>
      <c r="J32" s="40">
        <f>D32*Assumptions!$C$56/(Assumptions!$C$10*0.001) /10^9</f>
        <v>2.89280667039916</v>
      </c>
      <c r="K32" s="40">
        <f>F32*Assumptions!$C$65/(Assumptions!$C$10*0.001) /10^9</f>
        <v>4.6589332295950063</v>
      </c>
      <c r="L32" s="47">
        <f>4</f>
        <v>4</v>
      </c>
      <c r="M32" s="39">
        <v>25.46</v>
      </c>
      <c r="N32" s="39">
        <v>33</v>
      </c>
      <c r="O32" s="44">
        <f>N32*Assumptions!$C$97/(Assumptions!$G$14*0.001) /10^9*M32/100</f>
        <v>5.7077978049318094</v>
      </c>
      <c r="P32" s="48">
        <f>Assumptions!$C$114*Assumptions!$C$113/(Assumptions!$G$14*0.001) /10^9</f>
        <v>0</v>
      </c>
      <c r="Q32" s="42">
        <f t="shared" si="0"/>
        <v>80.70240036803763</v>
      </c>
      <c r="S32" s="29" t="str">
        <f t="shared" si="1"/>
        <v>(280,52,30,100,33,0.25)</v>
      </c>
    </row>
    <row r="33" spans="2:19">
      <c r="B33" s="38">
        <v>12</v>
      </c>
      <c r="C33" s="39">
        <v>280</v>
      </c>
      <c r="D33" s="39">
        <v>44</v>
      </c>
      <c r="E33" s="37">
        <v>40</v>
      </c>
      <c r="F33" s="39">
        <v>100</v>
      </c>
      <c r="G33" s="40">
        <f>B33*Assumptions!$C$19*365*24*Assumptions!$D$26*1000/(Assumptions!$C$10*0.001) /10^9</f>
        <v>12.833780869565217</v>
      </c>
      <c r="H33" s="40">
        <f>C33*Assumptions!$C$20*365*24*Assumptions!$D$30*1000/(Assumptions!$C$10*0.001) /10^9</f>
        <v>49.129185355910373</v>
      </c>
      <c r="I33" s="40">
        <f>E33*Assumptions!$C$46/(Assumptions!$C$10*0.001) /10^9</f>
        <v>1.9731952501814143</v>
      </c>
      <c r="J33" s="40">
        <f>D33*Assumptions!$C$56/(Assumptions!$C$10*0.001) /10^9</f>
        <v>2.4477594903377509</v>
      </c>
      <c r="K33" s="40">
        <f>F33*Assumptions!$C$65/(Assumptions!$C$10*0.001) /10^9</f>
        <v>4.6589332295950063</v>
      </c>
      <c r="L33" s="47">
        <f>4</f>
        <v>4</v>
      </c>
      <c r="M33" s="39">
        <v>33.65</v>
      </c>
      <c r="N33" s="39">
        <v>24</v>
      </c>
      <c r="O33" s="44">
        <f>N33*Assumptions!$C$97/(Assumptions!$G$14*0.001) /10^9*M33/100</f>
        <v>5.4864642186947181</v>
      </c>
      <c r="P33" s="48">
        <f>Assumptions!$C$114*Assumptions!$C$113/(Assumptions!$G$14*0.001) /10^9</f>
        <v>0</v>
      </c>
      <c r="Q33" s="42">
        <f t="shared" si="0"/>
        <v>80.529318414284475</v>
      </c>
      <c r="S33" s="29" t="str">
        <f t="shared" si="1"/>
        <v>(280,44,40,100,24,0.34)</v>
      </c>
    </row>
    <row r="34" spans="2:19">
      <c r="B34" s="38">
        <v>12</v>
      </c>
      <c r="C34" s="39">
        <v>280</v>
      </c>
      <c r="D34" s="39">
        <v>42</v>
      </c>
      <c r="E34" s="37">
        <v>50</v>
      </c>
      <c r="F34" s="39">
        <v>100</v>
      </c>
      <c r="G34" s="40">
        <f>B34*Assumptions!$C$19*365*24*Assumptions!$D$26*1000/(Assumptions!$C$10*0.001) /10^9</f>
        <v>12.833780869565217</v>
      </c>
      <c r="H34" s="40">
        <f>C34*Assumptions!$C$20*365*24*Assumptions!$D$30*1000/(Assumptions!$C$10*0.001) /10^9</f>
        <v>49.129185355910373</v>
      </c>
      <c r="I34" s="40">
        <f>E34*Assumptions!$C$46/(Assumptions!$C$10*0.001) /10^9</f>
        <v>2.4664940627267682</v>
      </c>
      <c r="J34" s="40">
        <f>D34*Assumptions!$C$56/(Assumptions!$C$10*0.001) /10^9</f>
        <v>2.3364976953223988</v>
      </c>
      <c r="K34" s="40">
        <f>F34*Assumptions!$C$65/(Assumptions!$C$10*0.001) /10^9</f>
        <v>4.6589332295950063</v>
      </c>
      <c r="L34" s="47">
        <f>4</f>
        <v>4</v>
      </c>
      <c r="M34" s="39">
        <v>37.94</v>
      </c>
      <c r="N34" s="39">
        <v>21</v>
      </c>
      <c r="O34" s="44">
        <f>N34*Assumptions!$C$97/(Assumptions!$G$14*0.001) /10^9*M34/100</f>
        <v>5.4126863566156898</v>
      </c>
      <c r="P34" s="48">
        <f>Assumptions!$C$114*Assumptions!$C$113/(Assumptions!$G$14*0.001) /10^9</f>
        <v>0</v>
      </c>
      <c r="Q34" s="42">
        <f t="shared" si="0"/>
        <v>80.837577569735458</v>
      </c>
      <c r="S34" s="29" t="str">
        <f t="shared" si="1"/>
        <v>(280,42,50,100,21,0.38)</v>
      </c>
    </row>
    <row r="35" spans="2:19">
      <c r="B35" s="38">
        <v>12</v>
      </c>
      <c r="C35" s="39">
        <v>280</v>
      </c>
      <c r="D35" s="39">
        <v>42</v>
      </c>
      <c r="E35" s="37">
        <v>60</v>
      </c>
      <c r="F35" s="39">
        <v>100</v>
      </c>
      <c r="G35" s="40">
        <f>B35*Assumptions!$C$19*365*24*Assumptions!$D$26*1000/(Assumptions!$C$10*0.001) /10^9</f>
        <v>12.833780869565217</v>
      </c>
      <c r="H35" s="40">
        <f>C35*Assumptions!$C$20*365*24*Assumptions!$D$30*1000/(Assumptions!$C$10*0.001) /10^9</f>
        <v>49.129185355910373</v>
      </c>
      <c r="I35" s="40">
        <f>E35*Assumptions!$C$46/(Assumptions!$C$10*0.001) /10^9</f>
        <v>2.9597928752721221</v>
      </c>
      <c r="J35" s="40">
        <f>D35*Assumptions!$C$56/(Assumptions!$C$10*0.001) /10^9</f>
        <v>2.3364976953223988</v>
      </c>
      <c r="K35" s="40">
        <f>F35*Assumptions!$C$65/(Assumptions!$C$10*0.001) /10^9</f>
        <v>4.6589332295950063</v>
      </c>
      <c r="L35" s="47">
        <f>4</f>
        <v>4</v>
      </c>
      <c r="M35" s="39">
        <v>40.44</v>
      </c>
      <c r="N35" s="39">
        <v>20</v>
      </c>
      <c r="O35" s="44">
        <f>N35*Assumptions!$C$97/(Assumptions!$G$14*0.001) /10^9*M35/100</f>
        <v>5.4946164686482026</v>
      </c>
      <c r="P35" s="48">
        <f>Assumptions!$C$114*Assumptions!$C$113/(Assumptions!$G$14*0.001) /10^9</f>
        <v>0</v>
      </c>
      <c r="Q35" s="42">
        <f t="shared" si="0"/>
        <v>81.412806494313315</v>
      </c>
      <c r="S35" s="29" t="str">
        <f t="shared" si="1"/>
        <v>(280,42,60,100,20,0.4)</v>
      </c>
    </row>
    <row r="36" spans="2:19">
      <c r="B36" s="38">
        <v>12</v>
      </c>
      <c r="C36" s="39">
        <v>280</v>
      </c>
      <c r="D36" s="39">
        <v>42</v>
      </c>
      <c r="E36" s="37">
        <v>70</v>
      </c>
      <c r="F36" s="39">
        <v>100</v>
      </c>
      <c r="G36" s="40">
        <f>B36*Assumptions!$C$19*365*24*Assumptions!$D$26*1000/(Assumptions!$C$10*0.001) /10^9</f>
        <v>12.833780869565217</v>
      </c>
      <c r="H36" s="40">
        <f>C36*Assumptions!$C$20*365*24*Assumptions!$D$30*1000/(Assumptions!$C$10*0.001) /10^9</f>
        <v>49.129185355910373</v>
      </c>
      <c r="I36" s="40">
        <f>E36*Assumptions!$C$46/(Assumptions!$C$10*0.001) /10^9</f>
        <v>3.4530916878174751</v>
      </c>
      <c r="J36" s="40">
        <f>D36*Assumptions!$C$56/(Assumptions!$C$10*0.001) /10^9</f>
        <v>2.3364976953223988</v>
      </c>
      <c r="K36" s="40">
        <f>F36*Assumptions!$C$65/(Assumptions!$C$10*0.001) /10^9</f>
        <v>4.6589332295950063</v>
      </c>
      <c r="L36" s="47">
        <f>4</f>
        <v>4</v>
      </c>
      <c r="M36" s="39">
        <v>41.88</v>
      </c>
      <c r="N36" s="39">
        <v>19</v>
      </c>
      <c r="O36" s="44">
        <f>N36*Assumptions!$C$97/(Assumptions!$G$14*0.001) /10^9*M36/100</f>
        <v>5.4057569441552289</v>
      </c>
      <c r="P36" s="48">
        <f>Assumptions!$C$114*Assumptions!$C$113/(Assumptions!$G$14*0.001) /10^9</f>
        <v>0</v>
      </c>
      <c r="Q36" s="42">
        <f t="shared" si="0"/>
        <v>81.817245782365688</v>
      </c>
      <c r="S36" s="29" t="str">
        <f t="shared" si="1"/>
        <v>(280,42,70,100,19,0.42)</v>
      </c>
    </row>
    <row r="37" spans="2:19">
      <c r="B37" s="38">
        <v>12</v>
      </c>
      <c r="C37" s="39">
        <v>280</v>
      </c>
      <c r="D37" s="39">
        <v>42</v>
      </c>
      <c r="E37" s="37">
        <v>80</v>
      </c>
      <c r="F37" s="39">
        <v>100</v>
      </c>
      <c r="G37" s="40">
        <f>B37*Assumptions!$C$19*365*24*Assumptions!$D$26*1000/(Assumptions!$C$10*0.001) /10^9</f>
        <v>12.833780869565217</v>
      </c>
      <c r="H37" s="40">
        <f>C37*Assumptions!$C$20*365*24*Assumptions!$D$30*1000/(Assumptions!$C$10*0.001) /10^9</f>
        <v>49.129185355910373</v>
      </c>
      <c r="I37" s="40">
        <f>E37*Assumptions!$C$46/(Assumptions!$C$10*0.001) /10^9</f>
        <v>3.9463905003628286</v>
      </c>
      <c r="J37" s="40">
        <f>D37*Assumptions!$C$56/(Assumptions!$C$10*0.001) /10^9</f>
        <v>2.3364976953223988</v>
      </c>
      <c r="K37" s="40">
        <f>F37*Assumptions!$C$65/(Assumptions!$C$10*0.001) /10^9</f>
        <v>4.6589332295950063</v>
      </c>
      <c r="L37" s="47">
        <f>4</f>
        <v>4</v>
      </c>
      <c r="M37" s="39">
        <v>42.79</v>
      </c>
      <c r="N37" s="39">
        <v>18</v>
      </c>
      <c r="O37" s="44">
        <f>N37*Assumptions!$C$97/(Assumptions!$G$14*0.001) /10^9*M37/100</f>
        <v>5.2325216326436932</v>
      </c>
      <c r="P37" s="48">
        <f>Assumptions!$C$114*Assumptions!$C$113/(Assumptions!$G$14*0.001) /10^9</f>
        <v>0</v>
      </c>
      <c r="Q37" s="42">
        <f t="shared" si="0"/>
        <v>82.137309283399517</v>
      </c>
      <c r="S37" s="29" t="str">
        <f t="shared" si="1"/>
        <v>(280,42,80,100,18,0.43)</v>
      </c>
    </row>
    <row r="38" spans="2:19">
      <c r="B38" s="38">
        <v>12</v>
      </c>
      <c r="C38" s="39">
        <v>280</v>
      </c>
      <c r="D38" s="39">
        <v>42</v>
      </c>
      <c r="E38" s="37">
        <v>90</v>
      </c>
      <c r="F38" s="39">
        <v>100</v>
      </c>
      <c r="G38" s="40">
        <f>B38*Assumptions!$C$19*365*24*Assumptions!$D$26*1000/(Assumptions!$C$10*0.001) /10^9</f>
        <v>12.833780869565217</v>
      </c>
      <c r="H38" s="40">
        <f>C38*Assumptions!$C$20*365*24*Assumptions!$D$30*1000/(Assumptions!$C$10*0.001) /10^9</f>
        <v>49.129185355910373</v>
      </c>
      <c r="I38" s="40">
        <f>E38*Assumptions!$C$46/(Assumptions!$C$10*0.001) /10^9</f>
        <v>4.4396893129081834</v>
      </c>
      <c r="J38" s="40">
        <f>D38*Assumptions!$C$56/(Assumptions!$C$10*0.001) /10^9</f>
        <v>2.3364976953223988</v>
      </c>
      <c r="K38" s="40">
        <f>F38*Assumptions!$C$65/(Assumptions!$C$10*0.001) /10^9</f>
        <v>4.6589332295950063</v>
      </c>
      <c r="L38" s="47">
        <f>4</f>
        <v>4</v>
      </c>
      <c r="M38" s="39">
        <v>43.3</v>
      </c>
      <c r="N38" s="39">
        <v>18</v>
      </c>
      <c r="O38" s="44">
        <f>N38*Assumptions!$C$97/(Assumptions!$G$14*0.001) /10^9*M38/100</f>
        <v>5.2948863447878454</v>
      </c>
      <c r="P38" s="48">
        <f>Assumptions!$C$114*Assumptions!$C$113/(Assumptions!$G$14*0.001) /10^9</f>
        <v>0</v>
      </c>
      <c r="Q38" s="42">
        <f t="shared" si="0"/>
        <v>82.69297280808901</v>
      </c>
      <c r="S38" s="29" t="str">
        <f t="shared" si="1"/>
        <v>(280,42,90,100,18,0.43)</v>
      </c>
    </row>
    <row r="39" spans="2:19">
      <c r="B39" s="38">
        <v>12</v>
      </c>
      <c r="C39" s="39">
        <v>280</v>
      </c>
      <c r="D39" s="39">
        <v>42</v>
      </c>
      <c r="E39" s="37">
        <v>100</v>
      </c>
      <c r="F39" s="39">
        <v>100</v>
      </c>
      <c r="G39" s="40">
        <f>B39*Assumptions!$C$19*365*24*Assumptions!$D$26*1000/(Assumptions!$C$10*0.001) /10^9</f>
        <v>12.833780869565217</v>
      </c>
      <c r="H39" s="40">
        <f>C39*Assumptions!$C$20*365*24*Assumptions!$D$30*1000/(Assumptions!$C$10*0.001) /10^9</f>
        <v>49.129185355910373</v>
      </c>
      <c r="I39" s="40">
        <f>E39*Assumptions!$C$46/(Assumptions!$C$10*0.001) /10^9</f>
        <v>4.9329881254535364</v>
      </c>
      <c r="J39" s="40">
        <f>D39*Assumptions!$C$56/(Assumptions!$C$10*0.001) /10^9</f>
        <v>2.3364976953223988</v>
      </c>
      <c r="K39" s="40">
        <f>F39*Assumptions!$C$65/(Assumptions!$C$10*0.001) /10^9</f>
        <v>4.6589332295950063</v>
      </c>
      <c r="L39" s="47">
        <f>4</f>
        <v>4</v>
      </c>
      <c r="M39" s="39">
        <v>43.63</v>
      </c>
      <c r="N39" s="39">
        <v>18</v>
      </c>
      <c r="O39" s="44">
        <f>N39*Assumptions!$C$97/(Assumptions!$G$14*0.001) /10^9*M39/100</f>
        <v>5.3352399820575922</v>
      </c>
      <c r="P39" s="48">
        <f>Assumptions!$C$114*Assumptions!$C$113/(Assumptions!$G$14*0.001) /10^9</f>
        <v>0</v>
      </c>
      <c r="Q39" s="42">
        <f t="shared" si="0"/>
        <v>83.226625257904118</v>
      </c>
      <c r="S39" s="29" t="str">
        <f t="shared" si="1"/>
        <v>(280,42,100,100,18,0.44)</v>
      </c>
    </row>
  </sheetData>
  <autoFilter ref="B4:N4"/>
  <mergeCells count="2">
    <mergeCell ref="G2:L2"/>
    <mergeCell ref="M2:R2"/>
  </mergeCells>
  <phoneticPr fontId="15"/>
  <conditionalFormatting sqref="C5:C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:C39">
    <cfRule type="colorScale" priority="1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C10:C1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7:C23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C3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2:C39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5:Q39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S41"/>
  <sheetViews>
    <sheetView showGridLines="0" topLeftCell="E1" zoomScale="85" zoomScaleNormal="85" workbookViewId="0">
      <pane ySplit="4" topLeftCell="A5" activePane="bottomLeft" state="frozen"/>
      <selection pane="bottomLeft" activeCell="S12" sqref="B12:S12"/>
    </sheetView>
  </sheetViews>
  <sheetFormatPr defaultColWidth="11" defaultRowHeight="15.6"/>
  <cols>
    <col min="1" max="1" width="6.8984375" customWidth="1"/>
    <col min="2" max="2" width="17.09765625" customWidth="1"/>
    <col min="3" max="4" width="22.8984375" customWidth="1"/>
    <col min="5" max="5" width="24.3984375" customWidth="1"/>
    <col min="6" max="6" width="36.3984375" customWidth="1"/>
    <col min="7" max="7" width="14.59765625" customWidth="1"/>
    <col min="8" max="8" width="14.8984375" customWidth="1"/>
    <col min="9" max="9" width="23.3984375" customWidth="1"/>
    <col min="10" max="10" width="20.09765625" customWidth="1"/>
    <col min="11" max="11" width="29.3984375" customWidth="1"/>
    <col min="12" max="12" width="14.8984375" customWidth="1"/>
    <col min="13" max="13" width="21.09765625" customWidth="1"/>
    <col min="14" max="14" width="20" customWidth="1"/>
    <col min="15" max="15" width="18.3984375" customWidth="1"/>
    <col min="16" max="16" width="16.3984375" customWidth="1"/>
    <col min="17" max="17" width="21.09765625" customWidth="1"/>
    <col min="19" max="19" width="13.3984375" customWidth="1"/>
  </cols>
  <sheetData>
    <row r="1" spans="2:19">
      <c r="H1" s="25"/>
      <c r="I1" s="25"/>
      <c r="J1" s="25"/>
      <c r="K1" s="25"/>
      <c r="L1" s="25"/>
      <c r="M1" s="25"/>
    </row>
    <row r="2" spans="2:19">
      <c r="G2" s="55" t="s">
        <v>54</v>
      </c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</row>
    <row r="4" spans="2:19" s="4" customFormat="1">
      <c r="B4" s="13" t="s">
        <v>55</v>
      </c>
      <c r="C4" s="13" t="s">
        <v>56</v>
      </c>
      <c r="D4" s="13" t="s">
        <v>57</v>
      </c>
      <c r="E4" s="13" t="s">
        <v>58</v>
      </c>
      <c r="F4" s="13" t="s">
        <v>59</v>
      </c>
      <c r="G4" s="26" t="s">
        <v>13</v>
      </c>
      <c r="H4" s="26" t="s">
        <v>60</v>
      </c>
      <c r="I4" s="26" t="s">
        <v>61</v>
      </c>
      <c r="J4" s="26" t="s">
        <v>62</v>
      </c>
      <c r="K4" s="26" t="s">
        <v>49</v>
      </c>
      <c r="L4" s="13" t="s">
        <v>63</v>
      </c>
      <c r="M4" s="43" t="s">
        <v>77</v>
      </c>
      <c r="N4" s="43" t="s">
        <v>67</v>
      </c>
      <c r="O4" s="43" t="s">
        <v>66</v>
      </c>
      <c r="P4" s="43" t="s">
        <v>78</v>
      </c>
      <c r="Q4" s="27" t="s">
        <v>64</v>
      </c>
      <c r="R4"/>
      <c r="S4" s="23" t="s">
        <v>65</v>
      </c>
    </row>
    <row r="5" spans="2:19">
      <c r="B5" s="38">
        <v>12</v>
      </c>
      <c r="C5" s="39">
        <v>270</v>
      </c>
      <c r="D5" s="39">
        <v>47</v>
      </c>
      <c r="E5" s="37">
        <v>60</v>
      </c>
      <c r="F5" s="39">
        <v>100</v>
      </c>
      <c r="G5" s="40">
        <f>B5*Assumptions!$C$19*365*24*Assumptions!$D$26*1000/(Assumptions!$G$10*0.001) /10^9</f>
        <v>12.702820315082077</v>
      </c>
      <c r="H5" s="40">
        <f>C5*Assumptions!$C$20*365*24*Assumptions!$D$30*1000/(Assumptions!$G$10*0.001) /10^9</f>
        <v>46.891144283094619</v>
      </c>
      <c r="I5" s="40">
        <f>E5*Assumptions!$C$46/(Assumptions!$G$10*0.001) /10^9</f>
        <v>2.9295900753302822</v>
      </c>
      <c r="J5" s="40">
        <f>D5*Assumptions!$C$56/(Assumptions!$G$10*0.001) /10^9</f>
        <v>2.5879713237181687</v>
      </c>
      <c r="K5" s="40">
        <f>F5*Assumptions!$C$65/(Assumptions!$G$10*0.001) /10^9</f>
        <v>4.6113917852421116</v>
      </c>
      <c r="L5" s="47">
        <f>4*Assumptions!$C$10/Assumptions!$G$10</f>
        <v>3.9591825493004298</v>
      </c>
      <c r="M5" s="39">
        <v>34.85</v>
      </c>
      <c r="N5" s="39">
        <v>109</v>
      </c>
      <c r="O5" s="44">
        <f>N5*Assumptions!$C$97/(Assumptions!$G$11*0.001) /10^9*M5/100</f>
        <v>23.63560988688269</v>
      </c>
      <c r="P5" s="48">
        <f>Assumptions!$C$115*Assumptions!$C$113/(Assumptions!$G$11*0.001) /10^9</f>
        <v>0</v>
      </c>
      <c r="Q5" s="42">
        <f>SUM(G5:L5)+O5+P5</f>
        <v>97.317710218650376</v>
      </c>
      <c r="S5" s="29" t="str">
        <f>CONCATENATE("(",C5,",",D5,",",E5,",",F5,",",ROUND(N5,0),",",ROUND(M5/100,2),")")</f>
        <v>(270,47,60,100,109,0.35)</v>
      </c>
    </row>
    <row r="6" spans="2:19">
      <c r="B6" s="38">
        <v>12</v>
      </c>
      <c r="C6" s="39">
        <v>270</v>
      </c>
      <c r="D6" s="39">
        <v>46</v>
      </c>
      <c r="E6" s="37">
        <v>70</v>
      </c>
      <c r="F6" s="39">
        <v>100</v>
      </c>
      <c r="G6" s="40">
        <f>B6*Assumptions!$C$19*365*24*Assumptions!$D$26*1000/(Assumptions!$G$10*0.001) /10^9</f>
        <v>12.702820315082077</v>
      </c>
      <c r="H6" s="40">
        <f>C6*Assumptions!$C$20*365*24*Assumptions!$D$30*1000/(Assumptions!$G$10*0.001) /10^9</f>
        <v>46.891144283094619</v>
      </c>
      <c r="I6" s="40">
        <f>E6*Assumptions!$C$46/(Assumptions!$G$10*0.001) /10^9</f>
        <v>3.4178550878853291</v>
      </c>
      <c r="J6" s="40">
        <f>D6*Assumptions!$C$56/(Assumptions!$G$10*0.001) /10^9</f>
        <v>2.5329081040645911</v>
      </c>
      <c r="K6" s="40">
        <f>F6*Assumptions!$C$65/(Assumptions!$G$10*0.001) /10^9</f>
        <v>4.6113917852421116</v>
      </c>
      <c r="L6" s="47">
        <f>4*Assumptions!$C$10/Assumptions!$G$10</f>
        <v>3.9591825493004298</v>
      </c>
      <c r="M6" s="39">
        <v>36.299999999999997</v>
      </c>
      <c r="N6" s="39">
        <v>92</v>
      </c>
      <c r="O6" s="44">
        <f>N6*Assumptions!$C$97/(Assumptions!$G$11*0.001) /10^9*M6/100</f>
        <v>20.779351290125025</v>
      </c>
      <c r="P6" s="48">
        <f>Assumptions!$C$115*Assumptions!$C$113/(Assumptions!$G$11*0.001) /10^9</f>
        <v>0</v>
      </c>
      <c r="Q6" s="42">
        <f t="shared" ref="Q6:Q41" si="0">SUM(G6:L6)+O6+P6</f>
        <v>94.894653414794178</v>
      </c>
      <c r="S6" s="29" t="str">
        <f t="shared" ref="S6:S41" si="1">CONCATENATE("(",C6,",",D6,",",E6,",",F6,",",ROUND(N6,0),",",ROUND(M6/100,2),")")</f>
        <v>(270,46,70,100,92,0.36)</v>
      </c>
    </row>
    <row r="7" spans="2:19">
      <c r="B7" s="38">
        <v>12</v>
      </c>
      <c r="C7" s="39">
        <v>270</v>
      </c>
      <c r="D7" s="39">
        <v>45</v>
      </c>
      <c r="E7" s="37">
        <v>80</v>
      </c>
      <c r="F7" s="39">
        <v>100</v>
      </c>
      <c r="G7" s="40">
        <f>B7*Assumptions!$C$19*365*24*Assumptions!$D$26*1000/(Assumptions!$G$10*0.001) /10^9</f>
        <v>12.702820315082077</v>
      </c>
      <c r="H7" s="40">
        <f>C7*Assumptions!$C$20*365*24*Assumptions!$D$30*1000/(Assumptions!$G$10*0.001) /10^9</f>
        <v>46.891144283094619</v>
      </c>
      <c r="I7" s="40">
        <f>E7*Assumptions!$C$46/(Assumptions!$G$10*0.001) /10^9</f>
        <v>3.9061201004403756</v>
      </c>
      <c r="J7" s="40">
        <f>D7*Assumptions!$C$56/(Assumptions!$G$10*0.001) /10^9</f>
        <v>2.4778448844110126</v>
      </c>
      <c r="K7" s="40">
        <f>F7*Assumptions!$C$65/(Assumptions!$G$10*0.001) /10^9</f>
        <v>4.6113917852421116</v>
      </c>
      <c r="L7" s="47">
        <f>4*Assumptions!$C$10/Assumptions!$G$10</f>
        <v>3.9591825493004298</v>
      </c>
      <c r="M7" s="39">
        <v>37.200000000000003</v>
      </c>
      <c r="N7" s="39">
        <v>87</v>
      </c>
      <c r="O7" s="44">
        <f>N7*Assumptions!$C$97/(Assumptions!$G$11*0.001) /10^9*M7/100</f>
        <v>20.1372297626544</v>
      </c>
      <c r="P7" s="48">
        <f>Assumptions!$C$115*Assumptions!$C$113/(Assumptions!$G$11*0.001) /10^9</f>
        <v>0</v>
      </c>
      <c r="Q7" s="42">
        <f t="shared" si="0"/>
        <v>94.685733680225027</v>
      </c>
      <c r="S7" s="29" t="str">
        <f t="shared" si="1"/>
        <v>(270,45,80,100,87,0.37)</v>
      </c>
    </row>
    <row r="8" spans="2:19">
      <c r="B8" s="38">
        <v>12</v>
      </c>
      <c r="C8" s="39">
        <v>270</v>
      </c>
      <c r="D8" s="39">
        <v>44</v>
      </c>
      <c r="E8" s="37">
        <v>90</v>
      </c>
      <c r="F8" s="39">
        <v>100</v>
      </c>
      <c r="G8" s="40">
        <f>B8*Assumptions!$C$19*365*24*Assumptions!$D$26*1000/(Assumptions!$G$10*0.001) /10^9</f>
        <v>12.702820315082077</v>
      </c>
      <c r="H8" s="40">
        <f>C8*Assumptions!$C$20*365*24*Assumptions!$D$30*1000/(Assumptions!$G$10*0.001) /10^9</f>
        <v>46.891144283094619</v>
      </c>
      <c r="I8" s="40">
        <f>E8*Assumptions!$C$46/(Assumptions!$G$10*0.001) /10^9</f>
        <v>4.3943851129954234</v>
      </c>
      <c r="J8" s="40">
        <f>D8*Assumptions!$C$56/(Assumptions!$G$10*0.001) /10^9</f>
        <v>2.4227816647574345</v>
      </c>
      <c r="K8" s="40">
        <f>F8*Assumptions!$C$65/(Assumptions!$G$10*0.001) /10^9</f>
        <v>4.6113917852421116</v>
      </c>
      <c r="L8" s="47">
        <f>4*Assumptions!$C$10/Assumptions!$G$10</f>
        <v>3.9591825493004298</v>
      </c>
      <c r="M8" s="39">
        <v>37.78</v>
      </c>
      <c r="N8" s="39">
        <v>84</v>
      </c>
      <c r="O8" s="44">
        <f>N8*Assumptions!$C$97/(Assumptions!$G$11*0.001) /10^9*M8/100</f>
        <v>19.74598362266067</v>
      </c>
      <c r="P8" s="48">
        <f>Assumptions!$C$115*Assumptions!$C$113/(Assumptions!$G$11*0.001) /10^9</f>
        <v>0</v>
      </c>
      <c r="Q8" s="42">
        <f t="shared" si="0"/>
        <v>94.727689333132773</v>
      </c>
      <c r="S8" s="29" t="str">
        <f t="shared" si="1"/>
        <v>(270,44,90,100,84,0.38)</v>
      </c>
    </row>
    <row r="9" spans="2:19">
      <c r="B9" s="38">
        <v>12</v>
      </c>
      <c r="C9" s="39">
        <v>270</v>
      </c>
      <c r="D9" s="39">
        <v>44</v>
      </c>
      <c r="E9" s="37">
        <v>100</v>
      </c>
      <c r="F9" s="39">
        <v>100</v>
      </c>
      <c r="G9" s="40">
        <f>B9*Assumptions!$C$19*365*24*Assumptions!$D$26*1000/(Assumptions!$G$10*0.001) /10^9</f>
        <v>12.702820315082077</v>
      </c>
      <c r="H9" s="40">
        <f>C9*Assumptions!$C$20*365*24*Assumptions!$D$30*1000/(Assumptions!$G$10*0.001) /10^9</f>
        <v>46.891144283094619</v>
      </c>
      <c r="I9" s="40">
        <f>E9*Assumptions!$C$46/(Assumptions!$G$10*0.001) /10^9</f>
        <v>4.8826501255504704</v>
      </c>
      <c r="J9" s="40">
        <f>D9*Assumptions!$C$56/(Assumptions!$G$10*0.001) /10^9</f>
        <v>2.4227816647574345</v>
      </c>
      <c r="K9" s="40">
        <f>F9*Assumptions!$C$65/(Assumptions!$G$10*0.001) /10^9</f>
        <v>4.6113917852421116</v>
      </c>
      <c r="L9" s="47">
        <f>4*Assumptions!$C$10/Assumptions!$G$10</f>
        <v>3.9591825493004298</v>
      </c>
      <c r="M9" s="39">
        <v>38.090000000000003</v>
      </c>
      <c r="N9" s="39">
        <v>82</v>
      </c>
      <c r="O9" s="44">
        <f>N9*Assumptions!$C$97/(Assumptions!$G$11*0.001) /10^9*M9/100</f>
        <v>19.434007136348878</v>
      </c>
      <c r="P9" s="48">
        <f>Assumptions!$C$115*Assumptions!$C$113/(Assumptions!$G$11*0.001) /10^9</f>
        <v>0</v>
      </c>
      <c r="Q9" s="42">
        <f t="shared" si="0"/>
        <v>94.903977859376027</v>
      </c>
      <c r="S9" s="29" t="str">
        <f t="shared" si="1"/>
        <v>(270,44,100,100,82,0.38)</v>
      </c>
    </row>
    <row r="10" spans="2:19">
      <c r="B10" s="38">
        <v>12</v>
      </c>
      <c r="C10" s="39">
        <v>280</v>
      </c>
      <c r="D10" s="39">
        <v>44</v>
      </c>
      <c r="E10" s="37">
        <v>40</v>
      </c>
      <c r="F10" s="39">
        <v>100</v>
      </c>
      <c r="G10" s="40">
        <f>B10*Assumptions!$C$19*365*24*Assumptions!$D$26*1000/(Assumptions!$G$10*0.001) /10^9</f>
        <v>12.702820315082077</v>
      </c>
      <c r="H10" s="40">
        <f>C10*Assumptions!$C$20*365*24*Assumptions!$D$30*1000/(Assumptions!$G$10*0.001) /10^9</f>
        <v>48.627853330616638</v>
      </c>
      <c r="I10" s="40">
        <f>E10*Assumptions!$C$46/(Assumptions!$G$10*0.001) /10^9</f>
        <v>1.9530600502201878</v>
      </c>
      <c r="J10" s="40">
        <f>D10*Assumptions!$C$56/(Assumptions!$G$10*0.001) /10^9</f>
        <v>2.4227816647574345</v>
      </c>
      <c r="K10" s="40">
        <f>F10*Assumptions!$C$65/(Assumptions!$G$10*0.001) /10^9</f>
        <v>4.6113917852421116</v>
      </c>
      <c r="L10" s="47">
        <f>4*Assumptions!$C$10/Assumptions!$G$10</f>
        <v>3.9591825493004298</v>
      </c>
      <c r="M10" s="39">
        <v>33.65</v>
      </c>
      <c r="N10" s="39">
        <v>108</v>
      </c>
      <c r="O10" s="44">
        <f>N10*Assumptions!$C$97/(Assumptions!$G$11*0.001) /10^9*M10/100</f>
        <v>22.612384255171989</v>
      </c>
      <c r="P10" s="48">
        <f>Assumptions!$C$115*Assumptions!$C$113/(Assumptions!$G$11*0.001) /10^9</f>
        <v>0</v>
      </c>
      <c r="Q10" s="42">
        <f t="shared" si="0"/>
        <v>96.889473950390865</v>
      </c>
      <c r="S10" s="29" t="str">
        <f t="shared" si="1"/>
        <v>(280,44,40,100,108,0.34)</v>
      </c>
    </row>
    <row r="11" spans="2:19">
      <c r="B11" s="38">
        <v>12</v>
      </c>
      <c r="C11" s="39">
        <v>280</v>
      </c>
      <c r="D11" s="39">
        <v>42</v>
      </c>
      <c r="E11" s="37">
        <v>50</v>
      </c>
      <c r="F11" s="39">
        <v>100</v>
      </c>
      <c r="G11" s="40">
        <f>B11*Assumptions!$C$19*365*24*Assumptions!$D$26*1000/(Assumptions!$G$10*0.001) /10^9</f>
        <v>12.702820315082077</v>
      </c>
      <c r="H11" s="40">
        <f>C11*Assumptions!$C$20*365*24*Assumptions!$D$30*1000/(Assumptions!$G$10*0.001) /10^9</f>
        <v>48.627853330616638</v>
      </c>
      <c r="I11" s="40">
        <f>E11*Assumptions!$C$46/(Assumptions!$G$10*0.001) /10^9</f>
        <v>2.4413250627752352</v>
      </c>
      <c r="J11" s="40">
        <f>D11*Assumptions!$C$56/(Assumptions!$G$10*0.001) /10^9</f>
        <v>2.3126552254502784</v>
      </c>
      <c r="K11" s="40">
        <f>F11*Assumptions!$C$65/(Assumptions!$G$10*0.001) /10^9</f>
        <v>4.6113917852421116</v>
      </c>
      <c r="L11" s="47">
        <f>4*Assumptions!$C$10/Assumptions!$G$10</f>
        <v>3.9591825493004298</v>
      </c>
      <c r="M11" s="39">
        <v>37.94</v>
      </c>
      <c r="N11" s="39">
        <v>79</v>
      </c>
      <c r="O11" s="44">
        <f>N11*Assumptions!$C$97/(Assumptions!$G$11*0.001) /10^9*M11/100</f>
        <v>18.649274897544654</v>
      </c>
      <c r="P11" s="48">
        <f>Assumptions!$C$115*Assumptions!$C$113/(Assumptions!$G$11*0.001) /10^9</f>
        <v>0</v>
      </c>
      <c r="Q11" s="42">
        <f t="shared" si="0"/>
        <v>93.304503166011429</v>
      </c>
      <c r="S11" s="29" t="str">
        <f t="shared" si="1"/>
        <v>(280,42,50,100,79,0.38)</v>
      </c>
    </row>
    <row r="12" spans="2:19" ht="16.95" customHeight="1">
      <c r="B12" s="38">
        <v>12</v>
      </c>
      <c r="C12" s="39">
        <v>280</v>
      </c>
      <c r="D12" s="39">
        <v>42</v>
      </c>
      <c r="E12" s="37">
        <v>60</v>
      </c>
      <c r="F12" s="39">
        <v>100</v>
      </c>
      <c r="G12" s="40">
        <f>B12*Assumptions!$C$19*365*24*Assumptions!$D$26*1000/(Assumptions!$G$10*0.001) /10^9</f>
        <v>12.702820315082077</v>
      </c>
      <c r="H12" s="40">
        <f>C12*Assumptions!$C$20*365*24*Assumptions!$D$30*1000/(Assumptions!$G$10*0.001) /10^9</f>
        <v>48.627853330616638</v>
      </c>
      <c r="I12" s="40">
        <f>E12*Assumptions!$C$46/(Assumptions!$G$10*0.001) /10^9</f>
        <v>2.9295900753302822</v>
      </c>
      <c r="J12" s="40">
        <f>D12*Assumptions!$C$56/(Assumptions!$G$10*0.001) /10^9</f>
        <v>2.3126552254502784</v>
      </c>
      <c r="K12" s="40">
        <f>F12*Assumptions!$C$65/(Assumptions!$G$10*0.001) /10^9</f>
        <v>4.6113917852421116</v>
      </c>
      <c r="L12" s="47">
        <f>4*Assumptions!$C$10/Assumptions!$G$10</f>
        <v>3.9591825493004298</v>
      </c>
      <c r="M12" s="39">
        <v>40.44</v>
      </c>
      <c r="N12" s="39">
        <v>70</v>
      </c>
      <c r="O12" s="44">
        <f>N12*Assumptions!$C$97/(Assumptions!$G$11*0.001) /10^9*M12/100</f>
        <v>17.613542829107054</v>
      </c>
      <c r="P12" s="48">
        <f>Assumptions!$C$115*Assumptions!$C$113/(Assumptions!$G$11*0.001) /10^9</f>
        <v>0</v>
      </c>
      <c r="Q12" s="42">
        <f t="shared" si="0"/>
        <v>92.757036110128894</v>
      </c>
      <c r="S12" s="29" t="str">
        <f t="shared" si="1"/>
        <v>(280,42,60,100,70,0.4)</v>
      </c>
    </row>
    <row r="13" spans="2:19">
      <c r="B13" s="38">
        <v>12</v>
      </c>
      <c r="C13" s="39">
        <v>280</v>
      </c>
      <c r="D13" s="39">
        <v>42</v>
      </c>
      <c r="E13" s="37">
        <v>70</v>
      </c>
      <c r="F13" s="39">
        <v>100</v>
      </c>
      <c r="G13" s="40">
        <f>B13*Assumptions!$C$19*365*24*Assumptions!$D$26*1000/(Assumptions!$G$10*0.001) /10^9</f>
        <v>12.702820315082077</v>
      </c>
      <c r="H13" s="40">
        <f>C13*Assumptions!$C$20*365*24*Assumptions!$D$30*1000/(Assumptions!$G$10*0.001) /10^9</f>
        <v>48.627853330616638</v>
      </c>
      <c r="I13" s="40">
        <f>E13*Assumptions!$C$46/(Assumptions!$G$10*0.001) /10^9</f>
        <v>3.4178550878853291</v>
      </c>
      <c r="J13" s="40">
        <f>D13*Assumptions!$C$56/(Assumptions!$G$10*0.001) /10^9</f>
        <v>2.3126552254502784</v>
      </c>
      <c r="K13" s="40">
        <f>F13*Assumptions!$C$65/(Assumptions!$G$10*0.001) /10^9</f>
        <v>4.6113917852421116</v>
      </c>
      <c r="L13" s="47">
        <f>4*Assumptions!$C$10/Assumptions!$G$10</f>
        <v>3.9591825493004298</v>
      </c>
      <c r="M13" s="39">
        <v>41.88</v>
      </c>
      <c r="N13" s="39">
        <v>66</v>
      </c>
      <c r="O13" s="44">
        <f>N13*Assumptions!$C$97/(Assumptions!$G$11*0.001) /10^9*M13/100</f>
        <v>17.198403795067904</v>
      </c>
      <c r="P13" s="48">
        <f>Assumptions!$C$115*Assumptions!$C$113/(Assumptions!$G$11*0.001) /10^9</f>
        <v>0</v>
      </c>
      <c r="Q13" s="42">
        <f t="shared" si="0"/>
        <v>92.830162088644784</v>
      </c>
      <c r="S13" s="29" t="str">
        <f t="shared" si="1"/>
        <v>(280,42,70,100,66,0.42)</v>
      </c>
    </row>
    <row r="14" spans="2:19">
      <c r="B14" s="38">
        <v>12</v>
      </c>
      <c r="C14" s="39">
        <v>280</v>
      </c>
      <c r="D14" s="39">
        <v>42</v>
      </c>
      <c r="E14" s="37">
        <v>80</v>
      </c>
      <c r="F14" s="39">
        <v>100</v>
      </c>
      <c r="G14" s="40">
        <f>B14*Assumptions!$C$19*365*24*Assumptions!$D$26*1000/(Assumptions!$G$10*0.001) /10^9</f>
        <v>12.702820315082077</v>
      </c>
      <c r="H14" s="40">
        <f>C14*Assumptions!$C$20*365*24*Assumptions!$D$30*1000/(Assumptions!$G$10*0.001) /10^9</f>
        <v>48.627853330616638</v>
      </c>
      <c r="I14" s="40">
        <f>E14*Assumptions!$C$46/(Assumptions!$G$10*0.001) /10^9</f>
        <v>3.9061201004403756</v>
      </c>
      <c r="J14" s="40">
        <f>D14*Assumptions!$C$56/(Assumptions!$G$10*0.001) /10^9</f>
        <v>2.3126552254502784</v>
      </c>
      <c r="K14" s="40">
        <f>F14*Assumptions!$C$65/(Assumptions!$G$10*0.001) /10^9</f>
        <v>4.6113917852421116</v>
      </c>
      <c r="L14" s="47">
        <f>4*Assumptions!$C$10/Assumptions!$G$10</f>
        <v>3.9591825493004298</v>
      </c>
      <c r="M14" s="39">
        <v>42.79</v>
      </c>
      <c r="N14" s="39">
        <v>64</v>
      </c>
      <c r="O14" s="44">
        <f>N14*Assumptions!$C$97/(Assumptions!$G$11*0.001) /10^9*M14/100</f>
        <v>17.039615603391063</v>
      </c>
      <c r="P14" s="48">
        <f>Assumptions!$C$115*Assumptions!$C$113/(Assumptions!$G$11*0.001) /10^9</f>
        <v>0</v>
      </c>
      <c r="Q14" s="42">
        <f t="shared" si="0"/>
        <v>93.159638909522954</v>
      </c>
      <c r="S14" s="29" t="str">
        <f t="shared" si="1"/>
        <v>(280,42,80,100,64,0.43)</v>
      </c>
    </row>
    <row r="15" spans="2:19" ht="16.95" customHeight="1">
      <c r="B15" s="38">
        <v>12</v>
      </c>
      <c r="C15" s="39">
        <v>280</v>
      </c>
      <c r="D15" s="39">
        <v>42</v>
      </c>
      <c r="E15" s="37">
        <v>90</v>
      </c>
      <c r="F15" s="39">
        <v>100</v>
      </c>
      <c r="G15" s="40">
        <f>B15*Assumptions!$C$19*365*24*Assumptions!$D$26*1000/(Assumptions!$G$10*0.001) /10^9</f>
        <v>12.702820315082077</v>
      </c>
      <c r="H15" s="40">
        <f>C15*Assumptions!$C$20*365*24*Assumptions!$D$30*1000/(Assumptions!$G$10*0.001) /10^9</f>
        <v>48.627853330616638</v>
      </c>
      <c r="I15" s="40">
        <f>E15*Assumptions!$C$46/(Assumptions!$G$10*0.001) /10^9</f>
        <v>4.3943851129954234</v>
      </c>
      <c r="J15" s="40">
        <f>D15*Assumptions!$C$56/(Assumptions!$G$10*0.001) /10^9</f>
        <v>2.3126552254502784</v>
      </c>
      <c r="K15" s="40">
        <f>F15*Assumptions!$C$65/(Assumptions!$G$10*0.001) /10^9</f>
        <v>4.6113917852421116</v>
      </c>
      <c r="L15" s="47">
        <f>4*Assumptions!$C$10/Assumptions!$G$10</f>
        <v>3.9591825493004298</v>
      </c>
      <c r="M15" s="39">
        <v>43.3</v>
      </c>
      <c r="N15" s="39">
        <v>62</v>
      </c>
      <c r="O15" s="44">
        <f>N15*Assumptions!$C$97/(Assumptions!$G$11*0.001) /10^9*M15/100</f>
        <v>16.703870665190333</v>
      </c>
      <c r="P15" s="48">
        <f>Assumptions!$C$115*Assumptions!$C$113/(Assumptions!$G$11*0.001) /10^9</f>
        <v>0</v>
      </c>
      <c r="Q15" s="42">
        <f>SUM(G15:L15)+O15+P15</f>
        <v>93.31215898387731</v>
      </c>
      <c r="S15" s="29" t="str">
        <f t="shared" si="1"/>
        <v>(280,42,90,100,62,0.43)</v>
      </c>
    </row>
    <row r="16" spans="2:19" ht="16.95" customHeight="1">
      <c r="B16" s="38">
        <v>12</v>
      </c>
      <c r="C16" s="39">
        <v>280</v>
      </c>
      <c r="D16" s="39">
        <v>42</v>
      </c>
      <c r="E16" s="37">
        <v>100</v>
      </c>
      <c r="F16" s="39">
        <v>100</v>
      </c>
      <c r="G16" s="40">
        <f>B16*Assumptions!$C$19*365*24*Assumptions!$D$26*1000/(Assumptions!$G$10*0.001) /10^9</f>
        <v>12.702820315082077</v>
      </c>
      <c r="H16" s="40">
        <f>C16*Assumptions!$C$20*365*24*Assumptions!$D$30*1000/(Assumptions!$G$10*0.001) /10^9</f>
        <v>48.627853330616638</v>
      </c>
      <c r="I16" s="40">
        <f>E16*Assumptions!$C$46/(Assumptions!$G$10*0.001) /10^9</f>
        <v>4.8826501255504704</v>
      </c>
      <c r="J16" s="40">
        <f>D16*Assumptions!$C$56/(Assumptions!$G$10*0.001) /10^9</f>
        <v>2.3126552254502784</v>
      </c>
      <c r="K16" s="40">
        <f>F16*Assumptions!$C$65/(Assumptions!$G$10*0.001) /10^9</f>
        <v>4.6113917852421116</v>
      </c>
      <c r="L16" s="47">
        <f>4*Assumptions!$C$10/Assumptions!$G$10</f>
        <v>3.9591825493004298</v>
      </c>
      <c r="M16" s="39">
        <v>43.63</v>
      </c>
      <c r="N16" s="39">
        <v>62</v>
      </c>
      <c r="O16" s="44">
        <f>N16*Assumptions!$C$97/(Assumptions!$G$11*0.001) /10^9*M16/100</f>
        <v>16.831174991276082</v>
      </c>
      <c r="P16" s="48">
        <f>Assumptions!$C$115*Assumptions!$C$113/(Assumptions!$G$11*0.001) /10^9</f>
        <v>0</v>
      </c>
      <c r="Q16" s="42">
        <f t="shared" si="0"/>
        <v>93.927728322518107</v>
      </c>
      <c r="S16" s="29" t="str">
        <f t="shared" si="1"/>
        <v>(280,42,100,100,62,0.44)</v>
      </c>
    </row>
    <row r="17" spans="2:19" ht="16.95" customHeight="1">
      <c r="B17" s="38">
        <v>12</v>
      </c>
      <c r="C17" s="39">
        <v>290</v>
      </c>
      <c r="D17" s="39">
        <v>46</v>
      </c>
      <c r="E17" s="37">
        <v>30</v>
      </c>
      <c r="F17" s="39">
        <v>100</v>
      </c>
      <c r="G17" s="40">
        <f>B17*Assumptions!$C$19*365*24*Assumptions!$D$26*1000/(Assumptions!$G$10*0.001) /10^9</f>
        <v>12.702820315082077</v>
      </c>
      <c r="H17" s="40">
        <f>C17*Assumptions!$C$20*365*24*Assumptions!$D$30*1000/(Assumptions!$G$10*0.001) /10^9</f>
        <v>50.364562378138672</v>
      </c>
      <c r="I17" s="40">
        <f>E17*Assumptions!$C$46/(Assumptions!$G$10*0.001) /10^9</f>
        <v>1.4647950376651411</v>
      </c>
      <c r="J17" s="40">
        <f>D17*Assumptions!$C$56/(Assumptions!$G$10*0.001) /10^9</f>
        <v>2.5329081040645911</v>
      </c>
      <c r="K17" s="40">
        <f>F17*Assumptions!$C$65/(Assumptions!$G$10*0.001) /10^9</f>
        <v>4.6113917852421116</v>
      </c>
      <c r="L17" s="47">
        <f>4*Assumptions!$C$10/Assumptions!$G$10</f>
        <v>3.9591825493004298</v>
      </c>
      <c r="M17" s="39">
        <v>31.5</v>
      </c>
      <c r="N17" s="39">
        <v>117</v>
      </c>
      <c r="O17" s="44">
        <f>N17*Assumptions!$C$97/(Assumptions!$G$11*0.001) /10^9*M17/100</f>
        <v>22.931578386559998</v>
      </c>
      <c r="P17" s="48">
        <f>Assumptions!$C$115*Assumptions!$C$113/(Assumptions!$G$11*0.001) /10^9</f>
        <v>0</v>
      </c>
      <c r="Q17" s="42">
        <f t="shared" si="0"/>
        <v>98.567238556053013</v>
      </c>
      <c r="S17" s="29" t="str">
        <f t="shared" si="1"/>
        <v>(290,46,30,100,117,0.32)</v>
      </c>
    </row>
    <row r="18" spans="2:19" ht="16.95" customHeight="1">
      <c r="B18" s="38">
        <v>12</v>
      </c>
      <c r="C18" s="39">
        <v>290</v>
      </c>
      <c r="D18" s="39">
        <v>41</v>
      </c>
      <c r="E18" s="37">
        <v>40</v>
      </c>
      <c r="F18" s="39">
        <v>100</v>
      </c>
      <c r="G18" s="40">
        <f>B18*Assumptions!$C$19*365*24*Assumptions!$D$26*1000/(Assumptions!$G$10*0.001) /10^9</f>
        <v>12.702820315082077</v>
      </c>
      <c r="H18" s="40">
        <f>C18*Assumptions!$C$20*365*24*Assumptions!$D$30*1000/(Assumptions!$G$10*0.001) /10^9</f>
        <v>50.364562378138672</v>
      </c>
      <c r="I18" s="40">
        <f>E18*Assumptions!$C$46/(Assumptions!$G$10*0.001) /10^9</f>
        <v>1.9530600502201878</v>
      </c>
      <c r="J18" s="40">
        <f>D18*Assumptions!$C$56/(Assumptions!$G$10*0.001) /10^9</f>
        <v>2.2575920057967003</v>
      </c>
      <c r="K18" s="40">
        <f>F18*Assumptions!$C$65/(Assumptions!$G$10*0.001) /10^9</f>
        <v>4.6113917852421116</v>
      </c>
      <c r="L18" s="47">
        <f>4*Assumptions!$C$10/Assumptions!$G$10</f>
        <v>3.9591825493004298</v>
      </c>
      <c r="M18" s="39">
        <v>39.06</v>
      </c>
      <c r="N18" s="39">
        <v>71</v>
      </c>
      <c r="O18" s="44">
        <f>N18*Assumptions!$C$97/(Assumptions!$G$11*0.001) /10^9*M18/100</f>
        <v>17.255522744895234</v>
      </c>
      <c r="P18" s="48">
        <f>Assumptions!$C$115*Assumptions!$C$113/(Assumptions!$G$11*0.001) /10^9</f>
        <v>0</v>
      </c>
      <c r="Q18" s="42">
        <f t="shared" si="0"/>
        <v>93.104131828675406</v>
      </c>
      <c r="S18" s="29" t="str">
        <f t="shared" si="1"/>
        <v>(290,41,40,100,71,0.39)</v>
      </c>
    </row>
    <row r="19" spans="2:19">
      <c r="B19" s="38">
        <v>12</v>
      </c>
      <c r="C19" s="39">
        <v>290</v>
      </c>
      <c r="D19" s="39">
        <v>41</v>
      </c>
      <c r="E19" s="37">
        <v>50</v>
      </c>
      <c r="F19" s="39">
        <v>100</v>
      </c>
      <c r="G19" s="40">
        <f>B19*Assumptions!$C$19*365*24*Assumptions!$D$26*1000/(Assumptions!$G$10*0.001) /10^9</f>
        <v>12.702820315082077</v>
      </c>
      <c r="H19" s="40">
        <f>C19*Assumptions!$C$20*365*24*Assumptions!$D$30*1000/(Assumptions!$G$10*0.001) /10^9</f>
        <v>50.364562378138672</v>
      </c>
      <c r="I19" s="40">
        <f>E19*Assumptions!$C$46/(Assumptions!$G$10*0.001) /10^9</f>
        <v>2.4413250627752352</v>
      </c>
      <c r="J19" s="40">
        <f>D19*Assumptions!$C$56/(Assumptions!$G$10*0.001) /10^9</f>
        <v>2.2575920057967003</v>
      </c>
      <c r="K19" s="40">
        <f>F19*Assumptions!$C$65/(Assumptions!$G$10*0.001) /10^9</f>
        <v>4.6113917852421116</v>
      </c>
      <c r="L19" s="47">
        <f>4*Assumptions!$C$10/Assumptions!$G$10</f>
        <v>3.9591825493004298</v>
      </c>
      <c r="M19" s="39">
        <v>42.92</v>
      </c>
      <c r="N19" s="39">
        <v>61</v>
      </c>
      <c r="O19" s="44">
        <f>N19*Assumptions!$C$97/(Assumptions!$G$11*0.001) /10^9*M19/100</f>
        <v>16.290224937029024</v>
      </c>
      <c r="P19" s="48">
        <f>Assumptions!$C$115*Assumptions!$C$113/(Assumptions!$G$11*0.001) /10^9</f>
        <v>0</v>
      </c>
      <c r="Q19" s="42">
        <f t="shared" si="0"/>
        <v>92.627099033364246</v>
      </c>
      <c r="S19" s="29" t="str">
        <f t="shared" si="1"/>
        <v>(290,41,50,100,61,0.43)</v>
      </c>
    </row>
    <row r="20" spans="2:19">
      <c r="B20" s="38">
        <v>12</v>
      </c>
      <c r="C20" s="39">
        <v>290</v>
      </c>
      <c r="D20" s="39">
        <v>41</v>
      </c>
      <c r="E20" s="37">
        <v>60</v>
      </c>
      <c r="F20" s="39">
        <v>100</v>
      </c>
      <c r="G20" s="40">
        <f>B20*Assumptions!$C$19*365*24*Assumptions!$D$26*1000/(Assumptions!$G$10*0.001) /10^9</f>
        <v>12.702820315082077</v>
      </c>
      <c r="H20" s="40">
        <f>C20*Assumptions!$C$20*365*24*Assumptions!$D$30*1000/(Assumptions!$G$10*0.001) /10^9</f>
        <v>50.364562378138672</v>
      </c>
      <c r="I20" s="40">
        <f>E20*Assumptions!$C$46/(Assumptions!$G$10*0.001) /10^9</f>
        <v>2.9295900753302822</v>
      </c>
      <c r="J20" s="40">
        <f>D20*Assumptions!$C$56/(Assumptions!$G$10*0.001) /10^9</f>
        <v>2.2575920057967003</v>
      </c>
      <c r="K20" s="40">
        <f>F20*Assumptions!$C$65/(Assumptions!$G$10*0.001) /10^9</f>
        <v>4.6113917852421116</v>
      </c>
      <c r="L20" s="47">
        <f>4*Assumptions!$C$10/Assumptions!$G$10</f>
        <v>3.9591825493004298</v>
      </c>
      <c r="M20" s="39">
        <v>45.21</v>
      </c>
      <c r="N20" s="39">
        <v>56</v>
      </c>
      <c r="O20" s="44">
        <f>N20*Assumptions!$C$97/(Assumptions!$G$11*0.001) /10^9*M20/100</f>
        <v>15.75288370532008</v>
      </c>
      <c r="P20" s="48">
        <f>Assumptions!$C$115*Assumptions!$C$113/(Assumptions!$G$11*0.001) /10^9</f>
        <v>0</v>
      </c>
      <c r="Q20" s="42">
        <f t="shared" si="0"/>
        <v>92.578022814210357</v>
      </c>
      <c r="S20" s="29" t="str">
        <f t="shared" si="1"/>
        <v>(290,41,60,100,56,0.45)</v>
      </c>
    </row>
    <row r="21" spans="2:19">
      <c r="B21" s="38">
        <v>12</v>
      </c>
      <c r="C21" s="39">
        <v>290</v>
      </c>
      <c r="D21" s="39">
        <v>41</v>
      </c>
      <c r="E21" s="37">
        <v>70</v>
      </c>
      <c r="F21" s="39">
        <v>100</v>
      </c>
      <c r="G21" s="40">
        <f>B21*Assumptions!$C$19*365*24*Assumptions!$D$26*1000/(Assumptions!$G$10*0.001) /10^9</f>
        <v>12.702820315082077</v>
      </c>
      <c r="H21" s="40">
        <f>C21*Assumptions!$C$20*365*24*Assumptions!$D$30*1000/(Assumptions!$G$10*0.001) /10^9</f>
        <v>50.364562378138672</v>
      </c>
      <c r="I21" s="40">
        <f>E21*Assumptions!$C$46/(Assumptions!$G$10*0.001) /10^9</f>
        <v>3.4178550878853291</v>
      </c>
      <c r="J21" s="40">
        <f>D21*Assumptions!$C$56/(Assumptions!$G$10*0.001) /10^9</f>
        <v>2.2575920057967003</v>
      </c>
      <c r="K21" s="40">
        <f>F21*Assumptions!$C$65/(Assumptions!$G$10*0.001) /10^9</f>
        <v>4.6113917852421116</v>
      </c>
      <c r="L21" s="47">
        <f>4*Assumptions!$C$10/Assumptions!$G$10</f>
        <v>3.9591825493004298</v>
      </c>
      <c r="M21" s="39">
        <v>46.61</v>
      </c>
      <c r="N21" s="39">
        <v>54</v>
      </c>
      <c r="O21" s="44">
        <f>N21*Assumptions!$C$97/(Assumptions!$G$11*0.001) /10^9*M21/100</f>
        <v>15.660672067363542</v>
      </c>
      <c r="P21" s="48">
        <f>Assumptions!$C$115*Assumptions!$C$113/(Assumptions!$G$11*0.001) /10^9</f>
        <v>0</v>
      </c>
      <c r="Q21" s="42">
        <f t="shared" si="0"/>
        <v>92.974076188808851</v>
      </c>
      <c r="S21" s="29" t="str">
        <f t="shared" si="1"/>
        <v>(290,41,70,100,54,0.47)</v>
      </c>
    </row>
    <row r="22" spans="2:19">
      <c r="B22" s="38">
        <v>12</v>
      </c>
      <c r="C22" s="39">
        <v>290</v>
      </c>
      <c r="D22" s="39">
        <v>41</v>
      </c>
      <c r="E22" s="37">
        <v>80</v>
      </c>
      <c r="F22" s="39">
        <v>100</v>
      </c>
      <c r="G22" s="40">
        <f>B22*Assumptions!$C$19*365*24*Assumptions!$D$26*1000/(Assumptions!$G$10*0.001) /10^9</f>
        <v>12.702820315082077</v>
      </c>
      <c r="H22" s="40">
        <f>C22*Assumptions!$C$20*365*24*Assumptions!$D$30*1000/(Assumptions!$G$10*0.001) /10^9</f>
        <v>50.364562378138672</v>
      </c>
      <c r="I22" s="40">
        <f>E22*Assumptions!$C$46/(Assumptions!$G$10*0.001) /10^9</f>
        <v>3.9061201004403756</v>
      </c>
      <c r="J22" s="40">
        <f>D22*Assumptions!$C$56/(Assumptions!$G$10*0.001) /10^9</f>
        <v>2.2575920057967003</v>
      </c>
      <c r="K22" s="40">
        <f>F22*Assumptions!$C$65/(Assumptions!$G$10*0.001) /10^9</f>
        <v>4.6113917852421116</v>
      </c>
      <c r="L22" s="47">
        <f>4*Assumptions!$C$10/Assumptions!$G$10</f>
        <v>3.9591825493004298</v>
      </c>
      <c r="M22" s="39">
        <v>47.41</v>
      </c>
      <c r="N22" s="39">
        <v>53</v>
      </c>
      <c r="O22" s="44">
        <f>N22*Assumptions!$C$97/(Assumptions!$G$11*0.001) /10^9*M22/100</f>
        <v>15.634476993423117</v>
      </c>
      <c r="P22" s="48">
        <f>Assumptions!$C$115*Assumptions!$C$113/(Assumptions!$G$11*0.001) /10^9</f>
        <v>0</v>
      </c>
      <c r="Q22" s="42">
        <f t="shared" si="0"/>
        <v>93.436146127423484</v>
      </c>
      <c r="S22" s="29" t="str">
        <f t="shared" si="1"/>
        <v>(290,41,80,100,53,0.47)</v>
      </c>
    </row>
    <row r="23" spans="2:19">
      <c r="B23" s="38">
        <v>12</v>
      </c>
      <c r="C23" s="39">
        <v>290</v>
      </c>
      <c r="D23" s="39">
        <v>41</v>
      </c>
      <c r="E23" s="37">
        <v>90</v>
      </c>
      <c r="F23" s="39">
        <v>100</v>
      </c>
      <c r="G23" s="40">
        <f>B23*Assumptions!$C$19*365*24*Assumptions!$D$26*1000/(Assumptions!$G$10*0.001) /10^9</f>
        <v>12.702820315082077</v>
      </c>
      <c r="H23" s="40">
        <f>C23*Assumptions!$C$20*365*24*Assumptions!$D$30*1000/(Assumptions!$G$10*0.001) /10^9</f>
        <v>50.364562378138672</v>
      </c>
      <c r="I23" s="40">
        <f>E23*Assumptions!$C$46/(Assumptions!$G$10*0.001) /10^9</f>
        <v>4.3943851129954234</v>
      </c>
      <c r="J23" s="40">
        <f>D23*Assumptions!$C$56/(Assumptions!$G$10*0.001) /10^9</f>
        <v>2.2575920057967003</v>
      </c>
      <c r="K23" s="40">
        <f>F23*Assumptions!$C$65/(Assumptions!$G$10*0.001) /10^9</f>
        <v>4.6113917852421116</v>
      </c>
      <c r="L23" s="47">
        <f>4*Assumptions!$C$10/Assumptions!$G$10</f>
        <v>3.9591825493004298</v>
      </c>
      <c r="M23" s="39">
        <v>47.86</v>
      </c>
      <c r="N23" s="39">
        <v>52</v>
      </c>
      <c r="O23" s="44">
        <f>N23*Assumptions!$C$97/(Assumptions!$G$11*0.001) /10^9*M23/100</f>
        <v>15.485084184561012</v>
      </c>
      <c r="P23" s="48">
        <f>Assumptions!$C$115*Assumptions!$C$113/(Assumptions!$G$11*0.001) /10^9</f>
        <v>0</v>
      </c>
      <c r="Q23" s="42">
        <f t="shared" si="0"/>
        <v>93.775018331116428</v>
      </c>
      <c r="S23" s="29" t="str">
        <f t="shared" si="1"/>
        <v>(290,41,90,100,52,0.48)</v>
      </c>
    </row>
    <row r="24" spans="2:19">
      <c r="B24" s="38">
        <v>12</v>
      </c>
      <c r="C24" s="39">
        <v>290</v>
      </c>
      <c r="D24" s="39">
        <v>41</v>
      </c>
      <c r="E24" s="37">
        <v>100</v>
      </c>
      <c r="F24" s="39">
        <v>100</v>
      </c>
      <c r="G24" s="40">
        <f>B24*Assumptions!$C$19*365*24*Assumptions!$D$26*1000/(Assumptions!$G$10*0.001) /10^9</f>
        <v>12.702820315082077</v>
      </c>
      <c r="H24" s="40">
        <f>C24*Assumptions!$C$20*365*24*Assumptions!$D$30*1000/(Assumptions!$G$10*0.001) /10^9</f>
        <v>50.364562378138672</v>
      </c>
      <c r="I24" s="40">
        <f>E24*Assumptions!$C$46/(Assumptions!$G$10*0.001) /10^9</f>
        <v>4.8826501255504704</v>
      </c>
      <c r="J24" s="40">
        <f>D24*Assumptions!$C$56/(Assumptions!$G$10*0.001) /10^9</f>
        <v>2.2575920057967003</v>
      </c>
      <c r="K24" s="40">
        <f>F24*Assumptions!$C$65/(Assumptions!$G$10*0.001) /10^9</f>
        <v>4.6113917852421116</v>
      </c>
      <c r="L24" s="47">
        <f>4*Assumptions!$C$10/Assumptions!$G$10</f>
        <v>3.9591825493004298</v>
      </c>
      <c r="M24" s="39">
        <v>48.23</v>
      </c>
      <c r="N24" s="39">
        <v>51</v>
      </c>
      <c r="O24" s="44">
        <f>N24*Assumptions!$C$97/(Assumptions!$G$11*0.001) /10^9*M24/100</f>
        <v>15.304705278733747</v>
      </c>
      <c r="P24" s="48">
        <f>Assumptions!$C$115*Assumptions!$C$113/(Assumptions!$G$11*0.001) /10^9</f>
        <v>0</v>
      </c>
      <c r="Q24" s="42">
        <f t="shared" si="0"/>
        <v>94.082904437844206</v>
      </c>
      <c r="S24" s="29" t="str">
        <f t="shared" si="1"/>
        <v>(290,41,100,100,51,0.48)</v>
      </c>
    </row>
    <row r="25" spans="2:19">
      <c r="B25" s="38">
        <v>12</v>
      </c>
      <c r="C25" s="39">
        <v>300</v>
      </c>
      <c r="D25" s="39">
        <v>41</v>
      </c>
      <c r="E25" s="37">
        <v>30</v>
      </c>
      <c r="F25" s="39">
        <v>100</v>
      </c>
      <c r="G25" s="40">
        <f>B25*Assumptions!$C$19*365*24*Assumptions!$D$26*1000/(Assumptions!$G$10*0.001) /10^9</f>
        <v>12.702820315082077</v>
      </c>
      <c r="H25" s="40">
        <f>C25*Assumptions!$C$20*365*24*Assumptions!$D$30*1000/(Assumptions!$G$10*0.001) /10^9</f>
        <v>52.101271425660698</v>
      </c>
      <c r="I25" s="40">
        <f>E25*Assumptions!$C$46/(Assumptions!$G$10*0.001) /10^9</f>
        <v>1.4647950376651411</v>
      </c>
      <c r="J25" s="40">
        <f>D25*Assumptions!$C$56/(Assumptions!$G$10*0.001) /10^9</f>
        <v>2.2575920057967003</v>
      </c>
      <c r="K25" s="40">
        <f>F25*Assumptions!$C$65/(Assumptions!$G$10*0.001) /10^9</f>
        <v>4.6113917852421116</v>
      </c>
      <c r="L25" s="47">
        <f>4*Assumptions!$C$10/Assumptions!$G$10</f>
        <v>3.9591825493004298</v>
      </c>
      <c r="M25" s="39">
        <v>37.299999999999997</v>
      </c>
      <c r="N25" s="39">
        <v>74</v>
      </c>
      <c r="O25" s="44">
        <f>N25*Assumptions!$C$97/(Assumptions!$G$11*0.001) /10^9*M25/100</f>
        <v>17.174262016709509</v>
      </c>
      <c r="P25" s="48">
        <f>Assumptions!$C$115*Assumptions!$C$113/(Assumptions!$G$11*0.001) /10^9</f>
        <v>0</v>
      </c>
      <c r="Q25" s="42">
        <f t="shared" si="0"/>
        <v>94.271315135456661</v>
      </c>
      <c r="S25" s="29" t="str">
        <f t="shared" si="1"/>
        <v>(300,41,30,100,74,0.37)</v>
      </c>
    </row>
    <row r="26" spans="2:19">
      <c r="B26" s="38">
        <v>12</v>
      </c>
      <c r="C26" s="39">
        <v>300</v>
      </c>
      <c r="D26" s="39">
        <v>40</v>
      </c>
      <c r="E26" s="37">
        <v>40</v>
      </c>
      <c r="F26" s="39">
        <v>100</v>
      </c>
      <c r="G26" s="40">
        <f>B26*Assumptions!$C$19*365*24*Assumptions!$D$26*1000/(Assumptions!$G$10*0.001) /10^9</f>
        <v>12.702820315082077</v>
      </c>
      <c r="H26" s="40">
        <f>C26*Assumptions!$C$20*365*24*Assumptions!$D$30*1000/(Assumptions!$G$10*0.001) /10^9</f>
        <v>52.101271425660698</v>
      </c>
      <c r="I26" s="40">
        <f>E26*Assumptions!$C$46/(Assumptions!$G$10*0.001) /10^9</f>
        <v>1.9530600502201878</v>
      </c>
      <c r="J26" s="40">
        <f>D26*Assumptions!$C$56/(Assumptions!$G$10*0.001) /10^9</f>
        <v>2.2025287861431222</v>
      </c>
      <c r="K26" s="40">
        <f>F26*Assumptions!$C$65/(Assumptions!$G$10*0.001) /10^9</f>
        <v>4.6113917852421116</v>
      </c>
      <c r="L26" s="47">
        <f>4*Assumptions!$C$10/Assumptions!$G$10</f>
        <v>3.9591825493004298</v>
      </c>
      <c r="M26" s="39">
        <v>44.09</v>
      </c>
      <c r="N26" s="39">
        <v>57</v>
      </c>
      <c r="O26" s="44">
        <f>N26*Assumptions!$C$97/(Assumptions!$G$11*0.001) /10^9*M26/100</f>
        <v>15.636965836552852</v>
      </c>
      <c r="P26" s="48">
        <f>Assumptions!$C$115*Assumptions!$C$113/(Assumptions!$G$11*0.001) /10^9</f>
        <v>0</v>
      </c>
      <c r="Q26" s="42">
        <f t="shared" si="0"/>
        <v>93.167220748201473</v>
      </c>
      <c r="S26" s="29" t="str">
        <f t="shared" si="1"/>
        <v>(300,40,40,100,57,0.44)</v>
      </c>
    </row>
    <row r="27" spans="2:19">
      <c r="B27" s="38">
        <v>12</v>
      </c>
      <c r="C27" s="39">
        <v>300</v>
      </c>
      <c r="D27" s="39">
        <v>40</v>
      </c>
      <c r="E27" s="37">
        <v>50</v>
      </c>
      <c r="F27" s="39">
        <v>100</v>
      </c>
      <c r="G27" s="40">
        <f>B27*Assumptions!$C$19*365*24*Assumptions!$D$26*1000/(Assumptions!$G$10*0.001) /10^9</f>
        <v>12.702820315082077</v>
      </c>
      <c r="H27" s="40">
        <f>C27*Assumptions!$C$20*365*24*Assumptions!$D$30*1000/(Assumptions!$G$10*0.001) /10^9</f>
        <v>52.101271425660698</v>
      </c>
      <c r="I27" s="40">
        <f>E27*Assumptions!$C$46/(Assumptions!$G$10*0.001) /10^9</f>
        <v>2.4413250627752352</v>
      </c>
      <c r="J27" s="40">
        <f>D27*Assumptions!$C$56/(Assumptions!$G$10*0.001) /10^9</f>
        <v>2.2025287861431222</v>
      </c>
      <c r="K27" s="40">
        <f>F27*Assumptions!$C$65/(Assumptions!$G$10*0.001) /10^9</f>
        <v>4.6113917852421116</v>
      </c>
      <c r="L27" s="47">
        <f>4*Assumptions!$C$10/Assumptions!$G$10</f>
        <v>3.9591825493004298</v>
      </c>
      <c r="M27" s="39">
        <v>47.63</v>
      </c>
      <c r="N27" s="39">
        <v>51</v>
      </c>
      <c r="O27" s="44">
        <f>N27*Assumptions!$C$97/(Assumptions!$G$11*0.001) /10^9*M27/100</f>
        <v>15.114308779309319</v>
      </c>
      <c r="P27" s="48">
        <f>Assumptions!$C$115*Assumptions!$C$113/(Assumptions!$G$11*0.001) /10^9</f>
        <v>0</v>
      </c>
      <c r="Q27" s="42">
        <f t="shared" si="0"/>
        <v>93.132828703512985</v>
      </c>
      <c r="S27" s="29" t="str">
        <f t="shared" si="1"/>
        <v>(300,40,50,100,51,0.48)</v>
      </c>
    </row>
    <row r="28" spans="2:19">
      <c r="B28" s="38">
        <v>12</v>
      </c>
      <c r="C28" s="39">
        <v>300</v>
      </c>
      <c r="D28" s="39">
        <v>40</v>
      </c>
      <c r="E28" s="37">
        <v>60</v>
      </c>
      <c r="F28" s="39">
        <v>100</v>
      </c>
      <c r="G28" s="40">
        <f>B28*Assumptions!$C$19*365*24*Assumptions!$D$26*1000/(Assumptions!$G$10*0.001) /10^9</f>
        <v>12.702820315082077</v>
      </c>
      <c r="H28" s="40">
        <f>C28*Assumptions!$C$20*365*24*Assumptions!$D$30*1000/(Assumptions!$G$10*0.001) /10^9</f>
        <v>52.101271425660698</v>
      </c>
      <c r="I28" s="40">
        <f>E28*Assumptions!$C$46/(Assumptions!$G$10*0.001) /10^9</f>
        <v>2.9295900753302822</v>
      </c>
      <c r="J28" s="40">
        <f>D28*Assumptions!$C$56/(Assumptions!$G$10*0.001) /10^9</f>
        <v>2.2025287861431222</v>
      </c>
      <c r="K28" s="40">
        <f>F28*Assumptions!$C$65/(Assumptions!$G$10*0.001) /10^9</f>
        <v>4.6113917852421116</v>
      </c>
      <c r="L28" s="47">
        <f>4*Assumptions!$C$10/Assumptions!$G$10</f>
        <v>3.9591825493004298</v>
      </c>
      <c r="M28" s="39">
        <v>49.72</v>
      </c>
      <c r="N28" s="39">
        <v>48</v>
      </c>
      <c r="O28" s="44">
        <f>N28*Assumptions!$C$97/(Assumptions!$G$11*0.001) /10^9*M28/100</f>
        <v>14.849433649227684</v>
      </c>
      <c r="P28" s="48">
        <f>Assumptions!$C$115*Assumptions!$C$113/(Assumptions!$G$11*0.001) /10^9</f>
        <v>0</v>
      </c>
      <c r="Q28" s="42">
        <f t="shared" si="0"/>
        <v>93.356218585986397</v>
      </c>
      <c r="S28" s="29" t="str">
        <f t="shared" si="1"/>
        <v>(300,40,60,100,48,0.5)</v>
      </c>
    </row>
    <row r="29" spans="2:19">
      <c r="B29" s="38">
        <v>12</v>
      </c>
      <c r="C29" s="39">
        <v>300</v>
      </c>
      <c r="D29" s="39">
        <v>40</v>
      </c>
      <c r="E29" s="37">
        <v>70</v>
      </c>
      <c r="F29" s="39">
        <v>100</v>
      </c>
      <c r="G29" s="40">
        <f>B29*Assumptions!$C$19*365*24*Assumptions!$D$26*1000/(Assumptions!$G$10*0.001) /10^9</f>
        <v>12.702820315082077</v>
      </c>
      <c r="H29" s="40">
        <f>C29*Assumptions!$C$20*365*24*Assumptions!$D$30*1000/(Assumptions!$G$10*0.001) /10^9</f>
        <v>52.101271425660698</v>
      </c>
      <c r="I29" s="40">
        <f>E29*Assumptions!$C$46/(Assumptions!$G$10*0.001) /10^9</f>
        <v>3.4178550878853291</v>
      </c>
      <c r="J29" s="40">
        <f>D29*Assumptions!$C$56/(Assumptions!$G$10*0.001) /10^9</f>
        <v>2.2025287861431222</v>
      </c>
      <c r="K29" s="40">
        <f>F29*Assumptions!$C$65/(Assumptions!$G$10*0.001) /10^9</f>
        <v>4.6113917852421116</v>
      </c>
      <c r="L29" s="47">
        <f>4*Assumptions!$C$10/Assumptions!$G$10</f>
        <v>3.9591825493004298</v>
      </c>
      <c r="M29" s="39">
        <v>50.77</v>
      </c>
      <c r="N29" s="39">
        <v>47</v>
      </c>
      <c r="O29" s="44">
        <f>N29*Assumptions!$C$97/(Assumptions!$G$11*0.001) /10^9*M29/100</f>
        <v>14.847131469332687</v>
      </c>
      <c r="P29" s="48">
        <f>Assumptions!$C$115*Assumptions!$C$113/(Assumptions!$G$11*0.001) /10^9</f>
        <v>0</v>
      </c>
      <c r="Q29" s="42">
        <f t="shared" si="0"/>
        <v>93.842181418646447</v>
      </c>
      <c r="S29" s="29" t="str">
        <f t="shared" si="1"/>
        <v>(300,40,70,100,47,0.51)</v>
      </c>
    </row>
    <row r="30" spans="2:19">
      <c r="B30" s="38">
        <v>12</v>
      </c>
      <c r="C30" s="39">
        <v>300</v>
      </c>
      <c r="D30" s="39">
        <v>40</v>
      </c>
      <c r="E30" s="37">
        <v>80</v>
      </c>
      <c r="F30" s="39">
        <v>100</v>
      </c>
      <c r="G30" s="40">
        <f>B30*Assumptions!$C$19*365*24*Assumptions!$D$26*1000/(Assumptions!$G$10*0.001) /10^9</f>
        <v>12.702820315082077</v>
      </c>
      <c r="H30" s="40">
        <f>C30*Assumptions!$C$20*365*24*Assumptions!$D$30*1000/(Assumptions!$G$10*0.001) /10^9</f>
        <v>52.101271425660698</v>
      </c>
      <c r="I30" s="40">
        <f>E30*Assumptions!$C$46/(Assumptions!$G$10*0.001) /10^9</f>
        <v>3.9061201004403756</v>
      </c>
      <c r="J30" s="40">
        <f>D30*Assumptions!$C$56/(Assumptions!$G$10*0.001) /10^9</f>
        <v>2.2025287861431222</v>
      </c>
      <c r="K30" s="40">
        <f>F30*Assumptions!$C$65/(Assumptions!$G$10*0.001) /10^9</f>
        <v>4.6113917852421116</v>
      </c>
      <c r="L30" s="47">
        <f>4*Assumptions!$C$10/Assumptions!$G$10</f>
        <v>3.9591825493004298</v>
      </c>
      <c r="M30" s="39">
        <v>51.55</v>
      </c>
      <c r="N30" s="39">
        <v>46</v>
      </c>
      <c r="O30" s="44">
        <f>N30*Assumptions!$C$97/(Assumptions!$G$11*0.001) /10^9*M30/100</f>
        <v>14.754484283828445</v>
      </c>
      <c r="P30" s="48">
        <f>Assumptions!$C$115*Assumptions!$C$113/(Assumptions!$G$11*0.001) /10^9</f>
        <v>0</v>
      </c>
      <c r="Q30" s="42">
        <f t="shared" si="0"/>
        <v>94.237799245697261</v>
      </c>
      <c r="S30" s="29" t="str">
        <f t="shared" si="1"/>
        <v>(300,40,80,100,46,0.52)</v>
      </c>
    </row>
    <row r="31" spans="2:19">
      <c r="B31" s="38">
        <v>12</v>
      </c>
      <c r="C31" s="39">
        <v>300</v>
      </c>
      <c r="D31" s="39">
        <v>40</v>
      </c>
      <c r="E31" s="37">
        <v>90</v>
      </c>
      <c r="F31" s="39">
        <v>100</v>
      </c>
      <c r="G31" s="40">
        <f>B31*Assumptions!$C$19*365*24*Assumptions!$D$26*1000/(Assumptions!$G$10*0.001) /10^9</f>
        <v>12.702820315082077</v>
      </c>
      <c r="H31" s="40">
        <f>C31*Assumptions!$C$20*365*24*Assumptions!$D$30*1000/(Assumptions!$G$10*0.001) /10^9</f>
        <v>52.101271425660698</v>
      </c>
      <c r="I31" s="40">
        <f>E31*Assumptions!$C$46/(Assumptions!$G$10*0.001) /10^9</f>
        <v>4.3943851129954234</v>
      </c>
      <c r="J31" s="40">
        <f>D31*Assumptions!$C$56/(Assumptions!$G$10*0.001) /10^9</f>
        <v>2.2025287861431222</v>
      </c>
      <c r="K31" s="40">
        <f>F31*Assumptions!$C$65/(Assumptions!$G$10*0.001) /10^9</f>
        <v>4.6113917852421116</v>
      </c>
      <c r="L31" s="47">
        <f>4*Assumptions!$C$10/Assumptions!$G$10</f>
        <v>3.9591825493004298</v>
      </c>
      <c r="M31" s="39">
        <v>52.03</v>
      </c>
      <c r="N31" s="39">
        <v>46</v>
      </c>
      <c r="O31" s="44">
        <f>N31*Assumptions!$C$97/(Assumptions!$G$11*0.001) /10^9*M31/100</f>
        <v>14.891868424589601</v>
      </c>
      <c r="P31" s="48">
        <f>Assumptions!$C$115*Assumptions!$C$113/(Assumptions!$G$11*0.001) /10^9</f>
        <v>0</v>
      </c>
      <c r="Q31" s="42">
        <f t="shared" si="0"/>
        <v>94.863448399013464</v>
      </c>
      <c r="S31" s="29" t="str">
        <f t="shared" si="1"/>
        <v>(300,40,90,100,46,0.52)</v>
      </c>
    </row>
    <row r="32" spans="2:19">
      <c r="B32" s="38">
        <v>12</v>
      </c>
      <c r="C32" s="39">
        <v>300</v>
      </c>
      <c r="D32" s="39">
        <v>40</v>
      </c>
      <c r="E32" s="37">
        <v>100</v>
      </c>
      <c r="F32" s="39">
        <v>100</v>
      </c>
      <c r="G32" s="40">
        <f>B32*Assumptions!$C$19*365*24*Assumptions!$D$26*1000/(Assumptions!$G$10*0.001) /10^9</f>
        <v>12.702820315082077</v>
      </c>
      <c r="H32" s="40">
        <f>C32*Assumptions!$C$20*365*24*Assumptions!$D$30*1000/(Assumptions!$G$10*0.001) /10^9</f>
        <v>52.101271425660698</v>
      </c>
      <c r="I32" s="40">
        <f>E32*Assumptions!$C$46/(Assumptions!$G$10*0.001) /10^9</f>
        <v>4.8826501255504704</v>
      </c>
      <c r="J32" s="40">
        <f>D32*Assumptions!$C$56/(Assumptions!$G$10*0.001) /10^9</f>
        <v>2.2025287861431222</v>
      </c>
      <c r="K32" s="40">
        <f>F32*Assumptions!$C$65/(Assumptions!$G$10*0.001) /10^9</f>
        <v>4.6113917852421116</v>
      </c>
      <c r="L32" s="47">
        <f>4*Assumptions!$C$10/Assumptions!$G$10</f>
        <v>3.9591825493004298</v>
      </c>
      <c r="M32" s="39">
        <v>52.37</v>
      </c>
      <c r="N32" s="39">
        <v>45</v>
      </c>
      <c r="O32" s="44">
        <f>N32*Assumptions!$C$97/(Assumptions!$G$11*0.001) /10^9*M32/100</f>
        <v>14.663330404202043</v>
      </c>
      <c r="P32" s="48">
        <f>Assumptions!$C$115*Assumptions!$C$113/(Assumptions!$G$11*0.001) /10^9</f>
        <v>0</v>
      </c>
      <c r="Q32" s="42">
        <f t="shared" si="0"/>
        <v>95.123175391180951</v>
      </c>
      <c r="S32" s="29" t="str">
        <f t="shared" si="1"/>
        <v>(300,40,100,100,45,0.52)</v>
      </c>
    </row>
    <row r="33" spans="2:19">
      <c r="B33" s="38">
        <v>12</v>
      </c>
      <c r="C33" s="39">
        <v>310</v>
      </c>
      <c r="D33" s="39">
        <v>44</v>
      </c>
      <c r="E33" s="37">
        <v>20</v>
      </c>
      <c r="F33" s="39">
        <v>100</v>
      </c>
      <c r="G33" s="40">
        <f>B33*Assumptions!$C$19*365*24*Assumptions!$D$26*1000/(Assumptions!$G$10*0.001) /10^9</f>
        <v>12.702820315082077</v>
      </c>
      <c r="H33" s="40">
        <f>C33*Assumptions!$C$20*365*24*Assumptions!$D$30*1000/(Assumptions!$G$10*0.001) /10^9</f>
        <v>53.837980473182718</v>
      </c>
      <c r="I33" s="40">
        <f>E33*Assumptions!$C$46/(Assumptions!$G$10*0.001) /10^9</f>
        <v>0.9765300251100939</v>
      </c>
      <c r="J33" s="40">
        <f>D33*Assumptions!$C$56/(Assumptions!$G$10*0.001) /10^9</f>
        <v>2.4227816647574345</v>
      </c>
      <c r="K33" s="40">
        <f>F33*Assumptions!$C$65/(Assumptions!$G$10*0.001) /10^9</f>
        <v>4.6113917852421116</v>
      </c>
      <c r="L33" s="47">
        <f>4*Assumptions!$C$10/Assumptions!$G$10</f>
        <v>3.9591825493004298</v>
      </c>
      <c r="M33" s="39">
        <v>28.83</v>
      </c>
      <c r="N33" s="39">
        <v>126</v>
      </c>
      <c r="O33" s="44">
        <f>N33*Assumptions!$C$97/(Assumptions!$G$11*0.001) /10^9*M33/100</f>
        <v>22.602304440496567</v>
      </c>
      <c r="P33" s="48">
        <f>Assumptions!$C$115*Assumptions!$C$113/(Assumptions!$G$11*0.001) /10^9</f>
        <v>0</v>
      </c>
      <c r="Q33" s="42">
        <f t="shared" si="0"/>
        <v>101.11299125317143</v>
      </c>
      <c r="S33" s="29" t="str">
        <f t="shared" si="1"/>
        <v>(310,44,20,100,126,0.29)</v>
      </c>
    </row>
    <row r="34" spans="2:19">
      <c r="B34" s="38">
        <v>12</v>
      </c>
      <c r="C34" s="39">
        <v>310</v>
      </c>
      <c r="D34" s="39">
        <v>39</v>
      </c>
      <c r="E34" s="37">
        <v>30</v>
      </c>
      <c r="F34" s="39">
        <v>100</v>
      </c>
      <c r="G34" s="40">
        <f>B34*Assumptions!$C$19*365*24*Assumptions!$D$26*1000/(Assumptions!$G$10*0.001) /10^9</f>
        <v>12.702820315082077</v>
      </c>
      <c r="H34" s="40">
        <f>C34*Assumptions!$C$20*365*24*Assumptions!$D$30*1000/(Assumptions!$G$10*0.001) /10^9</f>
        <v>53.837980473182718</v>
      </c>
      <c r="I34" s="40">
        <f>E34*Assumptions!$C$46/(Assumptions!$G$10*0.001) /10^9</f>
        <v>1.4647950376651411</v>
      </c>
      <c r="J34" s="40">
        <f>D34*Assumptions!$C$56/(Assumptions!$G$10*0.001) /10^9</f>
        <v>2.1474655664895446</v>
      </c>
      <c r="K34" s="40">
        <f>F34*Assumptions!$C$65/(Assumptions!$G$10*0.001) /10^9</f>
        <v>4.6113917852421116</v>
      </c>
      <c r="L34" s="47">
        <f>4*Assumptions!$C$10/Assumptions!$G$10</f>
        <v>3.9591825493004298</v>
      </c>
      <c r="M34" s="39">
        <v>42.63</v>
      </c>
      <c r="N34" s="39">
        <v>59</v>
      </c>
      <c r="O34" s="44">
        <f>N34*Assumptions!$C$97/(Assumptions!$G$11*0.001) /10^9*M34/100</f>
        <v>15.649658936514481</v>
      </c>
      <c r="P34" s="48">
        <f>Assumptions!$C$115*Assumptions!$C$113/(Assumptions!$G$11*0.001) /10^9</f>
        <v>0</v>
      </c>
      <c r="Q34" s="42">
        <f t="shared" si="0"/>
        <v>94.3732946634765</v>
      </c>
      <c r="S34" s="29" t="str">
        <f t="shared" si="1"/>
        <v>(310,39,30,100,59,0.43)</v>
      </c>
    </row>
    <row r="35" spans="2:19">
      <c r="B35" s="38">
        <v>12</v>
      </c>
      <c r="C35" s="39">
        <v>310</v>
      </c>
      <c r="D35" s="39">
        <v>39</v>
      </c>
      <c r="E35" s="37">
        <v>40</v>
      </c>
      <c r="F35" s="39">
        <v>100</v>
      </c>
      <c r="G35" s="40">
        <f>B35*Assumptions!$C$19*365*24*Assumptions!$D$26*1000/(Assumptions!$G$10*0.001) /10^9</f>
        <v>12.702820315082077</v>
      </c>
      <c r="H35" s="40">
        <f>C35*Assumptions!$C$20*365*24*Assumptions!$D$30*1000/(Assumptions!$G$10*0.001) /10^9</f>
        <v>53.837980473182718</v>
      </c>
      <c r="I35" s="40">
        <f>E35*Assumptions!$C$46/(Assumptions!$G$10*0.001) /10^9</f>
        <v>1.9530600502201878</v>
      </c>
      <c r="J35" s="40">
        <f>D35*Assumptions!$C$56/(Assumptions!$G$10*0.001) /10^9</f>
        <v>2.1474655664895446</v>
      </c>
      <c r="K35" s="40">
        <f>F35*Assumptions!$C$65/(Assumptions!$G$10*0.001) /10^9</f>
        <v>4.6113917852421116</v>
      </c>
      <c r="L35" s="47">
        <f>4*Assumptions!$C$10/Assumptions!$G$10</f>
        <v>3.9591825493004298</v>
      </c>
      <c r="M35" s="39">
        <v>48.62</v>
      </c>
      <c r="N35" s="39">
        <v>49</v>
      </c>
      <c r="O35" s="44">
        <f>N35*Assumptions!$C$97/(Assumptions!$G$11*0.001) /10^9*M35/100</f>
        <v>14.823425238521995</v>
      </c>
      <c r="P35" s="48">
        <f>Assumptions!$C$115*Assumptions!$C$113/(Assumptions!$G$11*0.001) /10^9</f>
        <v>0</v>
      </c>
      <c r="Q35" s="42">
        <f t="shared" si="0"/>
        <v>94.035325978039054</v>
      </c>
      <c r="S35" s="29" t="str">
        <f t="shared" si="1"/>
        <v>(310,39,40,100,49,0.49)</v>
      </c>
    </row>
    <row r="36" spans="2:19">
      <c r="B36" s="38">
        <v>12</v>
      </c>
      <c r="C36" s="39">
        <v>310</v>
      </c>
      <c r="D36" s="39">
        <v>39</v>
      </c>
      <c r="E36" s="37">
        <v>50</v>
      </c>
      <c r="F36" s="39">
        <v>100</v>
      </c>
      <c r="G36" s="40">
        <f>B36*Assumptions!$C$19*365*24*Assumptions!$D$26*1000/(Assumptions!$G$10*0.001) /10^9</f>
        <v>12.702820315082077</v>
      </c>
      <c r="H36" s="40">
        <f>C36*Assumptions!$C$20*365*24*Assumptions!$D$30*1000/(Assumptions!$G$10*0.001) /10^9</f>
        <v>53.837980473182718</v>
      </c>
      <c r="I36" s="40">
        <f>E36*Assumptions!$C$46/(Assumptions!$G$10*0.001) /10^9</f>
        <v>2.4413250627752352</v>
      </c>
      <c r="J36" s="40">
        <f>D36*Assumptions!$C$56/(Assumptions!$G$10*0.001) /10^9</f>
        <v>2.1474655664895446</v>
      </c>
      <c r="K36" s="40">
        <f>F36*Assumptions!$C$65/(Assumptions!$G$10*0.001) /10^9</f>
        <v>4.6113917852421116</v>
      </c>
      <c r="L36" s="47">
        <f>4*Assumptions!$C$10/Assumptions!$G$10</f>
        <v>3.9591825493004298</v>
      </c>
      <c r="M36" s="39">
        <v>51.96</v>
      </c>
      <c r="N36" s="39">
        <v>46</v>
      </c>
      <c r="O36" s="44">
        <f>N36*Assumptions!$C$97/(Assumptions!$G$11*0.001) /10^9*M36/100</f>
        <v>14.871833237395267</v>
      </c>
      <c r="P36" s="48">
        <f>Assumptions!$C$115*Assumptions!$C$113/(Assumptions!$G$11*0.001) /10^9</f>
        <v>0</v>
      </c>
      <c r="Q36" s="42">
        <f t="shared" si="0"/>
        <v>94.571998989467374</v>
      </c>
      <c r="S36" s="29" t="str">
        <f t="shared" si="1"/>
        <v>(310,39,50,100,46,0.52)</v>
      </c>
    </row>
    <row r="37" spans="2:19">
      <c r="B37" s="38">
        <v>12</v>
      </c>
      <c r="C37" s="39">
        <v>310</v>
      </c>
      <c r="D37" s="39">
        <v>39</v>
      </c>
      <c r="E37" s="37">
        <v>60</v>
      </c>
      <c r="F37" s="39">
        <v>100</v>
      </c>
      <c r="G37" s="40">
        <f>B37*Assumptions!$C$19*365*24*Assumptions!$D$26*1000/(Assumptions!$G$10*0.001) /10^9</f>
        <v>12.702820315082077</v>
      </c>
      <c r="H37" s="40">
        <f>C37*Assumptions!$C$20*365*24*Assumptions!$D$30*1000/(Assumptions!$G$10*0.001) /10^9</f>
        <v>53.837980473182718</v>
      </c>
      <c r="I37" s="40">
        <f>E37*Assumptions!$C$46/(Assumptions!$G$10*0.001) /10^9</f>
        <v>2.9295900753302822</v>
      </c>
      <c r="J37" s="40">
        <f>D37*Assumptions!$C$56/(Assumptions!$G$10*0.001) /10^9</f>
        <v>2.1474655664895446</v>
      </c>
      <c r="K37" s="40">
        <f>F37*Assumptions!$C$65/(Assumptions!$G$10*0.001) /10^9</f>
        <v>4.6113917852421116</v>
      </c>
      <c r="L37" s="47">
        <f>4*Assumptions!$C$10/Assumptions!$G$10</f>
        <v>3.9591825493004298</v>
      </c>
      <c r="M37" s="39">
        <v>53.81</v>
      </c>
      <c r="N37" s="39">
        <v>43</v>
      </c>
      <c r="O37" s="44">
        <f>N37*Assumptions!$C$97/(Assumptions!$G$11*0.001) /10^9*M37/100</f>
        <v>14.396899747164328</v>
      </c>
      <c r="P37" s="48">
        <f>Assumptions!$C$115*Assumptions!$C$113/(Assumptions!$G$11*0.001) /10^9</f>
        <v>0</v>
      </c>
      <c r="Q37" s="42">
        <f t="shared" si="0"/>
        <v>94.585330511791483</v>
      </c>
      <c r="S37" s="29" t="str">
        <f t="shared" si="1"/>
        <v>(310,39,60,100,43,0.54)</v>
      </c>
    </row>
    <row r="38" spans="2:19">
      <c r="B38" s="38">
        <v>12</v>
      </c>
      <c r="C38" s="39">
        <v>310</v>
      </c>
      <c r="D38" s="39">
        <v>39</v>
      </c>
      <c r="E38" s="37">
        <v>70</v>
      </c>
      <c r="F38" s="39">
        <v>100</v>
      </c>
      <c r="G38" s="40">
        <f>B38*Assumptions!$C$19*365*24*Assumptions!$D$26*1000/(Assumptions!$G$10*0.001) /10^9</f>
        <v>12.702820315082077</v>
      </c>
      <c r="H38" s="40">
        <f>C38*Assumptions!$C$20*365*24*Assumptions!$D$30*1000/(Assumptions!$G$10*0.001) /10^9</f>
        <v>53.837980473182718</v>
      </c>
      <c r="I38" s="40">
        <f>E38*Assumptions!$C$46/(Assumptions!$G$10*0.001) /10^9</f>
        <v>3.4178550878853291</v>
      </c>
      <c r="J38" s="40">
        <f>D38*Assumptions!$C$56/(Assumptions!$G$10*0.001) /10^9</f>
        <v>2.1474655664895446</v>
      </c>
      <c r="K38" s="40">
        <f>F38*Assumptions!$C$65/(Assumptions!$G$10*0.001) /10^9</f>
        <v>4.6113917852421116</v>
      </c>
      <c r="L38" s="47">
        <f>4*Assumptions!$C$10/Assumptions!$G$10</f>
        <v>3.9591825493004298</v>
      </c>
      <c r="M38" s="39">
        <v>54.91</v>
      </c>
      <c r="N38" s="39">
        <v>43</v>
      </c>
      <c r="O38" s="44">
        <f>N38*Assumptions!$C$97/(Assumptions!$G$11*0.001) /10^9*M38/100</f>
        <v>14.691205447255031</v>
      </c>
      <c r="P38" s="48">
        <f>Assumptions!$C$115*Assumptions!$C$113/(Assumptions!$G$11*0.001) /10^9</f>
        <v>0</v>
      </c>
      <c r="Q38" s="42">
        <f t="shared" si="0"/>
        <v>95.367901224437233</v>
      </c>
      <c r="S38" s="29" t="str">
        <f t="shared" si="1"/>
        <v>(310,39,70,100,43,0.55)</v>
      </c>
    </row>
    <row r="39" spans="2:19">
      <c r="B39" s="38">
        <v>12</v>
      </c>
      <c r="C39" s="39">
        <v>310</v>
      </c>
      <c r="D39" s="39">
        <v>39</v>
      </c>
      <c r="E39" s="37">
        <v>80</v>
      </c>
      <c r="F39" s="39">
        <v>100</v>
      </c>
      <c r="G39" s="40">
        <f>B39*Assumptions!$C$19*365*24*Assumptions!$D$26*1000/(Assumptions!$G$10*0.001) /10^9</f>
        <v>12.702820315082077</v>
      </c>
      <c r="H39" s="40">
        <f>C39*Assumptions!$C$20*365*24*Assumptions!$D$30*1000/(Assumptions!$G$10*0.001) /10^9</f>
        <v>53.837980473182718</v>
      </c>
      <c r="I39" s="40">
        <f>E39*Assumptions!$C$46/(Assumptions!$G$10*0.001) /10^9</f>
        <v>3.9061201004403756</v>
      </c>
      <c r="J39" s="40">
        <f>D39*Assumptions!$C$56/(Assumptions!$G$10*0.001) /10^9</f>
        <v>2.1474655664895446</v>
      </c>
      <c r="K39" s="40">
        <f>F39*Assumptions!$C$65/(Assumptions!$G$10*0.001) /10^9</f>
        <v>4.6113917852421116</v>
      </c>
      <c r="L39" s="47">
        <f>4*Assumptions!$C$10/Assumptions!$G$10</f>
        <v>3.9591825493004298</v>
      </c>
      <c r="M39" s="39">
        <v>55.65</v>
      </c>
      <c r="N39" s="39">
        <v>41</v>
      </c>
      <c r="O39" s="44">
        <f>N39*Assumptions!$C$97/(Assumptions!$G$11*0.001) /10^9*M39/100</f>
        <v>14.196672317377461</v>
      </c>
      <c r="P39" s="48">
        <f>Assumptions!$C$115*Assumptions!$C$113/(Assumptions!$G$11*0.001) /10^9</f>
        <v>0</v>
      </c>
      <c r="Q39" s="42">
        <f t="shared" si="0"/>
        <v>95.361633107114713</v>
      </c>
      <c r="S39" s="29" t="str">
        <f t="shared" si="1"/>
        <v>(310,39,80,100,41,0.56)</v>
      </c>
    </row>
    <row r="40" spans="2:19">
      <c r="B40" s="38">
        <v>12</v>
      </c>
      <c r="C40" s="39">
        <v>310</v>
      </c>
      <c r="D40" s="39">
        <v>39</v>
      </c>
      <c r="E40" s="37">
        <v>90</v>
      </c>
      <c r="F40" s="39">
        <v>100</v>
      </c>
      <c r="G40" s="40">
        <f>B40*Assumptions!$C$19*365*24*Assumptions!$D$26*1000/(Assumptions!$G$10*0.001) /10^9</f>
        <v>12.702820315082077</v>
      </c>
      <c r="H40" s="40">
        <f>C40*Assumptions!$C$20*365*24*Assumptions!$D$30*1000/(Assumptions!$G$10*0.001) /10^9</f>
        <v>53.837980473182718</v>
      </c>
      <c r="I40" s="40">
        <f>E40*Assumptions!$C$46/(Assumptions!$G$10*0.001) /10^9</f>
        <v>4.3943851129954234</v>
      </c>
      <c r="J40" s="40">
        <f>D40*Assumptions!$C$56/(Assumptions!$G$10*0.001) /10^9</f>
        <v>2.1474655664895446</v>
      </c>
      <c r="K40" s="40">
        <f>F40*Assumptions!$C$65/(Assumptions!$G$10*0.001) /10^9</f>
        <v>4.6113917852421116</v>
      </c>
      <c r="L40" s="47">
        <f>4*Assumptions!$C$10/Assumptions!$G$10</f>
        <v>3.9591825493004298</v>
      </c>
      <c r="M40" s="39">
        <v>56.11</v>
      </c>
      <c r="N40" s="39">
        <v>41</v>
      </c>
      <c r="O40" s="44">
        <f>N40*Assumptions!$C$97/(Assumptions!$G$11*0.001) /10^9*M40/100</f>
        <v>14.314021270944281</v>
      </c>
      <c r="P40" s="48">
        <f>Assumptions!$C$115*Assumptions!$C$113/(Assumptions!$G$11*0.001) /10^9</f>
        <v>0</v>
      </c>
      <c r="Q40" s="42">
        <f t="shared" si="0"/>
        <v>95.967247073236578</v>
      </c>
      <c r="S40" s="29" t="str">
        <f t="shared" si="1"/>
        <v>(310,39,90,100,41,0.56)</v>
      </c>
    </row>
    <row r="41" spans="2:19">
      <c r="B41" s="38">
        <v>12</v>
      </c>
      <c r="C41" s="39">
        <v>310</v>
      </c>
      <c r="D41" s="39">
        <v>39</v>
      </c>
      <c r="E41" s="37">
        <v>100</v>
      </c>
      <c r="F41" s="39">
        <v>100</v>
      </c>
      <c r="G41" s="40">
        <f>B41*Assumptions!$C$19*365*24*Assumptions!$D$26*1000/(Assumptions!$G$10*0.001) /10^9</f>
        <v>12.702820315082077</v>
      </c>
      <c r="H41" s="40">
        <f>C41*Assumptions!$C$20*365*24*Assumptions!$D$30*1000/(Assumptions!$G$10*0.001) /10^9</f>
        <v>53.837980473182718</v>
      </c>
      <c r="I41" s="40">
        <f>E41*Assumptions!$C$46/(Assumptions!$G$10*0.001) /10^9</f>
        <v>4.8826501255504704</v>
      </c>
      <c r="J41" s="40">
        <f>D41*Assumptions!$C$56/(Assumptions!$G$10*0.001) /10^9</f>
        <v>2.1474655664895446</v>
      </c>
      <c r="K41" s="40">
        <f>F41*Assumptions!$C$65/(Assumptions!$G$10*0.001) /10^9</f>
        <v>4.6113917852421116</v>
      </c>
      <c r="L41" s="47">
        <f>4*Assumptions!$C$10/Assumptions!$G$10</f>
        <v>3.9591825493004298</v>
      </c>
      <c r="M41" s="39">
        <v>56.41</v>
      </c>
      <c r="N41" s="39">
        <v>41</v>
      </c>
      <c r="O41" s="44">
        <f>N41*Assumptions!$C$97/(Assumptions!$G$11*0.001) /10^9*M41/100</f>
        <v>14.390553197183513</v>
      </c>
      <c r="P41" s="48">
        <f>Assumptions!$C$115*Assumptions!$C$113/(Assumptions!$G$11*0.001) /10^9</f>
        <v>0</v>
      </c>
      <c r="Q41" s="42">
        <f t="shared" si="0"/>
        <v>96.532044012030852</v>
      </c>
      <c r="S41" s="29" t="str">
        <f t="shared" si="1"/>
        <v>(310,39,100,100,41,0.56)</v>
      </c>
    </row>
  </sheetData>
  <autoFilter ref="B4:N4"/>
  <mergeCells count="2">
    <mergeCell ref="G2:L2"/>
    <mergeCell ref="M2:R2"/>
  </mergeCells>
  <phoneticPr fontId="15"/>
  <conditionalFormatting sqref="C5:C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:C9 C17:C41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:C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:C41">
    <cfRule type="colorScale" priority="1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C10:C1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5:Q41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U75"/>
  <sheetViews>
    <sheetView showGridLines="0" topLeftCell="O1" zoomScaleNormal="100" workbookViewId="0">
      <pane ySplit="4" topLeftCell="A5" activePane="bottomLeft" state="frozen"/>
      <selection pane="bottomLeft" activeCell="S16" sqref="S16"/>
    </sheetView>
  </sheetViews>
  <sheetFormatPr defaultColWidth="11" defaultRowHeight="15.6"/>
  <cols>
    <col min="1" max="1" width="6.8984375" customWidth="1"/>
    <col min="2" max="2" width="17.09765625" customWidth="1"/>
    <col min="3" max="4" width="22.8984375" customWidth="1"/>
    <col min="5" max="5" width="24.3984375" customWidth="1"/>
    <col min="6" max="6" width="36.3984375" customWidth="1"/>
    <col min="7" max="7" width="14.59765625" customWidth="1"/>
    <col min="8" max="8" width="14.8984375" customWidth="1"/>
    <col min="9" max="9" width="23.3984375" customWidth="1"/>
    <col min="10" max="10" width="20.09765625" customWidth="1"/>
    <col min="11" max="11" width="29.3984375" customWidth="1"/>
    <col min="12" max="12" width="14.8984375" customWidth="1"/>
    <col min="13" max="13" width="21.09765625" customWidth="1"/>
    <col min="14" max="14" width="20" customWidth="1"/>
    <col min="15" max="15" width="18.3984375" customWidth="1"/>
    <col min="16" max="16" width="16.3984375" customWidth="1"/>
    <col min="17" max="17" width="21.09765625" customWidth="1"/>
    <col min="19" max="19" width="13.3984375" customWidth="1"/>
  </cols>
  <sheetData>
    <row r="1" spans="2:21">
      <c r="H1" s="25"/>
      <c r="I1" s="25"/>
      <c r="J1" s="25"/>
      <c r="K1" s="25"/>
      <c r="L1" s="25"/>
      <c r="M1" s="25"/>
    </row>
    <row r="2" spans="2:21">
      <c r="G2" s="55" t="s">
        <v>54</v>
      </c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</row>
    <row r="4" spans="2:21" s="4" customFormat="1">
      <c r="B4" s="13" t="s">
        <v>55</v>
      </c>
      <c r="C4" s="13" t="s">
        <v>56</v>
      </c>
      <c r="D4" s="13" t="s">
        <v>57</v>
      </c>
      <c r="E4" s="13" t="s">
        <v>58</v>
      </c>
      <c r="F4" s="13" t="s">
        <v>59</v>
      </c>
      <c r="G4" s="26" t="s">
        <v>13</v>
      </c>
      <c r="H4" s="26" t="s">
        <v>60</v>
      </c>
      <c r="I4" s="26" t="s">
        <v>61</v>
      </c>
      <c r="J4" s="26" t="s">
        <v>62</v>
      </c>
      <c r="K4" s="26" t="s">
        <v>49</v>
      </c>
      <c r="L4" s="13" t="s">
        <v>63</v>
      </c>
      <c r="M4" s="43" t="s">
        <v>77</v>
      </c>
      <c r="N4" s="43" t="s">
        <v>67</v>
      </c>
      <c r="O4" s="43" t="s">
        <v>66</v>
      </c>
      <c r="P4" s="43" t="s">
        <v>78</v>
      </c>
      <c r="Q4" s="27" t="s">
        <v>64</v>
      </c>
      <c r="R4"/>
      <c r="S4" s="23" t="s">
        <v>65</v>
      </c>
      <c r="U4" s="4" t="s">
        <v>86</v>
      </c>
    </row>
    <row r="5" spans="2:21">
      <c r="B5" s="38">
        <v>12</v>
      </c>
      <c r="C5" s="39">
        <v>340</v>
      </c>
      <c r="D5" s="39">
        <v>37</v>
      </c>
      <c r="E5" s="39">
        <v>60</v>
      </c>
      <c r="F5" s="39">
        <v>100</v>
      </c>
      <c r="G5" s="40">
        <f>B5*Assumptions!$C$19*365*24*Assumptions!$D$26*1000/(Assumptions!$G$12*0.001) /10^9</f>
        <v>12.702820315082077</v>
      </c>
      <c r="H5" s="40">
        <f>C5*Assumptions!$C$20*365*24*Assumptions!$D$30*1000/(Assumptions!$G$12*0.001) /10^9</f>
        <v>59.048107615748776</v>
      </c>
      <c r="I5" s="40">
        <f>E5*Assumptions!$C$46/(Assumptions!$G$12*0.001) /10^9</f>
        <v>2.9295900753302822</v>
      </c>
      <c r="J5" s="40">
        <f>D5*Assumptions!$C$56/(Assumptions!$G$12*0.001) /10^9</f>
        <v>2.037339127182388</v>
      </c>
      <c r="K5" s="40">
        <f>F5*Assumptions!$C$65/(Assumptions!$G$12*0.001) /10^9</f>
        <v>4.6113917852421116</v>
      </c>
      <c r="L5" s="47">
        <f>4*Assumptions!$C$10/Assumptions!$G$12</f>
        <v>3.9591825493004298</v>
      </c>
      <c r="M5" s="45">
        <v>64.2</v>
      </c>
      <c r="N5" s="39">
        <v>150</v>
      </c>
      <c r="O5" s="44">
        <f>N5*Assumptions!$C$97/(Assumptions!$G$13*0.001) /10^9*M5/100</f>
        <v>59.918898348276443</v>
      </c>
      <c r="P5" s="48">
        <f>Assumptions!$C$115*Assumptions!$C$113/(Assumptions!$G$13*0.001) /10^9</f>
        <v>0</v>
      </c>
      <c r="Q5" s="42">
        <f>SUM(G5:L5)+O5+P5</f>
        <v>145.20732981616251</v>
      </c>
      <c r="S5" s="29" t="str">
        <f>CONCATENATE("(",C5,",",D5,",",E5,",",F5,",",ROUND(N5,0),",",ROUND(M5/100,2),")")</f>
        <v>(340,37,60,100,150,0.64)</v>
      </c>
      <c r="U5" s="29" t="str">
        <f>CONCATENATE("(",C5,",",D5,",",E5,")")</f>
        <v>(340,37,60)</v>
      </c>
    </row>
    <row r="6" spans="2:21">
      <c r="B6" s="38">
        <v>12</v>
      </c>
      <c r="C6" s="39">
        <v>340</v>
      </c>
      <c r="D6" s="39">
        <v>37</v>
      </c>
      <c r="E6" s="39">
        <v>70</v>
      </c>
      <c r="F6" s="39">
        <v>100</v>
      </c>
      <c r="G6" s="40">
        <f>B6*Assumptions!$C$19*365*24*Assumptions!$D$26*1000/(Assumptions!$G$12*0.001) /10^9</f>
        <v>12.702820315082077</v>
      </c>
      <c r="H6" s="40">
        <f>C6*Assumptions!$C$20*365*24*Assumptions!$D$30*1000/(Assumptions!$G$12*0.001) /10^9</f>
        <v>59.048107615748776</v>
      </c>
      <c r="I6" s="40">
        <f>E6*Assumptions!$C$46/(Assumptions!$G$12*0.001) /10^9</f>
        <v>3.4178550878853291</v>
      </c>
      <c r="J6" s="40">
        <f>D6*Assumptions!$C$56/(Assumptions!$G$12*0.001) /10^9</f>
        <v>2.037339127182388</v>
      </c>
      <c r="K6" s="40">
        <f>F6*Assumptions!$C$65/(Assumptions!$G$12*0.001) /10^9</f>
        <v>4.6113917852421116</v>
      </c>
      <c r="L6" s="47">
        <f>4*Assumptions!$C$10/Assumptions!$G$12</f>
        <v>3.9591825493004298</v>
      </c>
      <c r="M6" s="45">
        <v>64.989999999999995</v>
      </c>
      <c r="N6" s="39">
        <v>141</v>
      </c>
      <c r="O6" s="44">
        <f>N6*Assumptions!$C$97/(Assumptions!$G$13*0.001) /10^9*M6/100</f>
        <v>57.016845037931716</v>
      </c>
      <c r="P6" s="48">
        <f>Assumptions!$C$115*Assumptions!$C$113/(Assumptions!$G$13*0.001) /10^9</f>
        <v>0</v>
      </c>
      <c r="Q6" s="42">
        <f t="shared" ref="Q6:Q50" si="0">SUM(G6:L6)+O6+P6</f>
        <v>142.79354151837282</v>
      </c>
      <c r="S6" s="29" t="str">
        <f t="shared" ref="S6:S50" si="1">CONCATENATE("(",C6,",",D6,",",E6,",",F6,",",ROUND(N6,0),",",ROUND(M6/100,2),")")</f>
        <v>(340,37,70,100,141,0.65)</v>
      </c>
      <c r="U6" s="29" t="str">
        <f t="shared" ref="U6:U69" si="2">CONCATENATE("(",C6,",",D6,",",E6,")")</f>
        <v>(340,37,70)</v>
      </c>
    </row>
    <row r="7" spans="2:21">
      <c r="B7" s="38">
        <v>12</v>
      </c>
      <c r="C7" s="39">
        <v>340</v>
      </c>
      <c r="D7" s="39">
        <v>37</v>
      </c>
      <c r="E7" s="39">
        <v>80</v>
      </c>
      <c r="F7" s="39">
        <v>100</v>
      </c>
      <c r="G7" s="40">
        <f>B7*Assumptions!$C$19*365*24*Assumptions!$D$26*1000/(Assumptions!$G$12*0.001) /10^9</f>
        <v>12.702820315082077</v>
      </c>
      <c r="H7" s="40">
        <f>C7*Assumptions!$C$20*365*24*Assumptions!$D$30*1000/(Assumptions!$G$12*0.001) /10^9</f>
        <v>59.048107615748776</v>
      </c>
      <c r="I7" s="40">
        <f>E7*Assumptions!$C$46/(Assumptions!$G$12*0.001) /10^9</f>
        <v>3.9061201004403756</v>
      </c>
      <c r="J7" s="40">
        <f>D7*Assumptions!$C$56/(Assumptions!$G$12*0.001) /10^9</f>
        <v>2.037339127182388</v>
      </c>
      <c r="K7" s="40">
        <f>F7*Assumptions!$C$65/(Assumptions!$G$12*0.001) /10^9</f>
        <v>4.6113917852421116</v>
      </c>
      <c r="L7" s="47">
        <f>4*Assumptions!$C$10/Assumptions!$G$12</f>
        <v>3.9591825493004298</v>
      </c>
      <c r="M7" s="45">
        <v>65.56</v>
      </c>
      <c r="N7" s="39">
        <v>136</v>
      </c>
      <c r="O7" s="44">
        <f>N7*Assumptions!$C$97/(Assumptions!$G$13*0.001) /10^9*M7/100</f>
        <v>55.477308898958306</v>
      </c>
      <c r="P7" s="48">
        <f>Assumptions!$C$115*Assumptions!$C$113/(Assumptions!$G$13*0.001) /10^9</f>
        <v>0</v>
      </c>
      <c r="Q7" s="42">
        <f t="shared" si="0"/>
        <v>141.74227039195446</v>
      </c>
      <c r="S7" s="29" t="str">
        <f t="shared" si="1"/>
        <v>(340,37,80,100,136,0.66)</v>
      </c>
      <c r="U7" s="29" t="str">
        <f t="shared" si="2"/>
        <v>(340,37,80)</v>
      </c>
    </row>
    <row r="8" spans="2:21">
      <c r="B8" s="38">
        <v>12</v>
      </c>
      <c r="C8" s="39">
        <v>340</v>
      </c>
      <c r="D8" s="39">
        <v>37</v>
      </c>
      <c r="E8" s="39">
        <v>90</v>
      </c>
      <c r="F8" s="39">
        <v>100</v>
      </c>
      <c r="G8" s="40">
        <f>B8*Assumptions!$C$19*365*24*Assumptions!$D$26*1000/(Assumptions!$G$12*0.001) /10^9</f>
        <v>12.702820315082077</v>
      </c>
      <c r="H8" s="40">
        <f>C8*Assumptions!$C$20*365*24*Assumptions!$D$30*1000/(Assumptions!$G$12*0.001) /10^9</f>
        <v>59.048107615748776</v>
      </c>
      <c r="I8" s="40">
        <f>E8*Assumptions!$C$46/(Assumptions!$G$12*0.001) /10^9</f>
        <v>4.3943851129954234</v>
      </c>
      <c r="J8" s="40">
        <f>D8*Assumptions!$C$56/(Assumptions!$G$12*0.001) /10^9</f>
        <v>2.037339127182388</v>
      </c>
      <c r="K8" s="40">
        <f>F8*Assumptions!$C$65/(Assumptions!$G$12*0.001) /10^9</f>
        <v>4.6113917852421116</v>
      </c>
      <c r="L8" s="47">
        <f>4*Assumptions!$C$10/Assumptions!$G$12</f>
        <v>3.9591825493004298</v>
      </c>
      <c r="M8" s="45">
        <v>65.89</v>
      </c>
      <c r="N8" s="39">
        <v>133</v>
      </c>
      <c r="O8" s="44">
        <f>N8*Assumptions!$C$97/(Assumptions!$G$13*0.001) /10^9*M8/100</f>
        <v>54.526633044479262</v>
      </c>
      <c r="P8" s="48">
        <f>Assumptions!$C$115*Assumptions!$C$113/(Assumptions!$G$13*0.001) /10^9</f>
        <v>0</v>
      </c>
      <c r="Q8" s="42">
        <f t="shared" si="0"/>
        <v>141.27985955003047</v>
      </c>
      <c r="S8" s="29" t="str">
        <f t="shared" si="1"/>
        <v>(340,37,90,100,133,0.66)</v>
      </c>
      <c r="U8" s="29" t="str">
        <f t="shared" si="2"/>
        <v>(340,37,90)</v>
      </c>
    </row>
    <row r="9" spans="2:21">
      <c r="B9" s="38">
        <v>12</v>
      </c>
      <c r="C9" s="39">
        <v>340</v>
      </c>
      <c r="D9" s="39">
        <v>37</v>
      </c>
      <c r="E9" s="39">
        <v>100</v>
      </c>
      <c r="F9" s="39">
        <v>100</v>
      </c>
      <c r="G9" s="40">
        <f>B9*Assumptions!$C$19*365*24*Assumptions!$D$26*1000/(Assumptions!$G$12*0.001) /10^9</f>
        <v>12.702820315082077</v>
      </c>
      <c r="H9" s="40">
        <f>C9*Assumptions!$C$20*365*24*Assumptions!$D$30*1000/(Assumptions!$G$12*0.001) /10^9</f>
        <v>59.048107615748776</v>
      </c>
      <c r="I9" s="40">
        <f>E9*Assumptions!$C$46/(Assumptions!$G$12*0.001) /10^9</f>
        <v>4.8826501255504704</v>
      </c>
      <c r="J9" s="40">
        <f>D9*Assumptions!$C$56/(Assumptions!$G$12*0.001) /10^9</f>
        <v>2.037339127182388</v>
      </c>
      <c r="K9" s="40">
        <f>F9*Assumptions!$C$65/(Assumptions!$G$12*0.001) /10^9</f>
        <v>4.6113917852421116</v>
      </c>
      <c r="L9" s="47">
        <f>4*Assumptions!$C$10/Assumptions!$G$12</f>
        <v>3.9591825493004298</v>
      </c>
      <c r="M9" s="45">
        <v>66.03</v>
      </c>
      <c r="N9" s="39">
        <v>131</v>
      </c>
      <c r="O9" s="44">
        <f>N9*Assumptions!$C$97/(Assumptions!$G$13*0.001) /10^9*M9/100</f>
        <v>53.82079713288752</v>
      </c>
      <c r="P9" s="48">
        <f>Assumptions!$C$115*Assumptions!$C$113/(Assumptions!$G$13*0.001) /10^9</f>
        <v>0</v>
      </c>
      <c r="Q9" s="42">
        <f t="shared" si="0"/>
        <v>141.06228865099376</v>
      </c>
      <c r="S9" s="29" t="str">
        <f t="shared" si="1"/>
        <v>(340,37,100,100,131,0.66)</v>
      </c>
      <c r="U9" s="29" t="str">
        <f t="shared" si="2"/>
        <v>(340,37,100)</v>
      </c>
    </row>
    <row r="10" spans="2:21">
      <c r="B10" s="38">
        <v>12</v>
      </c>
      <c r="C10" s="39">
        <v>350</v>
      </c>
      <c r="D10" s="39">
        <v>36</v>
      </c>
      <c r="E10" s="39">
        <v>50</v>
      </c>
      <c r="F10" s="39">
        <v>100</v>
      </c>
      <c r="G10" s="40">
        <f>B10*Assumptions!$C$19*365*24*Assumptions!$D$26*1000/(Assumptions!$G$12*0.001) /10^9</f>
        <v>12.702820315082077</v>
      </c>
      <c r="H10" s="40">
        <f>C10*Assumptions!$C$20*365*24*Assumptions!$D$30*1000/(Assumptions!$G$12*0.001) /10^9</f>
        <v>60.78481666327081</v>
      </c>
      <c r="I10" s="40">
        <f>E10*Assumptions!$C$46/(Assumptions!$G$12*0.001) /10^9</f>
        <v>2.4413250627752352</v>
      </c>
      <c r="J10" s="40">
        <f>D10*Assumptions!$C$56/(Assumptions!$G$12*0.001) /10^9</f>
        <v>1.9822759075288103</v>
      </c>
      <c r="K10" s="40">
        <f>F10*Assumptions!$C$65/(Assumptions!$G$12*0.001) /10^9</f>
        <v>4.6113917852421116</v>
      </c>
      <c r="L10" s="47">
        <f>4*Assumptions!$C$10/Assumptions!$G$12</f>
        <v>3.9591825493004298</v>
      </c>
      <c r="M10" s="45">
        <v>67.19</v>
      </c>
      <c r="N10" s="39">
        <v>122</v>
      </c>
      <c r="O10" s="44">
        <f>N10*Assumptions!$C$97/(Assumptions!$G$13*0.001) /10^9*M10/100</f>
        <v>51.003737815423122</v>
      </c>
      <c r="P10" s="48">
        <f>Assumptions!$C$115*Assumptions!$C$113/(Assumptions!$G$13*0.001) /10^9</f>
        <v>0</v>
      </c>
      <c r="Q10" s="42">
        <f t="shared" si="0"/>
        <v>137.48555009862258</v>
      </c>
      <c r="S10" s="29" t="str">
        <f t="shared" si="1"/>
        <v>(350,36,50,100,122,0.67)</v>
      </c>
      <c r="U10" s="29" t="str">
        <f t="shared" si="2"/>
        <v>(350,36,50)</v>
      </c>
    </row>
    <row r="11" spans="2:21">
      <c r="B11" s="38">
        <v>12</v>
      </c>
      <c r="C11" s="39">
        <v>350</v>
      </c>
      <c r="D11" s="39">
        <v>36</v>
      </c>
      <c r="E11" s="39">
        <v>60</v>
      </c>
      <c r="F11" s="39">
        <v>100</v>
      </c>
      <c r="G11" s="40">
        <f>B11*Assumptions!$C$19*365*24*Assumptions!$D$26*1000/(Assumptions!$G$12*0.001) /10^9</f>
        <v>12.702820315082077</v>
      </c>
      <c r="H11" s="40">
        <f>C11*Assumptions!$C$20*365*24*Assumptions!$D$30*1000/(Assumptions!$G$12*0.001) /10^9</f>
        <v>60.78481666327081</v>
      </c>
      <c r="I11" s="40">
        <f>E11*Assumptions!$C$46/(Assumptions!$G$12*0.001) /10^9</f>
        <v>2.9295900753302822</v>
      </c>
      <c r="J11" s="40">
        <f>D11*Assumptions!$C$56/(Assumptions!$G$12*0.001) /10^9</f>
        <v>1.9822759075288103</v>
      </c>
      <c r="K11" s="40">
        <f>F11*Assumptions!$C$65/(Assumptions!$G$12*0.001) /10^9</f>
        <v>4.6113917852421116</v>
      </c>
      <c r="L11" s="47">
        <f>4*Assumptions!$C$10/Assumptions!$G$12</f>
        <v>3.9591825493004298</v>
      </c>
      <c r="M11" s="45">
        <v>67.19</v>
      </c>
      <c r="N11" s="39">
        <v>116</v>
      </c>
      <c r="O11" s="44">
        <f>N11*Assumptions!$C$97/(Assumptions!$G$13*0.001) /10^9*M11/100</f>
        <v>48.49535726712363</v>
      </c>
      <c r="P11" s="48">
        <f>Assumptions!$C$115*Assumptions!$C$113/(Assumptions!$G$13*0.001) /10^9</f>
        <v>0</v>
      </c>
      <c r="Q11" s="42">
        <f t="shared" si="0"/>
        <v>135.46543456287816</v>
      </c>
      <c r="S11" s="29" t="str">
        <f t="shared" si="1"/>
        <v>(350,36,60,100,116,0.67)</v>
      </c>
      <c r="U11" s="29" t="str">
        <f t="shared" si="2"/>
        <v>(350,36,60)</v>
      </c>
    </row>
    <row r="12" spans="2:21" ht="16.95" customHeight="1">
      <c r="B12" s="38">
        <v>12</v>
      </c>
      <c r="C12" s="39">
        <v>350</v>
      </c>
      <c r="D12" s="39">
        <v>36</v>
      </c>
      <c r="E12" s="39">
        <v>70</v>
      </c>
      <c r="F12" s="39">
        <v>100</v>
      </c>
      <c r="G12" s="40">
        <f>B12*Assumptions!$C$19*365*24*Assumptions!$D$26*1000/(Assumptions!$G$12*0.001) /10^9</f>
        <v>12.702820315082077</v>
      </c>
      <c r="H12" s="40">
        <f>C12*Assumptions!$C$20*365*24*Assumptions!$D$30*1000/(Assumptions!$G$12*0.001) /10^9</f>
        <v>60.78481666327081</v>
      </c>
      <c r="I12" s="40">
        <f>E12*Assumptions!$C$46/(Assumptions!$G$12*0.001) /10^9</f>
        <v>3.4178550878853291</v>
      </c>
      <c r="J12" s="40">
        <f>D12*Assumptions!$C$56/(Assumptions!$G$12*0.001) /10^9</f>
        <v>1.9822759075288103</v>
      </c>
      <c r="K12" s="40">
        <f>F12*Assumptions!$C$65/(Assumptions!$G$12*0.001) /10^9</f>
        <v>4.6113917852421116</v>
      </c>
      <c r="L12" s="47">
        <f>4*Assumptions!$C$10/Assumptions!$G$12</f>
        <v>3.9591825493004298</v>
      </c>
      <c r="M12" s="45">
        <v>68.05</v>
      </c>
      <c r="N12" s="39">
        <v>113</v>
      </c>
      <c r="O12" s="44">
        <f>N12*Assumptions!$C$97/(Assumptions!$G$13*0.001) /10^9*M12/100</f>
        <v>47.845831431342042</v>
      </c>
      <c r="P12" s="48">
        <f>Assumptions!$C$115*Assumptions!$C$113/(Assumptions!$G$13*0.001) /10^9</f>
        <v>0</v>
      </c>
      <c r="Q12" s="42">
        <f t="shared" si="0"/>
        <v>135.30417373965162</v>
      </c>
      <c r="S12" s="29" t="str">
        <f t="shared" si="1"/>
        <v>(350,36,70,100,113,0.68)</v>
      </c>
      <c r="U12" s="29" t="str">
        <f t="shared" si="2"/>
        <v>(350,36,70)</v>
      </c>
    </row>
    <row r="13" spans="2:21">
      <c r="B13" s="38">
        <v>12</v>
      </c>
      <c r="C13" s="39">
        <v>350</v>
      </c>
      <c r="D13" s="39">
        <v>36</v>
      </c>
      <c r="E13" s="39">
        <v>80</v>
      </c>
      <c r="F13" s="39">
        <v>100</v>
      </c>
      <c r="G13" s="40">
        <f>B13*Assumptions!$C$19*365*24*Assumptions!$D$26*1000/(Assumptions!$G$12*0.001) /10^9</f>
        <v>12.702820315082077</v>
      </c>
      <c r="H13" s="40">
        <f>C13*Assumptions!$C$20*365*24*Assumptions!$D$30*1000/(Assumptions!$G$12*0.001) /10^9</f>
        <v>60.78481666327081</v>
      </c>
      <c r="I13" s="40">
        <f>E13*Assumptions!$C$46/(Assumptions!$G$12*0.001) /10^9</f>
        <v>3.9061201004403756</v>
      </c>
      <c r="J13" s="40">
        <f>D13*Assumptions!$C$56/(Assumptions!$G$12*0.001) /10^9</f>
        <v>1.9822759075288103</v>
      </c>
      <c r="K13" s="40">
        <f>F13*Assumptions!$C$65/(Assumptions!$G$12*0.001) /10^9</f>
        <v>4.6113917852421116</v>
      </c>
      <c r="L13" s="47">
        <f>4*Assumptions!$C$10/Assumptions!$G$12</f>
        <v>3.9591825493004298</v>
      </c>
      <c r="M13" s="45">
        <v>68.55</v>
      </c>
      <c r="N13" s="39">
        <v>111</v>
      </c>
      <c r="O13" s="44">
        <f>N13*Assumptions!$C$97/(Assumptions!$G$13*0.001) /10^9*M13/100</f>
        <v>47.344329540701231</v>
      </c>
      <c r="P13" s="48">
        <f>Assumptions!$C$115*Assumptions!$C$113/(Assumptions!$G$13*0.001) /10^9</f>
        <v>0</v>
      </c>
      <c r="Q13" s="42">
        <f t="shared" si="0"/>
        <v>135.29093686156585</v>
      </c>
      <c r="S13" s="29" t="str">
        <f t="shared" si="1"/>
        <v>(350,36,80,100,111,0.69)</v>
      </c>
      <c r="U13" s="29" t="str">
        <f t="shared" si="2"/>
        <v>(350,36,80)</v>
      </c>
    </row>
    <row r="14" spans="2:21">
      <c r="B14" s="38">
        <v>12</v>
      </c>
      <c r="C14" s="39">
        <v>350</v>
      </c>
      <c r="D14" s="39">
        <v>36</v>
      </c>
      <c r="E14" s="39">
        <v>90</v>
      </c>
      <c r="F14" s="39">
        <v>100</v>
      </c>
      <c r="G14" s="40">
        <f>B14*Assumptions!$C$19*365*24*Assumptions!$D$26*1000/(Assumptions!$G$12*0.001) /10^9</f>
        <v>12.702820315082077</v>
      </c>
      <c r="H14" s="40">
        <f>C14*Assumptions!$C$20*365*24*Assumptions!$D$30*1000/(Assumptions!$G$12*0.001) /10^9</f>
        <v>60.78481666327081</v>
      </c>
      <c r="I14" s="40">
        <f>E14*Assumptions!$C$46/(Assumptions!$G$12*0.001) /10^9</f>
        <v>4.3943851129954234</v>
      </c>
      <c r="J14" s="40">
        <f>D14*Assumptions!$C$56/(Assumptions!$G$12*0.001) /10^9</f>
        <v>1.9822759075288103</v>
      </c>
      <c r="K14" s="40">
        <f>F14*Assumptions!$C$65/(Assumptions!$G$12*0.001) /10^9</f>
        <v>4.6113917852421116</v>
      </c>
      <c r="L14" s="47">
        <f>4*Assumptions!$C$10/Assumptions!$G$12</f>
        <v>3.9591825493004298</v>
      </c>
      <c r="M14" s="45">
        <v>68.86</v>
      </c>
      <c r="N14" s="39">
        <v>110</v>
      </c>
      <c r="O14" s="44">
        <f>N14*Assumptions!$C$97/(Assumptions!$G$13*0.001) /10^9*M14/100</f>
        <v>47.129977926153131</v>
      </c>
      <c r="P14" s="48">
        <f>Assumptions!$C$115*Assumptions!$C$113/(Assumptions!$G$13*0.001) /10^9</f>
        <v>0</v>
      </c>
      <c r="Q14" s="42">
        <f t="shared" si="0"/>
        <v>135.56485025957278</v>
      </c>
      <c r="S14" s="29" t="str">
        <f t="shared" si="1"/>
        <v>(350,36,90,100,110,0.69)</v>
      </c>
      <c r="U14" s="29" t="str">
        <f t="shared" si="2"/>
        <v>(350,36,90)</v>
      </c>
    </row>
    <row r="15" spans="2:21" ht="16.95" customHeight="1">
      <c r="B15" s="38">
        <v>12</v>
      </c>
      <c r="C15" s="39">
        <v>350</v>
      </c>
      <c r="D15" s="39">
        <v>36</v>
      </c>
      <c r="E15" s="39">
        <v>100</v>
      </c>
      <c r="F15" s="39">
        <v>100</v>
      </c>
      <c r="G15" s="40">
        <f>B15*Assumptions!$C$19*365*24*Assumptions!$D$26*1000/(Assumptions!$G$12*0.001) /10^9</f>
        <v>12.702820315082077</v>
      </c>
      <c r="H15" s="40">
        <f>C15*Assumptions!$C$20*365*24*Assumptions!$D$30*1000/(Assumptions!$G$12*0.001) /10^9</f>
        <v>60.78481666327081</v>
      </c>
      <c r="I15" s="40">
        <f>E15*Assumptions!$C$46/(Assumptions!$G$12*0.001) /10^9</f>
        <v>4.8826501255504704</v>
      </c>
      <c r="J15" s="40">
        <f>D15*Assumptions!$C$56/(Assumptions!$G$12*0.001) /10^9</f>
        <v>1.9822759075288103</v>
      </c>
      <c r="K15" s="40">
        <f>F15*Assumptions!$C$65/(Assumptions!$G$12*0.001) /10^9</f>
        <v>4.6113917852421116</v>
      </c>
      <c r="L15" s="47">
        <f>4*Assumptions!$C$10/Assumptions!$G$12</f>
        <v>3.9591825493004298</v>
      </c>
      <c r="M15" s="45">
        <v>69.040000000000006</v>
      </c>
      <c r="N15" s="39">
        <v>109</v>
      </c>
      <c r="O15" s="44">
        <f>N15*Assumptions!$C$97/(Assumptions!$G$13*0.001) /10^9*M15/100</f>
        <v>46.823601336883236</v>
      </c>
      <c r="P15" s="48">
        <f>Assumptions!$C$115*Assumptions!$C$113/(Assumptions!$G$13*0.001) /10^9</f>
        <v>0</v>
      </c>
      <c r="Q15" s="42">
        <f t="shared" si="0"/>
        <v>135.74673868285794</v>
      </c>
      <c r="S15" s="29" t="str">
        <f t="shared" si="1"/>
        <v>(350,36,100,100,109,0.69)</v>
      </c>
      <c r="U15" s="29" t="str">
        <f t="shared" si="2"/>
        <v>(350,36,100)</v>
      </c>
    </row>
    <row r="16" spans="2:21" ht="16.95" customHeight="1">
      <c r="B16" s="38">
        <v>12</v>
      </c>
      <c r="C16" s="39">
        <v>360</v>
      </c>
      <c r="D16" s="39">
        <v>35</v>
      </c>
      <c r="E16" s="39">
        <v>40</v>
      </c>
      <c r="F16" s="39">
        <v>100</v>
      </c>
      <c r="G16" s="40">
        <f>B16*Assumptions!$C$19*365*24*Assumptions!$D$26*1000/(Assumptions!$G$12*0.001) /10^9</f>
        <v>12.702820315082077</v>
      </c>
      <c r="H16" s="40">
        <f>C16*Assumptions!$C$20*365*24*Assumptions!$D$30*1000/(Assumptions!$G$12*0.001) /10^9</f>
        <v>62.521525710792822</v>
      </c>
      <c r="I16" s="40">
        <f>E16*Assumptions!$C$46/(Assumptions!$G$12*0.001) /10^9</f>
        <v>1.9530600502201878</v>
      </c>
      <c r="J16" s="40">
        <f>D16*Assumptions!$C$56/(Assumptions!$G$12*0.001) /10^9</f>
        <v>1.9272126878752323</v>
      </c>
      <c r="K16" s="40">
        <f>F16*Assumptions!$C$65/(Assumptions!$G$12*0.001) /10^9</f>
        <v>4.6113917852421116</v>
      </c>
      <c r="L16" s="47">
        <f>4*Assumptions!$C$10/Assumptions!$G$12</f>
        <v>3.9591825493004298</v>
      </c>
      <c r="M16" s="45">
        <v>66.7</v>
      </c>
      <c r="N16" s="39">
        <v>112</v>
      </c>
      <c r="O16" s="44">
        <f>N16*Assumptions!$C$97/(Assumptions!$G$13*0.001) /10^9*M16/100</f>
        <v>46.481634290858182</v>
      </c>
      <c r="P16" s="48">
        <f>Assumptions!$C$115*Assumptions!$C$113/(Assumptions!$G$13*0.001) /10^9</f>
        <v>0</v>
      </c>
      <c r="Q16" s="42">
        <f t="shared" si="0"/>
        <v>134.15682738937102</v>
      </c>
      <c r="S16" s="29" t="str">
        <f t="shared" si="1"/>
        <v>(360,35,40,100,112,0.67)</v>
      </c>
      <c r="U16" s="29" t="str">
        <f t="shared" si="2"/>
        <v>(360,35,40)</v>
      </c>
    </row>
    <row r="17" spans="2:21" ht="16.95" customHeight="1">
      <c r="B17" s="38">
        <v>12</v>
      </c>
      <c r="C17" s="39">
        <v>360</v>
      </c>
      <c r="D17" s="39">
        <v>35</v>
      </c>
      <c r="E17" s="39">
        <v>50</v>
      </c>
      <c r="F17" s="39">
        <v>100</v>
      </c>
      <c r="G17" s="40">
        <f>B17*Assumptions!$C$19*365*24*Assumptions!$D$26*1000/(Assumptions!$G$12*0.001) /10^9</f>
        <v>12.702820315082077</v>
      </c>
      <c r="H17" s="40">
        <f>C17*Assumptions!$C$20*365*24*Assumptions!$D$30*1000/(Assumptions!$G$12*0.001) /10^9</f>
        <v>62.521525710792822</v>
      </c>
      <c r="I17" s="40">
        <f>E17*Assumptions!$C$46/(Assumptions!$G$12*0.001) /10^9</f>
        <v>2.4413250627752352</v>
      </c>
      <c r="J17" s="40">
        <f>D17*Assumptions!$C$56/(Assumptions!$G$12*0.001) /10^9</f>
        <v>1.9272126878752323</v>
      </c>
      <c r="K17" s="40">
        <f>F17*Assumptions!$C$65/(Assumptions!$G$12*0.001) /10^9</f>
        <v>4.6113917852421116</v>
      </c>
      <c r="L17" s="47">
        <f>4*Assumptions!$C$10/Assumptions!$G$12</f>
        <v>3.9591825493004298</v>
      </c>
      <c r="M17" s="45">
        <v>68.739999999999995</v>
      </c>
      <c r="N17" s="39">
        <v>105</v>
      </c>
      <c r="O17" s="44">
        <f>N17*Assumptions!$C$97/(Assumptions!$G$13*0.001) /10^9*M17/100</f>
        <v>44.909307643650557</v>
      </c>
      <c r="P17" s="48">
        <f>Assumptions!$C$115*Assumptions!$C$113/(Assumptions!$G$13*0.001) /10^9</f>
        <v>0</v>
      </c>
      <c r="Q17" s="42">
        <f t="shared" si="0"/>
        <v>133.07276575471846</v>
      </c>
      <c r="S17" s="29" t="str">
        <f t="shared" si="1"/>
        <v>(360,35,50,100,105,0.69)</v>
      </c>
      <c r="U17" s="29" t="str">
        <f t="shared" si="2"/>
        <v>(360,35,50)</v>
      </c>
    </row>
    <row r="18" spans="2:21" ht="16.95" customHeight="1">
      <c r="B18" s="38">
        <v>12</v>
      </c>
      <c r="C18" s="39">
        <v>360</v>
      </c>
      <c r="D18" s="39">
        <v>35</v>
      </c>
      <c r="E18" s="39">
        <v>60</v>
      </c>
      <c r="F18" s="39">
        <v>100</v>
      </c>
      <c r="G18" s="40">
        <f>B18*Assumptions!$C$19*365*24*Assumptions!$D$26*1000/(Assumptions!$G$12*0.001) /10^9</f>
        <v>12.702820315082077</v>
      </c>
      <c r="H18" s="40">
        <f>C18*Assumptions!$C$20*365*24*Assumptions!$D$30*1000/(Assumptions!$G$12*0.001) /10^9</f>
        <v>62.521525710792822</v>
      </c>
      <c r="I18" s="40">
        <f>E18*Assumptions!$C$46/(Assumptions!$G$12*0.001) /10^9</f>
        <v>2.9295900753302822</v>
      </c>
      <c r="J18" s="40">
        <f>D18*Assumptions!$C$56/(Assumptions!$G$12*0.001) /10^9</f>
        <v>1.9272126878752323</v>
      </c>
      <c r="K18" s="40">
        <f>F18*Assumptions!$C$65/(Assumptions!$G$12*0.001) /10^9</f>
        <v>4.6113917852421116</v>
      </c>
      <c r="L18" s="47">
        <f>4*Assumptions!$C$10/Assumptions!$G$12</f>
        <v>3.9591825493004298</v>
      </c>
      <c r="M18" s="45">
        <v>69.89</v>
      </c>
      <c r="N18" s="39">
        <v>102</v>
      </c>
      <c r="O18" s="44">
        <f>N18*Assumptions!$C$97/(Assumptions!$G$13*0.001) /10^9*M18/100</f>
        <v>44.356037815911328</v>
      </c>
      <c r="P18" s="48">
        <f>Assumptions!$C$115*Assumptions!$C$113/(Assumptions!$G$13*0.001) /10^9</f>
        <v>0</v>
      </c>
      <c r="Q18" s="42">
        <f t="shared" si="0"/>
        <v>133.00776093953428</v>
      </c>
      <c r="S18" s="29" t="str">
        <f t="shared" si="1"/>
        <v>(360,35,60,100,102,0.7)</v>
      </c>
      <c r="U18" s="29" t="str">
        <f t="shared" si="2"/>
        <v>(360,35,60)</v>
      </c>
    </row>
    <row r="19" spans="2:21">
      <c r="B19" s="38">
        <v>12</v>
      </c>
      <c r="C19" s="39">
        <v>360</v>
      </c>
      <c r="D19" s="39">
        <v>35</v>
      </c>
      <c r="E19" s="39">
        <v>70</v>
      </c>
      <c r="F19" s="39">
        <v>100</v>
      </c>
      <c r="G19" s="40">
        <f>B19*Assumptions!$C$19*365*24*Assumptions!$D$26*1000/(Assumptions!$G$12*0.001) /10^9</f>
        <v>12.702820315082077</v>
      </c>
      <c r="H19" s="40">
        <f>C19*Assumptions!$C$20*365*24*Assumptions!$D$30*1000/(Assumptions!$G$12*0.001) /10^9</f>
        <v>62.521525710792822</v>
      </c>
      <c r="I19" s="40">
        <f>E19*Assumptions!$C$46/(Assumptions!$G$12*0.001) /10^9</f>
        <v>3.4178550878853291</v>
      </c>
      <c r="J19" s="40">
        <f>D19*Assumptions!$C$56/(Assumptions!$G$12*0.001) /10^9</f>
        <v>1.9272126878752323</v>
      </c>
      <c r="K19" s="40">
        <f>F19*Assumptions!$C$65/(Assumptions!$G$12*0.001) /10^9</f>
        <v>4.6113917852421116</v>
      </c>
      <c r="L19" s="47">
        <f>4*Assumptions!$C$10/Assumptions!$G$12</f>
        <v>3.9591825493004298</v>
      </c>
      <c r="M19" s="45">
        <v>70.62</v>
      </c>
      <c r="N19" s="39">
        <v>99</v>
      </c>
      <c r="O19" s="44">
        <f>N19*Assumptions!$C$97/(Assumptions!$G$13*0.001) /10^9*M19/100</f>
        <v>43.501120200848703</v>
      </c>
      <c r="P19" s="48">
        <f>Assumptions!$C$115*Assumptions!$C$113/(Assumptions!$G$13*0.001) /10^9</f>
        <v>0</v>
      </c>
      <c r="Q19" s="42">
        <f t="shared" si="0"/>
        <v>132.64110833702671</v>
      </c>
      <c r="S19" s="29" t="str">
        <f t="shared" si="1"/>
        <v>(360,35,70,100,99,0.71)</v>
      </c>
      <c r="U19" s="29" t="str">
        <f t="shared" si="2"/>
        <v>(360,35,70)</v>
      </c>
    </row>
    <row r="20" spans="2:21">
      <c r="B20" s="38">
        <v>12</v>
      </c>
      <c r="C20" s="39">
        <v>360</v>
      </c>
      <c r="D20" s="39">
        <v>35</v>
      </c>
      <c r="E20" s="39">
        <v>80</v>
      </c>
      <c r="F20" s="39">
        <v>100</v>
      </c>
      <c r="G20" s="40">
        <f>B20*Assumptions!$C$19*365*24*Assumptions!$D$26*1000/(Assumptions!$G$12*0.001) /10^9</f>
        <v>12.702820315082077</v>
      </c>
      <c r="H20" s="40">
        <f>C20*Assumptions!$C$20*365*24*Assumptions!$D$30*1000/(Assumptions!$G$12*0.001) /10^9</f>
        <v>62.521525710792822</v>
      </c>
      <c r="I20" s="40">
        <f>E20*Assumptions!$C$46/(Assumptions!$G$12*0.001) /10^9</f>
        <v>3.9061201004403756</v>
      </c>
      <c r="J20" s="40">
        <f>D20*Assumptions!$C$56/(Assumptions!$G$12*0.001) /10^9</f>
        <v>1.9272126878752323</v>
      </c>
      <c r="K20" s="40">
        <f>F20*Assumptions!$C$65/(Assumptions!$G$12*0.001) /10^9</f>
        <v>4.6113917852421116</v>
      </c>
      <c r="L20" s="47">
        <f>4*Assumptions!$C$10/Assumptions!$G$12</f>
        <v>3.9591825493004298</v>
      </c>
      <c r="M20" s="45">
        <v>71.069999999999993</v>
      </c>
      <c r="N20" s="39">
        <v>98</v>
      </c>
      <c r="O20" s="44">
        <f>N20*Assumptions!$C$97/(Assumptions!$G$13*0.001) /10^9*M20/100</f>
        <v>43.33610990134752</v>
      </c>
      <c r="P20" s="48">
        <f>Assumptions!$C$115*Assumptions!$C$113/(Assumptions!$G$13*0.001) /10^9</f>
        <v>0</v>
      </c>
      <c r="Q20" s="42">
        <f t="shared" si="0"/>
        <v>132.96436305008055</v>
      </c>
      <c r="S20" s="29" t="str">
        <f t="shared" si="1"/>
        <v>(360,35,80,100,98,0.71)</v>
      </c>
      <c r="U20" s="29" t="str">
        <f t="shared" si="2"/>
        <v>(360,35,80)</v>
      </c>
    </row>
    <row r="21" spans="2:21">
      <c r="B21" s="38">
        <v>12</v>
      </c>
      <c r="C21" s="39">
        <v>360</v>
      </c>
      <c r="D21" s="39">
        <v>35</v>
      </c>
      <c r="E21" s="39">
        <v>90</v>
      </c>
      <c r="F21" s="39">
        <v>100</v>
      </c>
      <c r="G21" s="40">
        <f>B21*Assumptions!$C$19*365*24*Assumptions!$D$26*1000/(Assumptions!$G$12*0.001) /10^9</f>
        <v>12.702820315082077</v>
      </c>
      <c r="H21" s="40">
        <f>C21*Assumptions!$C$20*365*24*Assumptions!$D$30*1000/(Assumptions!$G$12*0.001) /10^9</f>
        <v>62.521525710792822</v>
      </c>
      <c r="I21" s="40">
        <f>E21*Assumptions!$C$46/(Assumptions!$G$12*0.001) /10^9</f>
        <v>4.3943851129954234</v>
      </c>
      <c r="J21" s="40">
        <f>D21*Assumptions!$C$56/(Assumptions!$G$12*0.001) /10^9</f>
        <v>1.9272126878752323</v>
      </c>
      <c r="K21" s="40">
        <f>F21*Assumptions!$C$65/(Assumptions!$G$12*0.001) /10^9</f>
        <v>4.6113917852421116</v>
      </c>
      <c r="L21" s="47">
        <f>4*Assumptions!$C$10/Assumptions!$G$12</f>
        <v>3.9591825493004298</v>
      </c>
      <c r="M21" s="45">
        <v>71.34</v>
      </c>
      <c r="N21" s="39">
        <v>98</v>
      </c>
      <c r="O21" s="44">
        <f>N21*Assumptions!$C$97/(Assumptions!$G$13*0.001) /10^9*M21/100</f>
        <v>43.500746874379239</v>
      </c>
      <c r="P21" s="48">
        <f>Assumptions!$C$115*Assumptions!$C$113/(Assumptions!$G$13*0.001) /10^9</f>
        <v>0</v>
      </c>
      <c r="Q21" s="42">
        <f t="shared" si="0"/>
        <v>133.61726503566732</v>
      </c>
      <c r="S21" s="29" t="str">
        <f t="shared" si="1"/>
        <v>(360,35,90,100,98,0.71)</v>
      </c>
      <c r="U21" s="29" t="str">
        <f t="shared" si="2"/>
        <v>(360,35,90)</v>
      </c>
    </row>
    <row r="22" spans="2:21">
      <c r="B22" s="38">
        <v>12</v>
      </c>
      <c r="C22" s="39">
        <v>360</v>
      </c>
      <c r="D22" s="39">
        <v>35</v>
      </c>
      <c r="E22" s="39">
        <v>100</v>
      </c>
      <c r="F22" s="39">
        <v>100</v>
      </c>
      <c r="G22" s="40">
        <f>B22*Assumptions!$C$19*365*24*Assumptions!$D$26*1000/(Assumptions!$G$12*0.001) /10^9</f>
        <v>12.702820315082077</v>
      </c>
      <c r="H22" s="40">
        <f>C22*Assumptions!$C$20*365*24*Assumptions!$D$30*1000/(Assumptions!$G$12*0.001) /10^9</f>
        <v>62.521525710792822</v>
      </c>
      <c r="I22" s="40">
        <f>E22*Assumptions!$C$46/(Assumptions!$G$12*0.001) /10^9</f>
        <v>4.8826501255504704</v>
      </c>
      <c r="J22" s="40">
        <f>D22*Assumptions!$C$56/(Assumptions!$G$12*0.001) /10^9</f>
        <v>1.9272126878752323</v>
      </c>
      <c r="K22" s="40">
        <f>F22*Assumptions!$C$65/(Assumptions!$G$12*0.001) /10^9</f>
        <v>4.6113917852421116</v>
      </c>
      <c r="L22" s="47">
        <f>4*Assumptions!$C$10/Assumptions!$G$12</f>
        <v>3.9591825493004298</v>
      </c>
      <c r="M22" s="45">
        <v>71.53</v>
      </c>
      <c r="N22" s="39">
        <v>97</v>
      </c>
      <c r="O22" s="44">
        <f>N22*Assumptions!$C$97/(Assumptions!$G$13*0.001) /10^9*M22/100</f>
        <v>43.17153514939406</v>
      </c>
      <c r="P22" s="48">
        <f>Assumptions!$C$115*Assumptions!$C$113/(Assumptions!$G$13*0.001) /10^9</f>
        <v>0</v>
      </c>
      <c r="Q22" s="42">
        <f t="shared" si="0"/>
        <v>133.77631832323721</v>
      </c>
      <c r="S22" s="29" t="str">
        <f t="shared" si="1"/>
        <v>(360,35,100,100,97,0.72)</v>
      </c>
      <c r="U22" s="29" t="str">
        <f t="shared" si="2"/>
        <v>(360,35,100)</v>
      </c>
    </row>
    <row r="23" spans="2:21">
      <c r="B23" s="38">
        <v>12</v>
      </c>
      <c r="C23" s="39">
        <v>370</v>
      </c>
      <c r="D23" s="39">
        <v>34</v>
      </c>
      <c r="E23" s="39">
        <v>30</v>
      </c>
      <c r="F23" s="39">
        <v>100</v>
      </c>
      <c r="G23" s="40">
        <f>B23*Assumptions!$C$19*365*24*Assumptions!$D$26*1000/(Assumptions!$G$12*0.001) /10^9</f>
        <v>12.702820315082077</v>
      </c>
      <c r="H23" s="40">
        <f>C23*Assumptions!$C$20*365*24*Assumptions!$D$30*1000/(Assumptions!$G$12*0.001) /10^9</f>
        <v>64.258234758314856</v>
      </c>
      <c r="I23" s="40">
        <f>E23*Assumptions!$C$46/(Assumptions!$G$12*0.001) /10^9</f>
        <v>1.4647950376651411</v>
      </c>
      <c r="J23" s="40">
        <f>D23*Assumptions!$C$56/(Assumptions!$G$12*0.001) /10^9</f>
        <v>1.872149468221654</v>
      </c>
      <c r="K23" s="40">
        <f>F23*Assumptions!$C$65/(Assumptions!$G$12*0.001) /10^9</f>
        <v>4.6113917852421116</v>
      </c>
      <c r="L23" s="47">
        <f>4*Assumptions!$C$10/Assumptions!$G$12</f>
        <v>3.9591825493004298</v>
      </c>
      <c r="M23" s="45">
        <v>65.72</v>
      </c>
      <c r="N23" s="39">
        <v>110</v>
      </c>
      <c r="O23" s="44">
        <f>N23*Assumptions!$C$97/(Assumptions!$G$13*0.001) /10^9*M23/100</f>
        <v>44.980861883630325</v>
      </c>
      <c r="P23" s="48">
        <f>Assumptions!$C$115*Assumptions!$C$113/(Assumptions!$G$13*0.001) /10^9</f>
        <v>0</v>
      </c>
      <c r="Q23" s="42">
        <f t="shared" si="0"/>
        <v>133.84943579745658</v>
      </c>
      <c r="S23" s="29" t="str">
        <f t="shared" si="1"/>
        <v>(370,34,30,100,110,0.66)</v>
      </c>
      <c r="U23" s="29" t="str">
        <f t="shared" si="2"/>
        <v>(370,34,30)</v>
      </c>
    </row>
    <row r="24" spans="2:21">
      <c r="B24" s="38">
        <v>12</v>
      </c>
      <c r="C24" s="39">
        <v>370</v>
      </c>
      <c r="D24" s="39">
        <v>34</v>
      </c>
      <c r="E24" s="39">
        <v>40</v>
      </c>
      <c r="F24" s="39">
        <v>100</v>
      </c>
      <c r="G24" s="40">
        <f>B24*Assumptions!$C$19*365*24*Assumptions!$D$26*1000/(Assumptions!$G$12*0.001) /10^9</f>
        <v>12.702820315082077</v>
      </c>
      <c r="H24" s="40">
        <f>C24*Assumptions!$C$20*365*24*Assumptions!$D$30*1000/(Assumptions!$G$12*0.001) /10^9</f>
        <v>64.258234758314856</v>
      </c>
      <c r="I24" s="40">
        <f>E24*Assumptions!$C$46/(Assumptions!$G$12*0.001) /10^9</f>
        <v>1.9530600502201878</v>
      </c>
      <c r="J24" s="40">
        <f>D24*Assumptions!$C$56/(Assumptions!$G$12*0.001) /10^9</f>
        <v>1.872149468221654</v>
      </c>
      <c r="K24" s="40">
        <f>F24*Assumptions!$C$65/(Assumptions!$G$12*0.001) /10^9</f>
        <v>4.6113917852421116</v>
      </c>
      <c r="L24" s="47">
        <f>4*Assumptions!$C$10/Assumptions!$G$12</f>
        <v>3.9591825493004298</v>
      </c>
      <c r="M24" s="45">
        <v>69.209999999999994</v>
      </c>
      <c r="N24" s="39">
        <v>99</v>
      </c>
      <c r="O24" s="44">
        <f>N24*Assumptions!$C$97/(Assumptions!$G$13*0.001) /10^9*M24/100</f>
        <v>42.632576169650775</v>
      </c>
      <c r="P24" s="48">
        <f>Assumptions!$C$115*Assumptions!$C$113/(Assumptions!$G$13*0.001) /10^9</f>
        <v>0</v>
      </c>
      <c r="Q24" s="42">
        <f t="shared" si="0"/>
        <v>131.98941509603208</v>
      </c>
      <c r="S24" s="29" t="str">
        <f t="shared" si="1"/>
        <v>(370,34,40,100,99,0.69)</v>
      </c>
      <c r="U24" s="29" t="str">
        <f t="shared" si="2"/>
        <v>(370,34,40)</v>
      </c>
    </row>
    <row r="25" spans="2:21">
      <c r="B25" s="38">
        <v>12</v>
      </c>
      <c r="C25" s="39">
        <v>370</v>
      </c>
      <c r="D25" s="39">
        <v>34</v>
      </c>
      <c r="E25" s="39">
        <v>50</v>
      </c>
      <c r="F25" s="39">
        <v>100</v>
      </c>
      <c r="G25" s="40">
        <f>B25*Assumptions!$C$19*365*24*Assumptions!$D$26*1000/(Assumptions!$G$12*0.001) /10^9</f>
        <v>12.702820315082077</v>
      </c>
      <c r="H25" s="40">
        <f>C25*Assumptions!$C$20*365*24*Assumptions!$D$30*1000/(Assumptions!$G$12*0.001) /10^9</f>
        <v>64.258234758314856</v>
      </c>
      <c r="I25" s="40">
        <f>E25*Assumptions!$C$46/(Assumptions!$G$12*0.001) /10^9</f>
        <v>2.4413250627752352</v>
      </c>
      <c r="J25" s="40">
        <f>D25*Assumptions!$C$56/(Assumptions!$G$12*0.001) /10^9</f>
        <v>1.872149468221654</v>
      </c>
      <c r="K25" s="40">
        <f>F25*Assumptions!$C$65/(Assumptions!$G$12*0.001) /10^9</f>
        <v>4.6113917852421116</v>
      </c>
      <c r="L25" s="47">
        <f>4*Assumptions!$C$10/Assumptions!$G$12</f>
        <v>3.9591825493004298</v>
      </c>
      <c r="M25" s="45">
        <v>71.12</v>
      </c>
      <c r="N25" s="39">
        <v>95</v>
      </c>
      <c r="O25" s="44">
        <f>N25*Assumptions!$C$97/(Assumptions!$G$13*0.001) /10^9*M25/100</f>
        <v>42.039049304288156</v>
      </c>
      <c r="P25" s="48">
        <f>Assumptions!$C$115*Assumptions!$C$113/(Assumptions!$G$13*0.001) /10^9</f>
        <v>0</v>
      </c>
      <c r="Q25" s="42">
        <f t="shared" si="0"/>
        <v>131.88415324322452</v>
      </c>
      <c r="S25" s="29" t="str">
        <f t="shared" si="1"/>
        <v>(370,34,50,100,95,0.71)</v>
      </c>
      <c r="U25" s="29" t="str">
        <f t="shared" si="2"/>
        <v>(370,34,50)</v>
      </c>
    </row>
    <row r="26" spans="2:21">
      <c r="B26" s="38">
        <v>12</v>
      </c>
      <c r="C26" s="39">
        <v>370</v>
      </c>
      <c r="D26" s="39">
        <v>34</v>
      </c>
      <c r="E26" s="39">
        <v>60</v>
      </c>
      <c r="F26" s="39">
        <v>100</v>
      </c>
      <c r="G26" s="40">
        <f>B26*Assumptions!$C$19*365*24*Assumptions!$D$26*1000/(Assumptions!$G$12*0.001) /10^9</f>
        <v>12.702820315082077</v>
      </c>
      <c r="H26" s="40">
        <f>C26*Assumptions!$C$20*365*24*Assumptions!$D$30*1000/(Assumptions!$G$12*0.001) /10^9</f>
        <v>64.258234758314856</v>
      </c>
      <c r="I26" s="40">
        <f>E26*Assumptions!$C$46/(Assumptions!$G$12*0.001) /10^9</f>
        <v>2.9295900753302822</v>
      </c>
      <c r="J26" s="40">
        <f>D26*Assumptions!$C$56/(Assumptions!$G$12*0.001) /10^9</f>
        <v>1.872149468221654</v>
      </c>
      <c r="K26" s="40">
        <f>F26*Assumptions!$C$65/(Assumptions!$G$12*0.001) /10^9</f>
        <v>4.6113917852421116</v>
      </c>
      <c r="L26" s="47">
        <f>4*Assumptions!$C$10/Assumptions!$G$12</f>
        <v>3.9591825493004298</v>
      </c>
      <c r="M26" s="45">
        <v>72.11</v>
      </c>
      <c r="N26" s="39">
        <v>92</v>
      </c>
      <c r="O26" s="44">
        <f>N26*Assumptions!$C$97/(Assumptions!$G$13*0.001) /10^9*M26/100</f>
        <v>41.278209959529356</v>
      </c>
      <c r="P26" s="48">
        <f>Assumptions!$C$115*Assumptions!$C$113/(Assumptions!$G$13*0.001) /10^9</f>
        <v>0</v>
      </c>
      <c r="Q26" s="42">
        <f t="shared" si="0"/>
        <v>131.61157891102076</v>
      </c>
      <c r="S26" s="29" t="str">
        <f t="shared" si="1"/>
        <v>(370,34,60,100,92,0.72)</v>
      </c>
      <c r="U26" s="29" t="str">
        <f t="shared" si="2"/>
        <v>(370,34,60)</v>
      </c>
    </row>
    <row r="27" spans="2:21">
      <c r="B27" s="38">
        <v>12</v>
      </c>
      <c r="C27" s="39">
        <v>370</v>
      </c>
      <c r="D27" s="39">
        <v>34</v>
      </c>
      <c r="E27" s="39">
        <v>70</v>
      </c>
      <c r="F27" s="39">
        <v>100</v>
      </c>
      <c r="G27" s="40">
        <f>B27*Assumptions!$C$19*365*24*Assumptions!$D$26*1000/(Assumptions!$G$12*0.001) /10^9</f>
        <v>12.702820315082077</v>
      </c>
      <c r="H27" s="40">
        <f>C27*Assumptions!$C$20*365*24*Assumptions!$D$30*1000/(Assumptions!$G$12*0.001) /10^9</f>
        <v>64.258234758314856</v>
      </c>
      <c r="I27" s="40">
        <f>E27*Assumptions!$C$46/(Assumptions!$G$12*0.001) /10^9</f>
        <v>3.4178550878853291</v>
      </c>
      <c r="J27" s="40">
        <f>D27*Assumptions!$C$56/(Assumptions!$G$12*0.001) /10^9</f>
        <v>1.872149468221654</v>
      </c>
      <c r="K27" s="40">
        <f>F27*Assumptions!$C$65/(Assumptions!$G$12*0.001) /10^9</f>
        <v>4.6113917852421116</v>
      </c>
      <c r="L27" s="47">
        <f>4*Assumptions!$C$10/Assumptions!$G$12</f>
        <v>3.9591825493004298</v>
      </c>
      <c r="M27" s="45">
        <v>72.819999999999993</v>
      </c>
      <c r="N27" s="39">
        <v>91</v>
      </c>
      <c r="O27" s="44">
        <f>N27*Assumptions!$C$97/(Assumptions!$G$13*0.001) /10^9*M27/100</f>
        <v>41.231544150846887</v>
      </c>
      <c r="P27" s="48">
        <f>Assumptions!$C$115*Assumptions!$C$113/(Assumptions!$G$13*0.001) /10^9</f>
        <v>0</v>
      </c>
      <c r="Q27" s="42">
        <f t="shared" si="0"/>
        <v>132.05317811489334</v>
      </c>
      <c r="S27" s="29" t="str">
        <f t="shared" si="1"/>
        <v>(370,34,70,100,91,0.73)</v>
      </c>
      <c r="U27" s="29" t="str">
        <f t="shared" si="2"/>
        <v>(370,34,70)</v>
      </c>
    </row>
    <row r="28" spans="2:21">
      <c r="B28" s="38">
        <v>12</v>
      </c>
      <c r="C28" s="39">
        <v>370</v>
      </c>
      <c r="D28" s="39">
        <v>34</v>
      </c>
      <c r="E28" s="39">
        <v>80</v>
      </c>
      <c r="F28" s="39">
        <v>100</v>
      </c>
      <c r="G28" s="40">
        <f>B28*Assumptions!$C$19*365*24*Assumptions!$D$26*1000/(Assumptions!$G$12*0.001) /10^9</f>
        <v>12.702820315082077</v>
      </c>
      <c r="H28" s="40">
        <f>C28*Assumptions!$C$20*365*24*Assumptions!$D$30*1000/(Assumptions!$G$12*0.001) /10^9</f>
        <v>64.258234758314856</v>
      </c>
      <c r="I28" s="40">
        <f>E28*Assumptions!$C$46/(Assumptions!$G$12*0.001) /10^9</f>
        <v>3.9061201004403756</v>
      </c>
      <c r="J28" s="40">
        <f>D28*Assumptions!$C$56/(Assumptions!$G$12*0.001) /10^9</f>
        <v>1.872149468221654</v>
      </c>
      <c r="K28" s="40">
        <f>F28*Assumptions!$C$65/(Assumptions!$G$12*0.001) /10^9</f>
        <v>4.6113917852421116</v>
      </c>
      <c r="L28" s="47">
        <f>4*Assumptions!$C$10/Assumptions!$G$12</f>
        <v>3.9591825493004298</v>
      </c>
      <c r="M28" s="45">
        <v>73.14</v>
      </c>
      <c r="N28" s="39">
        <v>90</v>
      </c>
      <c r="O28" s="44">
        <f>N28*Assumptions!$C$97/(Assumptions!$G$13*0.001) /10^9*M28/100</f>
        <v>40.957646964419993</v>
      </c>
      <c r="P28" s="48">
        <f>Assumptions!$C$115*Assumptions!$C$113/(Assumptions!$G$13*0.001) /10^9</f>
        <v>0</v>
      </c>
      <c r="Q28" s="42">
        <f t="shared" si="0"/>
        <v>132.2675459410215</v>
      </c>
      <c r="S28" s="29" t="str">
        <f t="shared" si="1"/>
        <v>(370,34,80,100,90,0.73)</v>
      </c>
      <c r="U28" s="29" t="str">
        <f t="shared" si="2"/>
        <v>(370,34,80)</v>
      </c>
    </row>
    <row r="29" spans="2:21">
      <c r="B29" s="38">
        <v>12</v>
      </c>
      <c r="C29" s="39">
        <v>370</v>
      </c>
      <c r="D29" s="39">
        <v>34</v>
      </c>
      <c r="E29" s="39">
        <v>90</v>
      </c>
      <c r="F29" s="39">
        <v>100</v>
      </c>
      <c r="G29" s="40">
        <f>B29*Assumptions!$C$19*365*24*Assumptions!$D$26*1000/(Assumptions!$G$12*0.001) /10^9</f>
        <v>12.702820315082077</v>
      </c>
      <c r="H29" s="40">
        <f>C29*Assumptions!$C$20*365*24*Assumptions!$D$30*1000/(Assumptions!$G$12*0.001) /10^9</f>
        <v>64.258234758314856</v>
      </c>
      <c r="I29" s="40">
        <f>E29*Assumptions!$C$46/(Assumptions!$G$12*0.001) /10^9</f>
        <v>4.3943851129954234</v>
      </c>
      <c r="J29" s="40">
        <f>D29*Assumptions!$C$56/(Assumptions!$G$12*0.001) /10^9</f>
        <v>1.872149468221654</v>
      </c>
      <c r="K29" s="40">
        <f>F29*Assumptions!$C$65/(Assumptions!$G$12*0.001) /10^9</f>
        <v>4.6113917852421116</v>
      </c>
      <c r="L29" s="47">
        <f>4*Assumptions!$C$10/Assumptions!$G$12</f>
        <v>3.9591825493004298</v>
      </c>
      <c r="M29" s="45">
        <v>73.37</v>
      </c>
      <c r="N29" s="39">
        <v>89</v>
      </c>
      <c r="O29" s="44">
        <f>N29*Assumptions!$C$97/(Assumptions!$G$13*0.001) /10^9*M29/100</f>
        <v>40.629928545312644</v>
      </c>
      <c r="P29" s="48">
        <f>Assumptions!$C$115*Assumptions!$C$113/(Assumptions!$G$13*0.001) /10^9</f>
        <v>0</v>
      </c>
      <c r="Q29" s="42">
        <f t="shared" si="0"/>
        <v>132.42809253446919</v>
      </c>
      <c r="S29" s="29" t="str">
        <f t="shared" si="1"/>
        <v>(370,34,90,100,89,0.73)</v>
      </c>
      <c r="U29" s="29" t="str">
        <f t="shared" si="2"/>
        <v>(370,34,90)</v>
      </c>
    </row>
    <row r="30" spans="2:21">
      <c r="B30" s="38">
        <v>12</v>
      </c>
      <c r="C30" s="39">
        <v>370</v>
      </c>
      <c r="D30" s="39">
        <v>34</v>
      </c>
      <c r="E30" s="39">
        <v>100</v>
      </c>
      <c r="F30" s="39">
        <v>100</v>
      </c>
      <c r="G30" s="40">
        <f>B30*Assumptions!$C$19*365*24*Assumptions!$D$26*1000/(Assumptions!$G$12*0.001) /10^9</f>
        <v>12.702820315082077</v>
      </c>
      <c r="H30" s="40">
        <f>C30*Assumptions!$C$20*365*24*Assumptions!$D$30*1000/(Assumptions!$G$12*0.001) /10^9</f>
        <v>64.258234758314856</v>
      </c>
      <c r="I30" s="40">
        <f>E30*Assumptions!$C$46/(Assumptions!$G$12*0.001) /10^9</f>
        <v>4.8826501255504704</v>
      </c>
      <c r="J30" s="40">
        <f>D30*Assumptions!$C$56/(Assumptions!$G$12*0.001) /10^9</f>
        <v>1.872149468221654</v>
      </c>
      <c r="K30" s="40">
        <f>F30*Assumptions!$C$65/(Assumptions!$G$12*0.001) /10^9</f>
        <v>4.6113917852421116</v>
      </c>
      <c r="L30" s="47">
        <f>4*Assumptions!$C$10/Assumptions!$G$12</f>
        <v>3.9591825493004298</v>
      </c>
      <c r="M30" s="45">
        <v>73.56</v>
      </c>
      <c r="N30" s="39">
        <v>89</v>
      </c>
      <c r="O30" s="44">
        <f>N30*Assumptions!$C$97/(Assumptions!$G$13*0.001) /10^9*M30/100</f>
        <v>40.735144388622025</v>
      </c>
      <c r="P30" s="48">
        <f>Assumptions!$C$115*Assumptions!$C$113/(Assumptions!$G$13*0.001) /10^9</f>
        <v>0</v>
      </c>
      <c r="Q30" s="42">
        <f t="shared" si="0"/>
        <v>133.02157339033363</v>
      </c>
      <c r="S30" s="29" t="str">
        <f t="shared" si="1"/>
        <v>(370,34,100,100,89,0.74)</v>
      </c>
      <c r="U30" s="29" t="str">
        <f t="shared" si="2"/>
        <v>(370,34,100)</v>
      </c>
    </row>
    <row r="31" spans="2:21">
      <c r="B31" s="38">
        <v>12</v>
      </c>
      <c r="C31" s="39">
        <v>380</v>
      </c>
      <c r="D31" s="39">
        <v>34</v>
      </c>
      <c r="E31" s="39">
        <v>20</v>
      </c>
      <c r="F31" s="39">
        <v>100</v>
      </c>
      <c r="G31" s="40">
        <f>B31*Assumptions!$C$19*365*24*Assumptions!$D$26*1000/(Assumptions!$G$12*0.001) /10^9</f>
        <v>12.702820315082077</v>
      </c>
      <c r="H31" s="40">
        <f>C31*Assumptions!$C$20*365*24*Assumptions!$D$30*1000/(Assumptions!$G$12*0.001) /10^9</f>
        <v>65.994943805836883</v>
      </c>
      <c r="I31" s="40">
        <f>E31*Assumptions!$C$46/(Assumptions!$G$12*0.001) /10^9</f>
        <v>0.9765300251100939</v>
      </c>
      <c r="J31" s="40">
        <f>D31*Assumptions!$C$56/(Assumptions!$G$12*0.001) /10^9</f>
        <v>1.872149468221654</v>
      </c>
      <c r="K31" s="40">
        <f>F31*Assumptions!$C$65/(Assumptions!$G$12*0.001) /10^9</f>
        <v>4.6113917852421116</v>
      </c>
      <c r="L31" s="47">
        <f>4*Assumptions!$C$10/Assumptions!$G$12</f>
        <v>3.9591825493004298</v>
      </c>
      <c r="M31" s="45">
        <v>61.14</v>
      </c>
      <c r="N31" s="39">
        <v>124</v>
      </c>
      <c r="O31" s="44">
        <f>N31*Assumptions!$C$97/(Assumptions!$G$13*0.001) /10^9*M31/100</f>
        <v>47.1720393750456</v>
      </c>
      <c r="P31" s="48">
        <f>Assumptions!$C$115*Assumptions!$C$113/(Assumptions!$G$13*0.001) /10^9</f>
        <v>0</v>
      </c>
      <c r="Q31" s="42">
        <f t="shared" si="0"/>
        <v>137.28905732383885</v>
      </c>
      <c r="S31" s="29" t="str">
        <f t="shared" si="1"/>
        <v>(380,34,20,100,124,0.61)</v>
      </c>
      <c r="U31" s="29" t="str">
        <f t="shared" si="2"/>
        <v>(380,34,20)</v>
      </c>
    </row>
    <row r="32" spans="2:21">
      <c r="B32" s="38">
        <v>12</v>
      </c>
      <c r="C32" s="39">
        <v>380</v>
      </c>
      <c r="D32" s="39">
        <v>33</v>
      </c>
      <c r="E32" s="39">
        <v>30</v>
      </c>
      <c r="F32" s="39">
        <v>100</v>
      </c>
      <c r="G32" s="40">
        <f>B32*Assumptions!$C$19*365*24*Assumptions!$D$26*1000/(Assumptions!$G$12*0.001) /10^9</f>
        <v>12.702820315082077</v>
      </c>
      <c r="H32" s="40">
        <f>C32*Assumptions!$C$20*365*24*Assumptions!$D$30*1000/(Assumptions!$G$12*0.001) /10^9</f>
        <v>65.994943805836883</v>
      </c>
      <c r="I32" s="40">
        <f>E32*Assumptions!$C$46/(Assumptions!$G$12*0.001) /10^9</f>
        <v>1.4647950376651411</v>
      </c>
      <c r="J32" s="40">
        <f>D32*Assumptions!$C$56/(Assumptions!$G$12*0.001) /10^9</f>
        <v>1.8170862485680761</v>
      </c>
      <c r="K32" s="40">
        <f>F32*Assumptions!$C$65/(Assumptions!$G$12*0.001) /10^9</f>
        <v>4.6113917852421116</v>
      </c>
      <c r="L32" s="47">
        <f>4*Assumptions!$C$10/Assumptions!$G$12</f>
        <v>3.9591825493004298</v>
      </c>
      <c r="M32" s="45">
        <v>68.58</v>
      </c>
      <c r="N32" s="39">
        <v>98</v>
      </c>
      <c r="O32" s="44">
        <f>N32*Assumptions!$C$97/(Assumptions!$G$13*0.001) /10^9*M32/100</f>
        <v>41.817791150055058</v>
      </c>
      <c r="P32" s="48">
        <f>Assumptions!$C$115*Assumptions!$C$113/(Assumptions!$G$13*0.001) /10^9</f>
        <v>0</v>
      </c>
      <c r="Q32" s="42">
        <f t="shared" si="0"/>
        <v>132.36801089174978</v>
      </c>
      <c r="S32" s="29" t="str">
        <f t="shared" si="1"/>
        <v>(380,33,30,100,98,0.69)</v>
      </c>
      <c r="U32" s="29" t="str">
        <f t="shared" si="2"/>
        <v>(380,33,30)</v>
      </c>
    </row>
    <row r="33" spans="2:21">
      <c r="B33" s="38">
        <v>12</v>
      </c>
      <c r="C33" s="39">
        <v>380</v>
      </c>
      <c r="D33" s="39">
        <v>33</v>
      </c>
      <c r="E33" s="39">
        <v>40</v>
      </c>
      <c r="F33" s="39">
        <v>100</v>
      </c>
      <c r="G33" s="40">
        <f>B33*Assumptions!$C$19*365*24*Assumptions!$D$26*1000/(Assumptions!$G$12*0.001) /10^9</f>
        <v>12.702820315082077</v>
      </c>
      <c r="H33" s="40">
        <f>C33*Assumptions!$C$20*365*24*Assumptions!$D$30*1000/(Assumptions!$G$12*0.001) /10^9</f>
        <v>65.994943805836883</v>
      </c>
      <c r="I33" s="40">
        <f>E33*Assumptions!$C$46/(Assumptions!$G$12*0.001) /10^9</f>
        <v>1.9530600502201878</v>
      </c>
      <c r="J33" s="40">
        <f>D33*Assumptions!$C$56/(Assumptions!$G$12*0.001) /10^9</f>
        <v>1.8170862485680761</v>
      </c>
      <c r="K33" s="40">
        <f>F33*Assumptions!$C$65/(Assumptions!$G$12*0.001) /10^9</f>
        <v>4.6113917852421116</v>
      </c>
      <c r="L33" s="47">
        <f>4*Assumptions!$C$10/Assumptions!$G$12</f>
        <v>3.9591825493004298</v>
      </c>
      <c r="M33" s="45">
        <v>71.849999999999994</v>
      </c>
      <c r="N33" s="39">
        <v>91</v>
      </c>
      <c r="O33" s="44">
        <f>N33*Assumptions!$C$97/(Assumptions!$G$13*0.001) /10^9*M33/100</f>
        <v>40.682318693193473</v>
      </c>
      <c r="P33" s="48">
        <f>Assumptions!$C$115*Assumptions!$C$113/(Assumptions!$G$13*0.001) /10^9</f>
        <v>0</v>
      </c>
      <c r="Q33" s="42">
        <f t="shared" si="0"/>
        <v>131.72080344744325</v>
      </c>
      <c r="S33" s="29" t="str">
        <f t="shared" si="1"/>
        <v>(380,33,40,100,91,0.72)</v>
      </c>
      <c r="U33" s="29" t="str">
        <f t="shared" si="2"/>
        <v>(380,33,40)</v>
      </c>
    </row>
    <row r="34" spans="2:21">
      <c r="B34" s="38">
        <v>12</v>
      </c>
      <c r="C34" s="39">
        <v>380</v>
      </c>
      <c r="D34" s="39">
        <v>33</v>
      </c>
      <c r="E34" s="39">
        <v>50</v>
      </c>
      <c r="F34" s="39">
        <v>100</v>
      </c>
      <c r="G34" s="40">
        <f>B34*Assumptions!$C$19*365*24*Assumptions!$D$26*1000/(Assumptions!$G$12*0.001) /10^9</f>
        <v>12.702820315082077</v>
      </c>
      <c r="H34" s="40">
        <f>C34*Assumptions!$C$20*365*24*Assumptions!$D$30*1000/(Assumptions!$G$12*0.001) /10^9</f>
        <v>65.994943805836883</v>
      </c>
      <c r="I34" s="40">
        <f>E34*Assumptions!$C$46/(Assumptions!$G$12*0.001) /10^9</f>
        <v>2.4413250627752352</v>
      </c>
      <c r="J34" s="40">
        <f>D34*Assumptions!$C$56/(Assumptions!$G$12*0.001) /10^9</f>
        <v>1.8170862485680761</v>
      </c>
      <c r="K34" s="40">
        <f>F34*Assumptions!$C$65/(Assumptions!$G$12*0.001) /10^9</f>
        <v>4.6113917852421116</v>
      </c>
      <c r="L34" s="47">
        <f>4*Assumptions!$C$10/Assumptions!$G$12</f>
        <v>3.9591825493004298</v>
      </c>
      <c r="M34" s="45">
        <v>73.459999999999994</v>
      </c>
      <c r="N34" s="39">
        <v>87</v>
      </c>
      <c r="O34" s="44">
        <f>N34*Assumptions!$C$97/(Assumptions!$G$13*0.001) /10^9*M34/100</f>
        <v>39.765615547435267</v>
      </c>
      <c r="P34" s="48">
        <f>Assumptions!$C$115*Assumptions!$C$113/(Assumptions!$G$13*0.001) /10^9</f>
        <v>0</v>
      </c>
      <c r="Q34" s="42">
        <f t="shared" si="0"/>
        <v>131.29236531424007</v>
      </c>
      <c r="S34" s="29" t="str">
        <f t="shared" si="1"/>
        <v>(380,33,50,100,87,0.73)</v>
      </c>
      <c r="U34" s="29" t="str">
        <f t="shared" si="2"/>
        <v>(380,33,50)</v>
      </c>
    </row>
    <row r="35" spans="2:21">
      <c r="B35" s="38">
        <v>12</v>
      </c>
      <c r="C35" s="39">
        <v>380</v>
      </c>
      <c r="D35" s="39">
        <v>33</v>
      </c>
      <c r="E35" s="39">
        <v>60</v>
      </c>
      <c r="F35" s="39">
        <v>100</v>
      </c>
      <c r="G35" s="40">
        <f>B35*Assumptions!$C$19*365*24*Assumptions!$D$26*1000/(Assumptions!$G$12*0.001) /10^9</f>
        <v>12.702820315082077</v>
      </c>
      <c r="H35" s="40">
        <f>C35*Assumptions!$C$20*365*24*Assumptions!$D$30*1000/(Assumptions!$G$12*0.001) /10^9</f>
        <v>65.994943805836883</v>
      </c>
      <c r="I35" s="40">
        <f>E35*Assumptions!$C$46/(Assumptions!$G$12*0.001) /10^9</f>
        <v>2.9295900753302822</v>
      </c>
      <c r="J35" s="40">
        <f>D35*Assumptions!$C$56/(Assumptions!$G$12*0.001) /10^9</f>
        <v>1.8170862485680761</v>
      </c>
      <c r="K35" s="40">
        <f>F35*Assumptions!$C$65/(Assumptions!$G$12*0.001) /10^9</f>
        <v>4.6113917852421116</v>
      </c>
      <c r="L35" s="47">
        <f>4*Assumptions!$C$10/Assumptions!$G$12</f>
        <v>3.9591825493004298</v>
      </c>
      <c r="M35" s="45">
        <v>74.48</v>
      </c>
      <c r="N35" s="39">
        <v>85</v>
      </c>
      <c r="O35" s="44">
        <f>N35*Assumptions!$C$97/(Assumptions!$G$13*0.001) /10^9*M35/100</f>
        <v>39.390920214254258</v>
      </c>
      <c r="P35" s="48">
        <f>Assumptions!$C$115*Assumptions!$C$113/(Assumptions!$G$13*0.001) /10^9</f>
        <v>0</v>
      </c>
      <c r="Q35" s="42">
        <f t="shared" si="0"/>
        <v>131.40593499361412</v>
      </c>
      <c r="S35" s="29" t="str">
        <f t="shared" si="1"/>
        <v>(380,33,60,100,85,0.74)</v>
      </c>
      <c r="U35" s="29" t="str">
        <f t="shared" si="2"/>
        <v>(380,33,60)</v>
      </c>
    </row>
    <row r="36" spans="2:21">
      <c r="B36" s="38">
        <v>12</v>
      </c>
      <c r="C36" s="39">
        <v>380</v>
      </c>
      <c r="D36" s="39">
        <v>33</v>
      </c>
      <c r="E36" s="39">
        <v>70</v>
      </c>
      <c r="F36" s="39">
        <v>100</v>
      </c>
      <c r="G36" s="40">
        <f>B36*Assumptions!$C$19*365*24*Assumptions!$D$26*1000/(Assumptions!$G$12*0.001) /10^9</f>
        <v>12.702820315082077</v>
      </c>
      <c r="H36" s="40">
        <f>C36*Assumptions!$C$20*365*24*Assumptions!$D$30*1000/(Assumptions!$G$12*0.001) /10^9</f>
        <v>65.994943805836883</v>
      </c>
      <c r="I36" s="40">
        <f>E36*Assumptions!$C$46/(Assumptions!$G$12*0.001) /10^9</f>
        <v>3.4178550878853291</v>
      </c>
      <c r="J36" s="40">
        <f>D36*Assumptions!$C$56/(Assumptions!$G$12*0.001) /10^9</f>
        <v>1.8170862485680761</v>
      </c>
      <c r="K36" s="40">
        <f>F36*Assumptions!$C$65/(Assumptions!$G$12*0.001) /10^9</f>
        <v>4.6113917852421116</v>
      </c>
      <c r="L36" s="47">
        <f>4*Assumptions!$C$10/Assumptions!$G$12</f>
        <v>3.9591825493004298</v>
      </c>
      <c r="M36" s="45">
        <v>75.03</v>
      </c>
      <c r="N36" s="39">
        <v>84</v>
      </c>
      <c r="O36" s="44">
        <f>N36*Assumptions!$C$97/(Assumptions!$G$13*0.001) /10^9*M36/100</f>
        <v>39.214959004982269</v>
      </c>
      <c r="P36" s="48">
        <f>Assumptions!$C$115*Assumptions!$C$113/(Assumptions!$G$13*0.001) /10^9</f>
        <v>0</v>
      </c>
      <c r="Q36" s="42">
        <f t="shared" si="0"/>
        <v>131.71823879689717</v>
      </c>
      <c r="S36" s="29" t="str">
        <f t="shared" si="1"/>
        <v>(380,33,70,100,84,0.75)</v>
      </c>
      <c r="U36" s="29" t="str">
        <f t="shared" si="2"/>
        <v>(380,33,70)</v>
      </c>
    </row>
    <row r="37" spans="2:21">
      <c r="B37" s="38">
        <v>12</v>
      </c>
      <c r="C37" s="39">
        <v>380</v>
      </c>
      <c r="D37" s="39">
        <v>33</v>
      </c>
      <c r="E37" s="39">
        <v>80</v>
      </c>
      <c r="F37" s="39">
        <v>100</v>
      </c>
      <c r="G37" s="40">
        <f>B37*Assumptions!$C$19*365*24*Assumptions!$D$26*1000/(Assumptions!$G$12*0.001) /10^9</f>
        <v>12.702820315082077</v>
      </c>
      <c r="H37" s="40">
        <f>C37*Assumptions!$C$20*365*24*Assumptions!$D$30*1000/(Assumptions!$G$12*0.001) /10^9</f>
        <v>65.994943805836883</v>
      </c>
      <c r="I37" s="40">
        <f>E37*Assumptions!$C$46/(Assumptions!$G$12*0.001) /10^9</f>
        <v>3.9061201004403756</v>
      </c>
      <c r="J37" s="40">
        <f>D37*Assumptions!$C$56/(Assumptions!$G$12*0.001) /10^9</f>
        <v>1.8170862485680761</v>
      </c>
      <c r="K37" s="40">
        <f>F37*Assumptions!$C$65/(Assumptions!$G$12*0.001) /10^9</f>
        <v>4.6113917852421116</v>
      </c>
      <c r="L37" s="47">
        <f>4*Assumptions!$C$10/Assumptions!$G$12</f>
        <v>3.9591825493004298</v>
      </c>
      <c r="M37" s="45">
        <v>75.37</v>
      </c>
      <c r="N37" s="39">
        <v>84</v>
      </c>
      <c r="O37" s="44">
        <f>N37*Assumptions!$C$97/(Assumptions!$G$13*0.001) /10^9*M37/100</f>
        <v>39.392662404445076</v>
      </c>
      <c r="P37" s="48">
        <f>Assumptions!$C$115*Assumptions!$C$113/(Assumptions!$G$13*0.001) /10^9</f>
        <v>0</v>
      </c>
      <c r="Q37" s="42">
        <f t="shared" si="0"/>
        <v>132.38420720891503</v>
      </c>
      <c r="S37" s="29" t="str">
        <f t="shared" si="1"/>
        <v>(380,33,80,100,84,0.75)</v>
      </c>
      <c r="U37" s="29" t="str">
        <f t="shared" si="2"/>
        <v>(380,33,80)</v>
      </c>
    </row>
    <row r="38" spans="2:21">
      <c r="B38" s="38">
        <v>12</v>
      </c>
      <c r="C38" s="39">
        <v>380</v>
      </c>
      <c r="D38" s="39">
        <v>33</v>
      </c>
      <c r="E38" s="39">
        <v>90</v>
      </c>
      <c r="F38" s="39">
        <v>100</v>
      </c>
      <c r="G38" s="40">
        <f>B38*Assumptions!$C$19*365*24*Assumptions!$D$26*1000/(Assumptions!$G$12*0.001) /10^9</f>
        <v>12.702820315082077</v>
      </c>
      <c r="H38" s="40">
        <f>C38*Assumptions!$C$20*365*24*Assumptions!$D$30*1000/(Assumptions!$G$12*0.001) /10^9</f>
        <v>65.994943805836883</v>
      </c>
      <c r="I38" s="40">
        <f>E38*Assumptions!$C$46/(Assumptions!$G$12*0.001) /10^9</f>
        <v>4.3943851129954234</v>
      </c>
      <c r="J38" s="40">
        <f>D38*Assumptions!$C$56/(Assumptions!$G$12*0.001) /10^9</f>
        <v>1.8170862485680761</v>
      </c>
      <c r="K38" s="40">
        <f>F38*Assumptions!$C$65/(Assumptions!$G$12*0.001) /10^9</f>
        <v>4.6113917852421116</v>
      </c>
      <c r="L38" s="47">
        <f>4*Assumptions!$C$10/Assumptions!$G$12</f>
        <v>3.9591825493004298</v>
      </c>
      <c r="M38" s="45">
        <v>75.59</v>
      </c>
      <c r="N38" s="39">
        <v>83</v>
      </c>
      <c r="O38" s="44">
        <f>N38*Assumptions!$C$97/(Assumptions!$G$13*0.001) /10^9*M38/100</f>
        <v>39.037317826597707</v>
      </c>
      <c r="P38" s="48">
        <f>Assumptions!$C$115*Assumptions!$C$113/(Assumptions!$G$13*0.001) /10^9</f>
        <v>0</v>
      </c>
      <c r="Q38" s="42">
        <f t="shared" si="0"/>
        <v>132.5171276436227</v>
      </c>
      <c r="S38" s="29" t="str">
        <f t="shared" si="1"/>
        <v>(380,33,90,100,83,0.76)</v>
      </c>
      <c r="U38" s="29" t="str">
        <f t="shared" si="2"/>
        <v>(380,33,90)</v>
      </c>
    </row>
    <row r="39" spans="2:21">
      <c r="B39" s="38">
        <v>12</v>
      </c>
      <c r="C39" s="39">
        <v>380</v>
      </c>
      <c r="D39" s="39">
        <v>33</v>
      </c>
      <c r="E39" s="39">
        <v>100</v>
      </c>
      <c r="F39" s="39">
        <v>100</v>
      </c>
      <c r="G39" s="40">
        <f>B39*Assumptions!$C$19*365*24*Assumptions!$D$26*1000/(Assumptions!$G$12*0.001) /10^9</f>
        <v>12.702820315082077</v>
      </c>
      <c r="H39" s="40">
        <f>C39*Assumptions!$C$20*365*24*Assumptions!$D$30*1000/(Assumptions!$G$12*0.001) /10^9</f>
        <v>65.994943805836883</v>
      </c>
      <c r="I39" s="40">
        <f>E39*Assumptions!$C$46/(Assumptions!$G$12*0.001) /10^9</f>
        <v>4.8826501255504704</v>
      </c>
      <c r="J39" s="40">
        <f>D39*Assumptions!$C$56/(Assumptions!$G$12*0.001) /10^9</f>
        <v>1.8170862485680761</v>
      </c>
      <c r="K39" s="40">
        <f>F39*Assumptions!$C$65/(Assumptions!$G$12*0.001) /10^9</f>
        <v>4.6113917852421116</v>
      </c>
      <c r="L39" s="47">
        <f>4*Assumptions!$C$10/Assumptions!$G$12</f>
        <v>3.9591825493004298</v>
      </c>
      <c r="M39" s="45">
        <v>75.73</v>
      </c>
      <c r="N39" s="39">
        <v>83</v>
      </c>
      <c r="O39" s="44">
        <f>N39*Assumptions!$C$97/(Assumptions!$G$13*0.001) /10^9*M39/100</f>
        <v>39.109618719516398</v>
      </c>
      <c r="P39" s="48">
        <f>Assumptions!$C$115*Assumptions!$C$113/(Assumptions!$G$13*0.001) /10^9</f>
        <v>0</v>
      </c>
      <c r="Q39" s="42">
        <f t="shared" si="0"/>
        <v>133.07769354909644</v>
      </c>
      <c r="S39" s="29" t="str">
        <f t="shared" si="1"/>
        <v>(380,33,100,100,83,0.76)</v>
      </c>
      <c r="U39" s="29" t="str">
        <f t="shared" si="2"/>
        <v>(380,33,100)</v>
      </c>
    </row>
    <row r="40" spans="2:21">
      <c r="B40" s="38">
        <v>12</v>
      </c>
      <c r="C40" s="39">
        <v>390</v>
      </c>
      <c r="D40" s="39">
        <v>33</v>
      </c>
      <c r="E40" s="39">
        <v>20</v>
      </c>
      <c r="F40" s="39">
        <v>100</v>
      </c>
      <c r="G40" s="40">
        <f>B40*Assumptions!$C$19*365*24*Assumptions!$D$26*1000/(Assumptions!$G$12*0.001) /10^9</f>
        <v>12.702820315082077</v>
      </c>
      <c r="H40" s="40">
        <f>C40*Assumptions!$C$20*365*24*Assumptions!$D$30*1000/(Assumptions!$G$12*0.001) /10^9</f>
        <v>67.731652853358895</v>
      </c>
      <c r="I40" s="40">
        <f>E40*Assumptions!$C$46/(Assumptions!$G$12*0.001) /10^9</f>
        <v>0.9765300251100939</v>
      </c>
      <c r="J40" s="40">
        <f>D40*Assumptions!$C$56/(Assumptions!$G$12*0.001) /10^9</f>
        <v>1.8170862485680761</v>
      </c>
      <c r="K40" s="40">
        <f>F40*Assumptions!$C$65/(Assumptions!$G$12*0.001) /10^9</f>
        <v>4.6113917852421116</v>
      </c>
      <c r="L40" s="47">
        <f>4*Assumptions!$C$10/Assumptions!$G$12</f>
        <v>3.9591825493004298</v>
      </c>
      <c r="M40" s="45">
        <v>64.290000000000006</v>
      </c>
      <c r="N40" s="39">
        <v>107</v>
      </c>
      <c r="O40" s="44">
        <f>N40*Assumptions!$C$97/(Assumptions!$G$13*0.001) /10^9*M40/100</f>
        <v>42.802066386785469</v>
      </c>
      <c r="P40" s="48">
        <f>Assumptions!$C$115*Assumptions!$C$113/(Assumptions!$G$13*0.001) /10^9</f>
        <v>0</v>
      </c>
      <c r="Q40" s="42">
        <f t="shared" si="0"/>
        <v>134.60073016344717</v>
      </c>
      <c r="S40" s="29" t="str">
        <f t="shared" si="1"/>
        <v>(390,33,20,100,107,0.64)</v>
      </c>
      <c r="U40" s="29" t="str">
        <f t="shared" si="2"/>
        <v>(390,33,20)</v>
      </c>
    </row>
    <row r="41" spans="2:21">
      <c r="B41" s="38">
        <v>12</v>
      </c>
      <c r="C41" s="39">
        <v>390</v>
      </c>
      <c r="D41" s="39">
        <v>33</v>
      </c>
      <c r="E41" s="39">
        <v>30</v>
      </c>
      <c r="F41" s="39">
        <v>100</v>
      </c>
      <c r="G41" s="40">
        <f>B41*Assumptions!$C$19*365*24*Assumptions!$D$26*1000/(Assumptions!$G$12*0.001) /10^9</f>
        <v>12.702820315082077</v>
      </c>
      <c r="H41" s="40">
        <f>C41*Assumptions!$C$20*365*24*Assumptions!$D$30*1000/(Assumptions!$G$12*0.001) /10^9</f>
        <v>67.731652853358895</v>
      </c>
      <c r="I41" s="40">
        <f>E41*Assumptions!$C$46/(Assumptions!$G$12*0.001) /10^9</f>
        <v>1.4647950376651411</v>
      </c>
      <c r="J41" s="40">
        <f>D41*Assumptions!$C$56/(Assumptions!$G$12*0.001) /10^9</f>
        <v>1.8170862485680761</v>
      </c>
      <c r="K41" s="40">
        <f>F41*Assumptions!$C$65/(Assumptions!$G$12*0.001) /10^9</f>
        <v>4.6113917852421116</v>
      </c>
      <c r="L41" s="47">
        <f>4*Assumptions!$C$10/Assumptions!$G$12</f>
        <v>3.9591825493004298</v>
      </c>
      <c r="M41" s="45">
        <v>70.930000000000007</v>
      </c>
      <c r="N41" s="39">
        <v>90</v>
      </c>
      <c r="O41" s="44">
        <f>N41*Assumptions!$C$97/(Assumptions!$G$13*0.001) /10^9*M41/100</f>
        <v>39.720069718161199</v>
      </c>
      <c r="P41" s="48">
        <f>Assumptions!$C$115*Assumptions!$C$113/(Assumptions!$G$13*0.001) /10^9</f>
        <v>0</v>
      </c>
      <c r="Q41" s="42">
        <f t="shared" si="0"/>
        <v>132.00699850737794</v>
      </c>
      <c r="S41" s="29" t="str">
        <f t="shared" si="1"/>
        <v>(390,33,30,100,90,0.71)</v>
      </c>
      <c r="U41" s="29" t="str">
        <f t="shared" si="2"/>
        <v>(390,33,30)</v>
      </c>
    </row>
    <row r="42" spans="2:21">
      <c r="B42" s="38">
        <v>12</v>
      </c>
      <c r="C42" s="39">
        <v>390</v>
      </c>
      <c r="D42" s="39">
        <v>33</v>
      </c>
      <c r="E42" s="39">
        <v>40</v>
      </c>
      <c r="F42" s="39">
        <v>100</v>
      </c>
      <c r="G42" s="40">
        <f>B42*Assumptions!$C$19*365*24*Assumptions!$D$26*1000/(Assumptions!$G$12*0.001) /10^9</f>
        <v>12.702820315082077</v>
      </c>
      <c r="H42" s="40">
        <f>C42*Assumptions!$C$20*365*24*Assumptions!$D$30*1000/(Assumptions!$G$12*0.001) /10^9</f>
        <v>67.731652853358895</v>
      </c>
      <c r="I42" s="40">
        <f>E42*Assumptions!$C$46/(Assumptions!$G$12*0.001) /10^9</f>
        <v>1.9530600502201878</v>
      </c>
      <c r="J42" s="40">
        <f>D42*Assumptions!$C$56/(Assumptions!$G$12*0.001) /10^9</f>
        <v>1.8170862485680761</v>
      </c>
      <c r="K42" s="40">
        <f>F42*Assumptions!$C$65/(Assumptions!$G$12*0.001) /10^9</f>
        <v>4.6113917852421116</v>
      </c>
      <c r="L42" s="47">
        <f>4*Assumptions!$C$10/Assumptions!$G$12</f>
        <v>3.9591825493004298</v>
      </c>
      <c r="M42" s="45">
        <v>73.88</v>
      </c>
      <c r="N42" s="39">
        <v>84</v>
      </c>
      <c r="O42" s="44">
        <f>N42*Assumptions!$C$97/(Assumptions!$G$13*0.001) /10^9*M42/100</f>
        <v>38.613903389152199</v>
      </c>
      <c r="P42" s="48">
        <f>Assumptions!$C$115*Assumptions!$C$113/(Assumptions!$G$13*0.001) /10^9</f>
        <v>0</v>
      </c>
      <c r="Q42" s="42">
        <f t="shared" si="0"/>
        <v>131.38909719092396</v>
      </c>
      <c r="S42" s="29" t="str">
        <f t="shared" si="1"/>
        <v>(390,33,40,100,84,0.74)</v>
      </c>
      <c r="U42" s="29" t="str">
        <f t="shared" si="2"/>
        <v>(390,33,40)</v>
      </c>
    </row>
    <row r="43" spans="2:21">
      <c r="B43" s="38">
        <v>12</v>
      </c>
      <c r="C43" s="39">
        <v>390</v>
      </c>
      <c r="D43" s="39">
        <v>33</v>
      </c>
      <c r="E43" s="39">
        <v>50</v>
      </c>
      <c r="F43" s="39">
        <v>100</v>
      </c>
      <c r="G43" s="40">
        <f>B43*Assumptions!$C$19*365*24*Assumptions!$D$26*1000/(Assumptions!$G$12*0.001) /10^9</f>
        <v>12.702820315082077</v>
      </c>
      <c r="H43" s="40">
        <f>C43*Assumptions!$C$20*365*24*Assumptions!$D$30*1000/(Assumptions!$G$12*0.001) /10^9</f>
        <v>67.731652853358895</v>
      </c>
      <c r="I43" s="40">
        <f>E43*Assumptions!$C$46/(Assumptions!$G$12*0.001) /10^9</f>
        <v>2.4413250627752352</v>
      </c>
      <c r="J43" s="40">
        <f>D43*Assumptions!$C$56/(Assumptions!$G$12*0.001) /10^9</f>
        <v>1.8170862485680761</v>
      </c>
      <c r="K43" s="40">
        <f>F43*Assumptions!$C$65/(Assumptions!$G$12*0.001) /10^9</f>
        <v>4.6113917852421116</v>
      </c>
      <c r="L43" s="47">
        <f>4*Assumptions!$C$10/Assumptions!$G$12</f>
        <v>3.9591825493004298</v>
      </c>
      <c r="M43" s="45">
        <v>75.47</v>
      </c>
      <c r="N43" s="39">
        <v>81</v>
      </c>
      <c r="O43" s="44">
        <f>N43*Assumptions!$C$97/(Assumptions!$G$13*0.001) /10^9*M43/100</f>
        <v>38.036180677663367</v>
      </c>
      <c r="P43" s="48">
        <f>Assumptions!$C$115*Assumptions!$C$113/(Assumptions!$G$13*0.001) /10^9</f>
        <v>0</v>
      </c>
      <c r="Q43" s="42">
        <f t="shared" si="0"/>
        <v>131.29963949199021</v>
      </c>
      <c r="S43" s="29" t="str">
        <f t="shared" si="1"/>
        <v>(390,33,50,100,81,0.75)</v>
      </c>
      <c r="U43" s="29" t="str">
        <f t="shared" si="2"/>
        <v>(390,33,50)</v>
      </c>
    </row>
    <row r="44" spans="2:21">
      <c r="B44" s="38">
        <v>12</v>
      </c>
      <c r="C44" s="39">
        <v>390</v>
      </c>
      <c r="D44" s="39">
        <v>33</v>
      </c>
      <c r="E44" s="39">
        <v>60</v>
      </c>
      <c r="F44" s="39">
        <v>100</v>
      </c>
      <c r="G44" s="40">
        <f>B44*Assumptions!$C$19*365*24*Assumptions!$D$26*1000/(Assumptions!$G$12*0.001) /10^9</f>
        <v>12.702820315082077</v>
      </c>
      <c r="H44" s="40">
        <f>C44*Assumptions!$C$20*365*24*Assumptions!$D$30*1000/(Assumptions!$G$12*0.001) /10^9</f>
        <v>67.731652853358895</v>
      </c>
      <c r="I44" s="40">
        <f>E44*Assumptions!$C$46/(Assumptions!$G$12*0.001) /10^9</f>
        <v>2.9295900753302822</v>
      </c>
      <c r="J44" s="40">
        <f>D44*Assumptions!$C$56/(Assumptions!$G$12*0.001) /10^9</f>
        <v>1.8170862485680761</v>
      </c>
      <c r="K44" s="40">
        <f>F44*Assumptions!$C$65/(Assumptions!$G$12*0.001) /10^9</f>
        <v>4.6113917852421116</v>
      </c>
      <c r="L44" s="47">
        <f>4*Assumptions!$C$10/Assumptions!$G$12</f>
        <v>3.9591825493004298</v>
      </c>
      <c r="M44" s="45">
        <v>76.34</v>
      </c>
      <c r="N44" s="39">
        <v>80</v>
      </c>
      <c r="O44" s="44">
        <f>N44*Assumptions!$C$97/(Assumptions!$G$13*0.001) /10^9*M44/100</f>
        <v>37.999656904734564</v>
      </c>
      <c r="P44" s="48">
        <f>Assumptions!$C$115*Assumptions!$C$113/(Assumptions!$G$13*0.001) /10^9</f>
        <v>0</v>
      </c>
      <c r="Q44" s="42">
        <f t="shared" si="0"/>
        <v>131.75138073161645</v>
      </c>
      <c r="S44" s="29" t="str">
        <f t="shared" si="1"/>
        <v>(390,33,60,100,80,0.76)</v>
      </c>
      <c r="U44" s="29" t="str">
        <f t="shared" si="2"/>
        <v>(390,33,60)</v>
      </c>
    </row>
    <row r="45" spans="2:21">
      <c r="B45" s="38">
        <v>12</v>
      </c>
      <c r="C45" s="39">
        <v>390</v>
      </c>
      <c r="D45" s="39">
        <v>33</v>
      </c>
      <c r="E45" s="39">
        <v>70</v>
      </c>
      <c r="F45" s="39">
        <v>100</v>
      </c>
      <c r="G45" s="40">
        <f>B45*Assumptions!$C$19*365*24*Assumptions!$D$26*1000/(Assumptions!$G$12*0.001) /10^9</f>
        <v>12.702820315082077</v>
      </c>
      <c r="H45" s="40">
        <f>C45*Assumptions!$C$20*365*24*Assumptions!$D$30*1000/(Assumptions!$G$12*0.001) /10^9</f>
        <v>67.731652853358895</v>
      </c>
      <c r="I45" s="40">
        <f>E45*Assumptions!$C$46/(Assumptions!$G$12*0.001) /10^9</f>
        <v>3.4178550878853291</v>
      </c>
      <c r="J45" s="40">
        <f>D45*Assumptions!$C$56/(Assumptions!$G$12*0.001) /10^9</f>
        <v>1.8170862485680761</v>
      </c>
      <c r="K45" s="40">
        <f>F45*Assumptions!$C$65/(Assumptions!$G$12*0.001) /10^9</f>
        <v>4.6113917852421116</v>
      </c>
      <c r="L45" s="47">
        <f>4*Assumptions!$C$10/Assumptions!$G$12</f>
        <v>3.9591825493004298</v>
      </c>
      <c r="M45" s="45">
        <v>76.89</v>
      </c>
      <c r="N45" s="39">
        <v>79</v>
      </c>
      <c r="O45" s="44">
        <f>N45*Assumptions!$C$97/(Assumptions!$G$13*0.001) /10^9*M45/100</f>
        <v>37.795011778392421</v>
      </c>
      <c r="P45" s="48">
        <f>Assumptions!$C$115*Assumptions!$C$113/(Assumptions!$G$13*0.001) /10^9</f>
        <v>0</v>
      </c>
      <c r="Q45" s="42">
        <f t="shared" si="0"/>
        <v>132.03500061782933</v>
      </c>
      <c r="S45" s="29" t="str">
        <f t="shared" si="1"/>
        <v>(390,33,70,100,79,0.77)</v>
      </c>
      <c r="U45" s="29" t="str">
        <f t="shared" si="2"/>
        <v>(390,33,70)</v>
      </c>
    </row>
    <row r="46" spans="2:21">
      <c r="B46" s="38">
        <v>12</v>
      </c>
      <c r="C46" s="39">
        <v>390</v>
      </c>
      <c r="D46" s="39">
        <v>33</v>
      </c>
      <c r="E46" s="39">
        <v>80</v>
      </c>
      <c r="F46" s="39">
        <v>100</v>
      </c>
      <c r="G46" s="40">
        <f>B46*Assumptions!$C$19*365*24*Assumptions!$D$26*1000/(Assumptions!$G$12*0.001) /10^9</f>
        <v>12.702820315082077</v>
      </c>
      <c r="H46" s="40">
        <f>C46*Assumptions!$C$20*365*24*Assumptions!$D$30*1000/(Assumptions!$G$12*0.001) /10^9</f>
        <v>67.731652853358895</v>
      </c>
      <c r="I46" s="40">
        <f>E46*Assumptions!$C$46/(Assumptions!$G$12*0.001) /10^9</f>
        <v>3.9061201004403756</v>
      </c>
      <c r="J46" s="40">
        <f>D46*Assumptions!$C$56/(Assumptions!$G$12*0.001) /10^9</f>
        <v>1.8170862485680761</v>
      </c>
      <c r="K46" s="40">
        <f>F46*Assumptions!$C$65/(Assumptions!$G$12*0.001) /10^9</f>
        <v>4.6113917852421116</v>
      </c>
      <c r="L46" s="47">
        <f>4*Assumptions!$C$10/Assumptions!$G$12</f>
        <v>3.9591825493004298</v>
      </c>
      <c r="M46" s="45">
        <v>77.13</v>
      </c>
      <c r="N46" s="39">
        <v>79</v>
      </c>
      <c r="O46" s="44">
        <f>N46*Assumptions!$C$97/(Assumptions!$G$13*0.001) /10^9*M46/100</f>
        <v>37.912982942741678</v>
      </c>
      <c r="P46" s="48">
        <f>Assumptions!$C$115*Assumptions!$C$113/(Assumptions!$G$13*0.001) /10^9</f>
        <v>0</v>
      </c>
      <c r="Q46" s="42">
        <f t="shared" si="0"/>
        <v>132.64123679473363</v>
      </c>
      <c r="S46" s="29" t="str">
        <f t="shared" si="1"/>
        <v>(390,33,80,100,79,0.77)</v>
      </c>
      <c r="U46" s="29" t="str">
        <f t="shared" si="2"/>
        <v>(390,33,80)</v>
      </c>
    </row>
    <row r="47" spans="2:21">
      <c r="B47" s="38">
        <v>12</v>
      </c>
      <c r="C47" s="39">
        <v>390</v>
      </c>
      <c r="D47" s="39">
        <v>33</v>
      </c>
      <c r="E47" s="39">
        <v>90</v>
      </c>
      <c r="F47" s="39">
        <v>100</v>
      </c>
      <c r="G47" s="40">
        <f>B47*Assumptions!$C$19*365*24*Assumptions!$D$26*1000/(Assumptions!$G$12*0.001) /10^9</f>
        <v>12.702820315082077</v>
      </c>
      <c r="H47" s="40">
        <f>C47*Assumptions!$C$20*365*24*Assumptions!$D$30*1000/(Assumptions!$G$12*0.001) /10^9</f>
        <v>67.731652853358895</v>
      </c>
      <c r="I47" s="40">
        <f>E47*Assumptions!$C$46/(Assumptions!$G$12*0.001) /10^9</f>
        <v>4.3943851129954234</v>
      </c>
      <c r="J47" s="40">
        <f>D47*Assumptions!$C$56/(Assumptions!$G$12*0.001) /10^9</f>
        <v>1.8170862485680761</v>
      </c>
      <c r="K47" s="40">
        <f>F47*Assumptions!$C$65/(Assumptions!$G$12*0.001) /10^9</f>
        <v>4.6113917852421116</v>
      </c>
      <c r="L47" s="47">
        <f>4*Assumptions!$C$10/Assumptions!$G$12</f>
        <v>3.9591825493004298</v>
      </c>
      <c r="M47" s="45">
        <v>77.39</v>
      </c>
      <c r="N47" s="39">
        <v>78</v>
      </c>
      <c r="O47" s="44">
        <f>N47*Assumptions!$C$97/(Assumptions!$G$13*0.001) /10^9*M47/100</f>
        <v>37.559256112928644</v>
      </c>
      <c r="P47" s="48">
        <f>Assumptions!$C$115*Assumptions!$C$113/(Assumptions!$G$13*0.001) /10^9</f>
        <v>0</v>
      </c>
      <c r="Q47" s="42">
        <f t="shared" si="0"/>
        <v>132.77577497747566</v>
      </c>
      <c r="S47" s="29" t="str">
        <f t="shared" si="1"/>
        <v>(390,33,90,100,78,0.77)</v>
      </c>
      <c r="U47" s="29" t="str">
        <f t="shared" si="2"/>
        <v>(390,33,90)</v>
      </c>
    </row>
    <row r="48" spans="2:21">
      <c r="B48" s="38">
        <v>12</v>
      </c>
      <c r="C48" s="39">
        <v>390</v>
      </c>
      <c r="D48" s="39">
        <v>33</v>
      </c>
      <c r="E48" s="39">
        <v>100</v>
      </c>
      <c r="F48" s="39">
        <v>100</v>
      </c>
      <c r="G48" s="40">
        <f>B48*Assumptions!$C$19*365*24*Assumptions!$D$26*1000/(Assumptions!$G$12*0.001) /10^9</f>
        <v>12.702820315082077</v>
      </c>
      <c r="H48" s="40">
        <f>C48*Assumptions!$C$20*365*24*Assumptions!$D$30*1000/(Assumptions!$G$12*0.001) /10^9</f>
        <v>67.731652853358895</v>
      </c>
      <c r="I48" s="40">
        <f>E48*Assumptions!$C$46/(Assumptions!$G$12*0.001) /10^9</f>
        <v>4.8826501255504704</v>
      </c>
      <c r="J48" s="40">
        <f>D48*Assumptions!$C$56/(Assumptions!$G$12*0.001) /10^9</f>
        <v>1.8170862485680761</v>
      </c>
      <c r="K48" s="40">
        <f>F48*Assumptions!$C$65/(Assumptions!$G$12*0.001) /10^9</f>
        <v>4.6113917852421116</v>
      </c>
      <c r="L48" s="47">
        <f>4*Assumptions!$C$10/Assumptions!$G$12</f>
        <v>3.9591825493004298</v>
      </c>
      <c r="M48" s="45">
        <v>77.53</v>
      </c>
      <c r="N48" s="39">
        <v>78</v>
      </c>
      <c r="O48" s="44">
        <f>N48*Assumptions!$C$97/(Assumptions!$G$13*0.001) /10^9*M48/100</f>
        <v>37.6272015303703</v>
      </c>
      <c r="P48" s="48">
        <f>Assumptions!$C$115*Assumptions!$C$113/(Assumptions!$G$13*0.001) /10^9</f>
        <v>0</v>
      </c>
      <c r="Q48" s="42">
        <f t="shared" si="0"/>
        <v>133.33198540747236</v>
      </c>
      <c r="S48" s="29" t="str">
        <f t="shared" si="1"/>
        <v>(390,33,100,100,78,0.78)</v>
      </c>
      <c r="U48" s="29" t="str">
        <f t="shared" si="2"/>
        <v>(390,33,100)</v>
      </c>
    </row>
    <row r="49" spans="2:21">
      <c r="B49" s="38">
        <v>12</v>
      </c>
      <c r="C49" s="39">
        <v>400</v>
      </c>
      <c r="D49" s="39">
        <v>32</v>
      </c>
      <c r="E49" s="39">
        <v>20</v>
      </c>
      <c r="F49" s="39">
        <v>100</v>
      </c>
      <c r="G49" s="40">
        <f>B49*Assumptions!$C$19*365*24*Assumptions!$D$26*1000/(Assumptions!$G$12*0.001) /10^9</f>
        <v>12.702820315082077</v>
      </c>
      <c r="H49" s="40">
        <f>C49*Assumptions!$C$20*365*24*Assumptions!$D$30*1000/(Assumptions!$G$12*0.001) /10^9</f>
        <v>69.468361900880922</v>
      </c>
      <c r="I49" s="40">
        <f>E49*Assumptions!$C$46/(Assumptions!$G$12*0.001) /10^9</f>
        <v>0.9765300251100939</v>
      </c>
      <c r="J49" s="40">
        <f>D49*Assumptions!$C$56/(Assumptions!$G$12*0.001) /10^9</f>
        <v>1.7620230289144978</v>
      </c>
      <c r="K49" s="40">
        <f>F49*Assumptions!$C$65/(Assumptions!$G$12*0.001) /10^9</f>
        <v>4.6113917852421116</v>
      </c>
      <c r="L49" s="47">
        <f>4*Assumptions!$C$10/Assumptions!$G$12</f>
        <v>3.9591825493004298</v>
      </c>
      <c r="M49" s="45">
        <v>67.069999999999993</v>
      </c>
      <c r="N49" s="39">
        <v>96</v>
      </c>
      <c r="O49" s="44">
        <f>N49*Assumptions!$C$97/(Assumptions!$G$13*0.001) /10^9*M49/100</f>
        <v>40.062410090655703</v>
      </c>
      <c r="P49" s="48">
        <f>Assumptions!$C$115*Assumptions!$C$113/(Assumptions!$G$13*0.001) /10^9</f>
        <v>0</v>
      </c>
      <c r="Q49" s="42">
        <f t="shared" si="0"/>
        <v>133.54271969518584</v>
      </c>
      <c r="S49" s="29" t="str">
        <f t="shared" si="1"/>
        <v>(400,32,20,100,96,0.67)</v>
      </c>
      <c r="U49" s="29" t="str">
        <f t="shared" si="2"/>
        <v>(400,32,20)</v>
      </c>
    </row>
    <row r="50" spans="2:21">
      <c r="B50" s="38">
        <v>12</v>
      </c>
      <c r="C50" s="39">
        <v>400</v>
      </c>
      <c r="D50" s="39">
        <v>32</v>
      </c>
      <c r="E50" s="39">
        <v>30</v>
      </c>
      <c r="F50" s="39">
        <v>100</v>
      </c>
      <c r="G50" s="40">
        <f>B50*Assumptions!$C$19*365*24*Assumptions!$D$26*1000/(Assumptions!$G$12*0.001) /10^9</f>
        <v>12.702820315082077</v>
      </c>
      <c r="H50" s="40">
        <f>C50*Assumptions!$C$20*365*24*Assumptions!$D$30*1000/(Assumptions!$G$12*0.001) /10^9</f>
        <v>69.468361900880922</v>
      </c>
      <c r="I50" s="40">
        <f>E50*Assumptions!$C$46/(Assumptions!$G$12*0.001) /10^9</f>
        <v>1.4647950376651411</v>
      </c>
      <c r="J50" s="40">
        <f>D50*Assumptions!$C$56/(Assumptions!$G$12*0.001) /10^9</f>
        <v>1.7620230289144978</v>
      </c>
      <c r="K50" s="40">
        <f>F50*Assumptions!$C$65/(Assumptions!$G$12*0.001) /10^9</f>
        <v>4.6113917852421116</v>
      </c>
      <c r="L50" s="47">
        <f>4*Assumptions!$C$10/Assumptions!$G$12</f>
        <v>3.9591825493004298</v>
      </c>
      <c r="M50" s="45">
        <v>73.14</v>
      </c>
      <c r="N50" s="39">
        <v>84</v>
      </c>
      <c r="O50" s="44">
        <f>N50*Assumptions!$C$97/(Assumptions!$G$13*0.001) /10^9*M50/100</f>
        <v>38.227137166791991</v>
      </c>
      <c r="P50" s="48">
        <f>Assumptions!$C$115*Assumptions!$C$113/(Assumptions!$G$13*0.001) /10^9</f>
        <v>0</v>
      </c>
      <c r="Q50" s="42">
        <f t="shared" si="0"/>
        <v>132.19571178387719</v>
      </c>
      <c r="S50" s="29" t="str">
        <f t="shared" si="1"/>
        <v>(400,32,30,100,84,0.73)</v>
      </c>
      <c r="U50" s="29" t="str">
        <f t="shared" si="2"/>
        <v>(400,32,30)</v>
      </c>
    </row>
    <row r="51" spans="2:21">
      <c r="B51" s="38">
        <v>12</v>
      </c>
      <c r="C51" s="39">
        <v>400</v>
      </c>
      <c r="D51" s="39">
        <v>32</v>
      </c>
      <c r="E51" s="39">
        <v>40</v>
      </c>
      <c r="F51" s="39">
        <v>100</v>
      </c>
      <c r="G51" s="40">
        <f>B51*Assumptions!$C$19*365*24*Assumptions!$D$26*1000/(Assumptions!$G$12*0.001) /10^9</f>
        <v>12.702820315082077</v>
      </c>
      <c r="H51" s="40">
        <f>C51*Assumptions!$C$20*365*24*Assumptions!$D$30*1000/(Assumptions!$G$12*0.001) /10^9</f>
        <v>69.468361900880922</v>
      </c>
      <c r="I51" s="40">
        <f>E51*Assumptions!$C$46/(Assumptions!$G$12*0.001) /10^9</f>
        <v>1.9530600502201878</v>
      </c>
      <c r="J51" s="40">
        <f>D51*Assumptions!$C$56/(Assumptions!$G$12*0.001) /10^9</f>
        <v>1.7620230289144978</v>
      </c>
      <c r="K51" s="40">
        <f>F51*Assumptions!$C$65/(Assumptions!$G$12*0.001) /10^9</f>
        <v>4.6113917852421116</v>
      </c>
      <c r="L51" s="47">
        <f>4*Assumptions!$C$10/Assumptions!$G$12</f>
        <v>3.9591825493004298</v>
      </c>
      <c r="M51" s="45">
        <v>75.89</v>
      </c>
      <c r="N51" s="39">
        <v>79</v>
      </c>
      <c r="O51" s="44">
        <f>N51*Assumptions!$C$97/(Assumptions!$G$13*0.001) /10^9*M51/100</f>
        <v>37.303465260270535</v>
      </c>
      <c r="P51" s="48">
        <f>Assumptions!$C$115*Assumptions!$C$113/(Assumptions!$G$13*0.001) /10^9</f>
        <v>0</v>
      </c>
      <c r="Q51" s="42">
        <f t="shared" ref="Q51:Q75" si="3">SUM(G51:L51)+O51+P51</f>
        <v>131.76030488991077</v>
      </c>
      <c r="S51" s="29" t="str">
        <f t="shared" ref="S51:S75" si="4">CONCATENATE("(",C51,",",D51,",",E51,",",F51,",",ROUND(N51,0),",",ROUND(M51/100,2),")")</f>
        <v>(400,32,40,100,79,0.76)</v>
      </c>
      <c r="U51" s="29" t="str">
        <f t="shared" si="2"/>
        <v>(400,32,40)</v>
      </c>
    </row>
    <row r="52" spans="2:21">
      <c r="B52" s="38">
        <v>12</v>
      </c>
      <c r="C52" s="39">
        <v>400</v>
      </c>
      <c r="D52" s="39">
        <v>32</v>
      </c>
      <c r="E52" s="39">
        <v>50</v>
      </c>
      <c r="F52" s="39">
        <v>100</v>
      </c>
      <c r="G52" s="40">
        <f>B52*Assumptions!$C$19*365*24*Assumptions!$D$26*1000/(Assumptions!$G$12*0.001) /10^9</f>
        <v>12.702820315082077</v>
      </c>
      <c r="H52" s="40">
        <f>C52*Assumptions!$C$20*365*24*Assumptions!$D$30*1000/(Assumptions!$G$12*0.001) /10^9</f>
        <v>69.468361900880922</v>
      </c>
      <c r="I52" s="40">
        <f>E52*Assumptions!$C$46/(Assumptions!$G$12*0.001) /10^9</f>
        <v>2.4413250627752352</v>
      </c>
      <c r="J52" s="40">
        <f>D52*Assumptions!$C$56/(Assumptions!$G$12*0.001) /10^9</f>
        <v>1.7620230289144978</v>
      </c>
      <c r="K52" s="40">
        <f>F52*Assumptions!$C$65/(Assumptions!$G$12*0.001) /10^9</f>
        <v>4.6113917852421116</v>
      </c>
      <c r="L52" s="47">
        <f>4*Assumptions!$C$10/Assumptions!$G$12</f>
        <v>3.9591825493004298</v>
      </c>
      <c r="M52" s="45">
        <v>75.89</v>
      </c>
      <c r="N52" s="39">
        <v>77</v>
      </c>
      <c r="O52" s="44">
        <f>N52*Assumptions!$C$97/(Assumptions!$G$13*0.001) /10^9*M52/100</f>
        <v>36.359073734694064</v>
      </c>
      <c r="P52" s="48">
        <f>Assumptions!$C$115*Assumptions!$C$113/(Assumptions!$G$13*0.001) /10^9</f>
        <v>0</v>
      </c>
      <c r="Q52" s="42">
        <f t="shared" si="3"/>
        <v>131.30417837688935</v>
      </c>
      <c r="S52" s="29" t="str">
        <f t="shared" si="4"/>
        <v>(400,32,50,100,77,0.76)</v>
      </c>
      <c r="U52" s="29" t="str">
        <f t="shared" si="2"/>
        <v>(400,32,50)</v>
      </c>
    </row>
    <row r="53" spans="2:21">
      <c r="B53" s="38">
        <v>12</v>
      </c>
      <c r="C53" s="39">
        <v>400</v>
      </c>
      <c r="D53" s="39">
        <v>32</v>
      </c>
      <c r="E53" s="39">
        <v>60</v>
      </c>
      <c r="F53" s="39">
        <v>100</v>
      </c>
      <c r="G53" s="40">
        <f>B53*Assumptions!$C$19*365*24*Assumptions!$D$26*1000/(Assumptions!$G$12*0.001) /10^9</f>
        <v>12.702820315082077</v>
      </c>
      <c r="H53" s="40">
        <f>C53*Assumptions!$C$20*365*24*Assumptions!$D$30*1000/(Assumptions!$G$12*0.001) /10^9</f>
        <v>69.468361900880922</v>
      </c>
      <c r="I53" s="40">
        <f>E53*Assumptions!$C$46/(Assumptions!$G$12*0.001) /10^9</f>
        <v>2.9295900753302822</v>
      </c>
      <c r="J53" s="40">
        <f>D53*Assumptions!$C$56/(Assumptions!$G$12*0.001) /10^9</f>
        <v>1.7620230289144978</v>
      </c>
      <c r="K53" s="40">
        <f>F53*Assumptions!$C$65/(Assumptions!$G$12*0.001) /10^9</f>
        <v>4.6113917852421116</v>
      </c>
      <c r="L53" s="47">
        <f>4*Assumptions!$C$10/Assumptions!$G$12</f>
        <v>3.9591825493004298</v>
      </c>
      <c r="M53" s="45">
        <v>78.12</v>
      </c>
      <c r="N53" s="39">
        <v>76</v>
      </c>
      <c r="O53" s="44">
        <f>N53*Assumptions!$C$97/(Assumptions!$G$13*0.001) /10^9*M53/100</f>
        <v>36.941400805972897</v>
      </c>
      <c r="P53" s="48">
        <f>Assumptions!$C$115*Assumptions!$C$113/(Assumptions!$G$13*0.001) /10^9</f>
        <v>0</v>
      </c>
      <c r="Q53" s="42">
        <f t="shared" si="3"/>
        <v>132.37477046072323</v>
      </c>
      <c r="S53" s="29" t="str">
        <f t="shared" si="4"/>
        <v>(400,32,60,100,76,0.78)</v>
      </c>
      <c r="U53" s="29" t="str">
        <f t="shared" si="2"/>
        <v>(400,32,60)</v>
      </c>
    </row>
    <row r="54" spans="2:21">
      <c r="B54" s="38">
        <v>12</v>
      </c>
      <c r="C54" s="39">
        <v>400</v>
      </c>
      <c r="D54" s="39">
        <v>32</v>
      </c>
      <c r="E54" s="39">
        <v>70</v>
      </c>
      <c r="F54" s="39">
        <v>100</v>
      </c>
      <c r="G54" s="40">
        <f>B54*Assumptions!$C$19*365*24*Assumptions!$D$26*1000/(Assumptions!$G$12*0.001) /10^9</f>
        <v>12.702820315082077</v>
      </c>
      <c r="H54" s="40">
        <f>C54*Assumptions!$C$20*365*24*Assumptions!$D$30*1000/(Assumptions!$G$12*0.001) /10^9</f>
        <v>69.468361900880922</v>
      </c>
      <c r="I54" s="40">
        <f>E54*Assumptions!$C$46/(Assumptions!$G$12*0.001) /10^9</f>
        <v>3.4178550878853291</v>
      </c>
      <c r="J54" s="40">
        <f>D54*Assumptions!$C$56/(Assumptions!$G$12*0.001) /10^9</f>
        <v>1.7620230289144978</v>
      </c>
      <c r="K54" s="40">
        <f>F54*Assumptions!$C$65/(Assumptions!$G$12*0.001) /10^9</f>
        <v>4.6113917852421116</v>
      </c>
      <c r="L54" s="47">
        <f>4*Assumptions!$C$10/Assumptions!$G$12</f>
        <v>3.9591825493004298</v>
      </c>
      <c r="M54" s="45">
        <v>78.569999999999993</v>
      </c>
      <c r="N54" s="39">
        <v>75</v>
      </c>
      <c r="O54" s="44">
        <f>N54*Assumptions!$C$97/(Assumptions!$G$13*0.001) /10^9*M54/100</f>
        <v>36.665325881807469</v>
      </c>
      <c r="P54" s="48">
        <f>Assumptions!$C$115*Assumptions!$C$113/(Assumptions!$G$13*0.001) /10^9</f>
        <v>0</v>
      </c>
      <c r="Q54" s="42">
        <f t="shared" si="3"/>
        <v>132.58696054911283</v>
      </c>
      <c r="S54" s="29" t="str">
        <f t="shared" si="4"/>
        <v>(400,32,70,100,75,0.79)</v>
      </c>
      <c r="U54" s="29" t="str">
        <f t="shared" si="2"/>
        <v>(400,32,70)</v>
      </c>
    </row>
    <row r="55" spans="2:21">
      <c r="B55" s="38">
        <v>12</v>
      </c>
      <c r="C55" s="39">
        <v>400</v>
      </c>
      <c r="D55" s="39">
        <v>32</v>
      </c>
      <c r="E55" s="39">
        <v>80</v>
      </c>
      <c r="F55" s="39">
        <v>100</v>
      </c>
      <c r="G55" s="40">
        <f>B55*Assumptions!$C$19*365*24*Assumptions!$D$26*1000/(Assumptions!$G$12*0.001) /10^9</f>
        <v>12.702820315082077</v>
      </c>
      <c r="H55" s="40">
        <f>C55*Assumptions!$C$20*365*24*Assumptions!$D$30*1000/(Assumptions!$G$12*0.001) /10^9</f>
        <v>69.468361900880922</v>
      </c>
      <c r="I55" s="40">
        <f>E55*Assumptions!$C$46/(Assumptions!$G$12*0.001) /10^9</f>
        <v>3.9061201004403756</v>
      </c>
      <c r="J55" s="40">
        <f>D55*Assumptions!$C$56/(Assumptions!$G$12*0.001) /10^9</f>
        <v>1.7620230289144978</v>
      </c>
      <c r="K55" s="40">
        <f>F55*Assumptions!$C$65/(Assumptions!$G$12*0.001) /10^9</f>
        <v>4.6113917852421116</v>
      </c>
      <c r="L55" s="47">
        <f>4*Assumptions!$C$10/Assumptions!$G$12</f>
        <v>3.9591825493004298</v>
      </c>
      <c r="M55" s="45">
        <v>78.819999999999993</v>
      </c>
      <c r="N55" s="39">
        <v>75</v>
      </c>
      <c r="O55" s="44">
        <f>N55*Assumptions!$C$97/(Assumptions!$G$13*0.001) /10^9*M55/100</f>
        <v>36.781990403513618</v>
      </c>
      <c r="P55" s="48">
        <f>Assumptions!$C$115*Assumptions!$C$113/(Assumptions!$G$13*0.001) /10^9</f>
        <v>0</v>
      </c>
      <c r="Q55" s="42">
        <f t="shared" si="3"/>
        <v>133.19189008337403</v>
      </c>
      <c r="S55" s="29" t="str">
        <f t="shared" si="4"/>
        <v>(400,32,80,100,75,0.79)</v>
      </c>
      <c r="U55" s="29" t="str">
        <f t="shared" si="2"/>
        <v>(400,32,80)</v>
      </c>
    </row>
    <row r="56" spans="2:21">
      <c r="B56" s="38">
        <v>12</v>
      </c>
      <c r="C56" s="39">
        <v>400</v>
      </c>
      <c r="D56" s="39">
        <v>32</v>
      </c>
      <c r="E56" s="39">
        <v>90</v>
      </c>
      <c r="F56" s="39">
        <v>100</v>
      </c>
      <c r="G56" s="40">
        <f>B56*Assumptions!$C$19*365*24*Assumptions!$D$26*1000/(Assumptions!$G$12*0.001) /10^9</f>
        <v>12.702820315082077</v>
      </c>
      <c r="H56" s="40">
        <f>C56*Assumptions!$C$20*365*24*Assumptions!$D$30*1000/(Assumptions!$G$12*0.001) /10^9</f>
        <v>69.468361900880922</v>
      </c>
      <c r="I56" s="40">
        <f>E56*Assumptions!$C$46/(Assumptions!$G$12*0.001) /10^9</f>
        <v>4.3943851129954234</v>
      </c>
      <c r="J56" s="40">
        <f>D56*Assumptions!$C$56/(Assumptions!$G$12*0.001) /10^9</f>
        <v>1.7620230289144978</v>
      </c>
      <c r="K56" s="40">
        <f>F56*Assumptions!$C$65/(Assumptions!$G$12*0.001) /10^9</f>
        <v>4.6113917852421116</v>
      </c>
      <c r="L56" s="47">
        <f>4*Assumptions!$C$10/Assumptions!$G$12</f>
        <v>3.9591825493004298</v>
      </c>
      <c r="M56" s="45">
        <v>79.099999999999994</v>
      </c>
      <c r="N56" s="39">
        <v>75</v>
      </c>
      <c r="O56" s="44">
        <f>N56*Assumptions!$C$97/(Assumptions!$G$13*0.001) /10^9*M56/100</f>
        <v>36.912654667824498</v>
      </c>
      <c r="P56" s="48">
        <f>Assumptions!$C$115*Assumptions!$C$113/(Assumptions!$G$13*0.001) /10^9</f>
        <v>0</v>
      </c>
      <c r="Q56" s="42">
        <f t="shared" si="3"/>
        <v>133.81081936023998</v>
      </c>
      <c r="S56" s="29" t="str">
        <f t="shared" si="4"/>
        <v>(400,32,90,100,75,0.79)</v>
      </c>
      <c r="U56" s="29" t="str">
        <f t="shared" si="2"/>
        <v>(400,32,90)</v>
      </c>
    </row>
    <row r="57" spans="2:21">
      <c r="B57" s="38">
        <v>12</v>
      </c>
      <c r="C57" s="39">
        <v>400</v>
      </c>
      <c r="D57" s="39">
        <v>32</v>
      </c>
      <c r="E57" s="39">
        <v>100</v>
      </c>
      <c r="F57" s="39">
        <v>100</v>
      </c>
      <c r="G57" s="40">
        <f>B57*Assumptions!$C$19*365*24*Assumptions!$D$26*1000/(Assumptions!$G$12*0.001) /10^9</f>
        <v>12.702820315082077</v>
      </c>
      <c r="H57" s="40">
        <f>C57*Assumptions!$C$20*365*24*Assumptions!$D$30*1000/(Assumptions!$G$12*0.001) /10^9</f>
        <v>69.468361900880922</v>
      </c>
      <c r="I57" s="40">
        <f>E57*Assumptions!$C$46/(Assumptions!$G$12*0.001) /10^9</f>
        <v>4.8826501255504704</v>
      </c>
      <c r="J57" s="40">
        <f>D57*Assumptions!$C$56/(Assumptions!$G$12*0.001) /10^9</f>
        <v>1.7620230289144978</v>
      </c>
      <c r="K57" s="40">
        <f>F57*Assumptions!$C$65/(Assumptions!$G$12*0.001) /10^9</f>
        <v>4.6113917852421116</v>
      </c>
      <c r="L57" s="47">
        <f>4*Assumptions!$C$10/Assumptions!$G$12</f>
        <v>3.9591825493004298</v>
      </c>
      <c r="M57" s="45">
        <v>79.180000000000007</v>
      </c>
      <c r="N57" s="39">
        <v>74</v>
      </c>
      <c r="O57" s="44">
        <f>N57*Assumptions!$C$97/(Assumptions!$G$13*0.001) /10^9*M57/100</f>
        <v>36.457320817240195</v>
      </c>
      <c r="P57" s="48">
        <f>Assumptions!$C$115*Assumptions!$C$113/(Assumptions!$G$13*0.001) /10^9</f>
        <v>0</v>
      </c>
      <c r="Q57" s="42">
        <f t="shared" si="3"/>
        <v>133.84375052221071</v>
      </c>
      <c r="S57" s="29" t="str">
        <f t="shared" si="4"/>
        <v>(400,32,100,100,74,0.79)</v>
      </c>
      <c r="U57" s="29" t="str">
        <f t="shared" si="2"/>
        <v>(400,32,100)</v>
      </c>
    </row>
    <row r="58" spans="2:21">
      <c r="B58" s="38">
        <v>12</v>
      </c>
      <c r="C58" s="39">
        <v>410</v>
      </c>
      <c r="D58" s="39">
        <v>31</v>
      </c>
      <c r="E58" s="39">
        <v>20</v>
      </c>
      <c r="F58" s="39">
        <v>100</v>
      </c>
      <c r="G58" s="40">
        <f>B58*Assumptions!$C$19*365*24*Assumptions!$D$26*1000/(Assumptions!$G$12*0.001) /10^9</f>
        <v>12.702820315082077</v>
      </c>
      <c r="H58" s="40">
        <f>C58*Assumptions!$C$20*365*24*Assumptions!$D$30*1000/(Assumptions!$G$12*0.001) /10^9</f>
        <v>71.205070948402934</v>
      </c>
      <c r="I58" s="40">
        <f>E58*Assumptions!$C$46/(Assumptions!$G$12*0.001) /10^9</f>
        <v>0.9765300251100939</v>
      </c>
      <c r="J58" s="40">
        <f>D58*Assumptions!$C$56/(Assumptions!$G$12*0.001) /10^9</f>
        <v>1.7069598092609197</v>
      </c>
      <c r="K58" s="40">
        <f>F58*Assumptions!$C$65/(Assumptions!$G$12*0.001) /10^9</f>
        <v>4.6113917852421116</v>
      </c>
      <c r="L58" s="47">
        <f>4*Assumptions!$C$10/Assumptions!$G$12</f>
        <v>3.9591825493004298</v>
      </c>
      <c r="M58" s="45">
        <v>69.75</v>
      </c>
      <c r="N58" s="39">
        <v>88</v>
      </c>
      <c r="O58" s="44">
        <f>N58*Assumptions!$C$97/(Assumptions!$G$13*0.001) /10^9*M58/100</f>
        <v>38.191297825723858</v>
      </c>
      <c r="P58" s="48">
        <f>Assumptions!$C$115*Assumptions!$C$113/(Assumptions!$G$13*0.001) /10^9</f>
        <v>0</v>
      </c>
      <c r="Q58" s="42">
        <f t="shared" si="3"/>
        <v>133.35325325812244</v>
      </c>
      <c r="S58" s="29" t="str">
        <f t="shared" si="4"/>
        <v>(410,31,20,100,88,0.7)</v>
      </c>
      <c r="U58" s="29" t="str">
        <f t="shared" si="2"/>
        <v>(410,31,20)</v>
      </c>
    </row>
    <row r="59" spans="2:21">
      <c r="B59" s="38">
        <v>12</v>
      </c>
      <c r="C59" s="39">
        <v>410</v>
      </c>
      <c r="D59" s="39">
        <v>31</v>
      </c>
      <c r="E59" s="39">
        <v>30</v>
      </c>
      <c r="F59" s="39">
        <v>100</v>
      </c>
      <c r="G59" s="40">
        <f>B59*Assumptions!$C$19*365*24*Assumptions!$D$26*1000/(Assumptions!$G$12*0.001) /10^9</f>
        <v>12.702820315082077</v>
      </c>
      <c r="H59" s="40">
        <f>C59*Assumptions!$C$20*365*24*Assumptions!$D$30*1000/(Assumptions!$G$12*0.001) /10^9</f>
        <v>71.205070948402934</v>
      </c>
      <c r="I59" s="40">
        <f>E59*Assumptions!$C$46/(Assumptions!$G$12*0.001) /10^9</f>
        <v>1.4647950376651411</v>
      </c>
      <c r="J59" s="40">
        <f>D59*Assumptions!$C$56/(Assumptions!$G$12*0.001) /10^9</f>
        <v>1.7069598092609197</v>
      </c>
      <c r="K59" s="40">
        <f>F59*Assumptions!$C$65/(Assumptions!$G$12*0.001) /10^9</f>
        <v>4.6113917852421116</v>
      </c>
      <c r="L59" s="47">
        <f>4*Assumptions!$C$10/Assumptions!$G$12</f>
        <v>3.9591825493004298</v>
      </c>
      <c r="M59" s="45">
        <v>75.34</v>
      </c>
      <c r="N59" s="39">
        <v>79</v>
      </c>
      <c r="O59" s="44">
        <f>N59*Assumptions!$C$97/(Assumptions!$G$13*0.001) /10^9*M59/100</f>
        <v>37.033114675303494</v>
      </c>
      <c r="P59" s="48">
        <f>Assumptions!$C$115*Assumptions!$C$113/(Assumptions!$G$13*0.001) /10^9</f>
        <v>0</v>
      </c>
      <c r="Q59" s="42">
        <f t="shared" si="3"/>
        <v>132.68333512025711</v>
      </c>
      <c r="S59" s="29" t="str">
        <f t="shared" si="4"/>
        <v>(410,31,30,100,79,0.75)</v>
      </c>
      <c r="U59" s="29" t="str">
        <f t="shared" si="2"/>
        <v>(410,31,30)</v>
      </c>
    </row>
    <row r="60" spans="2:21">
      <c r="B60" s="38">
        <v>12</v>
      </c>
      <c r="C60" s="39">
        <v>410</v>
      </c>
      <c r="D60" s="39">
        <v>31</v>
      </c>
      <c r="E60" s="39">
        <v>40</v>
      </c>
      <c r="F60" s="39">
        <v>100</v>
      </c>
      <c r="G60" s="40">
        <f>B60*Assumptions!$C$19*365*24*Assumptions!$D$26*1000/(Assumptions!$G$12*0.001) /10^9</f>
        <v>12.702820315082077</v>
      </c>
      <c r="H60" s="40">
        <f>C60*Assumptions!$C$20*365*24*Assumptions!$D$30*1000/(Assumptions!$G$12*0.001) /10^9</f>
        <v>71.205070948402934</v>
      </c>
      <c r="I60" s="40">
        <f>E60*Assumptions!$C$46/(Assumptions!$G$12*0.001) /10^9</f>
        <v>1.9530600502201878</v>
      </c>
      <c r="J60" s="40">
        <f>D60*Assumptions!$C$56/(Assumptions!$G$12*0.001) /10^9</f>
        <v>1.7069598092609197</v>
      </c>
      <c r="K60" s="40">
        <f>F60*Assumptions!$C$65/(Assumptions!$G$12*0.001) /10^9</f>
        <v>4.6113917852421116</v>
      </c>
      <c r="L60" s="47">
        <f>4*Assumptions!$C$10/Assumptions!$G$12</f>
        <v>3.9591825493004298</v>
      </c>
      <c r="M60" s="45">
        <v>77.89</v>
      </c>
      <c r="N60" s="39">
        <v>75</v>
      </c>
      <c r="O60" s="44">
        <f>N60*Assumptions!$C$97/(Assumptions!$G$13*0.001) /10^9*M60/100</f>
        <v>36.347998382766761</v>
      </c>
      <c r="P60" s="48">
        <f>Assumptions!$C$115*Assumptions!$C$113/(Assumptions!$G$13*0.001) /10^9</f>
        <v>0</v>
      </c>
      <c r="Q60" s="42">
        <f t="shared" si="3"/>
        <v>132.48648384027541</v>
      </c>
      <c r="S60" s="29" t="str">
        <f t="shared" si="4"/>
        <v>(410,31,40,100,75,0.78)</v>
      </c>
      <c r="U60" s="29" t="str">
        <f t="shared" si="2"/>
        <v>(410,31,40)</v>
      </c>
    </row>
    <row r="61" spans="2:21">
      <c r="B61" s="38">
        <v>12</v>
      </c>
      <c r="C61" s="39">
        <v>410</v>
      </c>
      <c r="D61" s="39">
        <v>31</v>
      </c>
      <c r="E61" s="39">
        <v>50</v>
      </c>
      <c r="F61" s="39">
        <v>100</v>
      </c>
      <c r="G61" s="40">
        <f>B61*Assumptions!$C$19*365*24*Assumptions!$D$26*1000/(Assumptions!$G$12*0.001) /10^9</f>
        <v>12.702820315082077</v>
      </c>
      <c r="H61" s="40">
        <f>C61*Assumptions!$C$20*365*24*Assumptions!$D$30*1000/(Assumptions!$G$12*0.001) /10^9</f>
        <v>71.205070948402934</v>
      </c>
      <c r="I61" s="40">
        <f>E61*Assumptions!$C$46/(Assumptions!$G$12*0.001) /10^9</f>
        <v>2.4413250627752352</v>
      </c>
      <c r="J61" s="40">
        <f>D61*Assumptions!$C$56/(Assumptions!$G$12*0.001) /10^9</f>
        <v>1.7069598092609197</v>
      </c>
      <c r="K61" s="40">
        <f>F61*Assumptions!$C$65/(Assumptions!$G$12*0.001) /10^9</f>
        <v>4.6113917852421116</v>
      </c>
      <c r="L61" s="47">
        <f>4*Assumptions!$C$10/Assumptions!$G$12</f>
        <v>3.9591825493004298</v>
      </c>
      <c r="M61" s="45">
        <v>79.19</v>
      </c>
      <c r="N61" s="39">
        <v>73</v>
      </c>
      <c r="O61" s="44">
        <f>N61*Assumptions!$C$97/(Assumptions!$G$13*0.001) /10^9*M61/100</f>
        <v>35.969196458421692</v>
      </c>
      <c r="P61" s="48">
        <f>Assumptions!$C$115*Assumptions!$C$113/(Assumptions!$G$13*0.001) /10^9</f>
        <v>0</v>
      </c>
      <c r="Q61" s="42">
        <f t="shared" si="3"/>
        <v>132.5959469284854</v>
      </c>
      <c r="S61" s="29" t="str">
        <f t="shared" si="4"/>
        <v>(410,31,50,100,73,0.79)</v>
      </c>
      <c r="U61" s="29" t="str">
        <f t="shared" si="2"/>
        <v>(410,31,50)</v>
      </c>
    </row>
    <row r="62" spans="2:21">
      <c r="B62" s="38">
        <v>12</v>
      </c>
      <c r="C62" s="39">
        <v>410</v>
      </c>
      <c r="D62" s="39">
        <v>31</v>
      </c>
      <c r="E62" s="39">
        <v>60</v>
      </c>
      <c r="F62" s="39">
        <v>100</v>
      </c>
      <c r="G62" s="40">
        <f>B62*Assumptions!$C$19*365*24*Assumptions!$D$26*1000/(Assumptions!$G$12*0.001) /10^9</f>
        <v>12.702820315082077</v>
      </c>
      <c r="H62" s="40">
        <f>C62*Assumptions!$C$20*365*24*Assumptions!$D$30*1000/(Assumptions!$G$12*0.001) /10^9</f>
        <v>71.205070948402934</v>
      </c>
      <c r="I62" s="40">
        <f>E62*Assumptions!$C$46/(Assumptions!$G$12*0.001) /10^9</f>
        <v>2.9295900753302822</v>
      </c>
      <c r="J62" s="40">
        <f>D62*Assumptions!$C$56/(Assumptions!$G$12*0.001) /10^9</f>
        <v>1.7069598092609197</v>
      </c>
      <c r="K62" s="40">
        <f>F62*Assumptions!$C$65/(Assumptions!$G$12*0.001) /10^9</f>
        <v>4.6113917852421116</v>
      </c>
      <c r="L62" s="47">
        <f>4*Assumptions!$C$10/Assumptions!$G$12</f>
        <v>3.9591825493004298</v>
      </c>
      <c r="M62" s="45">
        <v>79.88</v>
      </c>
      <c r="N62" s="39">
        <v>72</v>
      </c>
      <c r="O62" s="44">
        <f>N62*Assumptions!$C$97/(Assumptions!$G$13*0.001) /10^9*M62/100</f>
        <v>35.785582056525762</v>
      </c>
      <c r="P62" s="48">
        <f>Assumptions!$C$115*Assumptions!$C$113/(Assumptions!$G$13*0.001) /10^9</f>
        <v>0</v>
      </c>
      <c r="Q62" s="42">
        <f t="shared" si="3"/>
        <v>132.90059753914451</v>
      </c>
      <c r="S62" s="29" t="str">
        <f t="shared" si="4"/>
        <v>(410,31,60,100,72,0.8)</v>
      </c>
      <c r="U62" s="29" t="str">
        <f t="shared" si="2"/>
        <v>(410,31,60)</v>
      </c>
    </row>
    <row r="63" spans="2:21">
      <c r="B63" s="38">
        <v>12</v>
      </c>
      <c r="C63" s="39">
        <v>410</v>
      </c>
      <c r="D63" s="39">
        <v>31</v>
      </c>
      <c r="E63" s="39">
        <v>70</v>
      </c>
      <c r="F63" s="39">
        <v>100</v>
      </c>
      <c r="G63" s="40">
        <f>B63*Assumptions!$C$19*365*24*Assumptions!$D$26*1000/(Assumptions!$G$12*0.001) /10^9</f>
        <v>12.702820315082077</v>
      </c>
      <c r="H63" s="40">
        <f>C63*Assumptions!$C$20*365*24*Assumptions!$D$30*1000/(Assumptions!$G$12*0.001) /10^9</f>
        <v>71.205070948402934</v>
      </c>
      <c r="I63" s="40">
        <f>E63*Assumptions!$C$46/(Assumptions!$G$12*0.001) /10^9</f>
        <v>3.4178550878853291</v>
      </c>
      <c r="J63" s="40">
        <f>D63*Assumptions!$C$56/(Assumptions!$G$12*0.001) /10^9</f>
        <v>1.7069598092609197</v>
      </c>
      <c r="K63" s="40">
        <f>F63*Assumptions!$C$65/(Assumptions!$G$12*0.001) /10^9</f>
        <v>4.6113917852421116</v>
      </c>
      <c r="L63" s="47">
        <f>4*Assumptions!$C$10/Assumptions!$G$12</f>
        <v>3.9591825493004298</v>
      </c>
      <c r="M63" s="45">
        <v>80.25</v>
      </c>
      <c r="N63" s="39">
        <v>72</v>
      </c>
      <c r="O63" s="44">
        <f>N63*Assumptions!$C$97/(Assumptions!$G$13*0.001) /10^9*M63/100</f>
        <v>35.95133900896586</v>
      </c>
      <c r="P63" s="48">
        <f>Assumptions!$C$115*Assumptions!$C$113/(Assumptions!$G$13*0.001) /10^9</f>
        <v>0</v>
      </c>
      <c r="Q63" s="42">
        <f t="shared" si="3"/>
        <v>133.55461950413968</v>
      </c>
      <c r="S63" s="29" t="str">
        <f t="shared" si="4"/>
        <v>(410,31,70,100,72,0.8)</v>
      </c>
      <c r="U63" s="29" t="str">
        <f t="shared" si="2"/>
        <v>(410,31,70)</v>
      </c>
    </row>
    <row r="64" spans="2:21">
      <c r="B64" s="38">
        <v>12</v>
      </c>
      <c r="C64" s="39">
        <v>410</v>
      </c>
      <c r="D64" s="39">
        <v>31</v>
      </c>
      <c r="E64" s="39">
        <v>80</v>
      </c>
      <c r="F64" s="39">
        <v>100</v>
      </c>
      <c r="G64" s="40">
        <f>B64*Assumptions!$C$19*365*24*Assumptions!$D$26*1000/(Assumptions!$G$12*0.001) /10^9</f>
        <v>12.702820315082077</v>
      </c>
      <c r="H64" s="40">
        <f>C64*Assumptions!$C$20*365*24*Assumptions!$D$30*1000/(Assumptions!$G$12*0.001) /10^9</f>
        <v>71.205070948402934</v>
      </c>
      <c r="I64" s="40">
        <f>E64*Assumptions!$C$46/(Assumptions!$G$12*0.001) /10^9</f>
        <v>3.9061201004403756</v>
      </c>
      <c r="J64" s="40">
        <f>D64*Assumptions!$C$56/(Assumptions!$G$12*0.001) /10^9</f>
        <v>1.7069598092609197</v>
      </c>
      <c r="K64" s="40">
        <f>F64*Assumptions!$C$65/(Assumptions!$G$12*0.001) /10^9</f>
        <v>4.6113917852421116</v>
      </c>
      <c r="L64" s="47">
        <f>4*Assumptions!$C$10/Assumptions!$G$12</f>
        <v>3.9591825493004298</v>
      </c>
      <c r="M64" s="45">
        <v>80.58</v>
      </c>
      <c r="N64" s="39">
        <v>72</v>
      </c>
      <c r="O64" s="44">
        <f>N64*Assumptions!$C$97/(Assumptions!$G$13*0.001) /10^9*M64/100</f>
        <v>36.099176290871888</v>
      </c>
      <c r="P64" s="48">
        <f>Assumptions!$C$115*Assumptions!$C$113/(Assumptions!$G$13*0.001) /10^9</f>
        <v>0</v>
      </c>
      <c r="Q64" s="42">
        <f t="shared" si="3"/>
        <v>134.19072179860075</v>
      </c>
      <c r="S64" s="29" t="str">
        <f t="shared" si="4"/>
        <v>(410,31,80,100,72,0.81)</v>
      </c>
      <c r="U64" s="29" t="str">
        <f t="shared" si="2"/>
        <v>(410,31,80)</v>
      </c>
    </row>
    <row r="65" spans="2:21">
      <c r="B65" s="38">
        <v>12</v>
      </c>
      <c r="C65" s="39">
        <v>410</v>
      </c>
      <c r="D65" s="39">
        <v>31</v>
      </c>
      <c r="E65" s="39">
        <v>90</v>
      </c>
      <c r="F65" s="39">
        <v>100</v>
      </c>
      <c r="G65" s="40">
        <f>B65*Assumptions!$C$19*365*24*Assumptions!$D$26*1000/(Assumptions!$G$12*0.001) /10^9</f>
        <v>12.702820315082077</v>
      </c>
      <c r="H65" s="40">
        <f>C65*Assumptions!$C$20*365*24*Assumptions!$D$30*1000/(Assumptions!$G$12*0.001) /10^9</f>
        <v>71.205070948402934</v>
      </c>
      <c r="I65" s="40">
        <f>E65*Assumptions!$C$46/(Assumptions!$G$12*0.001) /10^9</f>
        <v>4.3943851129954234</v>
      </c>
      <c r="J65" s="40">
        <f>D65*Assumptions!$C$56/(Assumptions!$G$12*0.001) /10^9</f>
        <v>1.7069598092609197</v>
      </c>
      <c r="K65" s="40">
        <f>F65*Assumptions!$C$65/(Assumptions!$G$12*0.001) /10^9</f>
        <v>4.6113917852421116</v>
      </c>
      <c r="L65" s="47">
        <f>4*Assumptions!$C$10/Assumptions!$G$12</f>
        <v>3.9591825493004298</v>
      </c>
      <c r="M65" s="45">
        <v>80.709999999999994</v>
      </c>
      <c r="N65" s="39">
        <v>71</v>
      </c>
      <c r="O65" s="44">
        <f>N65*Assumptions!$C$97/(Assumptions!$G$13*0.001) /10^9*M65/100</f>
        <v>35.655228897606101</v>
      </c>
      <c r="P65" s="48">
        <f>Assumptions!$C$115*Assumptions!$C$113/(Assumptions!$G$13*0.001) /10^9</f>
        <v>0</v>
      </c>
      <c r="Q65" s="42">
        <f t="shared" si="3"/>
        <v>134.23503941788999</v>
      </c>
      <c r="S65" s="29" t="str">
        <f t="shared" si="4"/>
        <v>(410,31,90,100,71,0.81)</v>
      </c>
      <c r="U65" s="29" t="str">
        <f t="shared" si="2"/>
        <v>(410,31,90)</v>
      </c>
    </row>
    <row r="66" spans="2:21">
      <c r="B66" s="38">
        <v>12</v>
      </c>
      <c r="C66" s="39">
        <v>410</v>
      </c>
      <c r="D66" s="39">
        <v>31</v>
      </c>
      <c r="E66" s="39">
        <v>100</v>
      </c>
      <c r="F66" s="39">
        <v>100</v>
      </c>
      <c r="G66" s="40">
        <f>B66*Assumptions!$C$19*365*24*Assumptions!$D$26*1000/(Assumptions!$G$12*0.001) /10^9</f>
        <v>12.702820315082077</v>
      </c>
      <c r="H66" s="40">
        <f>C66*Assumptions!$C$20*365*24*Assumptions!$D$30*1000/(Assumptions!$G$12*0.001) /10^9</f>
        <v>71.205070948402934</v>
      </c>
      <c r="I66" s="40">
        <f>E66*Assumptions!$C$46/(Assumptions!$G$12*0.001) /10^9</f>
        <v>4.8826501255504704</v>
      </c>
      <c r="J66" s="40">
        <f>D66*Assumptions!$C$56/(Assumptions!$G$12*0.001) /10^9</f>
        <v>1.7069598092609197</v>
      </c>
      <c r="K66" s="40">
        <f>F66*Assumptions!$C$65/(Assumptions!$G$12*0.001) /10^9</f>
        <v>4.6113917852421116</v>
      </c>
      <c r="L66" s="47">
        <f>4*Assumptions!$C$10/Assumptions!$G$12</f>
        <v>3.9591825493004298</v>
      </c>
      <c r="M66" s="45">
        <v>80.819999999999993</v>
      </c>
      <c r="N66">
        <v>71</v>
      </c>
      <c r="O66" s="44">
        <f>N66*Assumptions!$C$97/(Assumptions!$G$13*0.001) /10^9*M66/100</f>
        <v>35.703823559714102</v>
      </c>
      <c r="P66" s="48">
        <f>Assumptions!$C$115*Assumptions!$C$113/(Assumptions!$G$13*0.001) /10^9</f>
        <v>0</v>
      </c>
      <c r="Q66" s="42">
        <f t="shared" si="3"/>
        <v>134.77189909255304</v>
      </c>
      <c r="S66" s="29" t="str">
        <f t="shared" si="4"/>
        <v>(410,31,100,100,71,0.81)</v>
      </c>
      <c r="U66" s="29" t="str">
        <f t="shared" si="2"/>
        <v>(410,31,100)</v>
      </c>
    </row>
    <row r="67" spans="2:21">
      <c r="B67" s="38">
        <v>12</v>
      </c>
      <c r="C67" s="39">
        <v>420</v>
      </c>
      <c r="D67" s="39">
        <v>31</v>
      </c>
      <c r="E67" s="39">
        <v>20</v>
      </c>
      <c r="F67" s="39">
        <v>100</v>
      </c>
      <c r="G67" s="40">
        <f>B67*Assumptions!$C$19*365*24*Assumptions!$D$26*1000/(Assumptions!$G$12*0.001) /10^9</f>
        <v>12.702820315082077</v>
      </c>
      <c r="H67" s="40">
        <f>C67*Assumptions!$C$20*365*24*Assumptions!$D$30*1000/(Assumptions!$G$12*0.001) /10^9</f>
        <v>72.941779995924975</v>
      </c>
      <c r="I67" s="40">
        <f>E67*Assumptions!$C$46/(Assumptions!$G$12*0.001) /10^9</f>
        <v>0.9765300251100939</v>
      </c>
      <c r="J67" s="40">
        <f>D67*Assumptions!$C$56/(Assumptions!$G$12*0.001) /10^9</f>
        <v>1.7069598092609197</v>
      </c>
      <c r="K67" s="40">
        <f>F67*Assumptions!$C$65/(Assumptions!$G$12*0.001) /10^9</f>
        <v>4.6113917852421116</v>
      </c>
      <c r="L67" s="47">
        <f>4*Assumptions!$C$10/Assumptions!$G$12</f>
        <v>3.9591825493004298</v>
      </c>
      <c r="M67" s="45">
        <v>72.09</v>
      </c>
      <c r="N67" s="39">
        <v>82</v>
      </c>
      <c r="O67" s="44">
        <f>N67*Assumptions!$C$97/(Assumptions!$G$13*0.001) /10^9*M67/100</f>
        <v>36.781243750574703</v>
      </c>
      <c r="P67" s="48">
        <f>Assumptions!$C$115*Assumptions!$C$113/(Assumptions!$G$13*0.001) /10^9</f>
        <v>0</v>
      </c>
      <c r="Q67" s="42">
        <f t="shared" si="3"/>
        <v>133.6799082304953</v>
      </c>
      <c r="S67" s="29" t="str">
        <f t="shared" si="4"/>
        <v>(420,31,20,100,82,0.72)</v>
      </c>
      <c r="U67" s="29" t="str">
        <f t="shared" si="2"/>
        <v>(420,31,20)</v>
      </c>
    </row>
    <row r="68" spans="2:21">
      <c r="B68" s="38">
        <v>12</v>
      </c>
      <c r="C68" s="39">
        <v>420</v>
      </c>
      <c r="D68" s="39">
        <v>31</v>
      </c>
      <c r="E68" s="39">
        <v>30</v>
      </c>
      <c r="F68" s="39">
        <v>100</v>
      </c>
      <c r="G68" s="40">
        <f>B68*Assumptions!$C$19*365*24*Assumptions!$D$26*1000/(Assumptions!$G$12*0.001) /10^9</f>
        <v>12.702820315082077</v>
      </c>
      <c r="H68" s="40">
        <f>C68*Assumptions!$C$20*365*24*Assumptions!$D$30*1000/(Assumptions!$G$12*0.001) /10^9</f>
        <v>72.941779995924975</v>
      </c>
      <c r="I68" s="40">
        <f>E68*Assumptions!$C$46/(Assumptions!$G$12*0.001) /10^9</f>
        <v>1.4647950376651411</v>
      </c>
      <c r="J68" s="40">
        <f>D68*Assumptions!$C$56/(Assumptions!$G$12*0.001) /10^9</f>
        <v>1.7069598092609197</v>
      </c>
      <c r="K68" s="40">
        <f>F68*Assumptions!$C$65/(Assumptions!$G$12*0.001) /10^9</f>
        <v>4.6113917852421116</v>
      </c>
      <c r="L68" s="47">
        <f>4*Assumptions!$C$10/Assumptions!$G$12</f>
        <v>3.9591825493004298</v>
      </c>
      <c r="M68" s="45">
        <v>77.239999999999995</v>
      </c>
      <c r="N68" s="39">
        <v>75</v>
      </c>
      <c r="O68" s="44">
        <f>N68*Assumptions!$C$97/(Assumptions!$G$13*0.001) /10^9*M68/100</f>
        <v>36.044670626330777</v>
      </c>
      <c r="P68" s="48">
        <f>Assumptions!$C$115*Assumptions!$C$113/(Assumptions!$G$13*0.001) /10^9</f>
        <v>0</v>
      </c>
      <c r="Q68" s="42">
        <f t="shared" si="3"/>
        <v>133.43160011880644</v>
      </c>
      <c r="S68" s="29" t="str">
        <f t="shared" si="4"/>
        <v>(420,31,30,100,75,0.77)</v>
      </c>
      <c r="U68" s="29" t="str">
        <f t="shared" si="2"/>
        <v>(420,31,30)</v>
      </c>
    </row>
    <row r="69" spans="2:21">
      <c r="B69" s="38">
        <v>12</v>
      </c>
      <c r="C69" s="39">
        <v>420</v>
      </c>
      <c r="D69" s="39">
        <v>31</v>
      </c>
      <c r="E69" s="39">
        <v>40</v>
      </c>
      <c r="F69" s="39">
        <v>100</v>
      </c>
      <c r="G69" s="40">
        <f>B69*Assumptions!$C$19*365*24*Assumptions!$D$26*1000/(Assumptions!$G$12*0.001) /10^9</f>
        <v>12.702820315082077</v>
      </c>
      <c r="H69" s="40">
        <f>C69*Assumptions!$C$20*365*24*Assumptions!$D$30*1000/(Assumptions!$G$12*0.001) /10^9</f>
        <v>72.941779995924975</v>
      </c>
      <c r="I69" s="40">
        <f>E69*Assumptions!$C$46/(Assumptions!$G$12*0.001) /10^9</f>
        <v>1.9530600502201878</v>
      </c>
      <c r="J69" s="40">
        <f>D69*Assumptions!$C$56/(Assumptions!$G$12*0.001) /10^9</f>
        <v>1.7069598092609197</v>
      </c>
      <c r="K69" s="40">
        <f>F69*Assumptions!$C$65/(Assumptions!$G$12*0.001) /10^9</f>
        <v>4.6113917852421116</v>
      </c>
      <c r="L69" s="47">
        <f>4*Assumptions!$C$10/Assumptions!$G$12</f>
        <v>3.9591825493004298</v>
      </c>
      <c r="M69" s="45">
        <v>79.599999999999994</v>
      </c>
      <c r="N69" s="39">
        <v>72</v>
      </c>
      <c r="O69" s="44">
        <f>N69*Assumptions!$C$97/(Assumptions!$G$13*0.001) /10^9*M69/100</f>
        <v>35.660144362787321</v>
      </c>
      <c r="P69" s="48">
        <f>Assumptions!$C$115*Assumptions!$C$113/(Assumptions!$G$13*0.001) /10^9</f>
        <v>0</v>
      </c>
      <c r="Q69" s="42">
        <f t="shared" si="3"/>
        <v>133.53533886781804</v>
      </c>
      <c r="S69" s="29" t="str">
        <f t="shared" si="4"/>
        <v>(420,31,40,100,72,0.8)</v>
      </c>
      <c r="U69" s="29" t="str">
        <f t="shared" si="2"/>
        <v>(420,31,40)</v>
      </c>
    </row>
    <row r="70" spans="2:21">
      <c r="B70" s="38">
        <v>12</v>
      </c>
      <c r="C70" s="39">
        <v>420</v>
      </c>
      <c r="D70" s="39">
        <v>31</v>
      </c>
      <c r="E70" s="39">
        <v>50</v>
      </c>
      <c r="F70" s="39">
        <v>100</v>
      </c>
      <c r="G70" s="40">
        <f>B70*Assumptions!$C$19*365*24*Assumptions!$D$26*1000/(Assumptions!$G$12*0.001) /10^9</f>
        <v>12.702820315082077</v>
      </c>
      <c r="H70" s="40">
        <f>C70*Assumptions!$C$20*365*24*Assumptions!$D$30*1000/(Assumptions!$G$12*0.001) /10^9</f>
        <v>72.941779995924975</v>
      </c>
      <c r="I70" s="40">
        <f>E70*Assumptions!$C$46/(Assumptions!$G$12*0.001) /10^9</f>
        <v>2.4413250627752352</v>
      </c>
      <c r="J70" s="40">
        <f>D70*Assumptions!$C$56/(Assumptions!$G$12*0.001) /10^9</f>
        <v>1.7069598092609197</v>
      </c>
      <c r="K70" s="40">
        <f>F70*Assumptions!$C$65/(Assumptions!$G$12*0.001) /10^9</f>
        <v>4.6113917852421116</v>
      </c>
      <c r="L70" s="47">
        <f>4*Assumptions!$C$10/Assumptions!$G$12</f>
        <v>3.9591825493004298</v>
      </c>
      <c r="M70" s="45">
        <v>80.739999999999995</v>
      </c>
      <c r="N70" s="39">
        <v>70</v>
      </c>
      <c r="O70" s="44">
        <f>N70*Assumptions!$C$97/(Assumptions!$G$13*0.001) /10^9*M70/100</f>
        <v>35.166109001535695</v>
      </c>
      <c r="P70" s="48">
        <f>Assumptions!$C$115*Assumptions!$C$113/(Assumptions!$G$13*0.001) /10^9</f>
        <v>0</v>
      </c>
      <c r="Q70" s="42">
        <f t="shared" si="3"/>
        <v>133.52956851912145</v>
      </c>
      <c r="S70" s="29" t="str">
        <f t="shared" si="4"/>
        <v>(420,31,50,100,70,0.81)</v>
      </c>
      <c r="U70" s="29" t="str">
        <f t="shared" ref="U70:U75" si="5">CONCATENATE("(",C70,",",D70,",",E70,")")</f>
        <v>(420,31,50)</v>
      </c>
    </row>
    <row r="71" spans="2:21">
      <c r="B71" s="38">
        <v>12</v>
      </c>
      <c r="C71" s="39">
        <v>420</v>
      </c>
      <c r="D71" s="39">
        <v>31</v>
      </c>
      <c r="E71" s="39">
        <v>60</v>
      </c>
      <c r="F71" s="39">
        <v>100</v>
      </c>
      <c r="G71" s="40">
        <f>B71*Assumptions!$C$19*365*24*Assumptions!$D$26*1000/(Assumptions!$G$12*0.001) /10^9</f>
        <v>12.702820315082077</v>
      </c>
      <c r="H71" s="40">
        <f>C71*Assumptions!$C$20*365*24*Assumptions!$D$30*1000/(Assumptions!$G$12*0.001) /10^9</f>
        <v>72.941779995924975</v>
      </c>
      <c r="I71" s="40">
        <f>E71*Assumptions!$C$46/(Assumptions!$G$12*0.001) /10^9</f>
        <v>2.9295900753302822</v>
      </c>
      <c r="J71" s="40">
        <f>D71*Assumptions!$C$56/(Assumptions!$G$12*0.001) /10^9</f>
        <v>1.7069598092609197</v>
      </c>
      <c r="K71" s="40">
        <f>F71*Assumptions!$C$65/(Assumptions!$G$12*0.001) /10^9</f>
        <v>4.6113917852421116</v>
      </c>
      <c r="L71" s="47">
        <f>4*Assumptions!$C$10/Assumptions!$G$12</f>
        <v>3.9591825493004298</v>
      </c>
      <c r="M71" s="45">
        <v>81.400000000000006</v>
      </c>
      <c r="N71" s="39">
        <v>69</v>
      </c>
      <c r="O71" s="44">
        <f>N71*Assumptions!$C$97/(Assumptions!$G$13*0.001) /10^9*M71/100</f>
        <v>34.94709080611937</v>
      </c>
      <c r="P71" s="48">
        <f>Assumptions!$C$115*Assumptions!$C$113/(Assumptions!$G$13*0.001) /10^9</f>
        <v>0</v>
      </c>
      <c r="Q71" s="42">
        <f t="shared" si="3"/>
        <v>133.79881533626016</v>
      </c>
      <c r="S71" s="29" t="str">
        <f t="shared" si="4"/>
        <v>(420,31,60,100,69,0.81)</v>
      </c>
      <c r="U71" s="29" t="str">
        <f t="shared" si="5"/>
        <v>(420,31,60)</v>
      </c>
    </row>
    <row r="72" spans="2:21">
      <c r="B72" s="38">
        <v>12</v>
      </c>
      <c r="C72" s="39">
        <v>420</v>
      </c>
      <c r="D72" s="39">
        <v>31</v>
      </c>
      <c r="E72" s="39">
        <v>70</v>
      </c>
      <c r="F72" s="39">
        <v>100</v>
      </c>
      <c r="G72" s="40">
        <f>B72*Assumptions!$C$19*365*24*Assumptions!$D$26*1000/(Assumptions!$G$12*0.001) /10^9</f>
        <v>12.702820315082077</v>
      </c>
      <c r="H72" s="40">
        <f>C72*Assumptions!$C$20*365*24*Assumptions!$D$30*1000/(Assumptions!$G$12*0.001) /10^9</f>
        <v>72.941779995924975</v>
      </c>
      <c r="I72" s="40">
        <f>E72*Assumptions!$C$46/(Assumptions!$G$12*0.001) /10^9</f>
        <v>3.4178550878853291</v>
      </c>
      <c r="J72" s="40">
        <f>D72*Assumptions!$C$56/(Assumptions!$G$12*0.001) /10^9</f>
        <v>1.7069598092609197</v>
      </c>
      <c r="K72" s="40">
        <f>F72*Assumptions!$C$65/(Assumptions!$G$12*0.001) /10^9</f>
        <v>4.6113917852421116</v>
      </c>
      <c r="L72" s="47">
        <f>4*Assumptions!$C$10/Assumptions!$G$12</f>
        <v>3.9591825493004298</v>
      </c>
      <c r="M72" s="45">
        <v>81.81</v>
      </c>
      <c r="N72" s="39">
        <v>69</v>
      </c>
      <c r="O72" s="44">
        <f>N72*Assumptions!$C$97/(Assumptions!$G$13*0.001) /10^9*M72/100</f>
        <v>35.123114236469604</v>
      </c>
      <c r="P72" s="48">
        <f>Assumptions!$C$115*Assumptions!$C$113/(Assumptions!$G$13*0.001) /10^9</f>
        <v>0</v>
      </c>
      <c r="Q72" s="42">
        <f t="shared" si="3"/>
        <v>134.46310377916546</v>
      </c>
      <c r="S72" s="29" t="str">
        <f t="shared" si="4"/>
        <v>(420,31,70,100,69,0.82)</v>
      </c>
      <c r="U72" s="29" t="str">
        <f t="shared" si="5"/>
        <v>(420,31,70)</v>
      </c>
    </row>
    <row r="73" spans="2:21">
      <c r="B73" s="38">
        <v>12</v>
      </c>
      <c r="C73" s="39">
        <v>420</v>
      </c>
      <c r="D73" s="39">
        <v>31</v>
      </c>
      <c r="E73" s="39">
        <v>80</v>
      </c>
      <c r="F73" s="39">
        <v>100</v>
      </c>
      <c r="G73" s="40">
        <f>B73*Assumptions!$C$19*365*24*Assumptions!$D$26*1000/(Assumptions!$G$12*0.001) /10^9</f>
        <v>12.702820315082077</v>
      </c>
      <c r="H73" s="40">
        <f>C73*Assumptions!$C$20*365*24*Assumptions!$D$30*1000/(Assumptions!$G$12*0.001) /10^9</f>
        <v>72.941779995924975</v>
      </c>
      <c r="I73" s="40">
        <f>E73*Assumptions!$C$46/(Assumptions!$G$12*0.001) /10^9</f>
        <v>3.9061201004403756</v>
      </c>
      <c r="J73" s="40">
        <f>D73*Assumptions!$C$56/(Assumptions!$G$12*0.001) /10^9</f>
        <v>1.7069598092609197</v>
      </c>
      <c r="K73" s="40">
        <f>F73*Assumptions!$C$65/(Assumptions!$G$12*0.001) /10^9</f>
        <v>4.6113917852421116</v>
      </c>
      <c r="L73" s="47">
        <f>4*Assumptions!$C$10/Assumptions!$G$12</f>
        <v>3.9591825493004298</v>
      </c>
      <c r="M73" s="45">
        <v>82.03</v>
      </c>
      <c r="N73" s="39">
        <v>69</v>
      </c>
      <c r="O73" s="44">
        <f>N73*Assumptions!$C$97/(Assumptions!$G$13*0.001) /10^9*M73/100</f>
        <v>35.217565833242894</v>
      </c>
      <c r="P73" s="48">
        <f>Assumptions!$C$115*Assumptions!$C$113/(Assumptions!$G$13*0.001) /10^9</f>
        <v>0</v>
      </c>
      <c r="Q73" s="42">
        <f t="shared" si="3"/>
        <v>135.04582038849378</v>
      </c>
      <c r="S73" s="29" t="str">
        <f t="shared" si="4"/>
        <v>(420,31,80,100,69,0.82)</v>
      </c>
      <c r="U73" s="29" t="str">
        <f t="shared" si="5"/>
        <v>(420,31,80)</v>
      </c>
    </row>
    <row r="74" spans="2:21">
      <c r="B74" s="38">
        <v>12</v>
      </c>
      <c r="C74" s="39">
        <v>420</v>
      </c>
      <c r="D74" s="39">
        <v>31</v>
      </c>
      <c r="E74" s="39">
        <v>90</v>
      </c>
      <c r="F74" s="39">
        <v>100</v>
      </c>
      <c r="G74" s="40">
        <f>B74*Assumptions!$C$19*365*24*Assumptions!$D$26*1000/(Assumptions!$G$12*0.001) /10^9</f>
        <v>12.702820315082077</v>
      </c>
      <c r="H74" s="40">
        <f>C74*Assumptions!$C$20*365*24*Assumptions!$D$30*1000/(Assumptions!$G$12*0.001) /10^9</f>
        <v>72.941779995924975</v>
      </c>
      <c r="I74" s="40">
        <f>E74*Assumptions!$C$46/(Assumptions!$G$12*0.001) /10^9</f>
        <v>4.3943851129954234</v>
      </c>
      <c r="J74" s="40">
        <f>D74*Assumptions!$C$56/(Assumptions!$G$12*0.001) /10^9</f>
        <v>1.7069598092609197</v>
      </c>
      <c r="K74" s="40">
        <f>F74*Assumptions!$C$65/(Assumptions!$G$12*0.001) /10^9</f>
        <v>4.6113917852421116</v>
      </c>
      <c r="L74" s="47">
        <f>4*Assumptions!$C$10/Assumptions!$G$12</f>
        <v>3.9591825493004298</v>
      </c>
      <c r="M74" s="45">
        <v>82.16</v>
      </c>
      <c r="N74" s="39">
        <v>69</v>
      </c>
      <c r="O74" s="44">
        <f>N74*Assumptions!$C$97/(Assumptions!$G$13*0.001) /10^9*M74/100</f>
        <v>35.273378140427113</v>
      </c>
      <c r="P74" s="48">
        <f>Assumptions!$C$115*Assumptions!$C$113/(Assumptions!$G$13*0.001) /10^9</f>
        <v>0</v>
      </c>
      <c r="Q74" s="42">
        <f t="shared" si="3"/>
        <v>135.58989770823305</v>
      </c>
      <c r="S74" s="29" t="str">
        <f t="shared" si="4"/>
        <v>(420,31,90,100,69,0.82)</v>
      </c>
      <c r="U74" s="29" t="str">
        <f t="shared" si="5"/>
        <v>(420,31,90)</v>
      </c>
    </row>
    <row r="75" spans="2:21">
      <c r="B75" s="38">
        <v>12</v>
      </c>
      <c r="C75" s="39">
        <v>420</v>
      </c>
      <c r="D75" s="39">
        <v>31</v>
      </c>
      <c r="E75" s="39">
        <v>100</v>
      </c>
      <c r="F75" s="39">
        <v>100</v>
      </c>
      <c r="G75" s="40">
        <f>B75*Assumptions!$C$19*365*24*Assumptions!$D$26*1000/(Assumptions!$G$12*0.001) /10^9</f>
        <v>12.702820315082077</v>
      </c>
      <c r="H75" s="40">
        <f>C75*Assumptions!$C$20*365*24*Assumptions!$D$30*1000/(Assumptions!$G$12*0.001) /10^9</f>
        <v>72.941779995924975</v>
      </c>
      <c r="I75" s="40">
        <f>E75*Assumptions!$C$46/(Assumptions!$G$12*0.001) /10^9</f>
        <v>4.8826501255504704</v>
      </c>
      <c r="J75" s="40">
        <f>D75*Assumptions!$C$56/(Assumptions!$G$12*0.001) /10^9</f>
        <v>1.7069598092609197</v>
      </c>
      <c r="K75" s="40">
        <f>F75*Assumptions!$C$65/(Assumptions!$G$12*0.001) /10^9</f>
        <v>4.6113917852421116</v>
      </c>
      <c r="L75" s="47">
        <f>4*Assumptions!$C$10/Assumptions!$G$12</f>
        <v>3.9591825493004298</v>
      </c>
      <c r="M75" s="45">
        <v>82.29</v>
      </c>
      <c r="N75" s="39">
        <v>69</v>
      </c>
      <c r="O75" s="44">
        <f>N75*Assumptions!$C$97/(Assumptions!$G$13*0.001) /10^9*M75/100</f>
        <v>35.329190447611339</v>
      </c>
      <c r="P75" s="48">
        <f>Assumptions!$C$115*Assumptions!$C$113/(Assumptions!$G$13*0.001) /10^9</f>
        <v>0</v>
      </c>
      <c r="Q75" s="42">
        <f t="shared" si="3"/>
        <v>136.13397502797233</v>
      </c>
      <c r="S75" s="29" t="str">
        <f t="shared" si="4"/>
        <v>(420,31,100,100,69,0.82)</v>
      </c>
      <c r="U75" s="29" t="str">
        <f t="shared" si="5"/>
        <v>(420,31,100)</v>
      </c>
    </row>
  </sheetData>
  <autoFilter ref="B4:N4"/>
  <mergeCells count="2">
    <mergeCell ref="G2:L2"/>
    <mergeCell ref="M2:R2"/>
  </mergeCells>
  <phoneticPr fontId="15"/>
  <conditionalFormatting sqref="C5:C75">
    <cfRule type="colorScale" priority="1">
      <colorScale>
        <cfvo type="min"/>
        <cfvo type="percentile" val="50"/>
        <cfvo type="max"/>
        <color rgb="FFF8696B"/>
        <color theme="0"/>
        <color theme="4"/>
      </colorScale>
    </cfRule>
    <cfRule type="colorScale" priority="2">
      <colorScale>
        <cfvo type="min"/>
        <cfvo type="percentile" val="50"/>
        <cfvo type="max"/>
        <color rgb="FFFF3A22"/>
        <color theme="0"/>
        <color rgb="FF0070C0"/>
      </colorScale>
    </cfRule>
    <cfRule type="colorScale" priority="3">
      <colorScale>
        <cfvo type="min"/>
        <cfvo type="percentile" val="50"/>
        <cfvo type="max"/>
        <color rgb="FFFF7128"/>
        <color theme="0"/>
        <color rgb="FF0070C0"/>
      </colorScale>
    </cfRule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9:C7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5:Q7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S111"/>
  <sheetViews>
    <sheetView showGridLines="0" topLeftCell="O1" zoomScale="88" zoomScaleNormal="70" workbookViewId="0">
      <pane ySplit="4" topLeftCell="A5" activePane="bottomLeft" state="frozen"/>
      <selection pane="bottomLeft" activeCell="S10" sqref="S10"/>
    </sheetView>
  </sheetViews>
  <sheetFormatPr defaultColWidth="11" defaultRowHeight="15.6"/>
  <cols>
    <col min="1" max="1" width="6.8984375" customWidth="1"/>
    <col min="2" max="2" width="17.09765625" customWidth="1"/>
    <col min="3" max="4" width="22.8984375" customWidth="1"/>
    <col min="5" max="5" width="24.3984375" customWidth="1"/>
    <col min="6" max="6" width="36.3984375" customWidth="1"/>
    <col min="7" max="7" width="14.59765625" customWidth="1"/>
    <col min="8" max="8" width="14.8984375" customWidth="1"/>
    <col min="9" max="9" width="23.3984375" customWidth="1"/>
    <col min="10" max="10" width="20.09765625" customWidth="1"/>
    <col min="11" max="11" width="29.3984375" customWidth="1"/>
    <col min="12" max="12" width="14.8984375" customWidth="1"/>
    <col min="13" max="13" width="21.09765625" customWidth="1"/>
    <col min="14" max="14" width="20" customWidth="1"/>
    <col min="15" max="15" width="18.3984375" customWidth="1"/>
    <col min="16" max="16" width="16.3984375" customWidth="1"/>
    <col min="17" max="17" width="21.09765625" customWidth="1"/>
    <col min="19" max="19" width="13.3984375" customWidth="1"/>
  </cols>
  <sheetData>
    <row r="1" spans="2:19">
      <c r="H1" s="25"/>
      <c r="I1" s="25"/>
      <c r="J1" s="25"/>
      <c r="K1" s="25"/>
      <c r="L1" s="25"/>
      <c r="M1" s="25"/>
    </row>
    <row r="2" spans="2:19">
      <c r="G2" s="55" t="s">
        <v>54</v>
      </c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</row>
    <row r="4" spans="2:19" s="4" customFormat="1">
      <c r="B4" s="13" t="s">
        <v>55</v>
      </c>
      <c r="C4" s="13" t="s">
        <v>56</v>
      </c>
      <c r="D4" s="13" t="s">
        <v>57</v>
      </c>
      <c r="E4" s="13" t="s">
        <v>58</v>
      </c>
      <c r="F4" s="13" t="s">
        <v>59</v>
      </c>
      <c r="G4" s="26" t="s">
        <v>13</v>
      </c>
      <c r="H4" s="26" t="s">
        <v>60</v>
      </c>
      <c r="I4" s="26" t="s">
        <v>61</v>
      </c>
      <c r="J4" s="26" t="s">
        <v>62</v>
      </c>
      <c r="K4" s="26" t="s">
        <v>49</v>
      </c>
      <c r="L4" s="13" t="s">
        <v>63</v>
      </c>
      <c r="M4" s="43" t="s">
        <v>77</v>
      </c>
      <c r="N4" s="43" t="s">
        <v>67</v>
      </c>
      <c r="O4" s="43" t="s">
        <v>66</v>
      </c>
      <c r="P4" s="43" t="s">
        <v>78</v>
      </c>
      <c r="Q4" s="27" t="s">
        <v>64</v>
      </c>
      <c r="R4"/>
      <c r="S4" s="23" t="s">
        <v>65</v>
      </c>
    </row>
    <row r="5" spans="2:19">
      <c r="B5" s="38">
        <v>12</v>
      </c>
      <c r="C5">
        <v>420</v>
      </c>
      <c r="D5" s="39">
        <v>31</v>
      </c>
      <c r="E5">
        <v>60</v>
      </c>
      <c r="F5" s="39">
        <v>100</v>
      </c>
      <c r="G5" s="40">
        <f>B5*Assumptions!$C$19*365*24*Assumptions!$D$26*1000/(Assumptions!$G$14*0.001) /10^9</f>
        <v>12.702820315082077</v>
      </c>
      <c r="H5" s="40">
        <f>C5*Assumptions!$C$20*365*24*Assumptions!$D$30*1000/(Assumptions!$G$14*0.001) /10^9</f>
        <v>72.941779995924975</v>
      </c>
      <c r="I5" s="40">
        <f>E5*Assumptions!$C$46/(Assumptions!$G$14*0.001) /10^9</f>
        <v>2.9295900753302822</v>
      </c>
      <c r="J5" s="40">
        <f>D5*Assumptions!$C$56/(Assumptions!$G$14*0.001) /10^9</f>
        <v>1.7069598092609197</v>
      </c>
      <c r="K5" s="40">
        <f>F5*Assumptions!$C$65/(Assumptions!$G$14*0.001) /10^9</f>
        <v>4.6113917852421116</v>
      </c>
      <c r="L5" s="47">
        <f>4*Assumptions!$C$10/Assumptions!$G$14</f>
        <v>3.9591825493004298</v>
      </c>
      <c r="M5" s="46">
        <v>81.400000000000006</v>
      </c>
      <c r="N5">
        <v>188</v>
      </c>
      <c r="O5" s="44">
        <f>N5*Assumptions!$C$97/(Assumptions!$G$15*0.001) /10^9*M5/100</f>
        <v>95.218160457252765</v>
      </c>
      <c r="P5" s="48">
        <f>Assumptions!$C$115*Assumptions!$C$113/(Assumptions!$G$15*0.001) /10^9</f>
        <v>0</v>
      </c>
      <c r="Q5" s="42">
        <f>SUM(G5:L5)+O5+P5</f>
        <v>194.06988498739355</v>
      </c>
      <c r="S5" s="29" t="str">
        <f>CONCATENATE("(",C5,",",D5,",",E5,",",F5,",",ROUND(N5,0),",",ROUND(M5/100,2),")")</f>
        <v>(420,31,60,100,188,0.81)</v>
      </c>
    </row>
    <row r="6" spans="2:19">
      <c r="B6" s="38">
        <v>12</v>
      </c>
      <c r="C6">
        <v>420</v>
      </c>
      <c r="D6" s="39">
        <v>31</v>
      </c>
      <c r="E6">
        <v>70</v>
      </c>
      <c r="F6" s="39">
        <v>100</v>
      </c>
      <c r="G6" s="40">
        <f>B6*Assumptions!$C$19*365*24*Assumptions!$D$26*1000/(Assumptions!$G$14*0.001) /10^9</f>
        <v>12.702820315082077</v>
      </c>
      <c r="H6" s="40">
        <f>C6*Assumptions!$C$20*365*24*Assumptions!$D$30*1000/(Assumptions!$G$14*0.001) /10^9</f>
        <v>72.941779995924975</v>
      </c>
      <c r="I6" s="40">
        <f>E6*Assumptions!$C$46/(Assumptions!$G$14*0.001) /10^9</f>
        <v>3.4178550878853291</v>
      </c>
      <c r="J6" s="40">
        <f>D6*Assumptions!$C$56/(Assumptions!$G$14*0.001) /10^9</f>
        <v>1.7069598092609197</v>
      </c>
      <c r="K6" s="40">
        <f>F6*Assumptions!$C$65/(Assumptions!$G$14*0.001) /10^9</f>
        <v>4.6113917852421116</v>
      </c>
      <c r="L6" s="47">
        <f>4*Assumptions!$C$10/Assumptions!$G$14</f>
        <v>3.9591825493004298</v>
      </c>
      <c r="M6" s="46">
        <v>81.81</v>
      </c>
      <c r="N6">
        <v>183</v>
      </c>
      <c r="O6" s="44">
        <f>N6*Assumptions!$C$97/(Assumptions!$G$15*0.001) /10^9*M6/100</f>
        <v>93.152607322810653</v>
      </c>
      <c r="P6" s="48">
        <f>Assumptions!$C$115*Assumptions!$C$113/(Assumptions!$G$15*0.001) /10^9</f>
        <v>0</v>
      </c>
      <c r="Q6" s="42">
        <f t="shared" ref="Q6:Q69" si="0">SUM(G6:L6)+O6+P6</f>
        <v>192.4925968655065</v>
      </c>
      <c r="S6" s="29" t="str">
        <f t="shared" ref="S6:S69" si="1">CONCATENATE("(",C6,",",D6,",",E6,",",F6,",",ROUND(N6,0),",",ROUND(M6/100,2),")")</f>
        <v>(420,31,70,100,183,0.82)</v>
      </c>
    </row>
    <row r="7" spans="2:19">
      <c r="B7" s="38">
        <v>12</v>
      </c>
      <c r="C7">
        <v>420</v>
      </c>
      <c r="D7" s="39">
        <v>31</v>
      </c>
      <c r="E7">
        <v>80</v>
      </c>
      <c r="F7" s="39">
        <v>100</v>
      </c>
      <c r="G7" s="40">
        <f>B7*Assumptions!$C$19*365*24*Assumptions!$D$26*1000/(Assumptions!$G$14*0.001) /10^9</f>
        <v>12.702820315082077</v>
      </c>
      <c r="H7" s="40">
        <f>C7*Assumptions!$C$20*365*24*Assumptions!$D$30*1000/(Assumptions!$G$14*0.001) /10^9</f>
        <v>72.941779995924975</v>
      </c>
      <c r="I7" s="40">
        <f>E7*Assumptions!$C$46/(Assumptions!$G$14*0.001) /10^9</f>
        <v>3.9061201004403756</v>
      </c>
      <c r="J7" s="40">
        <f>D7*Assumptions!$C$56/(Assumptions!$G$14*0.001) /10^9</f>
        <v>1.7069598092609197</v>
      </c>
      <c r="K7" s="40">
        <f>F7*Assumptions!$C$65/(Assumptions!$G$14*0.001) /10^9</f>
        <v>4.6113917852421116</v>
      </c>
      <c r="L7" s="47">
        <f>4*Assumptions!$C$10/Assumptions!$G$14</f>
        <v>3.9591825493004298</v>
      </c>
      <c r="M7" s="46">
        <v>82.03</v>
      </c>
      <c r="N7">
        <v>181</v>
      </c>
      <c r="O7" s="44">
        <f>N7*Assumptions!$C$97/(Assumptions!$G$15*0.001) /10^9*M7/100</f>
        <v>92.382310374158891</v>
      </c>
      <c r="P7" s="48">
        <f>Assumptions!$C$115*Assumptions!$C$113/(Assumptions!$G$15*0.001) /10^9</f>
        <v>0</v>
      </c>
      <c r="Q7" s="42">
        <f t="shared" si="0"/>
        <v>192.21056492940977</v>
      </c>
      <c r="S7" s="29" t="str">
        <f t="shared" si="1"/>
        <v>(420,31,80,100,181,0.82)</v>
      </c>
    </row>
    <row r="8" spans="2:19">
      <c r="B8" s="38">
        <v>12</v>
      </c>
      <c r="C8">
        <v>420</v>
      </c>
      <c r="D8" s="39">
        <v>31</v>
      </c>
      <c r="E8">
        <v>90</v>
      </c>
      <c r="F8" s="39">
        <v>100</v>
      </c>
      <c r="G8" s="40">
        <f>B8*Assumptions!$C$19*365*24*Assumptions!$D$26*1000/(Assumptions!$G$14*0.001) /10^9</f>
        <v>12.702820315082077</v>
      </c>
      <c r="H8" s="40">
        <f>C8*Assumptions!$C$20*365*24*Assumptions!$D$30*1000/(Assumptions!$G$14*0.001) /10^9</f>
        <v>72.941779995924975</v>
      </c>
      <c r="I8" s="40">
        <f>E8*Assumptions!$C$46/(Assumptions!$G$14*0.001) /10^9</f>
        <v>4.3943851129954234</v>
      </c>
      <c r="J8" s="40">
        <f>D8*Assumptions!$C$56/(Assumptions!$G$14*0.001) /10^9</f>
        <v>1.7069598092609197</v>
      </c>
      <c r="K8" s="40">
        <f>F8*Assumptions!$C$65/(Assumptions!$G$14*0.001) /10^9</f>
        <v>4.6113917852421116</v>
      </c>
      <c r="L8" s="47">
        <f>4*Assumptions!$C$10/Assumptions!$G$14</f>
        <v>3.9591825493004298</v>
      </c>
      <c r="M8" s="46">
        <v>82.16</v>
      </c>
      <c r="N8">
        <v>179</v>
      </c>
      <c r="O8" s="44">
        <f>N8*Assumptions!$C$97/(Assumptions!$G$15*0.001) /10^9*M8/100</f>
        <v>91.506299813571772</v>
      </c>
      <c r="P8" s="48">
        <f>Assumptions!$C$115*Assumptions!$C$113/(Assumptions!$G$15*0.001) /10^9</f>
        <v>0</v>
      </c>
      <c r="Q8" s="42">
        <f t="shared" si="0"/>
        <v>191.82281938137771</v>
      </c>
      <c r="S8" s="29" t="str">
        <f t="shared" si="1"/>
        <v>(420,31,90,100,179,0.82)</v>
      </c>
    </row>
    <row r="9" spans="2:19">
      <c r="B9" s="38">
        <v>12</v>
      </c>
      <c r="C9">
        <v>420</v>
      </c>
      <c r="D9" s="39">
        <v>31</v>
      </c>
      <c r="E9">
        <v>100</v>
      </c>
      <c r="F9" s="39">
        <v>100</v>
      </c>
      <c r="G9" s="40">
        <f>B9*Assumptions!$C$19*365*24*Assumptions!$D$26*1000/(Assumptions!$G$14*0.001) /10^9</f>
        <v>12.702820315082077</v>
      </c>
      <c r="H9" s="40">
        <f>C9*Assumptions!$C$20*365*24*Assumptions!$D$30*1000/(Assumptions!$G$14*0.001) /10^9</f>
        <v>72.941779995924975</v>
      </c>
      <c r="I9" s="40">
        <f>E9*Assumptions!$C$46/(Assumptions!$G$14*0.001) /10^9</f>
        <v>4.8826501255504704</v>
      </c>
      <c r="J9" s="40">
        <f>D9*Assumptions!$C$56/(Assumptions!$G$14*0.001) /10^9</f>
        <v>1.7069598092609197</v>
      </c>
      <c r="K9" s="40">
        <f>F9*Assumptions!$C$65/(Assumptions!$G$14*0.001) /10^9</f>
        <v>4.6113917852421116</v>
      </c>
      <c r="L9" s="47">
        <f>4*Assumptions!$C$10/Assumptions!$G$14</f>
        <v>3.9591825493004298</v>
      </c>
      <c r="M9" s="46">
        <v>82.29</v>
      </c>
      <c r="N9">
        <v>178</v>
      </c>
      <c r="O9" s="44">
        <f>N9*Assumptions!$C$97/(Assumptions!$G$15*0.001) /10^9*M9/100</f>
        <v>91.139071009779968</v>
      </c>
      <c r="P9" s="48">
        <f>Assumptions!$C$115*Assumptions!$C$113/(Assumptions!$G$15*0.001) /10^9</f>
        <v>0</v>
      </c>
      <c r="Q9" s="42">
        <f t="shared" si="0"/>
        <v>191.94385559014097</v>
      </c>
      <c r="S9" s="29" t="str">
        <f t="shared" si="1"/>
        <v>(420,31,100,100,178,0.82)</v>
      </c>
    </row>
    <row r="10" spans="2:19">
      <c r="B10" s="38">
        <v>12</v>
      </c>
      <c r="C10">
        <v>430</v>
      </c>
      <c r="D10" s="39">
        <v>31</v>
      </c>
      <c r="E10">
        <v>50</v>
      </c>
      <c r="F10" s="39">
        <v>100</v>
      </c>
      <c r="G10" s="40">
        <f>B10*Assumptions!$C$19*365*24*Assumptions!$D$26*1000/(Assumptions!$G$14*0.001) /10^9</f>
        <v>12.702820315082077</v>
      </c>
      <c r="H10" s="40">
        <f>C10*Assumptions!$C$20*365*24*Assumptions!$D$30*1000/(Assumptions!$G$14*0.001) /10^9</f>
        <v>74.678489043447001</v>
      </c>
      <c r="I10" s="40">
        <f>E10*Assumptions!$C$46/(Assumptions!$G$14*0.001) /10^9</f>
        <v>2.4413250627752352</v>
      </c>
      <c r="J10" s="40">
        <f>D10*Assumptions!$C$56/(Assumptions!$G$14*0.001) /10^9</f>
        <v>1.7069598092609197</v>
      </c>
      <c r="K10" s="40">
        <f>F10*Assumptions!$C$65/(Assumptions!$G$14*0.001) /10^9</f>
        <v>4.6113917852421116</v>
      </c>
      <c r="L10" s="47">
        <f>4*Assumptions!$C$10/Assumptions!$G$14</f>
        <v>3.9591825493004298</v>
      </c>
      <c r="M10" s="46">
        <v>82.19</v>
      </c>
      <c r="N10">
        <v>164</v>
      </c>
      <c r="O10" s="44">
        <f>N10*Assumptions!$C$97/(Assumptions!$G$15*0.001) /10^9*M10/100</f>
        <v>83.868786901365922</v>
      </c>
      <c r="P10" s="48">
        <f>Assumptions!$C$115*Assumptions!$C$113/(Assumptions!$G$15*0.001) /10^9</f>
        <v>0</v>
      </c>
      <c r="Q10" s="42">
        <f t="shared" si="0"/>
        <v>183.96895546647369</v>
      </c>
      <c r="S10" s="29" t="str">
        <f t="shared" si="1"/>
        <v>(430,31,50,100,164,0.82)</v>
      </c>
    </row>
    <row r="11" spans="2:19">
      <c r="B11" s="38">
        <v>12</v>
      </c>
      <c r="C11">
        <v>430</v>
      </c>
      <c r="D11" s="39">
        <v>31</v>
      </c>
      <c r="E11">
        <v>60</v>
      </c>
      <c r="F11" s="39">
        <v>100</v>
      </c>
      <c r="G11" s="40">
        <f>B11*Assumptions!$C$19*365*24*Assumptions!$D$26*1000/(Assumptions!$G$14*0.001) /10^9</f>
        <v>12.702820315082077</v>
      </c>
      <c r="H11" s="40">
        <f>C11*Assumptions!$C$20*365*24*Assumptions!$D$30*1000/(Assumptions!$G$14*0.001) /10^9</f>
        <v>74.678489043447001</v>
      </c>
      <c r="I11" s="40">
        <f>E11*Assumptions!$C$46/(Assumptions!$G$14*0.001) /10^9</f>
        <v>2.9295900753302822</v>
      </c>
      <c r="J11" s="40">
        <f>D11*Assumptions!$C$56/(Assumptions!$G$14*0.001) /10^9</f>
        <v>1.7069598092609197</v>
      </c>
      <c r="K11" s="40">
        <f>F11*Assumptions!$C$65/(Assumptions!$G$14*0.001) /10^9</f>
        <v>4.6113917852421116</v>
      </c>
      <c r="L11" s="47">
        <f>4*Assumptions!$C$10/Assumptions!$G$14</f>
        <v>3.9591825493004298</v>
      </c>
      <c r="M11" s="46">
        <v>82.83</v>
      </c>
      <c r="N11">
        <v>160</v>
      </c>
      <c r="O11" s="44">
        <f>N11*Assumptions!$C$97/(Assumptions!$G$15*0.001) /10^9*M11/100</f>
        <v>82.460350574251081</v>
      </c>
      <c r="P11" s="48">
        <f>Assumptions!$C$115*Assumptions!$C$113/(Assumptions!$G$15*0.001) /10^9</f>
        <v>0</v>
      </c>
      <c r="Q11" s="42">
        <f t="shared" si="0"/>
        <v>183.04878415191391</v>
      </c>
      <c r="S11" s="29" t="str">
        <f t="shared" si="1"/>
        <v>(430,31,60,100,160,0.83)</v>
      </c>
    </row>
    <row r="12" spans="2:19" ht="16.95" customHeight="1">
      <c r="B12" s="38">
        <v>12</v>
      </c>
      <c r="C12">
        <v>430</v>
      </c>
      <c r="D12" s="39">
        <v>31</v>
      </c>
      <c r="E12">
        <v>70</v>
      </c>
      <c r="F12" s="39">
        <v>100</v>
      </c>
      <c r="G12" s="40">
        <f>B12*Assumptions!$C$19*365*24*Assumptions!$D$26*1000/(Assumptions!$G$14*0.001) /10^9</f>
        <v>12.702820315082077</v>
      </c>
      <c r="H12" s="40">
        <f>C12*Assumptions!$C$20*365*24*Assumptions!$D$30*1000/(Assumptions!$G$14*0.001) /10^9</f>
        <v>74.678489043447001</v>
      </c>
      <c r="I12" s="40">
        <f>E12*Assumptions!$C$46/(Assumptions!$G$14*0.001) /10^9</f>
        <v>3.4178550878853291</v>
      </c>
      <c r="J12" s="40">
        <f>D12*Assumptions!$C$56/(Assumptions!$G$14*0.001) /10^9</f>
        <v>1.7069598092609197</v>
      </c>
      <c r="K12" s="40">
        <f>F12*Assumptions!$C$65/(Assumptions!$G$14*0.001) /10^9</f>
        <v>4.6113917852421116</v>
      </c>
      <c r="L12" s="47">
        <f>4*Assumptions!$C$10/Assumptions!$G$14</f>
        <v>3.9591825493004298</v>
      </c>
      <c r="M12" s="46">
        <v>83.12</v>
      </c>
      <c r="N12">
        <v>158</v>
      </c>
      <c r="O12" s="44">
        <f>N12*Assumptions!$C$97/(Assumptions!$G$15*0.001) /10^9*M12/100</f>
        <v>81.714693172583651</v>
      </c>
      <c r="P12" s="48">
        <f>Assumptions!$C$115*Assumptions!$C$113/(Assumptions!$G$15*0.001) /10^9</f>
        <v>0</v>
      </c>
      <c r="Q12" s="42">
        <f t="shared" si="0"/>
        <v>182.79139176280154</v>
      </c>
      <c r="S12" s="29" t="str">
        <f t="shared" si="1"/>
        <v>(430,31,70,100,158,0.83)</v>
      </c>
    </row>
    <row r="13" spans="2:19">
      <c r="B13" s="38">
        <v>12</v>
      </c>
      <c r="C13">
        <v>430</v>
      </c>
      <c r="D13" s="39">
        <v>31</v>
      </c>
      <c r="E13">
        <v>80</v>
      </c>
      <c r="F13" s="39">
        <v>100</v>
      </c>
      <c r="G13" s="40">
        <f>B13*Assumptions!$C$19*365*24*Assumptions!$D$26*1000/(Assumptions!$G$14*0.001) /10^9</f>
        <v>12.702820315082077</v>
      </c>
      <c r="H13" s="40">
        <f>C13*Assumptions!$C$20*365*24*Assumptions!$D$30*1000/(Assumptions!$G$14*0.001) /10^9</f>
        <v>74.678489043447001</v>
      </c>
      <c r="I13" s="40">
        <f>E13*Assumptions!$C$46/(Assumptions!$G$14*0.001) /10^9</f>
        <v>3.9061201004403756</v>
      </c>
      <c r="J13" s="40">
        <f>D13*Assumptions!$C$56/(Assumptions!$G$14*0.001) /10^9</f>
        <v>1.7069598092609197</v>
      </c>
      <c r="K13" s="40">
        <f>F13*Assumptions!$C$65/(Assumptions!$G$14*0.001) /10^9</f>
        <v>4.6113917852421116</v>
      </c>
      <c r="L13" s="47">
        <f>4*Assumptions!$C$10/Assumptions!$G$14</f>
        <v>3.9591825493004298</v>
      </c>
      <c r="M13" s="46">
        <v>83.35</v>
      </c>
      <c r="N13">
        <v>156</v>
      </c>
      <c r="O13" s="44">
        <f>N13*Assumptions!$C$97/(Assumptions!$G$15*0.001) /10^9*M13/100</f>
        <v>80.903579196604269</v>
      </c>
      <c r="P13" s="48">
        <f>Assumptions!$C$115*Assumptions!$C$113/(Assumptions!$G$15*0.001) /10^9</f>
        <v>0</v>
      </c>
      <c r="Q13" s="42">
        <f t="shared" si="0"/>
        <v>182.46854279937719</v>
      </c>
      <c r="S13" s="29" t="str">
        <f t="shared" si="1"/>
        <v>(430,31,80,100,156,0.83)</v>
      </c>
    </row>
    <row r="14" spans="2:19">
      <c r="B14" s="38">
        <v>12</v>
      </c>
      <c r="C14">
        <v>430</v>
      </c>
      <c r="D14" s="39">
        <v>31</v>
      </c>
      <c r="E14">
        <v>90</v>
      </c>
      <c r="F14" s="39">
        <v>100</v>
      </c>
      <c r="G14" s="40">
        <f>B14*Assumptions!$C$19*365*24*Assumptions!$D$26*1000/(Assumptions!$G$14*0.001) /10^9</f>
        <v>12.702820315082077</v>
      </c>
      <c r="H14" s="40">
        <f>C14*Assumptions!$C$20*365*24*Assumptions!$D$30*1000/(Assumptions!$G$14*0.001) /10^9</f>
        <v>74.678489043447001</v>
      </c>
      <c r="I14" s="40">
        <f>E14*Assumptions!$C$46/(Assumptions!$G$14*0.001) /10^9</f>
        <v>4.3943851129954234</v>
      </c>
      <c r="J14" s="40">
        <f>D14*Assumptions!$C$56/(Assumptions!$G$14*0.001) /10^9</f>
        <v>1.7069598092609197</v>
      </c>
      <c r="K14" s="40">
        <f>F14*Assumptions!$C$65/(Assumptions!$G$14*0.001) /10^9</f>
        <v>4.6113917852421116</v>
      </c>
      <c r="L14" s="47">
        <f>4*Assumptions!$C$10/Assumptions!$G$14</f>
        <v>3.9591825493004298</v>
      </c>
      <c r="M14" s="46">
        <v>83.49</v>
      </c>
      <c r="N14">
        <v>156</v>
      </c>
      <c r="O14" s="44">
        <f>N14*Assumptions!$C$97/(Assumptions!$G$15*0.001) /10^9*M14/100</f>
        <v>81.039470031487582</v>
      </c>
      <c r="P14" s="48">
        <f>Assumptions!$C$115*Assumptions!$C$113/(Assumptions!$G$15*0.001) /10^9</f>
        <v>0</v>
      </c>
      <c r="Q14" s="42">
        <f t="shared" si="0"/>
        <v>183.09269864681556</v>
      </c>
      <c r="S14" s="29" t="str">
        <f t="shared" si="1"/>
        <v>(430,31,90,100,156,0.83)</v>
      </c>
    </row>
    <row r="15" spans="2:19" ht="16.95" customHeight="1">
      <c r="B15" s="38">
        <v>12</v>
      </c>
      <c r="C15">
        <v>430</v>
      </c>
      <c r="D15" s="39">
        <v>31</v>
      </c>
      <c r="E15">
        <v>100</v>
      </c>
      <c r="F15" s="39">
        <v>100</v>
      </c>
      <c r="G15" s="40">
        <f>B15*Assumptions!$C$19*365*24*Assumptions!$D$26*1000/(Assumptions!$G$14*0.001) /10^9</f>
        <v>12.702820315082077</v>
      </c>
      <c r="H15" s="40">
        <f>C15*Assumptions!$C$20*365*24*Assumptions!$D$30*1000/(Assumptions!$G$14*0.001) /10^9</f>
        <v>74.678489043447001</v>
      </c>
      <c r="I15" s="40">
        <f>E15*Assumptions!$C$46/(Assumptions!$G$14*0.001) /10^9</f>
        <v>4.8826501255504704</v>
      </c>
      <c r="J15" s="40">
        <f>D15*Assumptions!$C$56/(Assumptions!$G$14*0.001) /10^9</f>
        <v>1.7069598092609197</v>
      </c>
      <c r="K15" s="40">
        <f>F15*Assumptions!$C$65/(Assumptions!$G$14*0.001) /10^9</f>
        <v>4.6113917852421116</v>
      </c>
      <c r="L15" s="47">
        <f>4*Assumptions!$C$10/Assumptions!$G$14</f>
        <v>3.9591825493004298</v>
      </c>
      <c r="M15" s="46">
        <v>83.55</v>
      </c>
      <c r="N15">
        <v>155</v>
      </c>
      <c r="O15" s="44">
        <f>N15*Assumptions!$C$97/(Assumptions!$G$15*0.001) /10^9*M15/100</f>
        <v>80.57785185200072</v>
      </c>
      <c r="P15" s="48">
        <f>Assumptions!$C$115*Assumptions!$C$113/(Assumptions!$G$15*0.001) /10^9</f>
        <v>0</v>
      </c>
      <c r="Q15" s="42">
        <f t="shared" si="0"/>
        <v>183.11934547988375</v>
      </c>
      <c r="S15" s="29" t="str">
        <f t="shared" si="1"/>
        <v>(430,31,100,100,155,0.84)</v>
      </c>
    </row>
    <row r="16" spans="2:19" ht="16.95" customHeight="1">
      <c r="B16" s="38">
        <v>12</v>
      </c>
      <c r="C16">
        <v>440</v>
      </c>
      <c r="D16" s="39">
        <v>30</v>
      </c>
      <c r="E16">
        <v>40</v>
      </c>
      <c r="F16" s="39">
        <v>100</v>
      </c>
      <c r="G16" s="40">
        <f>B16*Assumptions!$C$19*365*24*Assumptions!$D$26*1000/(Assumptions!$G$14*0.001) /10^9</f>
        <v>12.702820315082077</v>
      </c>
      <c r="H16" s="40">
        <f>C16*Assumptions!$C$20*365*24*Assumptions!$D$30*1000/(Assumptions!$G$14*0.001) /10^9</f>
        <v>76.415198090969028</v>
      </c>
      <c r="I16" s="40">
        <f>E16*Assumptions!$C$46/(Assumptions!$G$14*0.001) /10^9</f>
        <v>1.9530600502201878</v>
      </c>
      <c r="J16" s="40">
        <f>D16*Assumptions!$C$56/(Assumptions!$G$14*0.001) /10^9</f>
        <v>1.6518965896073419</v>
      </c>
      <c r="K16" s="40">
        <f>F16*Assumptions!$C$65/(Assumptions!$G$14*0.001) /10^9</f>
        <v>4.6113917852421116</v>
      </c>
      <c r="L16" s="47">
        <f>4*Assumptions!$C$10/Assumptions!$G$14</f>
        <v>3.9591825493004298</v>
      </c>
      <c r="M16" s="46">
        <v>82.57</v>
      </c>
      <c r="N16">
        <v>152</v>
      </c>
      <c r="O16" s="44">
        <f>N16*Assumptions!$C$97/(Assumptions!$G$15*0.001) /10^9*M16/100</f>
        <v>78.091435344321084</v>
      </c>
      <c r="P16" s="48">
        <f>Assumptions!$C$115*Assumptions!$C$113/(Assumptions!$G$15*0.001) /10^9</f>
        <v>0</v>
      </c>
      <c r="Q16" s="42">
        <f t="shared" si="0"/>
        <v>179.38498472474225</v>
      </c>
      <c r="S16" s="29" t="str">
        <f t="shared" si="1"/>
        <v>(440,30,40,100,152,0.83)</v>
      </c>
    </row>
    <row r="17" spans="2:19" ht="16.95" customHeight="1">
      <c r="B17" s="38">
        <v>12</v>
      </c>
      <c r="C17">
        <v>440</v>
      </c>
      <c r="D17" s="39">
        <v>30</v>
      </c>
      <c r="E17">
        <v>50</v>
      </c>
      <c r="F17" s="39">
        <v>100</v>
      </c>
      <c r="G17" s="40">
        <f>B17*Assumptions!$C$19*365*24*Assumptions!$D$26*1000/(Assumptions!$G$14*0.001) /10^9</f>
        <v>12.702820315082077</v>
      </c>
      <c r="H17" s="40">
        <f>C17*Assumptions!$C$20*365*24*Assumptions!$D$30*1000/(Assumptions!$G$14*0.001) /10^9</f>
        <v>76.415198090969028</v>
      </c>
      <c r="I17" s="40">
        <f>E17*Assumptions!$C$46/(Assumptions!$G$14*0.001) /10^9</f>
        <v>2.4413250627752352</v>
      </c>
      <c r="J17" s="40">
        <f>D17*Assumptions!$C$56/(Assumptions!$G$14*0.001) /10^9</f>
        <v>1.6518965896073419</v>
      </c>
      <c r="K17" s="40">
        <f>F17*Assumptions!$C$65/(Assumptions!$G$14*0.001) /10^9</f>
        <v>4.6113917852421116</v>
      </c>
      <c r="L17" s="47">
        <f>4*Assumptions!$C$10/Assumptions!$G$14</f>
        <v>3.9591825493004298</v>
      </c>
      <c r="M17" s="46">
        <v>83.53</v>
      </c>
      <c r="N17">
        <v>147</v>
      </c>
      <c r="O17" s="44">
        <f>N17*Assumptions!$C$97/(Assumptions!$G$15*0.001) /10^9*M17/100</f>
        <v>76.400701985216514</v>
      </c>
      <c r="P17" s="48">
        <f>Assumptions!$C$115*Assumptions!$C$113/(Assumptions!$G$15*0.001) /10^9</f>
        <v>0</v>
      </c>
      <c r="Q17" s="42">
        <f t="shared" si="0"/>
        <v>178.18251637819276</v>
      </c>
      <c r="S17" s="29" t="str">
        <f t="shared" si="1"/>
        <v>(440,30,50,100,147,0.84)</v>
      </c>
    </row>
    <row r="18" spans="2:19" ht="16.95" customHeight="1">
      <c r="B18" s="38">
        <v>12</v>
      </c>
      <c r="C18">
        <v>440</v>
      </c>
      <c r="D18" s="39">
        <v>30</v>
      </c>
      <c r="E18">
        <v>60</v>
      </c>
      <c r="F18" s="39">
        <v>100</v>
      </c>
      <c r="G18" s="40">
        <f>B18*Assumptions!$C$19*365*24*Assumptions!$D$26*1000/(Assumptions!$G$14*0.001) /10^9</f>
        <v>12.702820315082077</v>
      </c>
      <c r="H18" s="40">
        <f>C18*Assumptions!$C$20*365*24*Assumptions!$D$30*1000/(Assumptions!$G$14*0.001) /10^9</f>
        <v>76.415198090969028</v>
      </c>
      <c r="I18" s="40">
        <f>E18*Assumptions!$C$46/(Assumptions!$G$14*0.001) /10^9</f>
        <v>2.9295900753302822</v>
      </c>
      <c r="J18" s="40">
        <f>D18*Assumptions!$C$56/(Assumptions!$G$14*0.001) /10^9</f>
        <v>1.6518965896073419</v>
      </c>
      <c r="K18" s="40">
        <f>F18*Assumptions!$C$65/(Assumptions!$G$14*0.001) /10^9</f>
        <v>4.6113917852421116</v>
      </c>
      <c r="L18" s="47">
        <f>4*Assumptions!$C$10/Assumptions!$G$14</f>
        <v>3.9591825493004298</v>
      </c>
      <c r="M18" s="46">
        <v>84.11</v>
      </c>
      <c r="N18">
        <v>145</v>
      </c>
      <c r="O18" s="44">
        <f>N18*Assumptions!$C$97/(Assumptions!$G$15*0.001) /10^9*M18/100</f>
        <v>75.884515920110275</v>
      </c>
      <c r="P18" s="48">
        <f>Assumptions!$C$115*Assumptions!$C$113/(Assumptions!$G$15*0.001) /10^9</f>
        <v>0</v>
      </c>
      <c r="Q18" s="42">
        <f t="shared" si="0"/>
        <v>178.15459532564154</v>
      </c>
      <c r="S18" s="29" t="str">
        <f t="shared" si="1"/>
        <v>(440,30,60,100,145,0.84)</v>
      </c>
    </row>
    <row r="19" spans="2:19">
      <c r="B19" s="38">
        <v>12</v>
      </c>
      <c r="C19">
        <v>440</v>
      </c>
      <c r="D19" s="39">
        <v>30</v>
      </c>
      <c r="E19">
        <v>70</v>
      </c>
      <c r="F19" s="39">
        <v>100</v>
      </c>
      <c r="G19" s="40">
        <f>B19*Assumptions!$C$19*365*24*Assumptions!$D$26*1000/(Assumptions!$G$14*0.001) /10^9</f>
        <v>12.702820315082077</v>
      </c>
      <c r="H19" s="40">
        <f>C19*Assumptions!$C$20*365*24*Assumptions!$D$30*1000/(Assumptions!$G$14*0.001) /10^9</f>
        <v>76.415198090969028</v>
      </c>
      <c r="I19" s="40">
        <f>E19*Assumptions!$C$46/(Assumptions!$G$14*0.001) /10^9</f>
        <v>3.4178550878853291</v>
      </c>
      <c r="J19" s="40">
        <f>D19*Assumptions!$C$56/(Assumptions!$G$14*0.001) /10^9</f>
        <v>1.6518965896073419</v>
      </c>
      <c r="K19" s="40">
        <f>F19*Assumptions!$C$65/(Assumptions!$G$14*0.001) /10^9</f>
        <v>4.6113917852421116</v>
      </c>
      <c r="L19" s="47">
        <f>4*Assumptions!$C$10/Assumptions!$G$14</f>
        <v>3.9591825493004298</v>
      </c>
      <c r="M19" s="46">
        <v>84.44</v>
      </c>
      <c r="N19">
        <v>144</v>
      </c>
      <c r="O19" s="44">
        <f>N19*Assumptions!$C$97/(Assumptions!$G$15*0.001) /10^9*M19/100</f>
        <v>75.65684899481812</v>
      </c>
      <c r="P19" s="48">
        <f>Assumptions!$C$115*Assumptions!$C$113/(Assumptions!$G$15*0.001) /10^9</f>
        <v>0</v>
      </c>
      <c r="Q19" s="42">
        <f t="shared" si="0"/>
        <v>178.41519341290444</v>
      </c>
      <c r="S19" s="29" t="str">
        <f t="shared" si="1"/>
        <v>(440,30,70,100,144,0.84)</v>
      </c>
    </row>
    <row r="20" spans="2:19">
      <c r="B20" s="38">
        <v>12</v>
      </c>
      <c r="C20">
        <v>440</v>
      </c>
      <c r="D20" s="39">
        <v>30</v>
      </c>
      <c r="E20">
        <v>80</v>
      </c>
      <c r="F20" s="39">
        <v>100</v>
      </c>
      <c r="G20" s="40">
        <f>B20*Assumptions!$C$19*365*24*Assumptions!$D$26*1000/(Assumptions!$G$14*0.001) /10^9</f>
        <v>12.702820315082077</v>
      </c>
      <c r="H20" s="40">
        <f>C20*Assumptions!$C$20*365*24*Assumptions!$D$30*1000/(Assumptions!$G$14*0.001) /10^9</f>
        <v>76.415198090969028</v>
      </c>
      <c r="I20" s="40">
        <f>E20*Assumptions!$C$46/(Assumptions!$G$14*0.001) /10^9</f>
        <v>3.9061201004403756</v>
      </c>
      <c r="J20" s="40">
        <f>D20*Assumptions!$C$56/(Assumptions!$G$14*0.001) /10^9</f>
        <v>1.6518965896073419</v>
      </c>
      <c r="K20" s="40">
        <f>F20*Assumptions!$C$65/(Assumptions!$G$14*0.001) /10^9</f>
        <v>4.6113917852421116</v>
      </c>
      <c r="L20" s="47">
        <f>4*Assumptions!$C$10/Assumptions!$G$14</f>
        <v>3.9591825493004298</v>
      </c>
      <c r="M20" s="46">
        <v>84.62</v>
      </c>
      <c r="N20">
        <v>143</v>
      </c>
      <c r="O20" s="44">
        <f>N20*Assumptions!$C$97/(Assumptions!$G$15*0.001) /10^9*M20/100</f>
        <v>75.291611265530094</v>
      </c>
      <c r="P20" s="48">
        <f>Assumptions!$C$115*Assumptions!$C$113/(Assumptions!$G$15*0.001) /10^9</f>
        <v>0</v>
      </c>
      <c r="Q20" s="42">
        <f t="shared" si="0"/>
        <v>178.53822069617146</v>
      </c>
      <c r="S20" s="29" t="str">
        <f t="shared" si="1"/>
        <v>(440,30,80,100,143,0.85)</v>
      </c>
    </row>
    <row r="21" spans="2:19">
      <c r="B21" s="38">
        <v>12</v>
      </c>
      <c r="C21">
        <v>440</v>
      </c>
      <c r="D21" s="39">
        <v>30</v>
      </c>
      <c r="E21">
        <v>90</v>
      </c>
      <c r="F21" s="39">
        <v>100</v>
      </c>
      <c r="G21" s="40">
        <f>B21*Assumptions!$C$19*365*24*Assumptions!$D$26*1000/(Assumptions!$G$14*0.001) /10^9</f>
        <v>12.702820315082077</v>
      </c>
      <c r="H21" s="40">
        <f>C21*Assumptions!$C$20*365*24*Assumptions!$D$30*1000/(Assumptions!$G$14*0.001) /10^9</f>
        <v>76.415198090969028</v>
      </c>
      <c r="I21" s="40">
        <f>E21*Assumptions!$C$46/(Assumptions!$G$14*0.001) /10^9</f>
        <v>4.3943851129954234</v>
      </c>
      <c r="J21" s="40">
        <f>D21*Assumptions!$C$56/(Assumptions!$G$14*0.001) /10^9</f>
        <v>1.6518965896073419</v>
      </c>
      <c r="K21" s="40">
        <f>F21*Assumptions!$C$65/(Assumptions!$G$14*0.001) /10^9</f>
        <v>4.6113917852421116</v>
      </c>
      <c r="L21" s="47">
        <f>4*Assumptions!$C$10/Assumptions!$G$14</f>
        <v>3.9591825493004298</v>
      </c>
      <c r="M21" s="46">
        <v>84.74</v>
      </c>
      <c r="N21">
        <v>142</v>
      </c>
      <c r="O21" s="44">
        <f>N21*Assumptions!$C$97/(Assumptions!$G$15*0.001) /10^9*M21/100</f>
        <v>74.871121218762013</v>
      </c>
      <c r="P21" s="48">
        <f>Assumptions!$C$115*Assumptions!$C$113/(Assumptions!$G$15*0.001) /10^9</f>
        <v>0</v>
      </c>
      <c r="Q21" s="42">
        <f t="shared" si="0"/>
        <v>178.60599566195845</v>
      </c>
      <c r="S21" s="29" t="str">
        <f t="shared" si="1"/>
        <v>(440,30,90,100,142,0.85)</v>
      </c>
    </row>
    <row r="22" spans="2:19">
      <c r="B22" s="38">
        <v>12</v>
      </c>
      <c r="C22">
        <v>440</v>
      </c>
      <c r="D22" s="39">
        <v>30</v>
      </c>
      <c r="E22">
        <v>100</v>
      </c>
      <c r="F22" s="39">
        <v>100</v>
      </c>
      <c r="G22" s="40">
        <f>B22*Assumptions!$C$19*365*24*Assumptions!$D$26*1000/(Assumptions!$G$14*0.001) /10^9</f>
        <v>12.702820315082077</v>
      </c>
      <c r="H22" s="40">
        <f>C22*Assumptions!$C$20*365*24*Assumptions!$D$30*1000/(Assumptions!$G$14*0.001) /10^9</f>
        <v>76.415198090969028</v>
      </c>
      <c r="I22" s="40">
        <f>E22*Assumptions!$C$46/(Assumptions!$G$14*0.001) /10^9</f>
        <v>4.8826501255504704</v>
      </c>
      <c r="J22" s="40">
        <f>D22*Assumptions!$C$56/(Assumptions!$G$14*0.001) /10^9</f>
        <v>1.6518965896073419</v>
      </c>
      <c r="K22" s="40">
        <f>F22*Assumptions!$C$65/(Assumptions!$G$14*0.001) /10^9</f>
        <v>4.6113917852421116</v>
      </c>
      <c r="L22" s="47">
        <f>4*Assumptions!$C$10/Assumptions!$G$14</f>
        <v>3.9591825493004298</v>
      </c>
      <c r="M22" s="46">
        <v>84.85</v>
      </c>
      <c r="N22">
        <v>142</v>
      </c>
      <c r="O22" s="44">
        <f>N22*Assumptions!$C$97/(Assumptions!$G$15*0.001) /10^9*M22/100</f>
        <v>74.968310542978017</v>
      </c>
      <c r="P22" s="48">
        <f>Assumptions!$C$115*Assumptions!$C$113/(Assumptions!$G$15*0.001) /10^9</f>
        <v>0</v>
      </c>
      <c r="Q22" s="42">
        <f t="shared" si="0"/>
        <v>179.19144999872947</v>
      </c>
      <c r="S22" s="29" t="str">
        <f t="shared" si="1"/>
        <v>(440,30,100,100,142,0.85)</v>
      </c>
    </row>
    <row r="23" spans="2:19">
      <c r="B23" s="38">
        <v>12</v>
      </c>
      <c r="C23">
        <v>450</v>
      </c>
      <c r="D23" s="39">
        <v>30</v>
      </c>
      <c r="E23">
        <v>30</v>
      </c>
      <c r="F23" s="39">
        <v>100</v>
      </c>
      <c r="G23" s="40">
        <f>B23*Assumptions!$C$19*365*24*Assumptions!$D$26*1000/(Assumptions!$G$14*0.001) /10^9</f>
        <v>12.702820315082077</v>
      </c>
      <c r="H23" s="40">
        <f>C23*Assumptions!$C$20*365*24*Assumptions!$D$30*1000/(Assumptions!$G$14*0.001) /10^9</f>
        <v>78.151907138491026</v>
      </c>
      <c r="I23" s="40">
        <f>E23*Assumptions!$C$46/(Assumptions!$G$14*0.001) /10^9</f>
        <v>1.4647950376651411</v>
      </c>
      <c r="J23" s="40">
        <f>D23*Assumptions!$C$56/(Assumptions!$G$14*0.001) /10^9</f>
        <v>1.6518965896073419</v>
      </c>
      <c r="K23" s="40">
        <f>F23*Assumptions!$C$65/(Assumptions!$G$14*0.001) /10^9</f>
        <v>4.6113917852421116</v>
      </c>
      <c r="L23" s="47">
        <f>4*Assumptions!$C$10/Assumptions!$G$14</f>
        <v>3.9591825493004298</v>
      </c>
      <c r="M23" s="46">
        <v>82.14</v>
      </c>
      <c r="N23">
        <v>147</v>
      </c>
      <c r="O23" s="44">
        <f>N23*Assumptions!$C$97/(Assumptions!$G$15*0.001) /10^9*M23/100</f>
        <v>75.129338693471624</v>
      </c>
      <c r="P23" s="48">
        <f>Assumptions!$C$115*Assumptions!$C$113/(Assumptions!$G$15*0.001) /10^9</f>
        <v>0</v>
      </c>
      <c r="Q23" s="42">
        <f t="shared" si="0"/>
        <v>177.67133210885976</v>
      </c>
      <c r="S23" s="29" t="str">
        <f t="shared" si="1"/>
        <v>(450,30,30,100,147,0.82)</v>
      </c>
    </row>
    <row r="24" spans="2:19">
      <c r="B24" s="38">
        <v>12</v>
      </c>
      <c r="C24">
        <v>450</v>
      </c>
      <c r="D24" s="39">
        <v>30</v>
      </c>
      <c r="E24">
        <v>40</v>
      </c>
      <c r="F24" s="39">
        <v>100</v>
      </c>
      <c r="G24" s="40">
        <f>B24*Assumptions!$C$19*365*24*Assumptions!$D$26*1000/(Assumptions!$G$14*0.001) /10^9</f>
        <v>12.702820315082077</v>
      </c>
      <c r="H24" s="40">
        <f>C24*Assumptions!$C$20*365*24*Assumptions!$D$30*1000/(Assumptions!$G$14*0.001) /10^9</f>
        <v>78.151907138491026</v>
      </c>
      <c r="I24" s="40">
        <f>E24*Assumptions!$C$46/(Assumptions!$G$14*0.001) /10^9</f>
        <v>1.9530600502201878</v>
      </c>
      <c r="J24" s="40">
        <f>D24*Assumptions!$C$56/(Assumptions!$G$14*0.001) /10^9</f>
        <v>1.6518965896073419</v>
      </c>
      <c r="K24" s="40">
        <f>F24*Assumptions!$C$65/(Assumptions!$G$14*0.001) /10^9</f>
        <v>4.6113917852421116</v>
      </c>
      <c r="L24" s="47">
        <f>4*Assumptions!$C$10/Assumptions!$G$14</f>
        <v>3.9591825493004298</v>
      </c>
      <c r="M24" s="46">
        <v>83.73</v>
      </c>
      <c r="N24">
        <v>140</v>
      </c>
      <c r="O24" s="44">
        <f>N24*Assumptions!$C$97/(Assumptions!$G$15*0.001) /10^9*M24/100</f>
        <v>72.936792338334996</v>
      </c>
      <c r="P24" s="48">
        <f>Assumptions!$C$115*Assumptions!$C$113/(Assumptions!$G$15*0.001) /10^9</f>
        <v>0</v>
      </c>
      <c r="Q24" s="42">
        <f t="shared" si="0"/>
        <v>175.96705076627819</v>
      </c>
      <c r="S24" s="29" t="str">
        <f t="shared" si="1"/>
        <v>(450,30,40,100,140,0.84)</v>
      </c>
    </row>
    <row r="25" spans="2:19">
      <c r="B25" s="38">
        <v>12</v>
      </c>
      <c r="C25">
        <v>450</v>
      </c>
      <c r="D25" s="39">
        <v>30</v>
      </c>
      <c r="E25">
        <v>50</v>
      </c>
      <c r="F25" s="39">
        <v>100</v>
      </c>
      <c r="G25" s="40">
        <f>B25*Assumptions!$C$19*365*24*Assumptions!$D$26*1000/(Assumptions!$G$14*0.001) /10^9</f>
        <v>12.702820315082077</v>
      </c>
      <c r="H25" s="40">
        <f>C25*Assumptions!$C$20*365*24*Assumptions!$D$30*1000/(Assumptions!$G$14*0.001) /10^9</f>
        <v>78.151907138491026</v>
      </c>
      <c r="I25" s="40">
        <f>E25*Assumptions!$C$46/(Assumptions!$G$14*0.001) /10^9</f>
        <v>2.4413250627752352</v>
      </c>
      <c r="J25" s="40">
        <f>D25*Assumptions!$C$56/(Assumptions!$G$14*0.001) /10^9</f>
        <v>1.6518965896073419</v>
      </c>
      <c r="K25" s="40">
        <f>F25*Assumptions!$C$65/(Assumptions!$G$14*0.001) /10^9</f>
        <v>4.6113917852421116</v>
      </c>
      <c r="L25" s="47">
        <f>4*Assumptions!$C$10/Assumptions!$G$14</f>
        <v>3.9591825493004298</v>
      </c>
      <c r="M25" s="46">
        <v>84.79</v>
      </c>
      <c r="N25">
        <v>136</v>
      </c>
      <c r="O25" s="44">
        <f>N25*Assumptions!$C$97/(Assumptions!$G$15*0.001) /10^9*M25/100</f>
        <v>71.749863049766248</v>
      </c>
      <c r="P25" s="48">
        <f>Assumptions!$C$115*Assumptions!$C$113/(Assumptions!$G$15*0.001) /10^9</f>
        <v>0</v>
      </c>
      <c r="Q25" s="42">
        <f t="shared" si="0"/>
        <v>175.26838649026448</v>
      </c>
      <c r="S25" s="29" t="str">
        <f t="shared" si="1"/>
        <v>(450,30,50,100,136,0.85)</v>
      </c>
    </row>
    <row r="26" spans="2:19">
      <c r="B26" s="38">
        <v>12</v>
      </c>
      <c r="C26">
        <v>450</v>
      </c>
      <c r="D26" s="39">
        <v>30</v>
      </c>
      <c r="E26">
        <v>60</v>
      </c>
      <c r="F26" s="39">
        <v>100</v>
      </c>
      <c r="G26" s="40">
        <f>B26*Assumptions!$C$19*365*24*Assumptions!$D$26*1000/(Assumptions!$G$14*0.001) /10^9</f>
        <v>12.702820315082077</v>
      </c>
      <c r="H26" s="40">
        <f>C26*Assumptions!$C$20*365*24*Assumptions!$D$30*1000/(Assumptions!$G$14*0.001) /10^9</f>
        <v>78.151907138491026</v>
      </c>
      <c r="I26" s="40">
        <f>E26*Assumptions!$C$46/(Assumptions!$G$14*0.001) /10^9</f>
        <v>2.9295900753302822</v>
      </c>
      <c r="J26" s="40">
        <f>D26*Assumptions!$C$56/(Assumptions!$G$14*0.001) /10^9</f>
        <v>1.6518965896073419</v>
      </c>
      <c r="K26" s="40">
        <f>F26*Assumptions!$C$65/(Assumptions!$G$14*0.001) /10^9</f>
        <v>4.6113917852421116</v>
      </c>
      <c r="L26" s="47">
        <f>4*Assumptions!$C$10/Assumptions!$G$14</f>
        <v>3.9591825493004298</v>
      </c>
      <c r="M26" s="46">
        <v>85.22</v>
      </c>
      <c r="N26">
        <v>135</v>
      </c>
      <c r="O26" s="44">
        <f>N26*Assumptions!$C$97/(Assumptions!$G$15*0.001) /10^9*M26/100</f>
        <v>71.583483886543704</v>
      </c>
      <c r="P26" s="48">
        <f>Assumptions!$C$115*Assumptions!$C$113/(Assumptions!$G$15*0.001) /10^9</f>
        <v>0</v>
      </c>
      <c r="Q26" s="42">
        <f t="shared" si="0"/>
        <v>175.59027233959699</v>
      </c>
      <c r="S26" s="29" t="str">
        <f t="shared" si="1"/>
        <v>(450,30,60,100,135,0.85)</v>
      </c>
    </row>
    <row r="27" spans="2:19">
      <c r="B27" s="38">
        <v>12</v>
      </c>
      <c r="C27">
        <v>450</v>
      </c>
      <c r="D27" s="39">
        <v>30</v>
      </c>
      <c r="E27">
        <v>70</v>
      </c>
      <c r="F27" s="39">
        <v>100</v>
      </c>
      <c r="G27" s="40">
        <f>B27*Assumptions!$C$19*365*24*Assumptions!$D$26*1000/(Assumptions!$G$14*0.001) /10^9</f>
        <v>12.702820315082077</v>
      </c>
      <c r="H27" s="40">
        <f>C27*Assumptions!$C$20*365*24*Assumptions!$D$30*1000/(Assumptions!$G$14*0.001) /10^9</f>
        <v>78.151907138491026</v>
      </c>
      <c r="I27" s="40">
        <f>E27*Assumptions!$C$46/(Assumptions!$G$14*0.001) /10^9</f>
        <v>3.4178550878853291</v>
      </c>
      <c r="J27" s="40">
        <f>D27*Assumptions!$C$56/(Assumptions!$G$14*0.001) /10^9</f>
        <v>1.6518965896073419</v>
      </c>
      <c r="K27" s="40">
        <f>F27*Assumptions!$C$65/(Assumptions!$G$14*0.001) /10^9</f>
        <v>4.6113917852421116</v>
      </c>
      <c r="L27" s="47">
        <f>4*Assumptions!$C$10/Assumptions!$G$14</f>
        <v>3.9591825493004298</v>
      </c>
      <c r="M27" s="46">
        <v>85.49</v>
      </c>
      <c r="N27">
        <v>134</v>
      </c>
      <c r="O27" s="44">
        <f>N27*Assumptions!$C$97/(Assumptions!$G$15*0.001) /10^9*M27/100</f>
        <v>71.278351718838664</v>
      </c>
      <c r="P27" s="48">
        <f>Assumptions!$C$115*Assumptions!$C$113/(Assumptions!$G$15*0.001) /10^9</f>
        <v>0</v>
      </c>
      <c r="Q27" s="42">
        <f t="shared" si="0"/>
        <v>175.77340518444697</v>
      </c>
      <c r="S27" s="29" t="str">
        <f t="shared" si="1"/>
        <v>(450,30,70,100,134,0.85)</v>
      </c>
    </row>
    <row r="28" spans="2:19">
      <c r="B28" s="38">
        <v>12</v>
      </c>
      <c r="C28">
        <v>450</v>
      </c>
      <c r="D28" s="39">
        <v>30</v>
      </c>
      <c r="E28">
        <v>80</v>
      </c>
      <c r="F28" s="39">
        <v>100</v>
      </c>
      <c r="G28" s="40">
        <f>B28*Assumptions!$C$19*365*24*Assumptions!$D$26*1000/(Assumptions!$G$14*0.001) /10^9</f>
        <v>12.702820315082077</v>
      </c>
      <c r="H28" s="40">
        <f>C28*Assumptions!$C$20*365*24*Assumptions!$D$30*1000/(Assumptions!$G$14*0.001) /10^9</f>
        <v>78.151907138491026</v>
      </c>
      <c r="I28" s="40">
        <f>E28*Assumptions!$C$46/(Assumptions!$G$14*0.001) /10^9</f>
        <v>3.9061201004403756</v>
      </c>
      <c r="J28" s="40">
        <f>D28*Assumptions!$C$56/(Assumptions!$G$14*0.001) /10^9</f>
        <v>1.6518965896073419</v>
      </c>
      <c r="K28" s="40">
        <f>F28*Assumptions!$C$65/(Assumptions!$G$14*0.001) /10^9</f>
        <v>4.6113917852421116</v>
      </c>
      <c r="L28" s="47">
        <f>4*Assumptions!$C$10/Assumptions!$G$14</f>
        <v>3.9591825493004298</v>
      </c>
      <c r="M28" s="46">
        <v>85.68</v>
      </c>
      <c r="N28">
        <v>133</v>
      </c>
      <c r="O28" s="44">
        <f>N28*Assumptions!$C$97/(Assumptions!$G$15*0.001) /10^9*M28/100</f>
        <v>70.903656385657669</v>
      </c>
      <c r="P28" s="48">
        <f>Assumptions!$C$115*Assumptions!$C$113/(Assumptions!$G$15*0.001) /10^9</f>
        <v>0</v>
      </c>
      <c r="Q28" s="42">
        <f t="shared" si="0"/>
        <v>175.88697486382102</v>
      </c>
      <c r="S28" s="29" t="str">
        <f t="shared" si="1"/>
        <v>(450,30,80,100,133,0.86)</v>
      </c>
    </row>
    <row r="29" spans="2:19">
      <c r="B29" s="38">
        <v>12</v>
      </c>
      <c r="C29">
        <v>450</v>
      </c>
      <c r="D29" s="39">
        <v>30</v>
      </c>
      <c r="E29">
        <v>90</v>
      </c>
      <c r="F29" s="39">
        <v>100</v>
      </c>
      <c r="G29" s="40">
        <f>B29*Assumptions!$C$19*365*24*Assumptions!$D$26*1000/(Assumptions!$G$14*0.001) /10^9</f>
        <v>12.702820315082077</v>
      </c>
      <c r="H29" s="40">
        <f>C29*Assumptions!$C$20*365*24*Assumptions!$D$30*1000/(Assumptions!$G$14*0.001) /10^9</f>
        <v>78.151907138491026</v>
      </c>
      <c r="I29" s="40">
        <f>E29*Assumptions!$C$46/(Assumptions!$G$14*0.001) /10^9</f>
        <v>4.3943851129954234</v>
      </c>
      <c r="J29" s="40">
        <f>D29*Assumptions!$C$56/(Assumptions!$G$14*0.001) /10^9</f>
        <v>1.6518965896073419</v>
      </c>
      <c r="K29" s="40">
        <f>F29*Assumptions!$C$65/(Assumptions!$G$14*0.001) /10^9</f>
        <v>4.6113917852421116</v>
      </c>
      <c r="L29" s="47">
        <f>4*Assumptions!$C$10/Assumptions!$G$14</f>
        <v>3.9591825493004298</v>
      </c>
      <c r="M29" s="46">
        <v>85.83</v>
      </c>
      <c r="N29">
        <v>133</v>
      </c>
      <c r="O29" s="44">
        <f>N29*Assumptions!$C$97/(Assumptions!$G$15*0.001) /10^9*M29/100</f>
        <v>71.027787436753002</v>
      </c>
      <c r="P29" s="48">
        <f>Assumptions!$C$115*Assumptions!$C$113/(Assumptions!$G$15*0.001) /10^9</f>
        <v>0</v>
      </c>
      <c r="Q29" s="42">
        <f t="shared" si="0"/>
        <v>176.49937092747143</v>
      </c>
      <c r="S29" s="29" t="str">
        <f t="shared" si="1"/>
        <v>(450,30,90,100,133,0.86)</v>
      </c>
    </row>
    <row r="30" spans="2:19">
      <c r="B30" s="38">
        <v>12</v>
      </c>
      <c r="C30">
        <v>450</v>
      </c>
      <c r="D30" s="39">
        <v>30</v>
      </c>
      <c r="E30">
        <v>100</v>
      </c>
      <c r="F30" s="39">
        <v>100</v>
      </c>
      <c r="G30" s="40">
        <f>B30*Assumptions!$C$19*365*24*Assumptions!$D$26*1000/(Assumptions!$G$14*0.001) /10^9</f>
        <v>12.702820315082077</v>
      </c>
      <c r="H30" s="40">
        <f>C30*Assumptions!$C$20*365*24*Assumptions!$D$30*1000/(Assumptions!$G$14*0.001) /10^9</f>
        <v>78.151907138491026</v>
      </c>
      <c r="I30" s="40">
        <f>E30*Assumptions!$C$46/(Assumptions!$G$14*0.001) /10^9</f>
        <v>4.8826501255504704</v>
      </c>
      <c r="J30" s="40">
        <f>D30*Assumptions!$C$56/(Assumptions!$G$14*0.001) /10^9</f>
        <v>1.6518965896073419</v>
      </c>
      <c r="K30" s="40">
        <f>F30*Assumptions!$C$65/(Assumptions!$G$14*0.001) /10^9</f>
        <v>4.6113917852421116</v>
      </c>
      <c r="L30" s="47">
        <f>4*Assumptions!$C$10/Assumptions!$G$14</f>
        <v>3.9591825493004298</v>
      </c>
      <c r="M30" s="46">
        <v>85.95</v>
      </c>
      <c r="N30">
        <v>133</v>
      </c>
      <c r="O30" s="44">
        <f>N30*Assumptions!$C$97/(Assumptions!$G$15*0.001) /10^9*M30/100</f>
        <v>71.127092277629274</v>
      </c>
      <c r="P30" s="48">
        <f>Assumptions!$C$115*Assumptions!$C$113/(Assumptions!$G$15*0.001) /10^9</f>
        <v>0</v>
      </c>
      <c r="Q30" s="42">
        <f t="shared" si="0"/>
        <v>177.08694078090275</v>
      </c>
      <c r="S30" s="29" t="str">
        <f t="shared" si="1"/>
        <v>(450,30,100,100,133,0.86)</v>
      </c>
    </row>
    <row r="31" spans="2:19">
      <c r="B31" s="38">
        <v>12</v>
      </c>
      <c r="C31">
        <v>460</v>
      </c>
      <c r="D31" s="39">
        <v>30</v>
      </c>
      <c r="E31">
        <v>20</v>
      </c>
      <c r="F31" s="39">
        <v>100</v>
      </c>
      <c r="G31" s="40">
        <f>B31*Assumptions!$C$19*365*24*Assumptions!$D$26*1000/(Assumptions!$G$14*0.001) /10^9</f>
        <v>12.702820315082077</v>
      </c>
      <c r="H31" s="40">
        <f>C31*Assumptions!$C$20*365*24*Assumptions!$D$30*1000/(Assumptions!$G$14*0.001) /10^9</f>
        <v>79.888616186013053</v>
      </c>
      <c r="I31" s="40">
        <f>E31*Assumptions!$C$46/(Assumptions!$G$14*0.001) /10^9</f>
        <v>0.9765300251100939</v>
      </c>
      <c r="J31" s="40">
        <f>D31*Assumptions!$C$56/(Assumptions!$G$14*0.001) /10^9</f>
        <v>1.6518965896073419</v>
      </c>
      <c r="K31" s="40">
        <f>F31*Assumptions!$C$65/(Assumptions!$G$14*0.001) /10^9</f>
        <v>4.6113917852421116</v>
      </c>
      <c r="L31" s="47">
        <f>4*Assumptions!$C$10/Assumptions!$G$14</f>
        <v>3.9591825493004298</v>
      </c>
      <c r="M31" s="46">
        <v>79.86</v>
      </c>
      <c r="N31">
        <v>150</v>
      </c>
      <c r="O31" s="44">
        <f>N31*Assumptions!$C$97/(Assumptions!$G$15*0.001) /10^9*M31/100</f>
        <v>74.534629627622365</v>
      </c>
      <c r="P31" s="48">
        <f>Assumptions!$C$115*Assumptions!$C$113/(Assumptions!$G$15*0.001) /10^9</f>
        <v>0</v>
      </c>
      <c r="Q31" s="42">
        <f t="shared" si="0"/>
        <v>178.32506707797748</v>
      </c>
      <c r="S31" s="29" t="str">
        <f t="shared" si="1"/>
        <v>(460,30,20,100,150,0.8)</v>
      </c>
    </row>
    <row r="32" spans="2:19">
      <c r="B32" s="38">
        <v>12</v>
      </c>
      <c r="C32">
        <v>460</v>
      </c>
      <c r="D32" s="39">
        <v>30</v>
      </c>
      <c r="E32">
        <v>30</v>
      </c>
      <c r="F32" s="39">
        <v>100</v>
      </c>
      <c r="G32" s="40">
        <f>B32*Assumptions!$C$19*365*24*Assumptions!$D$26*1000/(Assumptions!$G$14*0.001) /10^9</f>
        <v>12.702820315082077</v>
      </c>
      <c r="H32" s="40">
        <f>C32*Assumptions!$C$20*365*24*Assumptions!$D$30*1000/(Assumptions!$G$14*0.001) /10^9</f>
        <v>79.888616186013053</v>
      </c>
      <c r="I32" s="40">
        <f>E32*Assumptions!$C$46/(Assumptions!$G$14*0.001) /10^9</f>
        <v>1.4647950376651411</v>
      </c>
      <c r="J32" s="40">
        <f>D32*Assumptions!$C$56/(Assumptions!$G$14*0.001) /10^9</f>
        <v>1.6518965896073419</v>
      </c>
      <c r="K32" s="40">
        <f>F32*Assumptions!$C$65/(Assumptions!$G$14*0.001) /10^9</f>
        <v>4.6113917852421116</v>
      </c>
      <c r="L32" s="47">
        <f>4*Assumptions!$C$10/Assumptions!$G$14</f>
        <v>3.9591825493004298</v>
      </c>
      <c r="M32" s="46">
        <v>83.49</v>
      </c>
      <c r="N32">
        <v>136</v>
      </c>
      <c r="O32" s="44">
        <f>N32*Assumptions!$C$97/(Assumptions!$G$15*0.001) /10^9*M32/100</f>
        <v>70.649794386425086</v>
      </c>
      <c r="P32" s="48">
        <f>Assumptions!$C$115*Assumptions!$C$113/(Assumptions!$G$15*0.001) /10^9</f>
        <v>0</v>
      </c>
      <c r="Q32" s="42">
        <f t="shared" si="0"/>
        <v>174.92849684933526</v>
      </c>
      <c r="S32" s="29" t="str">
        <f t="shared" si="1"/>
        <v>(460,30,30,100,136,0.83)</v>
      </c>
    </row>
    <row r="33" spans="2:19">
      <c r="B33" s="38">
        <v>12</v>
      </c>
      <c r="C33">
        <v>460</v>
      </c>
      <c r="D33" s="39">
        <v>30</v>
      </c>
      <c r="E33">
        <v>40</v>
      </c>
      <c r="F33" s="39">
        <v>100</v>
      </c>
      <c r="G33" s="40">
        <f>B33*Assumptions!$C$19*365*24*Assumptions!$D$26*1000/(Assumptions!$G$14*0.001) /10^9</f>
        <v>12.702820315082077</v>
      </c>
      <c r="H33" s="40">
        <f>C33*Assumptions!$C$20*365*24*Assumptions!$D$30*1000/(Assumptions!$G$14*0.001) /10^9</f>
        <v>79.888616186013053</v>
      </c>
      <c r="I33" s="40">
        <f>E33*Assumptions!$C$46/(Assumptions!$G$14*0.001) /10^9</f>
        <v>1.9530600502201878</v>
      </c>
      <c r="J33" s="40">
        <f>D33*Assumptions!$C$56/(Assumptions!$G$14*0.001) /10^9</f>
        <v>1.6518965896073419</v>
      </c>
      <c r="K33" s="40">
        <f>F33*Assumptions!$C$65/(Assumptions!$G$14*0.001) /10^9</f>
        <v>4.6113917852421116</v>
      </c>
      <c r="L33" s="47">
        <f>4*Assumptions!$C$10/Assumptions!$G$14</f>
        <v>3.9591825493004298</v>
      </c>
      <c r="M33" s="46">
        <v>84.98</v>
      </c>
      <c r="N33">
        <v>131</v>
      </c>
      <c r="O33" s="44">
        <f>N33*Assumptions!$C$97/(Assumptions!$G$15*0.001) /10^9*M33/100</f>
        <v>69.266868701389996</v>
      </c>
      <c r="P33" s="48">
        <f>Assumptions!$C$115*Assumptions!$C$113/(Assumptions!$G$15*0.001) /10^9</f>
        <v>0</v>
      </c>
      <c r="Q33" s="42">
        <f t="shared" si="0"/>
        <v>174.0338361768552</v>
      </c>
      <c r="S33" s="29" t="str">
        <f t="shared" si="1"/>
        <v>(460,30,40,100,131,0.85)</v>
      </c>
    </row>
    <row r="34" spans="2:19">
      <c r="B34" s="38">
        <v>12</v>
      </c>
      <c r="C34">
        <v>460</v>
      </c>
      <c r="D34" s="39">
        <v>30</v>
      </c>
      <c r="E34">
        <v>50</v>
      </c>
      <c r="F34" s="39">
        <v>100</v>
      </c>
      <c r="G34" s="40">
        <f>B34*Assumptions!$C$19*365*24*Assumptions!$D$26*1000/(Assumptions!$G$14*0.001) /10^9</f>
        <v>12.702820315082077</v>
      </c>
      <c r="H34" s="40">
        <f>C34*Assumptions!$C$20*365*24*Assumptions!$D$30*1000/(Assumptions!$G$14*0.001) /10^9</f>
        <v>79.888616186013053</v>
      </c>
      <c r="I34" s="40">
        <f>E34*Assumptions!$C$46/(Assumptions!$G$14*0.001) /10^9</f>
        <v>2.4413250627752352</v>
      </c>
      <c r="J34" s="40">
        <f>D34*Assumptions!$C$56/(Assumptions!$G$14*0.001) /10^9</f>
        <v>1.6518965896073419</v>
      </c>
      <c r="K34" s="40">
        <f>F34*Assumptions!$C$65/(Assumptions!$G$14*0.001) /10^9</f>
        <v>4.6113917852421116</v>
      </c>
      <c r="L34" s="47">
        <f>4*Assumptions!$C$10/Assumptions!$G$14</f>
        <v>3.9591825493004298</v>
      </c>
      <c r="M34" s="46">
        <v>85.78</v>
      </c>
      <c r="N34">
        <v>128</v>
      </c>
      <c r="O34" s="44">
        <f>N34*Assumptions!$C$97/(Assumptions!$G$15*0.001) /10^9*M34/100</f>
        <v>68.317748373867047</v>
      </c>
      <c r="P34" s="48">
        <f>Assumptions!$C$115*Assumptions!$C$113/(Assumptions!$G$15*0.001) /10^9</f>
        <v>0</v>
      </c>
      <c r="Q34" s="42">
        <f t="shared" si="0"/>
        <v>173.57298086188729</v>
      </c>
      <c r="S34" s="29" t="str">
        <f t="shared" si="1"/>
        <v>(460,30,50,100,128,0.86)</v>
      </c>
    </row>
    <row r="35" spans="2:19">
      <c r="B35" s="38">
        <v>12</v>
      </c>
      <c r="C35">
        <v>460</v>
      </c>
      <c r="D35" s="39">
        <v>30</v>
      </c>
      <c r="E35">
        <v>60</v>
      </c>
      <c r="F35" s="39">
        <v>100</v>
      </c>
      <c r="G35" s="40">
        <f>B35*Assumptions!$C$19*365*24*Assumptions!$D$26*1000/(Assumptions!$G$14*0.001) /10^9</f>
        <v>12.702820315082077</v>
      </c>
      <c r="H35" s="40">
        <f>C35*Assumptions!$C$20*365*24*Assumptions!$D$30*1000/(Assumptions!$G$14*0.001) /10^9</f>
        <v>79.888616186013053</v>
      </c>
      <c r="I35" s="40">
        <f>E35*Assumptions!$C$46/(Assumptions!$G$14*0.001) /10^9</f>
        <v>2.9295900753302822</v>
      </c>
      <c r="J35" s="40">
        <f>D35*Assumptions!$C$56/(Assumptions!$G$14*0.001) /10^9</f>
        <v>1.6518965896073419</v>
      </c>
      <c r="K35" s="40">
        <f>F35*Assumptions!$C$65/(Assumptions!$G$14*0.001) /10^9</f>
        <v>4.6113917852421116</v>
      </c>
      <c r="L35" s="47">
        <f>4*Assumptions!$C$10/Assumptions!$G$14</f>
        <v>3.9591825493004298</v>
      </c>
      <c r="M35" s="46">
        <v>86.27</v>
      </c>
      <c r="N35">
        <v>127</v>
      </c>
      <c r="O35" s="44">
        <f>N35*Assumptions!$C$97/(Assumptions!$G$15*0.001) /10^9*M35/100</f>
        <v>68.171217734604113</v>
      </c>
      <c r="P35" s="48">
        <f>Assumptions!$C$115*Assumptions!$C$113/(Assumptions!$G$15*0.001) /10^9</f>
        <v>0</v>
      </c>
      <c r="Q35" s="42">
        <f t="shared" si="0"/>
        <v>173.91471523517941</v>
      </c>
      <c r="S35" s="29" t="str">
        <f t="shared" si="1"/>
        <v>(460,30,60,100,127,0.86)</v>
      </c>
    </row>
    <row r="36" spans="2:19">
      <c r="B36" s="38">
        <v>12</v>
      </c>
      <c r="C36">
        <v>460</v>
      </c>
      <c r="D36" s="39">
        <v>30</v>
      </c>
      <c r="E36">
        <v>70</v>
      </c>
      <c r="F36" s="39">
        <v>100</v>
      </c>
      <c r="G36" s="40">
        <f>B36*Assumptions!$C$19*365*24*Assumptions!$D$26*1000/(Assumptions!$G$14*0.001) /10^9</f>
        <v>12.702820315082077</v>
      </c>
      <c r="H36" s="40">
        <f>C36*Assumptions!$C$20*365*24*Assumptions!$D$30*1000/(Assumptions!$G$14*0.001) /10^9</f>
        <v>79.888616186013053</v>
      </c>
      <c r="I36" s="40">
        <f>E36*Assumptions!$C$46/(Assumptions!$G$14*0.001) /10^9</f>
        <v>3.4178550878853291</v>
      </c>
      <c r="J36" s="40">
        <f>D36*Assumptions!$C$56/(Assumptions!$G$14*0.001) /10^9</f>
        <v>1.6518965896073419</v>
      </c>
      <c r="K36" s="40">
        <f>F36*Assumptions!$C$65/(Assumptions!$G$14*0.001) /10^9</f>
        <v>4.6113917852421116</v>
      </c>
      <c r="L36" s="47">
        <f>4*Assumptions!$C$10/Assumptions!$G$14</f>
        <v>3.9591825493004298</v>
      </c>
      <c r="M36" s="46">
        <v>86.54</v>
      </c>
      <c r="N36">
        <v>127</v>
      </c>
      <c r="O36" s="44">
        <f>N36*Assumptions!$C$97/(Assumptions!$G$15*0.001) /10^9*M36/100</f>
        <v>68.384573811900324</v>
      </c>
      <c r="P36" s="48">
        <f>Assumptions!$C$115*Assumptions!$C$113/(Assumptions!$G$15*0.001) /10^9</f>
        <v>0</v>
      </c>
      <c r="Q36" s="42">
        <f t="shared" si="0"/>
        <v>174.61633632503066</v>
      </c>
      <c r="S36" s="29" t="str">
        <f t="shared" si="1"/>
        <v>(460,30,70,100,127,0.87)</v>
      </c>
    </row>
    <row r="37" spans="2:19">
      <c r="B37" s="38">
        <v>12</v>
      </c>
      <c r="C37">
        <v>460</v>
      </c>
      <c r="D37" s="39">
        <v>30</v>
      </c>
      <c r="E37">
        <v>80</v>
      </c>
      <c r="F37" s="39">
        <v>100</v>
      </c>
      <c r="G37" s="40">
        <f>B37*Assumptions!$C$19*365*24*Assumptions!$D$26*1000/(Assumptions!$G$14*0.001) /10^9</f>
        <v>12.702820315082077</v>
      </c>
      <c r="H37" s="40">
        <f>C37*Assumptions!$C$20*365*24*Assumptions!$D$30*1000/(Assumptions!$G$14*0.001) /10^9</f>
        <v>79.888616186013053</v>
      </c>
      <c r="I37" s="40">
        <f>E37*Assumptions!$C$46/(Assumptions!$G$14*0.001) /10^9</f>
        <v>3.9061201004403756</v>
      </c>
      <c r="J37" s="40">
        <f>D37*Assumptions!$C$56/(Assumptions!$G$14*0.001) /10^9</f>
        <v>1.6518965896073419</v>
      </c>
      <c r="K37" s="40">
        <f>F37*Assumptions!$C$65/(Assumptions!$G$14*0.001) /10^9</f>
        <v>4.6113917852421116</v>
      </c>
      <c r="L37" s="47">
        <f>4*Assumptions!$C$10/Assumptions!$G$14</f>
        <v>3.9591825493004298</v>
      </c>
      <c r="M37" s="46">
        <v>86.71</v>
      </c>
      <c r="N37">
        <v>126</v>
      </c>
      <c r="O37" s="44">
        <f>N37*Assumptions!$C$97/(Assumptions!$G$15*0.001) /10^9*M37/100</f>
        <v>67.979390150380084</v>
      </c>
      <c r="P37" s="48">
        <f>Assumptions!$C$115*Assumptions!$C$113/(Assumptions!$G$15*0.001) /10^9</f>
        <v>0</v>
      </c>
      <c r="Q37" s="42">
        <f t="shared" si="0"/>
        <v>174.69941767606548</v>
      </c>
      <c r="S37" s="29" t="str">
        <f t="shared" si="1"/>
        <v>(460,30,80,100,126,0.87)</v>
      </c>
    </row>
    <row r="38" spans="2:19">
      <c r="B38" s="38">
        <v>12</v>
      </c>
      <c r="C38">
        <v>460</v>
      </c>
      <c r="D38" s="39">
        <v>30</v>
      </c>
      <c r="E38">
        <v>90</v>
      </c>
      <c r="F38" s="39">
        <v>100</v>
      </c>
      <c r="G38" s="40">
        <f>B38*Assumptions!$C$19*365*24*Assumptions!$D$26*1000/(Assumptions!$G$14*0.001) /10^9</f>
        <v>12.702820315082077</v>
      </c>
      <c r="H38" s="40">
        <f>C38*Assumptions!$C$20*365*24*Assumptions!$D$30*1000/(Assumptions!$G$14*0.001) /10^9</f>
        <v>79.888616186013053</v>
      </c>
      <c r="I38" s="40">
        <f>E38*Assumptions!$C$46/(Assumptions!$G$14*0.001) /10^9</f>
        <v>4.3943851129954234</v>
      </c>
      <c r="J38" s="40">
        <f>D38*Assumptions!$C$56/(Assumptions!$G$14*0.001) /10^9</f>
        <v>1.6518965896073419</v>
      </c>
      <c r="K38" s="40">
        <f>F38*Assumptions!$C$65/(Assumptions!$G$14*0.001) /10^9</f>
        <v>4.6113917852421116</v>
      </c>
      <c r="L38" s="47">
        <f>4*Assumptions!$C$10/Assumptions!$G$14</f>
        <v>3.9591825493004298</v>
      </c>
      <c r="M38" s="46">
        <v>86.87</v>
      </c>
      <c r="N38">
        <v>126</v>
      </c>
      <c r="O38" s="44">
        <f>N38*Assumptions!$C$97/(Assumptions!$G$15*0.001) /10^9*M38/100</f>
        <v>68.104827844118532</v>
      </c>
      <c r="P38" s="48">
        <f>Assumptions!$C$115*Assumptions!$C$113/(Assumptions!$G$15*0.001) /10^9</f>
        <v>0</v>
      </c>
      <c r="Q38" s="42">
        <f t="shared" si="0"/>
        <v>175.31312038235899</v>
      </c>
      <c r="S38" s="29" t="str">
        <f t="shared" si="1"/>
        <v>(460,30,90,100,126,0.87)</v>
      </c>
    </row>
    <row r="39" spans="2:19">
      <c r="B39" s="38">
        <v>12</v>
      </c>
      <c r="C39">
        <v>460</v>
      </c>
      <c r="D39" s="39">
        <v>30</v>
      </c>
      <c r="E39">
        <v>100</v>
      </c>
      <c r="F39" s="39">
        <v>100</v>
      </c>
      <c r="G39" s="40">
        <f>B39*Assumptions!$C$19*365*24*Assumptions!$D$26*1000/(Assumptions!$G$14*0.001) /10^9</f>
        <v>12.702820315082077</v>
      </c>
      <c r="H39" s="40">
        <f>C39*Assumptions!$C$20*365*24*Assumptions!$D$30*1000/(Assumptions!$G$14*0.001) /10^9</f>
        <v>79.888616186013053</v>
      </c>
      <c r="I39" s="40">
        <f>E39*Assumptions!$C$46/(Assumptions!$G$14*0.001) /10^9</f>
        <v>4.8826501255504704</v>
      </c>
      <c r="J39" s="40">
        <f>D39*Assumptions!$C$56/(Assumptions!$G$14*0.001) /10^9</f>
        <v>1.6518965896073419</v>
      </c>
      <c r="K39" s="40">
        <f>F39*Assumptions!$C$65/(Assumptions!$G$14*0.001) /10^9</f>
        <v>4.6113917852421116</v>
      </c>
      <c r="L39" s="47">
        <f>4*Assumptions!$C$10/Assumptions!$G$14</f>
        <v>3.9591825493004298</v>
      </c>
      <c r="M39" s="46">
        <v>86.94</v>
      </c>
      <c r="N39">
        <v>126</v>
      </c>
      <c r="O39" s="44">
        <f>N39*Assumptions!$C$97/(Assumptions!$G$15*0.001) /10^9*M39/100</f>
        <v>68.159706835129086</v>
      </c>
      <c r="P39" s="48">
        <f>Assumptions!$C$115*Assumptions!$C$113/(Assumptions!$G$15*0.001) /10^9</f>
        <v>0</v>
      </c>
      <c r="Q39" s="42">
        <f t="shared" si="0"/>
        <v>175.85626438592459</v>
      </c>
      <c r="S39" s="29" t="str">
        <f t="shared" si="1"/>
        <v>(460,30,100,100,126,0.87)</v>
      </c>
    </row>
    <row r="40" spans="2:19">
      <c r="B40" s="38">
        <v>12</v>
      </c>
      <c r="C40">
        <v>470</v>
      </c>
      <c r="D40" s="39">
        <v>29</v>
      </c>
      <c r="E40">
        <v>20</v>
      </c>
      <c r="F40" s="39">
        <v>100</v>
      </c>
      <c r="G40" s="40">
        <f>B40*Assumptions!$C$19*365*24*Assumptions!$D$26*1000/(Assumptions!$G$14*0.001) /10^9</f>
        <v>12.702820315082077</v>
      </c>
      <c r="H40" s="40">
        <f>C40*Assumptions!$C$20*365*24*Assumptions!$D$30*1000/(Assumptions!$G$14*0.001) /10^9</f>
        <v>81.625325233535079</v>
      </c>
      <c r="I40" s="40">
        <f>E40*Assumptions!$C$46/(Assumptions!$G$14*0.001) /10^9</f>
        <v>0.9765300251100939</v>
      </c>
      <c r="J40" s="40">
        <f>D40*Assumptions!$C$56/(Assumptions!$G$14*0.001) /10^9</f>
        <v>1.5968333699537638</v>
      </c>
      <c r="K40" s="40">
        <f>F40*Assumptions!$C$65/(Assumptions!$G$14*0.001) /10^9</f>
        <v>4.6113917852421116</v>
      </c>
      <c r="L40" s="47">
        <f>4*Assumptions!$C$10/Assumptions!$G$14</f>
        <v>3.9591825493004298</v>
      </c>
      <c r="M40" s="46">
        <v>81.510000000000005</v>
      </c>
      <c r="N40">
        <v>139</v>
      </c>
      <c r="O40" s="44">
        <f>N40*Assumptions!$C$97/(Assumptions!$G$15*0.001) /10^9*M40/100</f>
        <v>70.495797217772974</v>
      </c>
      <c r="P40" s="48">
        <f>Assumptions!$C$115*Assumptions!$C$113/(Assumptions!$G$15*0.001) /10^9</f>
        <v>0</v>
      </c>
      <c r="Q40" s="42">
        <f t="shared" si="0"/>
        <v>175.96788049599655</v>
      </c>
      <c r="S40" s="29" t="str">
        <f t="shared" si="1"/>
        <v>(470,29,20,100,139,0.82)</v>
      </c>
    </row>
    <row r="41" spans="2:19">
      <c r="B41" s="38">
        <v>12</v>
      </c>
      <c r="C41">
        <v>470</v>
      </c>
      <c r="D41" s="39">
        <v>29</v>
      </c>
      <c r="E41">
        <v>30</v>
      </c>
      <c r="F41" s="39">
        <v>100</v>
      </c>
      <c r="G41" s="40">
        <f>B41*Assumptions!$C$19*365*24*Assumptions!$D$26*1000/(Assumptions!$G$14*0.001) /10^9</f>
        <v>12.702820315082077</v>
      </c>
      <c r="H41" s="40">
        <f>C41*Assumptions!$C$20*365*24*Assumptions!$D$30*1000/(Assumptions!$G$14*0.001) /10^9</f>
        <v>81.625325233535079</v>
      </c>
      <c r="I41" s="40">
        <f>E41*Assumptions!$C$46/(Assumptions!$G$14*0.001) /10^9</f>
        <v>1.4647950376651411</v>
      </c>
      <c r="J41" s="40">
        <f>D41*Assumptions!$C$56/(Assumptions!$G$14*0.001) /10^9</f>
        <v>1.5968333699537638</v>
      </c>
      <c r="K41" s="40">
        <f>F41*Assumptions!$C$65/(Assumptions!$G$14*0.001) /10^9</f>
        <v>4.6113917852421116</v>
      </c>
      <c r="L41" s="47">
        <f>4*Assumptions!$C$10/Assumptions!$G$14</f>
        <v>3.9591825493004298</v>
      </c>
      <c r="M41" s="46">
        <v>84.69</v>
      </c>
      <c r="N41">
        <v>129</v>
      </c>
      <c r="O41" s="44">
        <f>N41*Assumptions!$C$97/(Assumptions!$G$15*0.001) /10^9*M41/100</f>
        <v>67.976590201859139</v>
      </c>
      <c r="P41" s="48">
        <f>Assumptions!$C$115*Assumptions!$C$113/(Assumptions!$G$15*0.001) /10^9</f>
        <v>0</v>
      </c>
      <c r="Q41" s="42">
        <f t="shared" si="0"/>
        <v>173.93693849263775</v>
      </c>
      <c r="S41" s="29" t="str">
        <f t="shared" si="1"/>
        <v>(470,29,30,100,129,0.85)</v>
      </c>
    </row>
    <row r="42" spans="2:19">
      <c r="B42" s="38">
        <v>12</v>
      </c>
      <c r="C42">
        <v>470</v>
      </c>
      <c r="D42" s="39">
        <v>29</v>
      </c>
      <c r="E42">
        <v>40</v>
      </c>
      <c r="F42" s="39">
        <v>100</v>
      </c>
      <c r="G42" s="40">
        <f>B42*Assumptions!$C$19*365*24*Assumptions!$D$26*1000/(Assumptions!$G$14*0.001) /10^9</f>
        <v>12.702820315082077</v>
      </c>
      <c r="H42" s="40">
        <f>C42*Assumptions!$C$20*365*24*Assumptions!$D$30*1000/(Assumptions!$G$14*0.001) /10^9</f>
        <v>81.625325233535079</v>
      </c>
      <c r="I42" s="40">
        <f>E42*Assumptions!$C$46/(Assumptions!$G$14*0.001) /10^9</f>
        <v>1.9530600502201878</v>
      </c>
      <c r="J42" s="40">
        <f>D42*Assumptions!$C$56/(Assumptions!$G$14*0.001) /10^9</f>
        <v>1.5968333699537638</v>
      </c>
      <c r="K42" s="40">
        <f>F42*Assumptions!$C$65/(Assumptions!$G$14*0.001) /10^9</f>
        <v>4.6113917852421116</v>
      </c>
      <c r="L42" s="47">
        <f>4*Assumptions!$C$10/Assumptions!$G$14</f>
        <v>3.9591825493004298</v>
      </c>
      <c r="M42" s="46">
        <v>86.15</v>
      </c>
      <c r="N42">
        <v>124</v>
      </c>
      <c r="O42" s="44">
        <f>N42*Assumptions!$C$97/(Assumptions!$G$15*0.001) /10^9*M42/100</f>
        <v>66.468289044163853</v>
      </c>
      <c r="P42" s="48">
        <f>Assumptions!$C$115*Assumptions!$C$113/(Assumptions!$G$15*0.001) /10^9</f>
        <v>0</v>
      </c>
      <c r="Q42" s="42">
        <f t="shared" si="0"/>
        <v>172.91690234749751</v>
      </c>
      <c r="S42" s="29" t="str">
        <f t="shared" si="1"/>
        <v>(470,29,40,100,124,0.86)</v>
      </c>
    </row>
    <row r="43" spans="2:19">
      <c r="B43" s="38">
        <v>12</v>
      </c>
      <c r="C43">
        <v>470</v>
      </c>
      <c r="D43" s="39">
        <v>29</v>
      </c>
      <c r="E43">
        <v>50</v>
      </c>
      <c r="F43" s="39">
        <v>100</v>
      </c>
      <c r="G43" s="40">
        <f>B43*Assumptions!$C$19*365*24*Assumptions!$D$26*1000/(Assumptions!$G$14*0.001) /10^9</f>
        <v>12.702820315082077</v>
      </c>
      <c r="H43" s="40">
        <f>C43*Assumptions!$C$20*365*24*Assumptions!$D$30*1000/(Assumptions!$G$14*0.001) /10^9</f>
        <v>81.625325233535079</v>
      </c>
      <c r="I43" s="40">
        <f>E43*Assumptions!$C$46/(Assumptions!$G$14*0.001) /10^9</f>
        <v>2.4413250627752352</v>
      </c>
      <c r="J43" s="40">
        <f>D43*Assumptions!$C$56/(Assumptions!$G$14*0.001) /10^9</f>
        <v>1.5968333699537638</v>
      </c>
      <c r="K43" s="40">
        <f>F43*Assumptions!$C$65/(Assumptions!$G$14*0.001) /10^9</f>
        <v>4.6113917852421116</v>
      </c>
      <c r="L43" s="47">
        <f>4*Assumptions!$C$10/Assumptions!$G$14</f>
        <v>3.9591825493004298</v>
      </c>
      <c r="M43" s="46">
        <v>86.85</v>
      </c>
      <c r="N43">
        <v>122</v>
      </c>
      <c r="O43" s="44">
        <f>N43*Assumptions!$C$97/(Assumptions!$G$15*0.001) /10^9*M43/100</f>
        <v>65.927587874229758</v>
      </c>
      <c r="P43" s="48">
        <f>Assumptions!$C$115*Assumptions!$C$113/(Assumptions!$G$15*0.001) /10^9</f>
        <v>0</v>
      </c>
      <c r="Q43" s="42">
        <f t="shared" si="0"/>
        <v>172.86446619011846</v>
      </c>
      <c r="S43" s="29" t="str">
        <f t="shared" si="1"/>
        <v>(470,29,50,100,122,0.87)</v>
      </c>
    </row>
    <row r="44" spans="2:19">
      <c r="B44" s="38">
        <v>12</v>
      </c>
      <c r="C44">
        <v>470</v>
      </c>
      <c r="D44" s="39">
        <v>29</v>
      </c>
      <c r="E44">
        <v>60</v>
      </c>
      <c r="F44" s="39">
        <v>100</v>
      </c>
      <c r="G44" s="40">
        <f>B44*Assumptions!$C$19*365*24*Assumptions!$D$26*1000/(Assumptions!$G$14*0.001) /10^9</f>
        <v>12.702820315082077</v>
      </c>
      <c r="H44" s="40">
        <f>C44*Assumptions!$C$20*365*24*Assumptions!$D$30*1000/(Assumptions!$G$14*0.001) /10^9</f>
        <v>81.625325233535079</v>
      </c>
      <c r="I44" s="40">
        <f>E44*Assumptions!$C$46/(Assumptions!$G$14*0.001) /10^9</f>
        <v>2.9295900753302822</v>
      </c>
      <c r="J44" s="40">
        <f>D44*Assumptions!$C$56/(Assumptions!$G$14*0.001) /10^9</f>
        <v>1.5968333699537638</v>
      </c>
      <c r="K44" s="40">
        <f>F44*Assumptions!$C$65/(Assumptions!$G$14*0.001) /10^9</f>
        <v>4.6113917852421116</v>
      </c>
      <c r="L44" s="47">
        <f>4*Assumptions!$C$10/Assumptions!$G$14</f>
        <v>3.9591825493004298</v>
      </c>
      <c r="M44" s="46">
        <v>87.28</v>
      </c>
      <c r="N44">
        <v>121</v>
      </c>
      <c r="O44" s="44">
        <f>N44*Assumptions!$C$97/(Assumptions!$G$15*0.001) /10^9*M44/100</f>
        <v>65.710934079786682</v>
      </c>
      <c r="P44" s="48">
        <f>Assumptions!$C$115*Assumptions!$C$113/(Assumptions!$G$15*0.001) /10^9</f>
        <v>0</v>
      </c>
      <c r="Q44" s="42">
        <f t="shared" si="0"/>
        <v>173.13607740823045</v>
      </c>
      <c r="S44" s="29" t="str">
        <f t="shared" si="1"/>
        <v>(470,29,60,100,121,0.87)</v>
      </c>
    </row>
    <row r="45" spans="2:19">
      <c r="B45" s="38">
        <v>12</v>
      </c>
      <c r="C45">
        <v>470</v>
      </c>
      <c r="D45" s="39">
        <v>29</v>
      </c>
      <c r="E45">
        <v>70</v>
      </c>
      <c r="F45" s="39">
        <v>100</v>
      </c>
      <c r="G45" s="40">
        <f>B45*Assumptions!$C$19*365*24*Assumptions!$D$26*1000/(Assumptions!$G$14*0.001) /10^9</f>
        <v>12.702820315082077</v>
      </c>
      <c r="H45" s="40">
        <f>C45*Assumptions!$C$20*365*24*Assumptions!$D$30*1000/(Assumptions!$G$14*0.001) /10^9</f>
        <v>81.625325233535079</v>
      </c>
      <c r="I45" s="40">
        <f>E45*Assumptions!$C$46/(Assumptions!$G$14*0.001) /10^9</f>
        <v>3.4178550878853291</v>
      </c>
      <c r="J45" s="40">
        <f>D45*Assumptions!$C$56/(Assumptions!$G$14*0.001) /10^9</f>
        <v>1.5968333699537638</v>
      </c>
      <c r="K45" s="40">
        <f>F45*Assumptions!$C$65/(Assumptions!$G$14*0.001) /10^9</f>
        <v>4.6113917852421116</v>
      </c>
      <c r="L45" s="47">
        <f>4*Assumptions!$C$10/Assumptions!$G$14</f>
        <v>3.9591825493004298</v>
      </c>
      <c r="M45" s="46">
        <v>87.54</v>
      </c>
      <c r="N45">
        <v>121</v>
      </c>
      <c r="O45" s="44">
        <f>N45*Assumptions!$C$97/(Assumptions!$G$15*0.001) /10^9*M45/100</f>
        <v>65.906681591940028</v>
      </c>
      <c r="P45" s="48">
        <f>Assumptions!$C$115*Assumptions!$C$113/(Assumptions!$G$15*0.001) /10^9</f>
        <v>0</v>
      </c>
      <c r="Q45" s="42">
        <f t="shared" si="0"/>
        <v>173.82008993293883</v>
      </c>
      <c r="S45" s="29" t="str">
        <f t="shared" si="1"/>
        <v>(470,29,70,100,121,0.88)</v>
      </c>
    </row>
    <row r="46" spans="2:19">
      <c r="B46" s="38">
        <v>12</v>
      </c>
      <c r="C46">
        <v>470</v>
      </c>
      <c r="D46" s="39">
        <v>29</v>
      </c>
      <c r="E46">
        <v>80</v>
      </c>
      <c r="F46" s="39">
        <v>100</v>
      </c>
      <c r="G46" s="40">
        <f>B46*Assumptions!$C$19*365*24*Assumptions!$D$26*1000/(Assumptions!$G$14*0.001) /10^9</f>
        <v>12.702820315082077</v>
      </c>
      <c r="H46" s="40">
        <f>C46*Assumptions!$C$20*365*24*Assumptions!$D$30*1000/(Assumptions!$G$14*0.001) /10^9</f>
        <v>81.625325233535079</v>
      </c>
      <c r="I46" s="40">
        <f>E46*Assumptions!$C$46/(Assumptions!$G$14*0.001) /10^9</f>
        <v>3.9061201004403756</v>
      </c>
      <c r="J46" s="40">
        <f>D46*Assumptions!$C$56/(Assumptions!$G$14*0.001) /10^9</f>
        <v>1.5968333699537638</v>
      </c>
      <c r="K46" s="40">
        <f>F46*Assumptions!$C$65/(Assumptions!$G$14*0.001) /10^9</f>
        <v>4.6113917852421116</v>
      </c>
      <c r="L46" s="47">
        <f>4*Assumptions!$C$10/Assumptions!$G$14</f>
        <v>3.9591825493004298</v>
      </c>
      <c r="M46" s="46">
        <v>87.74</v>
      </c>
      <c r="N46">
        <v>120</v>
      </c>
      <c r="O46" s="44">
        <f>N46*Assumptions!$C$97/(Assumptions!$G$15*0.001) /10^9*M46/100</f>
        <v>65.511328860782243</v>
      </c>
      <c r="P46" s="48">
        <f>Assumptions!$C$115*Assumptions!$C$113/(Assumptions!$G$15*0.001) /10^9</f>
        <v>0</v>
      </c>
      <c r="Q46" s="42">
        <f t="shared" si="0"/>
        <v>173.91300221433607</v>
      </c>
      <c r="S46" s="29" t="str">
        <f t="shared" si="1"/>
        <v>(470,29,80,100,120,0.88)</v>
      </c>
    </row>
    <row r="47" spans="2:19">
      <c r="B47" s="38">
        <v>12</v>
      </c>
      <c r="C47">
        <v>470</v>
      </c>
      <c r="D47" s="39">
        <v>29</v>
      </c>
      <c r="E47">
        <v>90</v>
      </c>
      <c r="F47" s="39">
        <v>100</v>
      </c>
      <c r="G47" s="40">
        <f>B47*Assumptions!$C$19*365*24*Assumptions!$D$26*1000/(Assumptions!$G$14*0.001) /10^9</f>
        <v>12.702820315082077</v>
      </c>
      <c r="H47" s="40">
        <f>C47*Assumptions!$C$20*365*24*Assumptions!$D$30*1000/(Assumptions!$G$14*0.001) /10^9</f>
        <v>81.625325233535079</v>
      </c>
      <c r="I47" s="40">
        <f>E47*Assumptions!$C$46/(Assumptions!$G$14*0.001) /10^9</f>
        <v>4.3943851129954234</v>
      </c>
      <c r="J47" s="40">
        <f>D47*Assumptions!$C$56/(Assumptions!$G$14*0.001) /10^9</f>
        <v>1.5968333699537638</v>
      </c>
      <c r="K47" s="40">
        <f>F47*Assumptions!$C$65/(Assumptions!$G$14*0.001) /10^9</f>
        <v>4.6113917852421116</v>
      </c>
      <c r="L47" s="47">
        <f>4*Assumptions!$C$10/Assumptions!$G$14</f>
        <v>3.9591825493004298</v>
      </c>
      <c r="M47" s="46">
        <v>87.82</v>
      </c>
      <c r="N47">
        <v>120</v>
      </c>
      <c r="O47" s="44">
        <f>N47*Assumptions!$C$97/(Assumptions!$G$15*0.001) /10^9*M47/100</f>
        <v>65.571061095895786</v>
      </c>
      <c r="P47" s="48">
        <f>Assumptions!$C$115*Assumptions!$C$113/(Assumptions!$G$15*0.001) /10^9</f>
        <v>0</v>
      </c>
      <c r="Q47" s="42">
        <f t="shared" si="0"/>
        <v>174.46099946200468</v>
      </c>
      <c r="S47" s="29" t="str">
        <f t="shared" si="1"/>
        <v>(470,29,90,100,120,0.88)</v>
      </c>
    </row>
    <row r="48" spans="2:19">
      <c r="B48" s="38">
        <v>12</v>
      </c>
      <c r="C48">
        <v>470</v>
      </c>
      <c r="D48" s="39">
        <v>29</v>
      </c>
      <c r="E48">
        <v>100</v>
      </c>
      <c r="F48" s="39">
        <v>100</v>
      </c>
      <c r="G48" s="40">
        <f>B48*Assumptions!$C$19*365*24*Assumptions!$D$26*1000/(Assumptions!$G$14*0.001) /10^9</f>
        <v>12.702820315082077</v>
      </c>
      <c r="H48" s="40">
        <f>C48*Assumptions!$C$20*365*24*Assumptions!$D$30*1000/(Assumptions!$G$14*0.001) /10^9</f>
        <v>81.625325233535079</v>
      </c>
      <c r="I48" s="40">
        <f>E48*Assumptions!$C$46/(Assumptions!$G$14*0.001) /10^9</f>
        <v>4.8826501255504704</v>
      </c>
      <c r="J48" s="40">
        <f>D48*Assumptions!$C$56/(Assumptions!$G$14*0.001) /10^9</f>
        <v>1.5968333699537638</v>
      </c>
      <c r="K48" s="40">
        <f>F48*Assumptions!$C$65/(Assumptions!$G$14*0.001) /10^9</f>
        <v>4.6113917852421116</v>
      </c>
      <c r="L48" s="47">
        <f>4*Assumptions!$C$10/Assumptions!$G$14</f>
        <v>3.9591825493004298</v>
      </c>
      <c r="M48" s="46">
        <v>87.88</v>
      </c>
      <c r="N48">
        <v>120</v>
      </c>
      <c r="O48" s="44">
        <f>N48*Assumptions!$C$97/(Assumptions!$G$15*0.001) /10^9*M48/100</f>
        <v>65.615860272230947</v>
      </c>
      <c r="P48" s="48">
        <f>Assumptions!$C$115*Assumptions!$C$113/(Assumptions!$G$15*0.001) /10^9</f>
        <v>0</v>
      </c>
      <c r="Q48" s="42">
        <f t="shared" si="0"/>
        <v>174.99406365089487</v>
      </c>
      <c r="S48" s="29" t="str">
        <f t="shared" si="1"/>
        <v>(470,29,100,100,120,0.88)</v>
      </c>
    </row>
    <row r="49" spans="2:19">
      <c r="B49" s="38">
        <v>12</v>
      </c>
      <c r="C49">
        <v>480</v>
      </c>
      <c r="D49" s="39">
        <v>29</v>
      </c>
      <c r="E49">
        <v>20</v>
      </c>
      <c r="F49" s="39">
        <v>100</v>
      </c>
      <c r="G49" s="40">
        <f>B49*Assumptions!$C$19*365*24*Assumptions!$D$26*1000/(Assumptions!$G$14*0.001) /10^9</f>
        <v>12.702820315082077</v>
      </c>
      <c r="H49" s="40">
        <f>C49*Assumptions!$C$20*365*24*Assumptions!$D$30*1000/(Assumptions!$G$14*0.001) /10^9</f>
        <v>83.36203428105712</v>
      </c>
      <c r="I49" s="40">
        <f>E49*Assumptions!$C$46/(Assumptions!$G$14*0.001) /10^9</f>
        <v>0.9765300251100939</v>
      </c>
      <c r="J49" s="40">
        <f>D49*Assumptions!$C$56/(Assumptions!$G$14*0.001) /10^9</f>
        <v>1.5968333699537638</v>
      </c>
      <c r="K49" s="40">
        <f>F49*Assumptions!$C$65/(Assumptions!$G$14*0.001) /10^9</f>
        <v>4.6113917852421116</v>
      </c>
      <c r="L49" s="47">
        <f>4*Assumptions!$C$10/Assumptions!$G$14</f>
        <v>3.9591825493004298</v>
      </c>
      <c r="M49" s="46">
        <v>83.06</v>
      </c>
      <c r="N49">
        <v>130</v>
      </c>
      <c r="O49" s="44">
        <f>N49*Assumptions!$C$97/(Assumptions!$G$15*0.001) /10^9*M49/100</f>
        <v>67.185075865526429</v>
      </c>
      <c r="P49" s="48">
        <f>Assumptions!$C$115*Assumptions!$C$113/(Assumptions!$G$15*0.001) /10^9</f>
        <v>0</v>
      </c>
      <c r="Q49" s="42">
        <f t="shared" si="0"/>
        <v>174.39386819127202</v>
      </c>
      <c r="S49" s="29" t="str">
        <f t="shared" si="1"/>
        <v>(480,29,20,100,130,0.83)</v>
      </c>
    </row>
    <row r="50" spans="2:19">
      <c r="B50" s="38">
        <v>12</v>
      </c>
      <c r="C50">
        <v>480</v>
      </c>
      <c r="D50" s="39">
        <v>29</v>
      </c>
      <c r="E50">
        <v>30</v>
      </c>
      <c r="F50" s="39">
        <v>100</v>
      </c>
      <c r="G50" s="40">
        <f>B50*Assumptions!$C$19*365*24*Assumptions!$D$26*1000/(Assumptions!$G$14*0.001) /10^9</f>
        <v>12.702820315082077</v>
      </c>
      <c r="H50" s="40">
        <f>C50*Assumptions!$C$20*365*24*Assumptions!$D$30*1000/(Assumptions!$G$14*0.001) /10^9</f>
        <v>83.36203428105712</v>
      </c>
      <c r="I50" s="40">
        <f>E50*Assumptions!$C$46/(Assumptions!$G$14*0.001) /10^9</f>
        <v>1.4647950376651411</v>
      </c>
      <c r="J50" s="40">
        <f>D50*Assumptions!$C$56/(Assumptions!$G$14*0.001) /10^9</f>
        <v>1.5968333699537638</v>
      </c>
      <c r="K50" s="40">
        <f>F50*Assumptions!$C$65/(Assumptions!$G$14*0.001) /10^9</f>
        <v>4.6113917852421116</v>
      </c>
      <c r="L50" s="47">
        <f>4*Assumptions!$C$10/Assumptions!$G$14</f>
        <v>3.9591825493004298</v>
      </c>
      <c r="M50" s="46">
        <v>85.95</v>
      </c>
      <c r="N50">
        <v>122</v>
      </c>
      <c r="O50" s="44">
        <f>N50*Assumptions!$C$97/(Assumptions!$G$15*0.001) /10^9*M50/100</f>
        <v>65.244400435118578</v>
      </c>
      <c r="P50" s="48">
        <f>Assumptions!$C$115*Assumptions!$C$113/(Assumptions!$G$15*0.001) /10^9</f>
        <v>0</v>
      </c>
      <c r="Q50" s="42">
        <f t="shared" si="0"/>
        <v>172.94145777341922</v>
      </c>
      <c r="S50" s="29" t="str">
        <f t="shared" si="1"/>
        <v>(480,29,30,100,122,0.86)</v>
      </c>
    </row>
    <row r="51" spans="2:19">
      <c r="B51" s="38">
        <v>12</v>
      </c>
      <c r="C51">
        <v>480</v>
      </c>
      <c r="D51" s="39">
        <v>29</v>
      </c>
      <c r="E51">
        <v>40</v>
      </c>
      <c r="F51" s="39">
        <v>100</v>
      </c>
      <c r="G51" s="40">
        <f>B51*Assumptions!$C$19*365*24*Assumptions!$D$26*1000/(Assumptions!$G$14*0.001) /10^9</f>
        <v>12.702820315082077</v>
      </c>
      <c r="H51" s="40">
        <f>C51*Assumptions!$C$20*365*24*Assumptions!$D$30*1000/(Assumptions!$G$14*0.001) /10^9</f>
        <v>83.36203428105712</v>
      </c>
      <c r="I51" s="40">
        <f>E51*Assumptions!$C$46/(Assumptions!$G$14*0.001) /10^9</f>
        <v>1.9530600502201878</v>
      </c>
      <c r="J51" s="40">
        <f>D51*Assumptions!$C$56/(Assumptions!$G$14*0.001) /10^9</f>
        <v>1.5968333699537638</v>
      </c>
      <c r="K51" s="40">
        <f>F51*Assumptions!$C$65/(Assumptions!$G$14*0.001) /10^9</f>
        <v>4.6113917852421116</v>
      </c>
      <c r="L51" s="47">
        <f>4*Assumptions!$C$10/Assumptions!$G$14</f>
        <v>3.9591825493004298</v>
      </c>
      <c r="M51" s="46">
        <v>87.23</v>
      </c>
      <c r="N51">
        <v>118</v>
      </c>
      <c r="O51" s="44">
        <f>N51*Assumptions!$C$97/(Assumptions!$G$15*0.001) /10^9*M51/100</f>
        <v>64.045026930901159</v>
      </c>
      <c r="P51" s="48">
        <f>Assumptions!$C$115*Assumptions!$C$113/(Assumptions!$G$15*0.001) /10^9</f>
        <v>0</v>
      </c>
      <c r="Q51" s="42">
        <f t="shared" si="0"/>
        <v>172.23034928175684</v>
      </c>
      <c r="S51" s="29" t="str">
        <f t="shared" si="1"/>
        <v>(480,29,40,100,118,0.87)</v>
      </c>
    </row>
    <row r="52" spans="2:19">
      <c r="B52" s="38">
        <v>12</v>
      </c>
      <c r="C52">
        <v>480</v>
      </c>
      <c r="D52" s="39">
        <v>29</v>
      </c>
      <c r="E52">
        <v>50</v>
      </c>
      <c r="F52" s="39">
        <v>100</v>
      </c>
      <c r="G52" s="40">
        <f>B52*Assumptions!$C$19*365*24*Assumptions!$D$26*1000/(Assumptions!$G$14*0.001) /10^9</f>
        <v>12.702820315082077</v>
      </c>
      <c r="H52" s="40">
        <f>C52*Assumptions!$C$20*365*24*Assumptions!$D$30*1000/(Assumptions!$G$14*0.001) /10^9</f>
        <v>83.36203428105712</v>
      </c>
      <c r="I52" s="40">
        <f>E52*Assumptions!$C$46/(Assumptions!$G$14*0.001) /10^9</f>
        <v>2.4413250627752352</v>
      </c>
      <c r="J52" s="40">
        <f>D52*Assumptions!$C$56/(Assumptions!$G$14*0.001) /10^9</f>
        <v>1.5968333699537638</v>
      </c>
      <c r="K52" s="40">
        <f>F52*Assumptions!$C$65/(Assumptions!$G$14*0.001) /10^9</f>
        <v>4.6113917852421116</v>
      </c>
      <c r="L52" s="47">
        <f>4*Assumptions!$C$10/Assumptions!$G$14</f>
        <v>3.9591825493004298</v>
      </c>
      <c r="M52" s="46">
        <v>87.94</v>
      </c>
      <c r="N52">
        <v>117</v>
      </c>
      <c r="O52" s="44">
        <f>N52*Assumptions!$C$97/(Assumptions!$G$15*0.001) /10^9*M52/100</f>
        <v>64.01914296235195</v>
      </c>
      <c r="P52" s="48">
        <f>Assumptions!$C$115*Assumptions!$C$113/(Assumptions!$G$15*0.001) /10^9</f>
        <v>0</v>
      </c>
      <c r="Q52" s="42">
        <f t="shared" si="0"/>
        <v>172.69273032576268</v>
      </c>
      <c r="S52" s="29" t="str">
        <f t="shared" si="1"/>
        <v>(480,29,50,100,117,0.88)</v>
      </c>
    </row>
    <row r="53" spans="2:19">
      <c r="B53" s="38">
        <v>12</v>
      </c>
      <c r="C53">
        <v>480</v>
      </c>
      <c r="D53" s="39">
        <v>29</v>
      </c>
      <c r="E53">
        <v>60</v>
      </c>
      <c r="F53" s="39">
        <v>100</v>
      </c>
      <c r="G53" s="40">
        <f>B53*Assumptions!$C$19*365*24*Assumptions!$D$26*1000/(Assumptions!$G$14*0.001) /10^9</f>
        <v>12.702820315082077</v>
      </c>
      <c r="H53" s="40">
        <f>C53*Assumptions!$C$20*365*24*Assumptions!$D$30*1000/(Assumptions!$G$14*0.001) /10^9</f>
        <v>83.36203428105712</v>
      </c>
      <c r="I53" s="40">
        <f>E53*Assumptions!$C$46/(Assumptions!$G$14*0.001) /10^9</f>
        <v>2.9295900753302822</v>
      </c>
      <c r="J53" s="40">
        <f>D53*Assumptions!$C$56/(Assumptions!$G$14*0.001) /10^9</f>
        <v>1.5968333699537638</v>
      </c>
      <c r="K53" s="40">
        <f>F53*Assumptions!$C$65/(Assumptions!$G$14*0.001) /10^9</f>
        <v>4.6113917852421116</v>
      </c>
      <c r="L53" s="47">
        <f>4*Assumptions!$C$10/Assumptions!$G$14</f>
        <v>3.9591825493004298</v>
      </c>
      <c r="M53" s="46">
        <v>88.27</v>
      </c>
      <c r="N53">
        <v>116</v>
      </c>
      <c r="O53" s="44">
        <f>N53*Assumptions!$C$97/(Assumptions!$G$15*0.001) /10^9*M53/100</f>
        <v>63.710153087795831</v>
      </c>
      <c r="P53" s="48">
        <f>Assumptions!$C$115*Assumptions!$C$113/(Assumptions!$G$15*0.001) /10^9</f>
        <v>0</v>
      </c>
      <c r="Q53" s="42">
        <f t="shared" si="0"/>
        <v>172.87200546376161</v>
      </c>
      <c r="S53" s="29" t="str">
        <f t="shared" si="1"/>
        <v>(480,29,60,100,116,0.88)</v>
      </c>
    </row>
    <row r="54" spans="2:19">
      <c r="B54" s="38">
        <v>12</v>
      </c>
      <c r="C54">
        <v>480</v>
      </c>
      <c r="D54" s="39">
        <v>29</v>
      </c>
      <c r="E54">
        <v>70</v>
      </c>
      <c r="F54" s="39">
        <v>100</v>
      </c>
      <c r="G54" s="40">
        <f>B54*Assumptions!$C$19*365*24*Assumptions!$D$26*1000/(Assumptions!$G$14*0.001) /10^9</f>
        <v>12.702820315082077</v>
      </c>
      <c r="H54" s="40">
        <f>C54*Assumptions!$C$20*365*24*Assumptions!$D$30*1000/(Assumptions!$G$14*0.001) /10^9</f>
        <v>83.36203428105712</v>
      </c>
      <c r="I54" s="40">
        <f>E54*Assumptions!$C$46/(Assumptions!$G$14*0.001) /10^9</f>
        <v>3.4178550878853291</v>
      </c>
      <c r="J54" s="40">
        <f>D54*Assumptions!$C$56/(Assumptions!$G$14*0.001) /10^9</f>
        <v>1.5968333699537638</v>
      </c>
      <c r="K54" s="40">
        <f>F54*Assumptions!$C$65/(Assumptions!$G$14*0.001) /10^9</f>
        <v>4.6113917852421116</v>
      </c>
      <c r="L54" s="47">
        <f>4*Assumptions!$C$10/Assumptions!$G$14</f>
        <v>3.9591825493004298</v>
      </c>
      <c r="M54" s="46">
        <v>88.56</v>
      </c>
      <c r="N54">
        <v>116</v>
      </c>
      <c r="O54" s="44">
        <f>N54*Assumptions!$C$97/(Assumptions!$G$15*0.001) /10^9*M54/100</f>
        <v>63.919464795006228</v>
      </c>
      <c r="P54" s="48">
        <f>Assumptions!$C$115*Assumptions!$C$113/(Assumptions!$G$15*0.001) /10^9</f>
        <v>0</v>
      </c>
      <c r="Q54" s="42">
        <f t="shared" si="0"/>
        <v>173.56958218352705</v>
      </c>
      <c r="S54" s="29" t="str">
        <f t="shared" si="1"/>
        <v>(480,29,70,100,116,0.89)</v>
      </c>
    </row>
    <row r="55" spans="2:19">
      <c r="B55" s="38">
        <v>12</v>
      </c>
      <c r="C55">
        <v>480</v>
      </c>
      <c r="D55" s="39">
        <v>29</v>
      </c>
      <c r="E55">
        <v>80</v>
      </c>
      <c r="F55" s="39">
        <v>100</v>
      </c>
      <c r="G55" s="40">
        <f>B55*Assumptions!$C$19*365*24*Assumptions!$D$26*1000/(Assumptions!$G$14*0.001) /10^9</f>
        <v>12.702820315082077</v>
      </c>
      <c r="H55" s="40">
        <f>C55*Assumptions!$C$20*365*24*Assumptions!$D$30*1000/(Assumptions!$G$14*0.001) /10^9</f>
        <v>83.36203428105712</v>
      </c>
      <c r="I55" s="40">
        <f>E55*Assumptions!$C$46/(Assumptions!$G$14*0.001) /10^9</f>
        <v>3.9061201004403756</v>
      </c>
      <c r="J55" s="40">
        <f>D55*Assumptions!$C$56/(Assumptions!$G$14*0.001) /10^9</f>
        <v>1.5968333699537638</v>
      </c>
      <c r="K55" s="40">
        <f>F55*Assumptions!$C$65/(Assumptions!$G$14*0.001) /10^9</f>
        <v>4.6113917852421116</v>
      </c>
      <c r="L55" s="47">
        <f>4*Assumptions!$C$10/Assumptions!$G$14</f>
        <v>3.9591825493004298</v>
      </c>
      <c r="M55" s="46">
        <v>88.7</v>
      </c>
      <c r="N55">
        <v>116</v>
      </c>
      <c r="O55" s="44">
        <f>N55*Assumptions!$C$97/(Assumptions!$G$15*0.001) /10^9*M55/100</f>
        <v>64.020511826073303</v>
      </c>
      <c r="P55" s="48">
        <f>Assumptions!$C$115*Assumptions!$C$113/(Assumptions!$G$15*0.001) /10^9</f>
        <v>0</v>
      </c>
      <c r="Q55" s="42">
        <f t="shared" si="0"/>
        <v>174.15889422714918</v>
      </c>
      <c r="S55" s="29" t="str">
        <f t="shared" si="1"/>
        <v>(480,29,80,100,116,0.89)</v>
      </c>
    </row>
    <row r="56" spans="2:19">
      <c r="B56" s="38">
        <v>12</v>
      </c>
      <c r="C56">
        <v>480</v>
      </c>
      <c r="D56" s="39">
        <v>29</v>
      </c>
      <c r="E56">
        <v>90</v>
      </c>
      <c r="F56" s="39">
        <v>100</v>
      </c>
      <c r="G56" s="40">
        <f>B56*Assumptions!$C$19*365*24*Assumptions!$D$26*1000/(Assumptions!$G$14*0.001) /10^9</f>
        <v>12.702820315082077</v>
      </c>
      <c r="H56" s="40">
        <f>C56*Assumptions!$C$20*365*24*Assumptions!$D$30*1000/(Assumptions!$G$14*0.001) /10^9</f>
        <v>83.36203428105712</v>
      </c>
      <c r="I56" s="40">
        <f>E56*Assumptions!$C$46/(Assumptions!$G$14*0.001) /10^9</f>
        <v>4.3943851129954234</v>
      </c>
      <c r="J56" s="40">
        <f>D56*Assumptions!$C$56/(Assumptions!$G$14*0.001) /10^9</f>
        <v>1.5968333699537638</v>
      </c>
      <c r="K56" s="40">
        <f>F56*Assumptions!$C$65/(Assumptions!$G$14*0.001) /10^9</f>
        <v>4.6113917852421116</v>
      </c>
      <c r="L56" s="47">
        <f>4*Assumptions!$C$10/Assumptions!$G$14</f>
        <v>3.9591825493004298</v>
      </c>
      <c r="M56" s="46">
        <v>88.77</v>
      </c>
      <c r="N56">
        <v>115</v>
      </c>
      <c r="O56" s="44">
        <f>N56*Assumptions!$C$97/(Assumptions!$G$15*0.001) /10^9*M56/100</f>
        <v>63.518698830041259</v>
      </c>
      <c r="P56" s="48">
        <f>Assumptions!$C$115*Assumptions!$C$113/(Assumptions!$G$15*0.001) /10^9</f>
        <v>0</v>
      </c>
      <c r="Q56" s="42">
        <f t="shared" si="0"/>
        <v>174.14534624367218</v>
      </c>
      <c r="S56" s="29" t="str">
        <f t="shared" si="1"/>
        <v>(480,29,90,100,115,0.89)</v>
      </c>
    </row>
    <row r="57" spans="2:19">
      <c r="B57" s="38">
        <v>12</v>
      </c>
      <c r="C57">
        <v>480</v>
      </c>
      <c r="D57" s="39">
        <v>29</v>
      </c>
      <c r="E57">
        <v>100</v>
      </c>
      <c r="F57" s="39">
        <v>100</v>
      </c>
      <c r="G57" s="40">
        <f>B57*Assumptions!$C$19*365*24*Assumptions!$D$26*1000/(Assumptions!$G$14*0.001) /10^9</f>
        <v>12.702820315082077</v>
      </c>
      <c r="H57" s="40">
        <f>C57*Assumptions!$C$20*365*24*Assumptions!$D$30*1000/(Assumptions!$G$14*0.001) /10^9</f>
        <v>83.36203428105712</v>
      </c>
      <c r="I57" s="40">
        <f>E57*Assumptions!$C$46/(Assumptions!$G$14*0.001) /10^9</f>
        <v>4.8826501255504704</v>
      </c>
      <c r="J57" s="40">
        <f>D57*Assumptions!$C$56/(Assumptions!$G$14*0.001) /10^9</f>
        <v>1.5968333699537638</v>
      </c>
      <c r="K57" s="40">
        <f>F57*Assumptions!$C$65/(Assumptions!$G$14*0.001) /10^9</f>
        <v>4.6113917852421116</v>
      </c>
      <c r="L57" s="47">
        <f>4*Assumptions!$C$10/Assumptions!$G$14</f>
        <v>3.9591825493004298</v>
      </c>
      <c r="M57" s="46">
        <v>88.82</v>
      </c>
      <c r="N57">
        <v>115</v>
      </c>
      <c r="O57" s="44">
        <f>N57*Assumptions!$C$97/(Assumptions!$G$15*0.001) /10^9*M57/100</f>
        <v>63.554475950031147</v>
      </c>
      <c r="P57" s="48">
        <f>Assumptions!$C$115*Assumptions!$C$113/(Assumptions!$G$15*0.001) /10^9</f>
        <v>0</v>
      </c>
      <c r="Q57" s="42">
        <f t="shared" si="0"/>
        <v>174.66938837621711</v>
      </c>
      <c r="S57" s="29" t="str">
        <f t="shared" si="1"/>
        <v>(480,29,100,100,115,0.89)</v>
      </c>
    </row>
    <row r="58" spans="2:19">
      <c r="B58" s="38">
        <v>12</v>
      </c>
      <c r="C58">
        <v>490</v>
      </c>
      <c r="D58" s="39">
        <v>29</v>
      </c>
      <c r="E58">
        <v>20</v>
      </c>
      <c r="F58" s="39">
        <v>100</v>
      </c>
      <c r="G58" s="40">
        <f>B58*Assumptions!$C$19*365*24*Assumptions!$D$26*1000/(Assumptions!$G$14*0.001) /10^9</f>
        <v>12.702820315082077</v>
      </c>
      <c r="H58" s="40">
        <f>C58*Assumptions!$C$20*365*24*Assumptions!$D$30*1000/(Assumptions!$G$14*0.001) /10^9</f>
        <v>85.098743328579118</v>
      </c>
      <c r="I58" s="40">
        <f>E58*Assumptions!$C$46/(Assumptions!$G$14*0.001) /10^9</f>
        <v>0.9765300251100939</v>
      </c>
      <c r="J58" s="40">
        <f>D58*Assumptions!$C$56/(Assumptions!$G$14*0.001) /10^9</f>
        <v>1.5968333699537638</v>
      </c>
      <c r="K58" s="40">
        <f>F58*Assumptions!$C$65/(Assumptions!$G$14*0.001) /10^9</f>
        <v>4.6113917852421116</v>
      </c>
      <c r="L58" s="47">
        <f>4*Assumptions!$C$10/Assumptions!$G$14</f>
        <v>3.9591825493004298</v>
      </c>
      <c r="M58" s="46">
        <v>84.22</v>
      </c>
      <c r="N58">
        <v>123</v>
      </c>
      <c r="O58" s="44">
        <f>N58*Assumptions!$C$97/(Assumptions!$G$15*0.001) /10^9*M58/100</f>
        <v>64.455188278680836</v>
      </c>
      <c r="P58" s="48">
        <f>Assumptions!$C$115*Assumptions!$C$113/(Assumptions!$G$15*0.001) /10^9</f>
        <v>0</v>
      </c>
      <c r="Q58" s="42">
        <f t="shared" si="0"/>
        <v>173.40068965194843</v>
      </c>
      <c r="S58" s="29" t="str">
        <f t="shared" si="1"/>
        <v>(490,29,20,100,123,0.84)</v>
      </c>
    </row>
    <row r="59" spans="2:19">
      <c r="B59" s="38">
        <v>12</v>
      </c>
      <c r="C59">
        <v>490</v>
      </c>
      <c r="D59" s="39">
        <v>29</v>
      </c>
      <c r="E59">
        <v>30</v>
      </c>
      <c r="F59" s="39">
        <v>100</v>
      </c>
      <c r="G59" s="40">
        <f>B59*Assumptions!$C$19*365*24*Assumptions!$D$26*1000/(Assumptions!$G$14*0.001) /10^9</f>
        <v>12.702820315082077</v>
      </c>
      <c r="H59" s="40">
        <f>C59*Assumptions!$C$20*365*24*Assumptions!$D$30*1000/(Assumptions!$G$14*0.001) /10^9</f>
        <v>85.098743328579118</v>
      </c>
      <c r="I59" s="40">
        <f>E59*Assumptions!$C$46/(Assumptions!$G$14*0.001) /10^9</f>
        <v>1.4647950376651411</v>
      </c>
      <c r="J59" s="40">
        <f>D59*Assumptions!$C$56/(Assumptions!$G$14*0.001) /10^9</f>
        <v>1.5968333699537638</v>
      </c>
      <c r="K59" s="40">
        <f>F59*Assumptions!$C$65/(Assumptions!$G$14*0.001) /10^9</f>
        <v>4.6113917852421116</v>
      </c>
      <c r="L59" s="47">
        <f>4*Assumptions!$C$10/Assumptions!$G$14</f>
        <v>3.9591825493004298</v>
      </c>
      <c r="M59" s="46">
        <v>86.87</v>
      </c>
      <c r="N59">
        <v>117</v>
      </c>
      <c r="O59" s="44">
        <f>N59*Assumptions!$C$97/(Assumptions!$G$15*0.001) /10^9*M59/100</f>
        <v>63.240197283824365</v>
      </c>
      <c r="P59" s="48">
        <f>Assumptions!$C$115*Assumptions!$C$113/(Assumptions!$G$15*0.001) /10^9</f>
        <v>0</v>
      </c>
      <c r="Q59" s="42">
        <f t="shared" si="0"/>
        <v>172.67396366964701</v>
      </c>
      <c r="S59" s="29" t="str">
        <f t="shared" si="1"/>
        <v>(490,29,30,100,117,0.87)</v>
      </c>
    </row>
    <row r="60" spans="2:19">
      <c r="B60" s="38">
        <v>12</v>
      </c>
      <c r="C60">
        <v>490</v>
      </c>
      <c r="D60" s="39">
        <v>29</v>
      </c>
      <c r="E60">
        <v>40</v>
      </c>
      <c r="F60" s="39">
        <v>100</v>
      </c>
      <c r="G60" s="40">
        <f>B60*Assumptions!$C$19*365*24*Assumptions!$D$26*1000/(Assumptions!$G$14*0.001) /10^9</f>
        <v>12.702820315082077</v>
      </c>
      <c r="H60" s="40">
        <f>C60*Assumptions!$C$20*365*24*Assumptions!$D$30*1000/(Assumptions!$G$14*0.001) /10^9</f>
        <v>85.098743328579118</v>
      </c>
      <c r="I60" s="40">
        <f>E60*Assumptions!$C$46/(Assumptions!$G$14*0.001) /10^9</f>
        <v>1.9530600502201878</v>
      </c>
      <c r="J60" s="40">
        <f>D60*Assumptions!$C$56/(Assumptions!$G$14*0.001) /10^9</f>
        <v>1.5968333699537638</v>
      </c>
      <c r="K60" s="40">
        <f>F60*Assumptions!$C$65/(Assumptions!$G$14*0.001) /10^9</f>
        <v>4.6113917852421116</v>
      </c>
      <c r="L60" s="47">
        <f>4*Assumptions!$C$10/Assumptions!$G$14</f>
        <v>3.9591825493004298</v>
      </c>
      <c r="M60" s="46">
        <v>88.21</v>
      </c>
      <c r="N60">
        <v>114</v>
      </c>
      <c r="O60" s="44">
        <f>N60*Assumptions!$C$97/(Assumptions!$G$15*0.001) /10^9*M60/100</f>
        <v>62.569142954970602</v>
      </c>
      <c r="P60" s="48">
        <f>Assumptions!$C$115*Assumptions!$C$113/(Assumptions!$G$15*0.001) /10^9</f>
        <v>0</v>
      </c>
      <c r="Q60" s="42">
        <f t="shared" si="0"/>
        <v>172.4911743533483</v>
      </c>
      <c r="S60" s="29" t="str">
        <f t="shared" si="1"/>
        <v>(490,29,40,100,114,0.88)</v>
      </c>
    </row>
    <row r="61" spans="2:19">
      <c r="B61" s="38">
        <v>12</v>
      </c>
      <c r="C61">
        <v>490</v>
      </c>
      <c r="D61" s="39">
        <v>29</v>
      </c>
      <c r="E61">
        <v>50</v>
      </c>
      <c r="F61" s="39">
        <v>100</v>
      </c>
      <c r="G61" s="40">
        <f>B61*Assumptions!$C$19*365*24*Assumptions!$D$26*1000/(Assumptions!$G$14*0.001) /10^9</f>
        <v>12.702820315082077</v>
      </c>
      <c r="H61" s="40">
        <f>C61*Assumptions!$C$20*365*24*Assumptions!$D$30*1000/(Assumptions!$G$14*0.001) /10^9</f>
        <v>85.098743328579118</v>
      </c>
      <c r="I61" s="40">
        <f>E61*Assumptions!$C$46/(Assumptions!$G$14*0.001) /10^9</f>
        <v>2.4413250627752352</v>
      </c>
      <c r="J61" s="40">
        <f>D61*Assumptions!$C$56/(Assumptions!$G$14*0.001) /10^9</f>
        <v>1.5968333699537638</v>
      </c>
      <c r="K61" s="40">
        <f>F61*Assumptions!$C$65/(Assumptions!$G$14*0.001) /10^9</f>
        <v>4.6113917852421116</v>
      </c>
      <c r="L61" s="47">
        <f>4*Assumptions!$C$10/Assumptions!$G$14</f>
        <v>3.9591825493004298</v>
      </c>
      <c r="M61" s="46">
        <v>88.8</v>
      </c>
      <c r="N61">
        <v>113</v>
      </c>
      <c r="O61" s="44">
        <f>N61*Assumptions!$C$97/(Assumptions!$G$15*0.001) /10^9*M61/100</f>
        <v>62.435118752434576</v>
      </c>
      <c r="P61" s="48">
        <f>Assumptions!$C$115*Assumptions!$C$113/(Assumptions!$G$15*0.001) /10^9</f>
        <v>0</v>
      </c>
      <c r="Q61" s="42">
        <f t="shared" si="0"/>
        <v>172.84541516336731</v>
      </c>
      <c r="S61" s="29" t="str">
        <f t="shared" si="1"/>
        <v>(490,29,50,100,113,0.89)</v>
      </c>
    </row>
    <row r="62" spans="2:19">
      <c r="B62" s="38">
        <v>12</v>
      </c>
      <c r="C62">
        <v>490</v>
      </c>
      <c r="D62" s="39">
        <v>29</v>
      </c>
      <c r="E62">
        <v>60</v>
      </c>
      <c r="F62" s="39">
        <v>100</v>
      </c>
      <c r="G62" s="40">
        <f>B62*Assumptions!$C$19*365*24*Assumptions!$D$26*1000/(Assumptions!$G$14*0.001) /10^9</f>
        <v>12.702820315082077</v>
      </c>
      <c r="H62" s="40">
        <f>C62*Assumptions!$C$20*365*24*Assumptions!$D$30*1000/(Assumptions!$G$14*0.001) /10^9</f>
        <v>85.098743328579118</v>
      </c>
      <c r="I62" s="40">
        <f>E62*Assumptions!$C$46/(Assumptions!$G$14*0.001) /10^9</f>
        <v>2.9295900753302822</v>
      </c>
      <c r="J62" s="40">
        <f>D62*Assumptions!$C$56/(Assumptions!$G$14*0.001) /10^9</f>
        <v>1.5968333699537638</v>
      </c>
      <c r="K62" s="40">
        <f>F62*Assumptions!$C$65/(Assumptions!$G$14*0.001) /10^9</f>
        <v>4.6113917852421116</v>
      </c>
      <c r="L62" s="47">
        <f>4*Assumptions!$C$10/Assumptions!$G$14</f>
        <v>3.9591825493004298</v>
      </c>
      <c r="M62" s="46">
        <v>89.12</v>
      </c>
      <c r="N62">
        <v>112</v>
      </c>
      <c r="O62" s="44">
        <f>N62*Assumptions!$C$97/(Assumptions!$G$15*0.001) /10^9*M62/100</f>
        <v>62.105595922058193</v>
      </c>
      <c r="P62" s="48">
        <f>Assumptions!$C$115*Assumptions!$C$113/(Assumptions!$G$15*0.001) /10^9</f>
        <v>0</v>
      </c>
      <c r="Q62" s="42">
        <f t="shared" si="0"/>
        <v>173.00415734554596</v>
      </c>
      <c r="S62" s="29" t="str">
        <f t="shared" si="1"/>
        <v>(490,29,60,100,112,0.89)</v>
      </c>
    </row>
    <row r="63" spans="2:19">
      <c r="B63" s="38">
        <v>12</v>
      </c>
      <c r="C63">
        <v>490</v>
      </c>
      <c r="D63" s="39">
        <v>29</v>
      </c>
      <c r="E63">
        <v>70</v>
      </c>
      <c r="F63" s="39">
        <v>100</v>
      </c>
      <c r="G63" s="40">
        <f>B63*Assumptions!$C$19*365*24*Assumptions!$D$26*1000/(Assumptions!$G$14*0.001) /10^9</f>
        <v>12.702820315082077</v>
      </c>
      <c r="H63" s="40">
        <f>C63*Assumptions!$C$20*365*24*Assumptions!$D$30*1000/(Assumptions!$G$14*0.001) /10^9</f>
        <v>85.098743328579118</v>
      </c>
      <c r="I63" s="40">
        <f>E63*Assumptions!$C$46/(Assumptions!$G$14*0.001) /10^9</f>
        <v>3.4178550878853291</v>
      </c>
      <c r="J63" s="40">
        <f>D63*Assumptions!$C$56/(Assumptions!$G$14*0.001) /10^9</f>
        <v>1.5968333699537638</v>
      </c>
      <c r="K63" s="40">
        <f>F63*Assumptions!$C$65/(Assumptions!$G$14*0.001) /10^9</f>
        <v>4.6113917852421116</v>
      </c>
      <c r="L63" s="47">
        <f>4*Assumptions!$C$10/Assumptions!$G$14</f>
        <v>3.9591825493004298</v>
      </c>
      <c r="M63" s="46">
        <v>89.36</v>
      </c>
      <c r="N63">
        <v>112</v>
      </c>
      <c r="O63" s="44">
        <f>N63*Assumptions!$C$97/(Assumptions!$G$15*0.001) /10^9*M63/100</f>
        <v>62.272846180376128</v>
      </c>
      <c r="P63" s="48">
        <f>Assumptions!$C$115*Assumptions!$C$113/(Assumptions!$G$15*0.001) /10^9</f>
        <v>0</v>
      </c>
      <c r="Q63" s="42">
        <f t="shared" si="0"/>
        <v>173.65967261641896</v>
      </c>
      <c r="S63" s="29" t="str">
        <f t="shared" si="1"/>
        <v>(490,29,70,100,112,0.89)</v>
      </c>
    </row>
    <row r="64" spans="2:19">
      <c r="B64" s="38">
        <v>12</v>
      </c>
      <c r="C64">
        <v>490</v>
      </c>
      <c r="D64" s="39">
        <v>29</v>
      </c>
      <c r="E64">
        <v>80</v>
      </c>
      <c r="F64" s="39">
        <v>100</v>
      </c>
      <c r="G64" s="40">
        <f>B64*Assumptions!$C$19*365*24*Assumptions!$D$26*1000/(Assumptions!$G$14*0.001) /10^9</f>
        <v>12.702820315082077</v>
      </c>
      <c r="H64" s="40">
        <f>C64*Assumptions!$C$20*365*24*Assumptions!$D$30*1000/(Assumptions!$G$14*0.001) /10^9</f>
        <v>85.098743328579118</v>
      </c>
      <c r="I64" s="40">
        <f>E64*Assumptions!$C$46/(Assumptions!$G$14*0.001) /10^9</f>
        <v>3.9061201004403756</v>
      </c>
      <c r="J64" s="40">
        <f>D64*Assumptions!$C$56/(Assumptions!$G$14*0.001) /10^9</f>
        <v>1.5968333699537638</v>
      </c>
      <c r="K64" s="40">
        <f>F64*Assumptions!$C$65/(Assumptions!$G$14*0.001) /10^9</f>
        <v>4.6113917852421116</v>
      </c>
      <c r="L64" s="47">
        <f>4*Assumptions!$C$10/Assumptions!$G$14</f>
        <v>3.9591825493004298</v>
      </c>
      <c r="M64" s="46">
        <v>89.49</v>
      </c>
      <c r="N64">
        <v>112</v>
      </c>
      <c r="O64" s="44">
        <f>N64*Assumptions!$C$97/(Assumptions!$G$15*0.001) /10^9*M64/100</f>
        <v>62.363440070298331</v>
      </c>
      <c r="P64" s="48">
        <f>Assumptions!$C$115*Assumptions!$C$113/(Assumptions!$G$15*0.001) /10^9</f>
        <v>0</v>
      </c>
      <c r="Q64" s="42">
        <f t="shared" si="0"/>
        <v>174.2385315188962</v>
      </c>
      <c r="S64" s="29" t="str">
        <f t="shared" si="1"/>
        <v>(490,29,80,100,112,0.89)</v>
      </c>
    </row>
    <row r="65" spans="2:19">
      <c r="B65" s="38">
        <v>12</v>
      </c>
      <c r="C65">
        <v>490</v>
      </c>
      <c r="D65" s="39">
        <v>29</v>
      </c>
      <c r="E65">
        <v>90</v>
      </c>
      <c r="F65" s="39">
        <v>100</v>
      </c>
      <c r="G65" s="40">
        <f>B65*Assumptions!$C$19*365*24*Assumptions!$D$26*1000/(Assumptions!$G$14*0.001) /10^9</f>
        <v>12.702820315082077</v>
      </c>
      <c r="H65" s="40">
        <f>C65*Assumptions!$C$20*365*24*Assumptions!$D$30*1000/(Assumptions!$G$14*0.001) /10^9</f>
        <v>85.098743328579118</v>
      </c>
      <c r="I65" s="40">
        <f>E65*Assumptions!$C$46/(Assumptions!$G$14*0.001) /10^9</f>
        <v>4.3943851129954234</v>
      </c>
      <c r="J65" s="40">
        <f>D65*Assumptions!$C$56/(Assumptions!$G$14*0.001) /10^9</f>
        <v>1.5968333699537638</v>
      </c>
      <c r="K65" s="40">
        <f>F65*Assumptions!$C$65/(Assumptions!$G$14*0.001) /10^9</f>
        <v>4.6113917852421116</v>
      </c>
      <c r="L65" s="47">
        <f>4*Assumptions!$C$10/Assumptions!$G$14</f>
        <v>3.9591825493004298</v>
      </c>
      <c r="M65" s="46">
        <v>89.55</v>
      </c>
      <c r="N65">
        <v>111</v>
      </c>
      <c r="O65" s="44">
        <f>N65*Assumptions!$C$97/(Assumptions!$G$15*0.001) /10^9*M65/100</f>
        <v>61.848062879209266</v>
      </c>
      <c r="P65" s="48">
        <f>Assumptions!$C$115*Assumptions!$C$113/(Assumptions!$G$15*0.001) /10^9</f>
        <v>0</v>
      </c>
      <c r="Q65" s="42">
        <f t="shared" si="0"/>
        <v>174.21141934036217</v>
      </c>
      <c r="S65" s="29" t="str">
        <f t="shared" si="1"/>
        <v>(490,29,90,100,111,0.9)</v>
      </c>
    </row>
    <row r="66" spans="2:19">
      <c r="B66" s="38">
        <v>12</v>
      </c>
      <c r="C66">
        <v>490</v>
      </c>
      <c r="D66" s="39">
        <v>29</v>
      </c>
      <c r="E66">
        <v>100</v>
      </c>
      <c r="F66" s="39">
        <v>100</v>
      </c>
      <c r="G66" s="40">
        <f>B66*Assumptions!$C$19*365*24*Assumptions!$D$26*1000/(Assumptions!$G$14*0.001) /10^9</f>
        <v>12.702820315082077</v>
      </c>
      <c r="H66" s="40">
        <f>C66*Assumptions!$C$20*365*24*Assumptions!$D$30*1000/(Assumptions!$G$14*0.001) /10^9</f>
        <v>85.098743328579118</v>
      </c>
      <c r="I66" s="40">
        <f>E66*Assumptions!$C$46/(Assumptions!$G$14*0.001) /10^9</f>
        <v>4.8826501255504704</v>
      </c>
      <c r="J66" s="40">
        <f>D66*Assumptions!$C$56/(Assumptions!$G$14*0.001) /10^9</f>
        <v>1.5968333699537638</v>
      </c>
      <c r="K66" s="40">
        <f>F66*Assumptions!$C$65/(Assumptions!$G$14*0.001) /10^9</f>
        <v>4.6113917852421116</v>
      </c>
      <c r="L66" s="47">
        <f>4*Assumptions!$C$10/Assumptions!$G$14</f>
        <v>3.9591825493004298</v>
      </c>
      <c r="M66" s="46">
        <v>89.64</v>
      </c>
      <c r="N66">
        <v>111</v>
      </c>
      <c r="O66" s="44">
        <f>N66*Assumptions!$C$97/(Assumptions!$G$15*0.001) /10^9*M66/100</f>
        <v>61.910221736374304</v>
      </c>
      <c r="P66" s="48">
        <f>Assumptions!$C$115*Assumptions!$C$113/(Assumptions!$G$15*0.001) /10^9</f>
        <v>0</v>
      </c>
      <c r="Q66" s="42">
        <f t="shared" si="0"/>
        <v>174.76184321008228</v>
      </c>
      <c r="S66" s="29" t="str">
        <f t="shared" si="1"/>
        <v>(490,29,100,100,111,0.9)</v>
      </c>
    </row>
    <row r="67" spans="2:19">
      <c r="B67" s="38">
        <v>12</v>
      </c>
      <c r="C67">
        <v>500</v>
      </c>
      <c r="D67" s="39">
        <v>28</v>
      </c>
      <c r="E67">
        <v>20</v>
      </c>
      <c r="F67" s="39">
        <v>100</v>
      </c>
      <c r="G67" s="40">
        <f>B67*Assumptions!$C$19*365*24*Assumptions!$D$26*1000/(Assumptions!$G$14*0.001) /10^9</f>
        <v>12.702820315082077</v>
      </c>
      <c r="H67" s="40">
        <f>C67*Assumptions!$C$20*365*24*Assumptions!$D$30*1000/(Assumptions!$G$14*0.001) /10^9</f>
        <v>86.835452376101188</v>
      </c>
      <c r="I67" s="40">
        <f>E67*Assumptions!$C$46/(Assumptions!$G$14*0.001) /10^9</f>
        <v>0.9765300251100939</v>
      </c>
      <c r="J67" s="40">
        <f>D67*Assumptions!$C$56/(Assumptions!$G$14*0.001) /10^9</f>
        <v>1.5417701503001857</v>
      </c>
      <c r="K67" s="40">
        <f>F67*Assumptions!$C$65/(Assumptions!$G$14*0.001) /10^9</f>
        <v>4.6113917852421116</v>
      </c>
      <c r="L67" s="47">
        <f>4*Assumptions!$C$10/Assumptions!$G$14</f>
        <v>3.9591825493004298</v>
      </c>
      <c r="M67" s="46">
        <v>85.44</v>
      </c>
      <c r="N67">
        <v>118</v>
      </c>
      <c r="O67" s="44">
        <f>N67*Assumptions!$C$97/(Assumptions!$G$15*0.001) /10^9*M67/100</f>
        <v>62.730793316246633</v>
      </c>
      <c r="P67" s="48">
        <f>Assumptions!$C$115*Assumptions!$C$113/(Assumptions!$G$15*0.001) /10^9</f>
        <v>0</v>
      </c>
      <c r="Q67" s="42">
        <f t="shared" si="0"/>
        <v>173.3579405173827</v>
      </c>
      <c r="S67" s="29" t="str">
        <f t="shared" si="1"/>
        <v>(500,28,20,100,118,0.85)</v>
      </c>
    </row>
    <row r="68" spans="2:19">
      <c r="B68" s="38">
        <v>12</v>
      </c>
      <c r="C68">
        <v>500</v>
      </c>
      <c r="D68" s="39">
        <v>28</v>
      </c>
      <c r="E68">
        <v>30</v>
      </c>
      <c r="F68" s="39">
        <v>100</v>
      </c>
      <c r="G68" s="40">
        <f>B68*Assumptions!$C$19*365*24*Assumptions!$D$26*1000/(Assumptions!$G$14*0.001) /10^9</f>
        <v>12.702820315082077</v>
      </c>
      <c r="H68" s="40">
        <f>C68*Assumptions!$C$20*365*24*Assumptions!$D$30*1000/(Assumptions!$G$14*0.001) /10^9</f>
        <v>86.835452376101188</v>
      </c>
      <c r="I68" s="40">
        <f>E68*Assumptions!$C$46/(Assumptions!$G$14*0.001) /10^9</f>
        <v>1.4647950376651411</v>
      </c>
      <c r="J68" s="40">
        <f>D68*Assumptions!$C$56/(Assumptions!$G$14*0.001) /10^9</f>
        <v>1.5417701503001857</v>
      </c>
      <c r="K68" s="40">
        <f>F68*Assumptions!$C$65/(Assumptions!$G$14*0.001) /10^9</f>
        <v>4.6113917852421116</v>
      </c>
      <c r="L68" s="47">
        <f>4*Assumptions!$C$10/Assumptions!$G$14</f>
        <v>3.9591825493004298</v>
      </c>
      <c r="M68" s="46">
        <v>87.98</v>
      </c>
      <c r="N68">
        <v>112</v>
      </c>
      <c r="O68" s="44">
        <f>N68*Assumptions!$C$97/(Assumptions!$G$15*0.001) /10^9*M68/100</f>
        <v>61.311157195048025</v>
      </c>
      <c r="P68" s="48">
        <f>Assumptions!$C$115*Assumptions!$C$113/(Assumptions!$G$15*0.001) /10^9</f>
        <v>0</v>
      </c>
      <c r="Q68" s="42">
        <f t="shared" si="0"/>
        <v>172.42656940873917</v>
      </c>
      <c r="S68" s="29" t="str">
        <f t="shared" si="1"/>
        <v>(500,28,30,100,112,0.88)</v>
      </c>
    </row>
    <row r="69" spans="2:19">
      <c r="B69" s="38">
        <v>12</v>
      </c>
      <c r="C69">
        <v>500</v>
      </c>
      <c r="D69" s="39">
        <v>28</v>
      </c>
      <c r="E69">
        <v>40</v>
      </c>
      <c r="F69" s="39">
        <v>100</v>
      </c>
      <c r="G69" s="40">
        <f>B69*Assumptions!$C$19*365*24*Assumptions!$D$26*1000/(Assumptions!$G$14*0.001) /10^9</f>
        <v>12.702820315082077</v>
      </c>
      <c r="H69" s="40">
        <f>C69*Assumptions!$C$20*365*24*Assumptions!$D$30*1000/(Assumptions!$G$14*0.001) /10^9</f>
        <v>86.835452376101188</v>
      </c>
      <c r="I69" s="40">
        <f>E69*Assumptions!$C$46/(Assumptions!$G$14*0.001) /10^9</f>
        <v>1.9530600502201878</v>
      </c>
      <c r="J69" s="40">
        <f>D69*Assumptions!$C$56/(Assumptions!$G$14*0.001) /10^9</f>
        <v>1.5417701503001857</v>
      </c>
      <c r="K69" s="40">
        <f>F69*Assumptions!$C$65/(Assumptions!$G$14*0.001) /10^9</f>
        <v>4.6113917852421116</v>
      </c>
      <c r="L69" s="47">
        <f>4*Assumptions!$C$10/Assumptions!$G$14</f>
        <v>3.9591825493004298</v>
      </c>
      <c r="M69" s="46">
        <v>89.06</v>
      </c>
      <c r="N69">
        <v>110</v>
      </c>
      <c r="O69" s="44">
        <f>N69*Assumptions!$C$97/(Assumptions!$G$15*0.001) /10^9*M69/100</f>
        <v>60.955501511809445</v>
      </c>
      <c r="P69" s="48">
        <f>Assumptions!$C$115*Assumptions!$C$113/(Assumptions!$G$15*0.001) /10^9</f>
        <v>0</v>
      </c>
      <c r="Q69" s="42">
        <f t="shared" si="0"/>
        <v>172.55917873805561</v>
      </c>
      <c r="S69" s="29" t="str">
        <f t="shared" si="1"/>
        <v>(500,28,40,100,110,0.89)</v>
      </c>
    </row>
    <row r="70" spans="2:19">
      <c r="B70" s="38">
        <v>12</v>
      </c>
      <c r="C70">
        <v>500</v>
      </c>
      <c r="D70" s="39">
        <v>28</v>
      </c>
      <c r="E70">
        <v>50</v>
      </c>
      <c r="F70" s="39">
        <v>100</v>
      </c>
      <c r="G70" s="40">
        <f>B70*Assumptions!$C$19*365*24*Assumptions!$D$26*1000/(Assumptions!$G$14*0.001) /10^9</f>
        <v>12.702820315082077</v>
      </c>
      <c r="H70" s="40">
        <f>C70*Assumptions!$C$20*365*24*Assumptions!$D$30*1000/(Assumptions!$G$14*0.001) /10^9</f>
        <v>86.835452376101188</v>
      </c>
      <c r="I70" s="40">
        <f>E70*Assumptions!$C$46/(Assumptions!$G$14*0.001) /10^9</f>
        <v>2.4413250627752352</v>
      </c>
      <c r="J70" s="40">
        <f>D70*Assumptions!$C$56/(Assumptions!$G$14*0.001) /10^9</f>
        <v>1.5417701503001857</v>
      </c>
      <c r="K70" s="40">
        <f>F70*Assumptions!$C$65/(Assumptions!$G$14*0.001) /10^9</f>
        <v>4.6113917852421116</v>
      </c>
      <c r="L70" s="47">
        <f>4*Assumptions!$C$10/Assumptions!$G$14</f>
        <v>3.9591825493004298</v>
      </c>
      <c r="M70" s="46">
        <v>89.65</v>
      </c>
      <c r="N70">
        <v>109</v>
      </c>
      <c r="O70" s="44">
        <f>N70*Assumptions!$C$97/(Assumptions!$G$15*0.001) /10^9*M70/100</f>
        <v>60.80150434315734</v>
      </c>
      <c r="P70" s="48">
        <f>Assumptions!$C$115*Assumptions!$C$113/(Assumptions!$G$15*0.001) /10^9</f>
        <v>0</v>
      </c>
      <c r="Q70" s="42">
        <f t="shared" ref="Q70:Q75" si="2">SUM(G70:L70)+O70+P70</f>
        <v>172.89344658195856</v>
      </c>
      <c r="S70" s="29" t="str">
        <f t="shared" ref="S70:S75" si="3">CONCATENATE("(",C70,",",D70,",",E70,",",F70,",",ROUND(N70,0),",",ROUND(M70/100,2),")")</f>
        <v>(500,28,50,100,109,0.9)</v>
      </c>
    </row>
    <row r="71" spans="2:19">
      <c r="B71" s="38">
        <v>12</v>
      </c>
      <c r="C71">
        <v>500</v>
      </c>
      <c r="D71" s="39">
        <v>28</v>
      </c>
      <c r="E71">
        <v>60</v>
      </c>
      <c r="F71" s="39">
        <v>100</v>
      </c>
      <c r="G71" s="40">
        <f>B71*Assumptions!$C$19*365*24*Assumptions!$D$26*1000/(Assumptions!$G$14*0.001) /10^9</f>
        <v>12.702820315082077</v>
      </c>
      <c r="H71" s="40">
        <f>C71*Assumptions!$C$20*365*24*Assumptions!$D$30*1000/(Assumptions!$G$14*0.001) /10^9</f>
        <v>86.835452376101188</v>
      </c>
      <c r="I71" s="40">
        <f>E71*Assumptions!$C$46/(Assumptions!$G$14*0.001) /10^9</f>
        <v>2.9295900753302822</v>
      </c>
      <c r="J71" s="40">
        <f>D71*Assumptions!$C$56/(Assumptions!$G$14*0.001) /10^9</f>
        <v>1.5417701503001857</v>
      </c>
      <c r="K71" s="40">
        <f>F71*Assumptions!$C$65/(Assumptions!$G$14*0.001) /10^9</f>
        <v>4.6113917852421116</v>
      </c>
      <c r="L71" s="47">
        <f>4*Assumptions!$C$10/Assumptions!$G$14</f>
        <v>3.9591825493004298</v>
      </c>
      <c r="M71" s="46">
        <v>89.97</v>
      </c>
      <c r="N71">
        <v>109</v>
      </c>
      <c r="O71" s="44">
        <f>N71*Assumptions!$C$97/(Assumptions!$G$15*0.001) /10^9*M71/100</f>
        <v>61.018531464069881</v>
      </c>
      <c r="P71" s="48">
        <f>Assumptions!$C$115*Assumptions!$C$113/(Assumptions!$G$15*0.001) /10^9</f>
        <v>0</v>
      </c>
      <c r="Q71" s="42">
        <f t="shared" si="2"/>
        <v>173.59873871542615</v>
      </c>
      <c r="S71" s="29" t="str">
        <f t="shared" si="3"/>
        <v>(500,28,60,100,109,0.9)</v>
      </c>
    </row>
    <row r="72" spans="2:19">
      <c r="B72" s="38">
        <v>12</v>
      </c>
      <c r="C72">
        <v>500</v>
      </c>
      <c r="D72" s="39">
        <v>28</v>
      </c>
      <c r="E72">
        <v>70</v>
      </c>
      <c r="F72" s="39">
        <v>100</v>
      </c>
      <c r="G72" s="40">
        <f>B72*Assumptions!$C$19*365*24*Assumptions!$D$26*1000/(Assumptions!$G$14*0.001) /10^9</f>
        <v>12.702820315082077</v>
      </c>
      <c r="H72" s="40">
        <f>C72*Assumptions!$C$20*365*24*Assumptions!$D$30*1000/(Assumptions!$G$14*0.001) /10^9</f>
        <v>86.835452376101188</v>
      </c>
      <c r="I72" s="40">
        <f>E72*Assumptions!$C$46/(Assumptions!$G$14*0.001) /10^9</f>
        <v>3.4178550878853291</v>
      </c>
      <c r="J72" s="40">
        <f>D72*Assumptions!$C$56/(Assumptions!$G$14*0.001) /10^9</f>
        <v>1.5417701503001857</v>
      </c>
      <c r="K72" s="40">
        <f>F72*Assumptions!$C$65/(Assumptions!$G$14*0.001) /10^9</f>
        <v>4.6113917852421116</v>
      </c>
      <c r="L72" s="47">
        <f>4*Assumptions!$C$10/Assumptions!$G$14</f>
        <v>3.9591825493004298</v>
      </c>
      <c r="M72" s="46">
        <v>90.14</v>
      </c>
      <c r="N72">
        <v>108</v>
      </c>
      <c r="O72" s="44">
        <f>N72*Assumptions!$C$97/(Assumptions!$G$15*0.001) /10^9*M72/100</f>
        <v>60.57296632276978</v>
      </c>
      <c r="P72" s="48">
        <f>Assumptions!$C$115*Assumptions!$C$113/(Assumptions!$G$15*0.001) /10^9</f>
        <v>0</v>
      </c>
      <c r="Q72" s="42">
        <f t="shared" si="2"/>
        <v>173.64143858668109</v>
      </c>
      <c r="S72" s="29" t="str">
        <f t="shared" si="3"/>
        <v>(500,28,70,100,108,0.9)</v>
      </c>
    </row>
    <row r="73" spans="2:19">
      <c r="B73" s="38">
        <v>12</v>
      </c>
      <c r="C73">
        <v>500</v>
      </c>
      <c r="D73" s="39">
        <v>28</v>
      </c>
      <c r="E73">
        <v>80</v>
      </c>
      <c r="F73" s="39">
        <v>100</v>
      </c>
      <c r="G73" s="40">
        <f>B73*Assumptions!$C$19*365*24*Assumptions!$D$26*1000/(Assumptions!$G$14*0.001) /10^9</f>
        <v>12.702820315082077</v>
      </c>
      <c r="H73" s="40">
        <f>C73*Assumptions!$C$20*365*24*Assumptions!$D$30*1000/(Assumptions!$G$14*0.001) /10^9</f>
        <v>86.835452376101188</v>
      </c>
      <c r="I73" s="40">
        <f>E73*Assumptions!$C$46/(Assumptions!$G$14*0.001) /10^9</f>
        <v>3.9061201004403756</v>
      </c>
      <c r="J73" s="40">
        <f>D73*Assumptions!$C$56/(Assumptions!$G$14*0.001) /10^9</f>
        <v>1.5417701503001857</v>
      </c>
      <c r="K73" s="40">
        <f>F73*Assumptions!$C$65/(Assumptions!$G$14*0.001) /10^9</f>
        <v>4.6113917852421116</v>
      </c>
      <c r="L73" s="47">
        <f>4*Assumptions!$C$10/Assumptions!$G$14</f>
        <v>3.9591825493004298</v>
      </c>
      <c r="M73" s="46">
        <v>90.28</v>
      </c>
      <c r="N73">
        <v>108</v>
      </c>
      <c r="O73" s="44">
        <f>N73*Assumptions!$C$97/(Assumptions!$G$15*0.001) /10^9*M73/100</f>
        <v>60.667044593073612</v>
      </c>
      <c r="P73" s="48">
        <f>Assumptions!$C$115*Assumptions!$C$113/(Assumptions!$G$15*0.001) /10^9</f>
        <v>0</v>
      </c>
      <c r="Q73" s="42">
        <f t="shared" si="2"/>
        <v>174.22378186953998</v>
      </c>
      <c r="S73" s="29" t="str">
        <f t="shared" si="3"/>
        <v>(500,28,80,100,108,0.9)</v>
      </c>
    </row>
    <row r="74" spans="2:19">
      <c r="B74" s="38">
        <v>12</v>
      </c>
      <c r="C74">
        <v>500</v>
      </c>
      <c r="D74" s="39">
        <v>28</v>
      </c>
      <c r="E74">
        <v>90</v>
      </c>
      <c r="F74" s="39">
        <v>100</v>
      </c>
      <c r="G74" s="40">
        <f>B74*Assumptions!$C$19*365*24*Assumptions!$D$26*1000/(Assumptions!$G$14*0.001) /10^9</f>
        <v>12.702820315082077</v>
      </c>
      <c r="H74" s="40">
        <f>C74*Assumptions!$C$20*365*24*Assumptions!$D$30*1000/(Assumptions!$G$14*0.001) /10^9</f>
        <v>86.835452376101188</v>
      </c>
      <c r="I74" s="40">
        <f>E74*Assumptions!$C$46/(Assumptions!$G$14*0.001) /10^9</f>
        <v>4.3943851129954234</v>
      </c>
      <c r="J74" s="40">
        <f>D74*Assumptions!$C$56/(Assumptions!$G$14*0.001) /10^9</f>
        <v>1.5417701503001857</v>
      </c>
      <c r="K74" s="40">
        <f>F74*Assumptions!$C$65/(Assumptions!$G$14*0.001) /10^9</f>
        <v>4.6113917852421116</v>
      </c>
      <c r="L74" s="47">
        <f>4*Assumptions!$C$10/Assumptions!$G$14</f>
        <v>3.9591825493004298</v>
      </c>
      <c r="M74" s="46">
        <v>90.35</v>
      </c>
      <c r="N74">
        <v>108</v>
      </c>
      <c r="O74" s="44">
        <f>N74*Assumptions!$C$97/(Assumptions!$G$15*0.001) /10^9*M74/100</f>
        <v>60.714083728225525</v>
      </c>
      <c r="P74" s="48">
        <f>Assumptions!$C$115*Assumptions!$C$113/(Assumptions!$G$15*0.001) /10^9</f>
        <v>0</v>
      </c>
      <c r="Q74" s="42">
        <f t="shared" si="2"/>
        <v>174.75908601724694</v>
      </c>
      <c r="S74" s="29" t="str">
        <f t="shared" si="3"/>
        <v>(500,28,90,100,108,0.9)</v>
      </c>
    </row>
    <row r="75" spans="2:19">
      <c r="B75" s="38">
        <v>12</v>
      </c>
      <c r="C75">
        <v>500</v>
      </c>
      <c r="D75" s="39">
        <v>28</v>
      </c>
      <c r="E75">
        <v>100</v>
      </c>
      <c r="F75" s="39">
        <v>100</v>
      </c>
      <c r="G75" s="40">
        <f>B75*Assumptions!$C$19*365*24*Assumptions!$D$26*1000/(Assumptions!$G$14*0.001) /10^9</f>
        <v>12.702820315082077</v>
      </c>
      <c r="H75" s="40">
        <f>C75*Assumptions!$C$20*365*24*Assumptions!$D$30*1000/(Assumptions!$G$14*0.001) /10^9</f>
        <v>86.835452376101188</v>
      </c>
      <c r="I75" s="40">
        <f>E75*Assumptions!$C$46/(Assumptions!$G$14*0.001) /10^9</f>
        <v>4.8826501255504704</v>
      </c>
      <c r="J75" s="40">
        <f>D75*Assumptions!$C$56/(Assumptions!$G$14*0.001) /10^9</f>
        <v>1.5417701503001857</v>
      </c>
      <c r="K75" s="40">
        <f>F75*Assumptions!$C$65/(Assumptions!$G$14*0.001) /10^9</f>
        <v>4.6113917852421116</v>
      </c>
      <c r="L75" s="47">
        <f>4*Assumptions!$C$10/Assumptions!$G$14</f>
        <v>3.9591825493004298</v>
      </c>
      <c r="M75" s="46">
        <v>90.43</v>
      </c>
      <c r="N75">
        <v>108</v>
      </c>
      <c r="O75" s="44">
        <f>N75*Assumptions!$C$97/(Assumptions!$G$15*0.001) /10^9*M75/100</f>
        <v>60.767842739827728</v>
      </c>
      <c r="P75" s="48">
        <f>Assumptions!$C$115*Assumptions!$C$113/(Assumptions!$G$15*0.001) /10^9</f>
        <v>0</v>
      </c>
      <c r="Q75" s="42">
        <f t="shared" si="2"/>
        <v>175.30111004140417</v>
      </c>
      <c r="S75" s="29" t="str">
        <f t="shared" si="3"/>
        <v>(500,28,100,100,108,0.9)</v>
      </c>
    </row>
    <row r="76" spans="2:19">
      <c r="B76" s="38">
        <v>12</v>
      </c>
      <c r="C76">
        <v>510</v>
      </c>
      <c r="D76" s="39">
        <v>28</v>
      </c>
      <c r="E76">
        <v>20</v>
      </c>
      <c r="F76" s="39">
        <v>100</v>
      </c>
      <c r="G76" s="40">
        <f>B76*Assumptions!$C$19*365*24*Assumptions!$D$26*1000/(Assumptions!$G$14*0.001) /10^9</f>
        <v>12.702820315082077</v>
      </c>
      <c r="H76" s="40">
        <f>C76*Assumptions!$C$20*365*24*Assumptions!$D$30*1000/(Assumptions!$G$14*0.001) /10^9</f>
        <v>88.572161423623186</v>
      </c>
      <c r="I76" s="40">
        <f>E76*Assumptions!$C$46/(Assumptions!$G$14*0.001) /10^9</f>
        <v>0.9765300251100939</v>
      </c>
      <c r="J76" s="40">
        <f>D76*Assumptions!$C$56/(Assumptions!$G$14*0.001) /10^9</f>
        <v>1.5417701503001857</v>
      </c>
      <c r="K76" s="40">
        <f>F76*Assumptions!$C$65/(Assumptions!$G$14*0.001) /10^9</f>
        <v>4.6113917852421116</v>
      </c>
      <c r="L76" s="47">
        <f>4*Assumptions!$C$10/Assumptions!$G$14</f>
        <v>3.9591825493004298</v>
      </c>
      <c r="M76" s="46">
        <v>86.69</v>
      </c>
      <c r="N76">
        <v>113</v>
      </c>
      <c r="O76" s="44">
        <f>N76*Assumptions!$C$97/(Assumptions!$G$15*0.001) /10^9*M76/100</f>
        <v>60.951581583880106</v>
      </c>
      <c r="P76" s="48">
        <f>Assumptions!$C$115*Assumptions!$C$113/(Assumptions!$G$15*0.001) /10^9</f>
        <v>0</v>
      </c>
      <c r="Q76" s="42">
        <f t="shared" ref="Q76:Q111" si="4">SUM(G76:L76)+O76+P76</f>
        <v>173.31543783253818</v>
      </c>
      <c r="S76" s="29" t="str">
        <f t="shared" ref="S76:S111" si="5">CONCATENATE("(",C76,",",D76,",",E76,",",F76,",",ROUND(N76,0),",",ROUND(M76/100,2),")")</f>
        <v>(510,28,20,100,113,0.87)</v>
      </c>
    </row>
    <row r="77" spans="2:19">
      <c r="B77" s="38">
        <v>12</v>
      </c>
      <c r="C77">
        <v>510</v>
      </c>
      <c r="D77" s="39">
        <v>28</v>
      </c>
      <c r="E77">
        <v>30</v>
      </c>
      <c r="F77" s="39">
        <v>100</v>
      </c>
      <c r="G77" s="40">
        <f>B77*Assumptions!$C$19*365*24*Assumptions!$D$26*1000/(Assumptions!$G$14*0.001) /10^9</f>
        <v>12.702820315082077</v>
      </c>
      <c r="H77" s="40">
        <f>C77*Assumptions!$C$20*365*24*Assumptions!$D$30*1000/(Assumptions!$G$14*0.001) /10^9</f>
        <v>88.572161423623186</v>
      </c>
      <c r="I77" s="40">
        <f>E77*Assumptions!$C$46/(Assumptions!$G$14*0.001) /10^9</f>
        <v>1.4647950376651411</v>
      </c>
      <c r="J77" s="40">
        <f>D77*Assumptions!$C$56/(Assumptions!$G$14*0.001) /10^9</f>
        <v>1.5417701503001857</v>
      </c>
      <c r="K77" s="40">
        <f>F77*Assumptions!$C$65/(Assumptions!$G$14*0.001) /10^9</f>
        <v>4.6113917852421116</v>
      </c>
      <c r="L77" s="47">
        <f>4*Assumptions!$C$10/Assumptions!$G$14</f>
        <v>3.9591825493004298</v>
      </c>
      <c r="M77" s="46">
        <v>88.95</v>
      </c>
      <c r="N77">
        <v>109</v>
      </c>
      <c r="O77" s="44">
        <f>N77*Assumptions!$C$97/(Assumptions!$G$15*0.001) /10^9*M77/100</f>
        <v>60.326757516161123</v>
      </c>
      <c r="P77" s="48">
        <f>Assumptions!$C$115*Assumptions!$C$113/(Assumptions!$G$15*0.001) /10^9</f>
        <v>0</v>
      </c>
      <c r="Q77" s="42">
        <f t="shared" si="4"/>
        <v>173.17887877737425</v>
      </c>
      <c r="S77" s="29" t="str">
        <f t="shared" si="5"/>
        <v>(510,28,30,100,109,0.89)</v>
      </c>
    </row>
    <row r="78" spans="2:19">
      <c r="B78" s="38">
        <v>12</v>
      </c>
      <c r="C78">
        <v>510</v>
      </c>
      <c r="D78" s="39">
        <v>28</v>
      </c>
      <c r="E78">
        <v>40</v>
      </c>
      <c r="F78" s="39">
        <v>100</v>
      </c>
      <c r="G78" s="40">
        <f>B78*Assumptions!$C$19*365*24*Assumptions!$D$26*1000/(Assumptions!$G$14*0.001) /10^9</f>
        <v>12.702820315082077</v>
      </c>
      <c r="H78" s="40">
        <f>C78*Assumptions!$C$20*365*24*Assumptions!$D$30*1000/(Assumptions!$G$14*0.001) /10^9</f>
        <v>88.572161423623186</v>
      </c>
      <c r="I78" s="40">
        <f>E78*Assumptions!$C$46/(Assumptions!$G$14*0.001) /10^9</f>
        <v>1.9530600502201878</v>
      </c>
      <c r="J78" s="40">
        <f>D78*Assumptions!$C$56/(Assumptions!$G$14*0.001) /10^9</f>
        <v>1.5417701503001857</v>
      </c>
      <c r="K78" s="40">
        <f>F78*Assumptions!$C$65/(Assumptions!$G$14*0.001) /10^9</f>
        <v>4.6113917852421116</v>
      </c>
      <c r="L78" s="47">
        <f>4*Assumptions!$C$10/Assumptions!$G$14</f>
        <v>3.9591825493004298</v>
      </c>
      <c r="M78" s="46">
        <v>89.96</v>
      </c>
      <c r="N78">
        <v>107</v>
      </c>
      <c r="O78" s="44">
        <f>N78*Assumptions!$C$97/(Assumptions!$G$15*0.001) /10^9*M78/100</f>
        <v>59.892267726788305</v>
      </c>
      <c r="P78" s="48">
        <f>Assumptions!$C$115*Assumptions!$C$113/(Assumptions!$G$15*0.001) /10^9</f>
        <v>0</v>
      </c>
      <c r="Q78" s="42">
        <f t="shared" si="4"/>
        <v>173.23265400055647</v>
      </c>
      <c r="S78" s="29" t="str">
        <f t="shared" si="5"/>
        <v>(510,28,40,100,107,0.9)</v>
      </c>
    </row>
    <row r="79" spans="2:19">
      <c r="B79" s="38">
        <v>12</v>
      </c>
      <c r="C79">
        <v>510</v>
      </c>
      <c r="D79" s="39">
        <v>28</v>
      </c>
      <c r="E79">
        <v>50</v>
      </c>
      <c r="F79" s="39">
        <v>100</v>
      </c>
      <c r="G79" s="40">
        <f>B79*Assumptions!$C$19*365*24*Assumptions!$D$26*1000/(Assumptions!$G$14*0.001) /10^9</f>
        <v>12.702820315082077</v>
      </c>
      <c r="H79" s="40">
        <f>C79*Assumptions!$C$20*365*24*Assumptions!$D$30*1000/(Assumptions!$G$14*0.001) /10^9</f>
        <v>88.572161423623186</v>
      </c>
      <c r="I79" s="40">
        <f>E79*Assumptions!$C$46/(Assumptions!$G$14*0.001) /10^9</f>
        <v>2.4413250627752352</v>
      </c>
      <c r="J79" s="40">
        <f>D79*Assumptions!$C$56/(Assumptions!$G$14*0.001) /10^9</f>
        <v>1.5417701503001857</v>
      </c>
      <c r="K79" s="40">
        <f>F79*Assumptions!$C$65/(Assumptions!$G$14*0.001) /10^9</f>
        <v>4.6113917852421116</v>
      </c>
      <c r="L79" s="47">
        <f>4*Assumptions!$C$10/Assumptions!$G$14</f>
        <v>3.9591825493004298</v>
      </c>
      <c r="M79" s="46">
        <v>90.47</v>
      </c>
      <c r="N79">
        <v>106</v>
      </c>
      <c r="O79" s="44">
        <f>N79*Assumptions!$C$97/(Assumptions!$G$15*0.001) /10^9*M79/100</f>
        <v>59.668894055894945</v>
      </c>
      <c r="P79" s="48">
        <f>Assumptions!$C$115*Assumptions!$C$113/(Assumptions!$G$15*0.001) /10^9</f>
        <v>0</v>
      </c>
      <c r="Q79" s="42">
        <f t="shared" si="4"/>
        <v>173.49754534221816</v>
      </c>
      <c r="S79" s="29" t="str">
        <f t="shared" si="5"/>
        <v>(510,28,50,100,106,0.9)</v>
      </c>
    </row>
    <row r="80" spans="2:19">
      <c r="B80" s="38">
        <v>12</v>
      </c>
      <c r="C80">
        <v>510</v>
      </c>
      <c r="D80" s="39">
        <v>28</v>
      </c>
      <c r="E80">
        <v>60</v>
      </c>
      <c r="F80" s="39">
        <v>100</v>
      </c>
      <c r="G80" s="40">
        <f>B80*Assumptions!$C$19*365*24*Assumptions!$D$26*1000/(Assumptions!$G$14*0.001) /10^9</f>
        <v>12.702820315082077</v>
      </c>
      <c r="H80" s="40">
        <f>C80*Assumptions!$C$20*365*24*Assumptions!$D$30*1000/(Assumptions!$G$14*0.001) /10^9</f>
        <v>88.572161423623186</v>
      </c>
      <c r="I80" s="40">
        <f>E80*Assumptions!$C$46/(Assumptions!$G$14*0.001) /10^9</f>
        <v>2.9295900753302822</v>
      </c>
      <c r="J80" s="40">
        <f>D80*Assumptions!$C$56/(Assumptions!$G$14*0.001) /10^9</f>
        <v>1.5417701503001857</v>
      </c>
      <c r="K80" s="40">
        <f>F80*Assumptions!$C$65/(Assumptions!$G$14*0.001) /10^9</f>
        <v>4.6113917852421116</v>
      </c>
      <c r="L80" s="47">
        <f>4*Assumptions!$C$10/Assumptions!$G$14</f>
        <v>3.9591825493004298</v>
      </c>
      <c r="M80" s="46">
        <v>90.77</v>
      </c>
      <c r="N80">
        <v>106</v>
      </c>
      <c r="O80" s="44">
        <f>N80*Assumptions!$C$97/(Assumptions!$G$15*0.001) /10^9*M80/100</f>
        <v>59.86675708470856</v>
      </c>
      <c r="P80" s="48">
        <f>Assumptions!$C$115*Assumptions!$C$113/(Assumptions!$G$15*0.001) /10^9</f>
        <v>0</v>
      </c>
      <c r="Q80" s="42">
        <f t="shared" si="4"/>
        <v>174.18367338358684</v>
      </c>
      <c r="S80" s="29" t="str">
        <f t="shared" si="5"/>
        <v>(510,28,60,100,106,0.91)</v>
      </c>
    </row>
    <row r="81" spans="2:19">
      <c r="B81" s="38">
        <v>12</v>
      </c>
      <c r="C81">
        <v>510</v>
      </c>
      <c r="D81" s="39">
        <v>28</v>
      </c>
      <c r="E81">
        <v>70</v>
      </c>
      <c r="F81" s="39">
        <v>100</v>
      </c>
      <c r="G81" s="40">
        <f>B81*Assumptions!$C$19*365*24*Assumptions!$D$26*1000/(Assumptions!$G$14*0.001) /10^9</f>
        <v>12.702820315082077</v>
      </c>
      <c r="H81" s="40">
        <f>C81*Assumptions!$C$20*365*24*Assumptions!$D$30*1000/(Assumptions!$G$14*0.001) /10^9</f>
        <v>88.572161423623186</v>
      </c>
      <c r="I81" s="40">
        <f>E81*Assumptions!$C$46/(Assumptions!$G$14*0.001) /10^9</f>
        <v>3.4178550878853291</v>
      </c>
      <c r="J81" s="40">
        <f>D81*Assumptions!$C$56/(Assumptions!$G$14*0.001) /10^9</f>
        <v>1.5417701503001857</v>
      </c>
      <c r="K81" s="40">
        <f>F81*Assumptions!$C$65/(Assumptions!$G$14*0.001) /10^9</f>
        <v>4.6113917852421116</v>
      </c>
      <c r="L81" s="47">
        <f>4*Assumptions!$C$10/Assumptions!$G$14</f>
        <v>3.9591825493004298</v>
      </c>
      <c r="M81" s="46">
        <v>90.94</v>
      </c>
      <c r="N81">
        <v>105</v>
      </c>
      <c r="O81" s="44">
        <f>N81*Assumptions!$C$97/(Assumptions!$G$15*0.001) /10^9*M81/100</f>
        <v>59.413040982158591</v>
      </c>
      <c r="P81" s="48">
        <f>Assumptions!$C$115*Assumptions!$C$113/(Assumptions!$G$15*0.001) /10^9</f>
        <v>0</v>
      </c>
      <c r="Q81" s="42">
        <f t="shared" si="4"/>
        <v>174.21822229359191</v>
      </c>
      <c r="S81" s="29" t="str">
        <f t="shared" si="5"/>
        <v>(510,28,70,100,105,0.91)</v>
      </c>
    </row>
    <row r="82" spans="2:19">
      <c r="B82" s="38">
        <v>12</v>
      </c>
      <c r="C82">
        <v>510</v>
      </c>
      <c r="D82" s="39">
        <v>28</v>
      </c>
      <c r="E82">
        <v>80</v>
      </c>
      <c r="F82" s="39">
        <v>100</v>
      </c>
      <c r="G82" s="40">
        <f>B82*Assumptions!$C$19*365*24*Assumptions!$D$26*1000/(Assumptions!$G$14*0.001) /10^9</f>
        <v>12.702820315082077</v>
      </c>
      <c r="H82" s="40">
        <f>C82*Assumptions!$C$20*365*24*Assumptions!$D$30*1000/(Assumptions!$G$14*0.001) /10^9</f>
        <v>88.572161423623186</v>
      </c>
      <c r="I82" s="40">
        <f>E82*Assumptions!$C$46/(Assumptions!$G$14*0.001) /10^9</f>
        <v>3.9061201004403756</v>
      </c>
      <c r="J82" s="40">
        <f>D82*Assumptions!$C$56/(Assumptions!$G$14*0.001) /10^9</f>
        <v>1.5417701503001857</v>
      </c>
      <c r="K82" s="40">
        <f>F82*Assumptions!$C$65/(Assumptions!$G$14*0.001) /10^9</f>
        <v>4.6113917852421116</v>
      </c>
      <c r="L82" s="47">
        <f>4*Assumptions!$C$10/Assumptions!$G$14</f>
        <v>3.9591825493004298</v>
      </c>
      <c r="M82" s="46">
        <v>91.06</v>
      </c>
      <c r="N82">
        <v>105</v>
      </c>
      <c r="O82" s="44">
        <f>N82*Assumptions!$C$97/(Assumptions!$G$15*0.001) /10^9*M82/100</f>
        <v>59.49143954074512</v>
      </c>
      <c r="P82" s="48">
        <f>Assumptions!$C$115*Assumptions!$C$113/(Assumptions!$G$15*0.001) /10^9</f>
        <v>0</v>
      </c>
      <c r="Q82" s="42">
        <f t="shared" si="4"/>
        <v>174.7848858647335</v>
      </c>
      <c r="S82" s="29" t="str">
        <f t="shared" si="5"/>
        <v>(510,28,80,100,105,0.91)</v>
      </c>
    </row>
    <row r="83" spans="2:19">
      <c r="B83" s="38">
        <v>12</v>
      </c>
      <c r="C83">
        <v>510</v>
      </c>
      <c r="D83" s="39">
        <v>28</v>
      </c>
      <c r="E83">
        <v>90</v>
      </c>
      <c r="F83" s="39">
        <v>100</v>
      </c>
      <c r="G83" s="40">
        <f>B83*Assumptions!$C$19*365*24*Assumptions!$D$26*1000/(Assumptions!$G$14*0.001) /10^9</f>
        <v>12.702820315082077</v>
      </c>
      <c r="H83" s="40">
        <f>C83*Assumptions!$C$20*365*24*Assumptions!$D$30*1000/(Assumptions!$G$14*0.001) /10^9</f>
        <v>88.572161423623186</v>
      </c>
      <c r="I83" s="40">
        <f>E83*Assumptions!$C$46/(Assumptions!$G$14*0.001) /10^9</f>
        <v>4.3943851129954234</v>
      </c>
      <c r="J83" s="40">
        <f>D83*Assumptions!$C$56/(Assumptions!$G$14*0.001) /10^9</f>
        <v>1.5417701503001857</v>
      </c>
      <c r="K83" s="40">
        <f>F83*Assumptions!$C$65/(Assumptions!$G$14*0.001) /10^9</f>
        <v>4.6113917852421116</v>
      </c>
      <c r="L83" s="47">
        <f>4*Assumptions!$C$10/Assumptions!$G$14</f>
        <v>3.9591825493004298</v>
      </c>
      <c r="M83" s="46">
        <v>91.14</v>
      </c>
      <c r="N83">
        <v>105</v>
      </c>
      <c r="O83" s="44">
        <f>N83*Assumptions!$C$97/(Assumptions!$G$15*0.001) /10^9*M83/100</f>
        <v>59.543705246469472</v>
      </c>
      <c r="P83" s="48">
        <f>Assumptions!$C$115*Assumptions!$C$113/(Assumptions!$G$15*0.001) /10^9</f>
        <v>0</v>
      </c>
      <c r="Q83" s="42">
        <f t="shared" si="4"/>
        <v>175.3254165830129</v>
      </c>
      <c r="S83" s="29" t="str">
        <f t="shared" si="5"/>
        <v>(510,28,90,100,105,0.91)</v>
      </c>
    </row>
    <row r="84" spans="2:19">
      <c r="B84" s="38">
        <v>12</v>
      </c>
      <c r="C84">
        <v>510</v>
      </c>
      <c r="D84" s="39">
        <v>28</v>
      </c>
      <c r="E84">
        <v>100</v>
      </c>
      <c r="F84" s="39">
        <v>100</v>
      </c>
      <c r="G84" s="40">
        <f>B84*Assumptions!$C$19*365*24*Assumptions!$D$26*1000/(Assumptions!$G$14*0.001) /10^9</f>
        <v>12.702820315082077</v>
      </c>
      <c r="H84" s="40">
        <f>C84*Assumptions!$C$20*365*24*Assumptions!$D$30*1000/(Assumptions!$G$14*0.001) /10^9</f>
        <v>88.572161423623186</v>
      </c>
      <c r="I84" s="40">
        <f>E84*Assumptions!$C$46/(Assumptions!$G$14*0.001) /10^9</f>
        <v>4.8826501255504704</v>
      </c>
      <c r="J84" s="40">
        <f>D84*Assumptions!$C$56/(Assumptions!$G$14*0.001) /10^9</f>
        <v>1.5417701503001857</v>
      </c>
      <c r="K84" s="40">
        <f>F84*Assumptions!$C$65/(Assumptions!$G$14*0.001) /10^9</f>
        <v>4.6113917852421116</v>
      </c>
      <c r="L84" s="47">
        <f>4*Assumptions!$C$10/Assumptions!$G$14</f>
        <v>3.9591825493004298</v>
      </c>
      <c r="M84" s="46">
        <v>91.16</v>
      </c>
      <c r="N84">
        <v>105</v>
      </c>
      <c r="O84" s="44">
        <f>N84*Assumptions!$C$97/(Assumptions!$G$15*0.001) /10^9*M84/100</f>
        <v>59.55677167290056</v>
      </c>
      <c r="P84" s="48">
        <f>Assumptions!$C$115*Assumptions!$C$113/(Assumptions!$G$15*0.001) /10^9</f>
        <v>0</v>
      </c>
      <c r="Q84" s="42">
        <f t="shared" si="4"/>
        <v>175.82674802199901</v>
      </c>
      <c r="S84" s="29" t="str">
        <f t="shared" si="5"/>
        <v>(510,28,100,100,105,0.91)</v>
      </c>
    </row>
    <row r="85" spans="2:19">
      <c r="B85" s="38">
        <v>12</v>
      </c>
      <c r="C85">
        <v>520</v>
      </c>
      <c r="D85" s="39">
        <v>28</v>
      </c>
      <c r="E85">
        <v>20</v>
      </c>
      <c r="F85" s="39">
        <v>100</v>
      </c>
      <c r="G85" s="40">
        <f>B85*Assumptions!$C$19*365*24*Assumptions!$D$26*1000/(Assumptions!$G$14*0.001) /10^9</f>
        <v>12.702820315082077</v>
      </c>
      <c r="H85" s="40">
        <f>C85*Assumptions!$C$20*365*24*Assumptions!$D$30*1000/(Assumptions!$G$14*0.001) /10^9</f>
        <v>90.308870471145198</v>
      </c>
      <c r="I85" s="40">
        <f>E85*Assumptions!$C$46/(Assumptions!$G$14*0.001) /10^9</f>
        <v>0.9765300251100939</v>
      </c>
      <c r="J85" s="40">
        <f>D85*Assumptions!$C$56/(Assumptions!$G$14*0.001) /10^9</f>
        <v>1.5417701503001857</v>
      </c>
      <c r="K85" s="40">
        <f>F85*Assumptions!$C$65/(Assumptions!$G$14*0.001) /10^9</f>
        <v>4.6113917852421116</v>
      </c>
      <c r="L85" s="47">
        <f>4*Assumptions!$C$10/Assumptions!$G$14</f>
        <v>3.9591825493004298</v>
      </c>
      <c r="M85" s="46">
        <v>87.57</v>
      </c>
      <c r="N85">
        <v>109</v>
      </c>
      <c r="O85" s="44">
        <f>N85*Assumptions!$C$97/(Assumptions!$G$15*0.001) /10^9*M85/100</f>
        <v>59.390828057225733</v>
      </c>
      <c r="P85" s="48">
        <f>Assumptions!$C$115*Assumptions!$C$113/(Assumptions!$G$15*0.001) /10^9</f>
        <v>0</v>
      </c>
      <c r="Q85" s="42">
        <f t="shared" si="4"/>
        <v>173.49139335340584</v>
      </c>
      <c r="S85" s="29" t="str">
        <f t="shared" si="5"/>
        <v>(520,28,20,100,109,0.88)</v>
      </c>
    </row>
    <row r="86" spans="2:19">
      <c r="B86" s="38">
        <v>12</v>
      </c>
      <c r="C86">
        <v>520</v>
      </c>
      <c r="D86" s="39">
        <v>28</v>
      </c>
      <c r="E86">
        <v>30</v>
      </c>
      <c r="F86" s="39">
        <v>100</v>
      </c>
      <c r="G86" s="40">
        <f>B86*Assumptions!$C$19*365*24*Assumptions!$D$26*1000/(Assumptions!$G$14*0.001) /10^9</f>
        <v>12.702820315082077</v>
      </c>
      <c r="H86" s="40">
        <f>C86*Assumptions!$C$20*365*24*Assumptions!$D$30*1000/(Assumptions!$G$14*0.001) /10^9</f>
        <v>90.308870471145198</v>
      </c>
      <c r="I86" s="40">
        <f>E86*Assumptions!$C$46/(Assumptions!$G$14*0.001) /10^9</f>
        <v>1.4647950376651411</v>
      </c>
      <c r="J86" s="40">
        <f>D86*Assumptions!$C$56/(Assumptions!$G$14*0.001) /10^9</f>
        <v>1.5417701503001857</v>
      </c>
      <c r="K86" s="40">
        <f>F86*Assumptions!$C$65/(Assumptions!$G$14*0.001) /10^9</f>
        <v>4.6113917852421116</v>
      </c>
      <c r="L86" s="47">
        <f>4*Assumptions!$C$10/Assumptions!$G$14</f>
        <v>3.9591825493004298</v>
      </c>
      <c r="M86" s="46">
        <v>89.76</v>
      </c>
      <c r="N86">
        <v>105</v>
      </c>
      <c r="O86" s="44">
        <f>N86*Assumptions!$C$97/(Assumptions!$G$15*0.001) /10^9*M86/100</f>
        <v>58.642121822724384</v>
      </c>
      <c r="P86" s="48">
        <f>Assumptions!$C$115*Assumptions!$C$113/(Assumptions!$G$15*0.001) /10^9</f>
        <v>0</v>
      </c>
      <c r="Q86" s="42">
        <f t="shared" si="4"/>
        <v>173.23095213145953</v>
      </c>
      <c r="S86" s="29" t="str">
        <f t="shared" si="5"/>
        <v>(520,28,30,100,105,0.9)</v>
      </c>
    </row>
    <row r="87" spans="2:19">
      <c r="B87" s="38">
        <v>12</v>
      </c>
      <c r="C87">
        <v>520</v>
      </c>
      <c r="D87" s="39">
        <v>28</v>
      </c>
      <c r="E87">
        <v>40</v>
      </c>
      <c r="F87" s="39">
        <v>100</v>
      </c>
      <c r="G87" s="40">
        <f>B87*Assumptions!$C$19*365*24*Assumptions!$D$26*1000/(Assumptions!$G$14*0.001) /10^9</f>
        <v>12.702820315082077</v>
      </c>
      <c r="H87" s="40">
        <f>C87*Assumptions!$C$20*365*24*Assumptions!$D$30*1000/(Assumptions!$G$14*0.001) /10^9</f>
        <v>90.308870471145198</v>
      </c>
      <c r="I87" s="40">
        <f>E87*Assumptions!$C$46/(Assumptions!$G$14*0.001) /10^9</f>
        <v>1.9530600502201878</v>
      </c>
      <c r="J87" s="40">
        <f>D87*Assumptions!$C$56/(Assumptions!$G$14*0.001) /10^9</f>
        <v>1.5417701503001857</v>
      </c>
      <c r="K87" s="40">
        <f>F87*Assumptions!$C$65/(Assumptions!$G$14*0.001) /10^9</f>
        <v>4.6113917852421116</v>
      </c>
      <c r="L87" s="47">
        <f>4*Assumptions!$C$10/Assumptions!$G$14</f>
        <v>3.9591825493004298</v>
      </c>
      <c r="M87" s="46">
        <v>90.68</v>
      </c>
      <c r="N87">
        <v>104</v>
      </c>
      <c r="O87" s="44">
        <f>N87*Assumptions!$C$97/(Assumptions!$G$15*0.001) /10^9*M87/100</f>
        <v>58.678956701044406</v>
      </c>
      <c r="P87" s="48">
        <f>Assumptions!$C$115*Assumptions!$C$113/(Assumptions!$G$15*0.001) /10^9</f>
        <v>0</v>
      </c>
      <c r="Q87" s="42">
        <f t="shared" si="4"/>
        <v>173.75605202233459</v>
      </c>
      <c r="S87" s="29" t="str">
        <f t="shared" si="5"/>
        <v>(520,28,40,100,104,0.91)</v>
      </c>
    </row>
    <row r="88" spans="2:19">
      <c r="B88" s="38">
        <v>12</v>
      </c>
      <c r="C88">
        <v>520</v>
      </c>
      <c r="D88" s="39">
        <v>28</v>
      </c>
      <c r="E88">
        <v>50</v>
      </c>
      <c r="F88" s="39">
        <v>100</v>
      </c>
      <c r="G88" s="40">
        <f>B88*Assumptions!$C$19*365*24*Assumptions!$D$26*1000/(Assumptions!$G$14*0.001) /10^9</f>
        <v>12.702820315082077</v>
      </c>
      <c r="H88" s="40">
        <f>C88*Assumptions!$C$20*365*24*Assumptions!$D$30*1000/(Assumptions!$G$14*0.001) /10^9</f>
        <v>90.308870471145198</v>
      </c>
      <c r="I88" s="40">
        <f>E88*Assumptions!$C$46/(Assumptions!$G$14*0.001) /10^9</f>
        <v>2.4413250627752352</v>
      </c>
      <c r="J88" s="40">
        <f>D88*Assumptions!$C$56/(Assumptions!$G$14*0.001) /10^9</f>
        <v>1.5417701503001857</v>
      </c>
      <c r="K88" s="40">
        <f>F88*Assumptions!$C$65/(Assumptions!$G$14*0.001) /10^9</f>
        <v>4.6113917852421116</v>
      </c>
      <c r="L88" s="47">
        <f>4*Assumptions!$C$10/Assumptions!$G$14</f>
        <v>3.9591825493004298</v>
      </c>
      <c r="M88" s="46">
        <v>91.11</v>
      </c>
      <c r="N88">
        <v>103</v>
      </c>
      <c r="O88" s="44">
        <f>N88*Assumptions!$C$97/(Assumptions!$G$15*0.001) /10^9*M88/100</f>
        <v>58.390313119073845</v>
      </c>
      <c r="P88" s="48">
        <f>Assumptions!$C$115*Assumptions!$C$113/(Assumptions!$G$15*0.001) /10^9</f>
        <v>0</v>
      </c>
      <c r="Q88" s="42">
        <f t="shared" si="4"/>
        <v>173.95567345291909</v>
      </c>
      <c r="S88" s="29" t="str">
        <f t="shared" si="5"/>
        <v>(520,28,50,100,103,0.91)</v>
      </c>
    </row>
    <row r="89" spans="2:19">
      <c r="B89" s="38">
        <v>12</v>
      </c>
      <c r="C89">
        <v>520</v>
      </c>
      <c r="D89" s="39">
        <v>28</v>
      </c>
      <c r="E89">
        <v>60</v>
      </c>
      <c r="F89" s="39">
        <v>100</v>
      </c>
      <c r="G89" s="40">
        <f>B89*Assumptions!$C$19*365*24*Assumptions!$D$26*1000/(Assumptions!$G$14*0.001) /10^9</f>
        <v>12.702820315082077</v>
      </c>
      <c r="H89" s="40">
        <f>C89*Assumptions!$C$20*365*24*Assumptions!$D$30*1000/(Assumptions!$G$14*0.001) /10^9</f>
        <v>90.308870471145198</v>
      </c>
      <c r="I89" s="40">
        <f>E89*Assumptions!$C$46/(Assumptions!$G$14*0.001) /10^9</f>
        <v>2.9295900753302822</v>
      </c>
      <c r="J89" s="40">
        <f>D89*Assumptions!$C$56/(Assumptions!$G$14*0.001) /10^9</f>
        <v>1.5417701503001857</v>
      </c>
      <c r="K89" s="40">
        <f>F89*Assumptions!$C$65/(Assumptions!$G$14*0.001) /10^9</f>
        <v>4.6113917852421116</v>
      </c>
      <c r="L89" s="47">
        <f>4*Assumptions!$C$10/Assumptions!$G$14</f>
        <v>3.9591825493004298</v>
      </c>
      <c r="M89" s="46">
        <v>91.44</v>
      </c>
      <c r="N89">
        <v>103</v>
      </c>
      <c r="O89" s="44">
        <f>N89*Assumptions!$C$97/(Assumptions!$G$15*0.001) /10^9*M89/100</f>
        <v>58.601802564022734</v>
      </c>
      <c r="P89" s="48">
        <f>Assumptions!$C$115*Assumptions!$C$113/(Assumptions!$G$15*0.001) /10^9</f>
        <v>0</v>
      </c>
      <c r="Q89" s="42">
        <f t="shared" si="4"/>
        <v>174.65542791042301</v>
      </c>
      <c r="S89" s="29" t="str">
        <f t="shared" si="5"/>
        <v>(520,28,60,100,103,0.91)</v>
      </c>
    </row>
    <row r="90" spans="2:19">
      <c r="B90" s="38">
        <v>12</v>
      </c>
      <c r="C90">
        <v>520</v>
      </c>
      <c r="D90" s="39">
        <v>28</v>
      </c>
      <c r="E90">
        <v>70</v>
      </c>
      <c r="F90" s="39">
        <v>100</v>
      </c>
      <c r="G90" s="40">
        <f>B90*Assumptions!$C$19*365*24*Assumptions!$D$26*1000/(Assumptions!$G$14*0.001) /10^9</f>
        <v>12.702820315082077</v>
      </c>
      <c r="H90" s="40">
        <f>C90*Assumptions!$C$20*365*24*Assumptions!$D$30*1000/(Assumptions!$G$14*0.001) /10^9</f>
        <v>90.308870471145198</v>
      </c>
      <c r="I90" s="40">
        <f>E90*Assumptions!$C$46/(Assumptions!$G$14*0.001) /10^9</f>
        <v>3.4178550878853291</v>
      </c>
      <c r="J90" s="40">
        <f>D90*Assumptions!$C$56/(Assumptions!$G$14*0.001) /10^9</f>
        <v>1.5417701503001857</v>
      </c>
      <c r="K90" s="40">
        <f>F90*Assumptions!$C$65/(Assumptions!$G$14*0.001) /10^9</f>
        <v>4.6113917852421116</v>
      </c>
      <c r="L90" s="47">
        <f>4*Assumptions!$C$10/Assumptions!$G$14</f>
        <v>3.9591825493004298</v>
      </c>
      <c r="M90" s="46">
        <v>91.58</v>
      </c>
      <c r="N90">
        <v>103</v>
      </c>
      <c r="O90" s="44">
        <f>N90*Assumptions!$C$97/(Assumptions!$G$15*0.001) /10^9*M90/100</f>
        <v>58.691525358849546</v>
      </c>
      <c r="P90" s="48">
        <f>Assumptions!$C$115*Assumptions!$C$113/(Assumptions!$G$15*0.001) /10^9</f>
        <v>0</v>
      </c>
      <c r="Q90" s="42">
        <f t="shared" si="4"/>
        <v>175.23341571780486</v>
      </c>
      <c r="S90" s="29" t="str">
        <f t="shared" si="5"/>
        <v>(520,28,70,100,103,0.92)</v>
      </c>
    </row>
    <row r="91" spans="2:19">
      <c r="B91" s="38">
        <v>12</v>
      </c>
      <c r="C91">
        <v>520</v>
      </c>
      <c r="D91" s="39">
        <v>28</v>
      </c>
      <c r="E91">
        <v>80</v>
      </c>
      <c r="F91" s="39">
        <v>100</v>
      </c>
      <c r="G91" s="40">
        <f>B91*Assumptions!$C$19*365*24*Assumptions!$D$26*1000/(Assumptions!$G$14*0.001) /10^9</f>
        <v>12.702820315082077</v>
      </c>
      <c r="H91" s="40">
        <f>C91*Assumptions!$C$20*365*24*Assumptions!$D$30*1000/(Assumptions!$G$14*0.001) /10^9</f>
        <v>90.308870471145198</v>
      </c>
      <c r="I91" s="40">
        <f>E91*Assumptions!$C$46/(Assumptions!$G$14*0.001) /10^9</f>
        <v>3.9061201004403756</v>
      </c>
      <c r="J91" s="40">
        <f>D91*Assumptions!$C$56/(Assumptions!$G$14*0.001) /10^9</f>
        <v>1.5417701503001857</v>
      </c>
      <c r="K91" s="40">
        <f>F91*Assumptions!$C$65/(Assumptions!$G$14*0.001) /10^9</f>
        <v>4.6113917852421116</v>
      </c>
      <c r="L91" s="47">
        <f>4*Assumptions!$C$10/Assumptions!$G$14</f>
        <v>3.9591825493004298</v>
      </c>
      <c r="M91" s="46">
        <v>91.69</v>
      </c>
      <c r="N91">
        <v>102</v>
      </c>
      <c r="O91" s="44">
        <f>N91*Assumptions!$C$97/(Assumptions!$G$15*0.001) /10^9*M91/100</f>
        <v>58.191516774086558</v>
      </c>
      <c r="P91" s="48">
        <f>Assumptions!$C$115*Assumptions!$C$113/(Assumptions!$G$15*0.001) /10^9</f>
        <v>0</v>
      </c>
      <c r="Q91" s="42">
        <f t="shared" si="4"/>
        <v>175.22167214559693</v>
      </c>
      <c r="S91" s="29" t="str">
        <f t="shared" si="5"/>
        <v>(520,28,80,100,102,0.92)</v>
      </c>
    </row>
    <row r="92" spans="2:19">
      <c r="B92" s="38">
        <v>12</v>
      </c>
      <c r="C92">
        <v>520</v>
      </c>
      <c r="D92" s="39">
        <v>28</v>
      </c>
      <c r="E92">
        <v>90</v>
      </c>
      <c r="F92" s="39">
        <v>100</v>
      </c>
      <c r="G92" s="40">
        <f>B92*Assumptions!$C$19*365*24*Assumptions!$D$26*1000/(Assumptions!$G$14*0.001) /10^9</f>
        <v>12.702820315082077</v>
      </c>
      <c r="H92" s="40">
        <f>C92*Assumptions!$C$20*365*24*Assumptions!$D$30*1000/(Assumptions!$G$14*0.001) /10^9</f>
        <v>90.308870471145198</v>
      </c>
      <c r="I92" s="40">
        <f>E92*Assumptions!$C$46/(Assumptions!$G$14*0.001) /10^9</f>
        <v>4.3943851129954234</v>
      </c>
      <c r="J92" s="40">
        <f>D92*Assumptions!$C$56/(Assumptions!$G$14*0.001) /10^9</f>
        <v>1.5417701503001857</v>
      </c>
      <c r="K92" s="40">
        <f>F92*Assumptions!$C$65/(Assumptions!$G$14*0.001) /10^9</f>
        <v>4.6113917852421116</v>
      </c>
      <c r="L92" s="47">
        <f>4*Assumptions!$C$10/Assumptions!$G$14</f>
        <v>3.9591825493004298</v>
      </c>
      <c r="M92" s="46">
        <v>91.75</v>
      </c>
      <c r="N92">
        <v>102</v>
      </c>
      <c r="O92" s="44">
        <f>N92*Assumptions!$C$97/(Assumptions!$G$15*0.001) /10^9*M92/100</f>
        <v>58.229596073971443</v>
      </c>
      <c r="P92" s="48">
        <f>Assumptions!$C$115*Assumptions!$C$113/(Assumptions!$G$15*0.001) /10^9</f>
        <v>0</v>
      </c>
      <c r="Q92" s="42">
        <f t="shared" si="4"/>
        <v>175.74801645803686</v>
      </c>
      <c r="S92" s="29" t="str">
        <f t="shared" si="5"/>
        <v>(520,28,90,100,102,0.92)</v>
      </c>
    </row>
    <row r="93" spans="2:19">
      <c r="B93" s="38">
        <v>12</v>
      </c>
      <c r="C93">
        <v>520</v>
      </c>
      <c r="D93" s="39">
        <v>28</v>
      </c>
      <c r="E93">
        <v>100</v>
      </c>
      <c r="F93" s="39">
        <v>100</v>
      </c>
      <c r="G93" s="40">
        <f>B93*Assumptions!$C$19*365*24*Assumptions!$D$26*1000/(Assumptions!$G$14*0.001) /10^9</f>
        <v>12.702820315082077</v>
      </c>
      <c r="H93" s="40">
        <f>C93*Assumptions!$C$20*365*24*Assumptions!$D$30*1000/(Assumptions!$G$14*0.001) /10^9</f>
        <v>90.308870471145198</v>
      </c>
      <c r="I93" s="40">
        <f>E93*Assumptions!$C$46/(Assumptions!$G$14*0.001) /10^9</f>
        <v>4.8826501255504704</v>
      </c>
      <c r="J93" s="40">
        <f>D93*Assumptions!$C$56/(Assumptions!$G$14*0.001) /10^9</f>
        <v>1.5417701503001857</v>
      </c>
      <c r="K93" s="40">
        <f>F93*Assumptions!$C$65/(Assumptions!$G$14*0.001) /10^9</f>
        <v>4.6113917852421116</v>
      </c>
      <c r="L93" s="47">
        <f>4*Assumptions!$C$10/Assumptions!$G$14</f>
        <v>3.9591825493004298</v>
      </c>
      <c r="M93" s="46">
        <v>91.81</v>
      </c>
      <c r="N93">
        <v>102</v>
      </c>
      <c r="O93" s="44">
        <f>N93*Assumptions!$C$97/(Assumptions!$G$15*0.001) /10^9*M93/100</f>
        <v>58.267675373856328</v>
      </c>
      <c r="P93" s="48">
        <f>Assumptions!$C$115*Assumptions!$C$113/(Assumptions!$G$15*0.001) /10^9</f>
        <v>0</v>
      </c>
      <c r="Q93" s="42">
        <f t="shared" si="4"/>
        <v>176.27436077047679</v>
      </c>
      <c r="S93" s="29" t="str">
        <f t="shared" si="5"/>
        <v>(520,28,100,100,102,0.92)</v>
      </c>
    </row>
    <row r="94" spans="2:19">
      <c r="B94" s="38">
        <v>12</v>
      </c>
      <c r="C94">
        <v>530</v>
      </c>
      <c r="D94" s="39">
        <v>28</v>
      </c>
      <c r="E94">
        <v>20</v>
      </c>
      <c r="F94" s="39">
        <v>100</v>
      </c>
      <c r="G94" s="40">
        <f>B94*Assumptions!$C$19*365*24*Assumptions!$D$26*1000/(Assumptions!$G$14*0.001) /10^9</f>
        <v>12.702820315082077</v>
      </c>
      <c r="H94" s="40">
        <f>C94*Assumptions!$C$20*365*24*Assumptions!$D$30*1000/(Assumptions!$G$14*0.001) /10^9</f>
        <v>92.045579518667225</v>
      </c>
      <c r="I94" s="40">
        <f>E94*Assumptions!$C$46/(Assumptions!$G$14*0.001) /10^9</f>
        <v>0.9765300251100939</v>
      </c>
      <c r="J94" s="40">
        <f>D94*Assumptions!$C$56/(Assumptions!$G$14*0.001) /10^9</f>
        <v>1.5417701503001857</v>
      </c>
      <c r="K94" s="40">
        <f>F94*Assumptions!$C$65/(Assumptions!$G$14*0.001) /10^9</f>
        <v>4.6113917852421116</v>
      </c>
      <c r="L94" s="47">
        <f>4*Assumptions!$C$10/Assumptions!$G$14</f>
        <v>3.9591825493004298</v>
      </c>
      <c r="M94" s="46">
        <v>88.56</v>
      </c>
      <c r="N94">
        <v>106</v>
      </c>
      <c r="O94" s="44">
        <f>N94*Assumptions!$C$97/(Assumptions!$G$15*0.001) /10^9*M94/100</f>
        <v>58.409166105781544</v>
      </c>
      <c r="P94" s="48">
        <f>Assumptions!$C$115*Assumptions!$C$113/(Assumptions!$G$15*0.001) /10^9</f>
        <v>0</v>
      </c>
      <c r="Q94" s="42">
        <f t="shared" si="4"/>
        <v>174.24644044948366</v>
      </c>
      <c r="S94" s="29" t="str">
        <f t="shared" si="5"/>
        <v>(530,28,20,100,106,0.89)</v>
      </c>
    </row>
    <row r="95" spans="2:19">
      <c r="B95" s="38">
        <v>12</v>
      </c>
      <c r="C95">
        <v>530</v>
      </c>
      <c r="D95" s="39">
        <v>28</v>
      </c>
      <c r="E95">
        <v>30</v>
      </c>
      <c r="F95" s="39">
        <v>100</v>
      </c>
      <c r="G95" s="40">
        <f>B95*Assumptions!$C$19*365*24*Assumptions!$D$26*1000/(Assumptions!$G$14*0.001) /10^9</f>
        <v>12.702820315082077</v>
      </c>
      <c r="H95" s="40">
        <f>C95*Assumptions!$C$20*365*24*Assumptions!$D$30*1000/(Assumptions!$G$14*0.001) /10^9</f>
        <v>92.045579518667225</v>
      </c>
      <c r="I95" s="40">
        <f>E95*Assumptions!$C$46/(Assumptions!$G$14*0.001) /10^9</f>
        <v>1.4647950376651411</v>
      </c>
      <c r="J95" s="40">
        <f>D95*Assumptions!$C$56/(Assumptions!$G$14*0.001) /10^9</f>
        <v>1.5417701503001857</v>
      </c>
      <c r="K95" s="40">
        <f>F95*Assumptions!$C$65/(Assumptions!$G$14*0.001) /10^9</f>
        <v>4.6113917852421116</v>
      </c>
      <c r="L95" s="47">
        <f>4*Assumptions!$C$10/Assumptions!$G$14</f>
        <v>3.9591825493004298</v>
      </c>
      <c r="M95" s="46">
        <v>90.56</v>
      </c>
      <c r="N95">
        <v>103</v>
      </c>
      <c r="O95" s="44">
        <f>N95*Assumptions!$C$97/(Assumptions!$G$15*0.001) /10^9*M95/100</f>
        <v>58.037830710825673</v>
      </c>
      <c r="P95" s="48">
        <f>Assumptions!$C$115*Assumptions!$C$113/(Assumptions!$G$15*0.001) /10^9</f>
        <v>0</v>
      </c>
      <c r="Q95" s="42">
        <f t="shared" si="4"/>
        <v>174.36337006708283</v>
      </c>
      <c r="S95" s="29" t="str">
        <f t="shared" si="5"/>
        <v>(530,28,30,100,103,0.91)</v>
      </c>
    </row>
    <row r="96" spans="2:19">
      <c r="B96" s="38">
        <v>12</v>
      </c>
      <c r="C96">
        <v>530</v>
      </c>
      <c r="D96" s="39">
        <v>28</v>
      </c>
      <c r="E96">
        <v>40</v>
      </c>
      <c r="F96" s="39">
        <v>100</v>
      </c>
      <c r="G96" s="40">
        <f>B96*Assumptions!$C$19*365*24*Assumptions!$D$26*1000/(Assumptions!$G$14*0.001) /10^9</f>
        <v>12.702820315082077</v>
      </c>
      <c r="H96" s="40">
        <f>C96*Assumptions!$C$20*365*24*Assumptions!$D$30*1000/(Assumptions!$G$14*0.001) /10^9</f>
        <v>92.045579518667225</v>
      </c>
      <c r="I96" s="40">
        <f>E96*Assumptions!$C$46/(Assumptions!$G$14*0.001) /10^9</f>
        <v>1.9530600502201878</v>
      </c>
      <c r="J96" s="40">
        <f>D96*Assumptions!$C$56/(Assumptions!$G$14*0.001) /10^9</f>
        <v>1.5417701503001857</v>
      </c>
      <c r="K96" s="40">
        <f>F96*Assumptions!$C$65/(Assumptions!$G$14*0.001) /10^9</f>
        <v>4.6113917852421116</v>
      </c>
      <c r="L96" s="47">
        <f>4*Assumptions!$C$10/Assumptions!$G$14</f>
        <v>3.9591825493004298</v>
      </c>
      <c r="M96" s="46">
        <v>91.39</v>
      </c>
      <c r="N96">
        <v>102</v>
      </c>
      <c r="O96" s="44">
        <f>N96*Assumptions!$C$97/(Assumptions!$G$15*0.001) /10^9*M96/100</f>
        <v>58.001120274662128</v>
      </c>
      <c r="P96" s="48">
        <f>Assumptions!$C$115*Assumptions!$C$113/(Assumptions!$G$15*0.001) /10^9</f>
        <v>0</v>
      </c>
      <c r="Q96" s="42">
        <f t="shared" si="4"/>
        <v>174.81492464347434</v>
      </c>
      <c r="S96" s="29" t="str">
        <f t="shared" si="5"/>
        <v>(530,28,40,100,102,0.91)</v>
      </c>
    </row>
    <row r="97" spans="2:19">
      <c r="B97" s="38">
        <v>12</v>
      </c>
      <c r="C97">
        <v>530</v>
      </c>
      <c r="D97" s="39">
        <v>28</v>
      </c>
      <c r="E97">
        <v>50</v>
      </c>
      <c r="F97" s="39">
        <v>100</v>
      </c>
      <c r="G97" s="40">
        <f>B97*Assumptions!$C$19*365*24*Assumptions!$D$26*1000/(Assumptions!$G$14*0.001) /10^9</f>
        <v>12.702820315082077</v>
      </c>
      <c r="H97" s="40">
        <f>C97*Assumptions!$C$20*365*24*Assumptions!$D$30*1000/(Assumptions!$G$14*0.001) /10^9</f>
        <v>92.045579518667225</v>
      </c>
      <c r="I97" s="40">
        <f>E97*Assumptions!$C$46/(Assumptions!$G$14*0.001) /10^9</f>
        <v>2.4413250627752352</v>
      </c>
      <c r="J97" s="40">
        <f>D97*Assumptions!$C$56/(Assumptions!$G$14*0.001) /10^9</f>
        <v>1.5417701503001857</v>
      </c>
      <c r="K97" s="40">
        <f>F97*Assumptions!$C$65/(Assumptions!$G$14*0.001) /10^9</f>
        <v>4.6113917852421116</v>
      </c>
      <c r="L97" s="47">
        <f>4*Assumptions!$C$10/Assumptions!$G$14</f>
        <v>3.9591825493004298</v>
      </c>
      <c r="M97" s="46">
        <v>91.84</v>
      </c>
      <c r="N97">
        <v>101</v>
      </c>
      <c r="O97" s="44">
        <f>N97*Assumptions!$C$97/(Assumptions!$G$15*0.001) /10^9*M97/100</f>
        <v>57.715276641212512</v>
      </c>
      <c r="P97" s="48">
        <f>Assumptions!$C$115*Assumptions!$C$113/(Assumptions!$G$15*0.001) /10^9</f>
        <v>0</v>
      </c>
      <c r="Q97" s="42">
        <f t="shared" si="4"/>
        <v>175.01734602257977</v>
      </c>
      <c r="S97" s="29" t="str">
        <f t="shared" si="5"/>
        <v>(530,28,50,100,101,0.92)</v>
      </c>
    </row>
    <row r="98" spans="2:19">
      <c r="B98" s="38">
        <v>12</v>
      </c>
      <c r="C98">
        <v>530</v>
      </c>
      <c r="D98" s="39">
        <v>28</v>
      </c>
      <c r="E98">
        <v>60</v>
      </c>
      <c r="F98" s="39">
        <v>100</v>
      </c>
      <c r="G98" s="40">
        <f>B98*Assumptions!$C$19*365*24*Assumptions!$D$26*1000/(Assumptions!$G$14*0.001) /10^9</f>
        <v>12.702820315082077</v>
      </c>
      <c r="H98" s="40">
        <f>C98*Assumptions!$C$20*365*24*Assumptions!$D$30*1000/(Assumptions!$G$14*0.001) /10^9</f>
        <v>92.045579518667225</v>
      </c>
      <c r="I98" s="40">
        <f>E98*Assumptions!$C$46/(Assumptions!$G$14*0.001) /10^9</f>
        <v>2.9295900753302822</v>
      </c>
      <c r="J98" s="40">
        <f>D98*Assumptions!$C$56/(Assumptions!$G$14*0.001) /10^9</f>
        <v>1.5417701503001857</v>
      </c>
      <c r="K98" s="40">
        <f>F98*Assumptions!$C$65/(Assumptions!$G$14*0.001) /10^9</f>
        <v>4.6113917852421116</v>
      </c>
      <c r="L98" s="47">
        <f>4*Assumptions!$C$10/Assumptions!$G$14</f>
        <v>3.9591825493004298</v>
      </c>
      <c r="M98" s="46">
        <v>92.1</v>
      </c>
      <c r="N98">
        <v>101</v>
      </c>
      <c r="O98" s="44">
        <f>N98*Assumptions!$C$97/(Assumptions!$G$15*0.001) /10^9*M98/100</f>
        <v>57.878669192679354</v>
      </c>
      <c r="P98" s="48">
        <f>Assumptions!$C$115*Assumptions!$C$113/(Assumptions!$G$15*0.001) /10^9</f>
        <v>0</v>
      </c>
      <c r="Q98" s="42">
        <f t="shared" si="4"/>
        <v>175.66900358660166</v>
      </c>
      <c r="S98" s="29" t="str">
        <f t="shared" si="5"/>
        <v>(530,28,60,100,101,0.92)</v>
      </c>
    </row>
    <row r="99" spans="2:19">
      <c r="B99" s="38">
        <v>12</v>
      </c>
      <c r="C99">
        <v>530</v>
      </c>
      <c r="D99" s="39">
        <v>28</v>
      </c>
      <c r="E99">
        <v>70</v>
      </c>
      <c r="F99" s="39">
        <v>100</v>
      </c>
      <c r="G99" s="40">
        <f>B99*Assumptions!$C$19*365*24*Assumptions!$D$26*1000/(Assumptions!$G$14*0.001) /10^9</f>
        <v>12.702820315082077</v>
      </c>
      <c r="H99" s="40">
        <f>C99*Assumptions!$C$20*365*24*Assumptions!$D$30*1000/(Assumptions!$G$14*0.001) /10^9</f>
        <v>92.045579518667225</v>
      </c>
      <c r="I99" s="40">
        <f>E99*Assumptions!$C$46/(Assumptions!$G$14*0.001) /10^9</f>
        <v>3.4178550878853291</v>
      </c>
      <c r="J99" s="40">
        <f>D99*Assumptions!$C$56/(Assumptions!$G$14*0.001) /10^9</f>
        <v>1.5417701503001857</v>
      </c>
      <c r="K99" s="40">
        <f>F99*Assumptions!$C$65/(Assumptions!$G$14*0.001) /10^9</f>
        <v>4.6113917852421116</v>
      </c>
      <c r="L99" s="47">
        <f>4*Assumptions!$C$10/Assumptions!$G$14</f>
        <v>3.9591825493004298</v>
      </c>
      <c r="M99" s="46">
        <v>92.25</v>
      </c>
      <c r="N99">
        <v>100</v>
      </c>
      <c r="O99" s="44">
        <f>N99*Assumptions!$C$97/(Assumptions!$G$15*0.001) /10^9*M99/100</f>
        <v>57.398944679423693</v>
      </c>
      <c r="P99" s="48">
        <f>Assumptions!$C$115*Assumptions!$C$113/(Assumptions!$G$15*0.001) /10^9</f>
        <v>0</v>
      </c>
      <c r="Q99" s="42">
        <f t="shared" si="4"/>
        <v>175.67754408590105</v>
      </c>
      <c r="S99" s="29" t="str">
        <f t="shared" si="5"/>
        <v>(530,28,70,100,100,0.92)</v>
      </c>
    </row>
    <row r="100" spans="2:19">
      <c r="B100" s="38">
        <v>12</v>
      </c>
      <c r="C100">
        <v>530</v>
      </c>
      <c r="D100" s="39">
        <v>28</v>
      </c>
      <c r="E100">
        <v>80</v>
      </c>
      <c r="F100" s="39">
        <v>100</v>
      </c>
      <c r="G100" s="40">
        <f>B100*Assumptions!$C$19*365*24*Assumptions!$D$26*1000/(Assumptions!$G$14*0.001) /10^9</f>
        <v>12.702820315082077</v>
      </c>
      <c r="H100" s="40">
        <f>C100*Assumptions!$C$20*365*24*Assumptions!$D$30*1000/(Assumptions!$G$14*0.001) /10^9</f>
        <v>92.045579518667225</v>
      </c>
      <c r="I100" s="40">
        <f>E100*Assumptions!$C$46/(Assumptions!$G$14*0.001) /10^9</f>
        <v>3.9061201004403756</v>
      </c>
      <c r="J100" s="40">
        <f>D100*Assumptions!$C$56/(Assumptions!$G$14*0.001) /10^9</f>
        <v>1.5417701503001857</v>
      </c>
      <c r="K100" s="40">
        <f>F100*Assumptions!$C$65/(Assumptions!$G$14*0.001) /10^9</f>
        <v>4.6113917852421116</v>
      </c>
      <c r="L100" s="47">
        <f>4*Assumptions!$C$10/Assumptions!$G$14</f>
        <v>3.9591825493004298</v>
      </c>
      <c r="M100" s="46">
        <v>92.34</v>
      </c>
      <c r="N100">
        <v>100</v>
      </c>
      <c r="O100" s="44">
        <f>N100*Assumptions!$C$97/(Assumptions!$G$15*0.001) /10^9*M100/100</f>
        <v>57.454943649842647</v>
      </c>
      <c r="P100" s="48">
        <f>Assumptions!$C$115*Assumptions!$C$113/(Assumptions!$G$15*0.001) /10^9</f>
        <v>0</v>
      </c>
      <c r="Q100" s="42">
        <f t="shared" si="4"/>
        <v>176.22180806887505</v>
      </c>
      <c r="S100" s="29" t="str">
        <f t="shared" si="5"/>
        <v>(530,28,80,100,100,0.92)</v>
      </c>
    </row>
    <row r="101" spans="2:19">
      <c r="B101" s="38">
        <v>12</v>
      </c>
      <c r="C101">
        <v>530</v>
      </c>
      <c r="D101" s="39">
        <v>28</v>
      </c>
      <c r="E101">
        <v>90</v>
      </c>
      <c r="F101" s="39">
        <v>100</v>
      </c>
      <c r="G101" s="40">
        <f>B101*Assumptions!$C$19*365*24*Assumptions!$D$26*1000/(Assumptions!$G$14*0.001) /10^9</f>
        <v>12.702820315082077</v>
      </c>
      <c r="H101" s="40">
        <f>C101*Assumptions!$C$20*365*24*Assumptions!$D$30*1000/(Assumptions!$G$14*0.001) /10^9</f>
        <v>92.045579518667225</v>
      </c>
      <c r="I101" s="40">
        <f>E101*Assumptions!$C$46/(Assumptions!$G$14*0.001) /10^9</f>
        <v>4.3943851129954234</v>
      </c>
      <c r="J101" s="40">
        <f>D101*Assumptions!$C$56/(Assumptions!$G$14*0.001) /10^9</f>
        <v>1.5417701503001857</v>
      </c>
      <c r="K101" s="40">
        <f>F101*Assumptions!$C$65/(Assumptions!$G$14*0.001) /10^9</f>
        <v>4.6113917852421116</v>
      </c>
      <c r="L101" s="47">
        <f>4*Assumptions!$C$10/Assumptions!$G$14</f>
        <v>3.9591825493004298</v>
      </c>
      <c r="M101" s="46">
        <v>92.39</v>
      </c>
      <c r="N101">
        <v>100</v>
      </c>
      <c r="O101" s="44">
        <f>N101*Assumptions!$C$97/(Assumptions!$G$15*0.001) /10^9*M101/100</f>
        <v>57.486054188964282</v>
      </c>
      <c r="P101" s="48">
        <f>Assumptions!$C$115*Assumptions!$C$113/(Assumptions!$G$15*0.001) /10^9</f>
        <v>0</v>
      </c>
      <c r="Q101" s="42">
        <f t="shared" si="4"/>
        <v>176.74118362055174</v>
      </c>
      <c r="S101" s="29" t="str">
        <f t="shared" si="5"/>
        <v>(530,28,90,100,100,0.92)</v>
      </c>
    </row>
    <row r="102" spans="2:19">
      <c r="B102" s="38">
        <v>12</v>
      </c>
      <c r="C102">
        <v>530</v>
      </c>
      <c r="D102" s="39">
        <v>28</v>
      </c>
      <c r="E102">
        <v>100</v>
      </c>
      <c r="F102" s="39">
        <v>100</v>
      </c>
      <c r="G102" s="40">
        <f>B102*Assumptions!$C$19*365*24*Assumptions!$D$26*1000/(Assumptions!$G$14*0.001) /10^9</f>
        <v>12.702820315082077</v>
      </c>
      <c r="H102" s="40">
        <f>C102*Assumptions!$C$20*365*24*Assumptions!$D$30*1000/(Assumptions!$G$14*0.001) /10^9</f>
        <v>92.045579518667225</v>
      </c>
      <c r="I102" s="40">
        <f>E102*Assumptions!$C$46/(Assumptions!$G$14*0.001) /10^9</f>
        <v>4.8826501255504704</v>
      </c>
      <c r="J102" s="40">
        <f>D102*Assumptions!$C$56/(Assumptions!$G$14*0.001) /10^9</f>
        <v>1.5417701503001857</v>
      </c>
      <c r="K102" s="40">
        <f>F102*Assumptions!$C$65/(Assumptions!$G$14*0.001) /10^9</f>
        <v>4.6113917852421116</v>
      </c>
      <c r="L102" s="47">
        <f>4*Assumptions!$C$10/Assumptions!$G$14</f>
        <v>3.9591825493004298</v>
      </c>
      <c r="M102" s="46">
        <v>92.45</v>
      </c>
      <c r="N102">
        <v>100</v>
      </c>
      <c r="O102" s="44">
        <f>N102*Assumptions!$C$97/(Assumptions!$G$15*0.001) /10^9*M102/100</f>
        <v>57.523386835910252</v>
      </c>
      <c r="P102" s="48">
        <f>Assumptions!$C$115*Assumptions!$C$113/(Assumptions!$G$15*0.001) /10^9</f>
        <v>0</v>
      </c>
      <c r="Q102" s="42">
        <f t="shared" si="4"/>
        <v>177.26678128005275</v>
      </c>
      <c r="S102" s="29" t="str">
        <f t="shared" si="5"/>
        <v>(530,28,100,100,100,0.92)</v>
      </c>
    </row>
    <row r="103" spans="2:19">
      <c r="B103" s="38">
        <v>12</v>
      </c>
      <c r="C103">
        <v>540</v>
      </c>
      <c r="D103" s="39">
        <v>27</v>
      </c>
      <c r="E103">
        <v>20</v>
      </c>
      <c r="F103" s="39">
        <v>100</v>
      </c>
      <c r="G103" s="40">
        <f>B103*Assumptions!$C$19*365*24*Assumptions!$D$26*1000/(Assumptions!$G$14*0.001) /10^9</f>
        <v>12.702820315082077</v>
      </c>
      <c r="H103" s="40">
        <f>C103*Assumptions!$C$20*365*24*Assumptions!$D$30*1000/(Assumptions!$G$14*0.001) /10^9</f>
        <v>93.782288566189237</v>
      </c>
      <c r="I103" s="40">
        <f>E103*Assumptions!$C$46/(Assumptions!$G$14*0.001) /10^9</f>
        <v>0.9765300251100939</v>
      </c>
      <c r="J103" s="40">
        <f>D103*Assumptions!$C$56/(Assumptions!$G$14*0.001) /10^9</f>
        <v>1.4867069306466076</v>
      </c>
      <c r="K103" s="40">
        <f>F103*Assumptions!$C$65/(Assumptions!$G$14*0.001) /10^9</f>
        <v>4.6113917852421116</v>
      </c>
      <c r="L103" s="47">
        <f>4*Assumptions!$C$10/Assumptions!$G$14</f>
        <v>3.9591825493004298</v>
      </c>
      <c r="M103" s="46">
        <v>89.47</v>
      </c>
      <c r="N103">
        <v>103</v>
      </c>
      <c r="O103" s="44">
        <f>N103*Assumptions!$C$97/(Assumptions!$G$15*0.001) /10^9*M103/100</f>
        <v>57.339274665388395</v>
      </c>
      <c r="P103" s="48">
        <f>Assumptions!$C$115*Assumptions!$C$113/(Assumptions!$G$15*0.001) /10^9</f>
        <v>0</v>
      </c>
      <c r="Q103" s="42">
        <f t="shared" si="4"/>
        <v>174.85819483695894</v>
      </c>
      <c r="S103" s="29" t="str">
        <f t="shared" si="5"/>
        <v>(540,27,20,100,103,0.89)</v>
      </c>
    </row>
    <row r="104" spans="2:19">
      <c r="B104" s="38">
        <v>12</v>
      </c>
      <c r="C104">
        <v>540</v>
      </c>
      <c r="D104" s="39">
        <v>27</v>
      </c>
      <c r="E104">
        <v>30</v>
      </c>
      <c r="F104" s="39">
        <v>100</v>
      </c>
      <c r="G104" s="40">
        <f>B104*Assumptions!$C$19*365*24*Assumptions!$D$26*1000/(Assumptions!$G$14*0.001) /10^9</f>
        <v>12.702820315082077</v>
      </c>
      <c r="H104" s="40">
        <f>C104*Assumptions!$C$20*365*24*Assumptions!$D$30*1000/(Assumptions!$G$14*0.001) /10^9</f>
        <v>93.782288566189237</v>
      </c>
      <c r="I104" s="40">
        <f>E104*Assumptions!$C$46/(Assumptions!$G$14*0.001) /10^9</f>
        <v>1.4647950376651411</v>
      </c>
      <c r="J104" s="40">
        <f>D104*Assumptions!$C$56/(Assumptions!$G$14*0.001) /10^9</f>
        <v>1.4867069306466076</v>
      </c>
      <c r="K104" s="40">
        <f>F104*Assumptions!$C$65/(Assumptions!$G$14*0.001) /10^9</f>
        <v>4.6113917852421116</v>
      </c>
      <c r="L104" s="47">
        <f>4*Assumptions!$C$10/Assumptions!$G$14</f>
        <v>3.9591825493004298</v>
      </c>
      <c r="M104" s="46">
        <v>91.31</v>
      </c>
      <c r="N104">
        <v>100</v>
      </c>
      <c r="O104" s="44">
        <f>N104*Assumptions!$C$97/(Assumptions!$G$15*0.001) /10^9*M104/100</f>
        <v>56.814066543936889</v>
      </c>
      <c r="P104" s="48">
        <f>Assumptions!$C$115*Assumptions!$C$113/(Assumptions!$G$15*0.001) /10^9</f>
        <v>0</v>
      </c>
      <c r="Q104" s="42">
        <f t="shared" si="4"/>
        <v>174.82125172806249</v>
      </c>
      <c r="S104" s="29" t="str">
        <f t="shared" si="5"/>
        <v>(540,27,30,100,100,0.91)</v>
      </c>
    </row>
    <row r="105" spans="2:19">
      <c r="B105" s="38">
        <v>12</v>
      </c>
      <c r="C105">
        <v>540</v>
      </c>
      <c r="D105" s="39">
        <v>27</v>
      </c>
      <c r="E105">
        <v>40</v>
      </c>
      <c r="F105" s="39">
        <v>100</v>
      </c>
      <c r="G105" s="40">
        <f>B105*Assumptions!$C$19*365*24*Assumptions!$D$26*1000/(Assumptions!$G$14*0.001) /10^9</f>
        <v>12.702820315082077</v>
      </c>
      <c r="H105" s="40">
        <f>C105*Assumptions!$C$20*365*24*Assumptions!$D$30*1000/(Assumptions!$G$14*0.001) /10^9</f>
        <v>93.782288566189237</v>
      </c>
      <c r="I105" s="40">
        <f>E105*Assumptions!$C$46/(Assumptions!$G$14*0.001) /10^9</f>
        <v>1.9530600502201878</v>
      </c>
      <c r="J105" s="40">
        <f>D105*Assumptions!$C$56/(Assumptions!$G$14*0.001) /10^9</f>
        <v>1.4867069306466076</v>
      </c>
      <c r="K105" s="40">
        <f>F105*Assumptions!$C$65/(Assumptions!$G$14*0.001) /10^9</f>
        <v>4.6113917852421116</v>
      </c>
      <c r="L105" s="47">
        <f>4*Assumptions!$C$10/Assumptions!$G$14</f>
        <v>3.9591825493004298</v>
      </c>
      <c r="M105" s="46">
        <v>92.11</v>
      </c>
      <c r="N105">
        <v>99</v>
      </c>
      <c r="O105" s="44">
        <f>N105*Assumptions!$C$97/(Assumptions!$G$15*0.001) /10^9*M105/100</f>
        <v>56.738716818184265</v>
      </c>
      <c r="P105" s="48">
        <f>Assumptions!$C$115*Assumptions!$C$113/(Assumptions!$G$15*0.001) /10^9</f>
        <v>0</v>
      </c>
      <c r="Q105" s="42">
        <f t="shared" si="4"/>
        <v>175.23416701486491</v>
      </c>
      <c r="S105" s="29" t="str">
        <f t="shared" si="5"/>
        <v>(540,27,40,100,99,0.92)</v>
      </c>
    </row>
    <row r="106" spans="2:19">
      <c r="B106" s="38">
        <v>12</v>
      </c>
      <c r="C106">
        <v>540</v>
      </c>
      <c r="D106" s="39">
        <v>27</v>
      </c>
      <c r="E106">
        <v>50</v>
      </c>
      <c r="F106" s="39">
        <v>100</v>
      </c>
      <c r="G106" s="40">
        <f>B106*Assumptions!$C$19*365*24*Assumptions!$D$26*1000/(Assumptions!$G$14*0.001) /10^9</f>
        <v>12.702820315082077</v>
      </c>
      <c r="H106" s="40">
        <f>C106*Assumptions!$C$20*365*24*Assumptions!$D$30*1000/(Assumptions!$G$14*0.001) /10^9</f>
        <v>93.782288566189237</v>
      </c>
      <c r="I106" s="40">
        <f>E106*Assumptions!$C$46/(Assumptions!$G$14*0.001) /10^9</f>
        <v>2.4413250627752352</v>
      </c>
      <c r="J106" s="40">
        <f>D106*Assumptions!$C$56/(Assumptions!$G$14*0.001) /10^9</f>
        <v>1.4867069306466076</v>
      </c>
      <c r="K106" s="40">
        <f>F106*Assumptions!$C$65/(Assumptions!$G$14*0.001) /10^9</f>
        <v>4.6113917852421116</v>
      </c>
      <c r="L106" s="47">
        <f>4*Assumptions!$C$10/Assumptions!$G$14</f>
        <v>3.9591825493004298</v>
      </c>
      <c r="M106" s="46">
        <v>92.47</v>
      </c>
      <c r="N106">
        <v>99</v>
      </c>
      <c r="O106" s="44">
        <f>N106*Assumptions!$C$97/(Assumptions!$G$15*0.001) /10^9*M106/100</f>
        <v>56.960472741043311</v>
      </c>
      <c r="P106" s="48">
        <f>Assumptions!$C$115*Assumptions!$C$113/(Assumptions!$G$15*0.001) /10^9</f>
        <v>0</v>
      </c>
      <c r="Q106" s="42">
        <f t="shared" si="4"/>
        <v>175.944187950279</v>
      </c>
      <c r="S106" s="29" t="str">
        <f t="shared" si="5"/>
        <v>(540,27,50,100,99,0.92)</v>
      </c>
    </row>
    <row r="107" spans="2:19">
      <c r="B107" s="38">
        <v>12</v>
      </c>
      <c r="C107">
        <v>540</v>
      </c>
      <c r="D107" s="39">
        <v>27</v>
      </c>
      <c r="E107">
        <v>60</v>
      </c>
      <c r="F107" s="39">
        <v>100</v>
      </c>
      <c r="G107" s="40">
        <f>B107*Assumptions!$C$19*365*24*Assumptions!$D$26*1000/(Assumptions!$G$14*0.001) /10^9</f>
        <v>12.702820315082077</v>
      </c>
      <c r="H107" s="40">
        <f>C107*Assumptions!$C$20*365*24*Assumptions!$D$30*1000/(Assumptions!$G$14*0.001) /10^9</f>
        <v>93.782288566189237</v>
      </c>
      <c r="I107" s="40">
        <f>E107*Assumptions!$C$46/(Assumptions!$G$14*0.001) /10^9</f>
        <v>2.9295900753302822</v>
      </c>
      <c r="J107" s="40">
        <f>D107*Assumptions!$C$56/(Assumptions!$G$14*0.001) /10^9</f>
        <v>1.4867069306466076</v>
      </c>
      <c r="K107" s="40">
        <f>F107*Assumptions!$C$65/(Assumptions!$G$14*0.001) /10^9</f>
        <v>4.6113917852421116</v>
      </c>
      <c r="L107" s="47">
        <f>4*Assumptions!$C$10/Assumptions!$G$14</f>
        <v>3.9591825493004298</v>
      </c>
      <c r="M107" s="46">
        <v>92.65</v>
      </c>
      <c r="N107">
        <v>98</v>
      </c>
      <c r="O107" s="44">
        <f>N107*Assumptions!$C$97/(Assumptions!$G$15*0.001) /10^9*M107/100</f>
        <v>56.494872412548865</v>
      </c>
      <c r="P107" s="48">
        <f>Assumptions!$C$115*Assumptions!$C$113/(Assumptions!$G$15*0.001) /10^9</f>
        <v>0</v>
      </c>
      <c r="Q107" s="42">
        <f t="shared" si="4"/>
        <v>175.9668526343396</v>
      </c>
      <c r="S107" s="29" t="str">
        <f t="shared" si="5"/>
        <v>(540,27,60,100,98,0.93)</v>
      </c>
    </row>
    <row r="108" spans="2:19">
      <c r="B108" s="38">
        <v>12</v>
      </c>
      <c r="C108">
        <v>540</v>
      </c>
      <c r="D108" s="39">
        <v>27</v>
      </c>
      <c r="E108">
        <v>70</v>
      </c>
      <c r="F108" s="39">
        <v>100</v>
      </c>
      <c r="G108" s="40">
        <f>B108*Assumptions!$C$19*365*24*Assumptions!$D$26*1000/(Assumptions!$G$14*0.001) /10^9</f>
        <v>12.702820315082077</v>
      </c>
      <c r="H108" s="40">
        <f>C108*Assumptions!$C$20*365*24*Assumptions!$D$30*1000/(Assumptions!$G$14*0.001) /10^9</f>
        <v>93.782288566189237</v>
      </c>
      <c r="I108" s="40">
        <f>E108*Assumptions!$C$46/(Assumptions!$G$14*0.001) /10^9</f>
        <v>3.4178550878853291</v>
      </c>
      <c r="J108" s="40">
        <f>D108*Assumptions!$C$56/(Assumptions!$G$14*0.001) /10^9</f>
        <v>1.4867069306466076</v>
      </c>
      <c r="K108" s="40">
        <f>F108*Assumptions!$C$65/(Assumptions!$G$14*0.001) /10^9</f>
        <v>4.6113917852421116</v>
      </c>
      <c r="L108" s="47">
        <f>4*Assumptions!$C$10/Assumptions!$G$14</f>
        <v>3.9591825493004298</v>
      </c>
      <c r="M108" s="46">
        <v>92.83</v>
      </c>
      <c r="N108">
        <v>98</v>
      </c>
      <c r="O108" s="44">
        <f>N108*Assumptions!$C$97/(Assumptions!$G$15*0.001) /10^9*M108/100</f>
        <v>56.604630394570002</v>
      </c>
      <c r="P108" s="48">
        <f>Assumptions!$C$115*Assumptions!$C$113/(Assumptions!$G$15*0.001) /10^9</f>
        <v>0</v>
      </c>
      <c r="Q108" s="42">
        <f t="shared" si="4"/>
        <v>176.56487562891579</v>
      </c>
      <c r="S108" s="29" t="str">
        <f t="shared" si="5"/>
        <v>(540,27,70,100,98,0.93)</v>
      </c>
    </row>
    <row r="109" spans="2:19">
      <c r="B109" s="38">
        <v>12</v>
      </c>
      <c r="C109">
        <v>540</v>
      </c>
      <c r="D109" s="39">
        <v>27</v>
      </c>
      <c r="E109">
        <v>80</v>
      </c>
      <c r="F109" s="39">
        <v>100</v>
      </c>
      <c r="G109" s="40">
        <f>B109*Assumptions!$C$19*365*24*Assumptions!$D$26*1000/(Assumptions!$G$14*0.001) /10^9</f>
        <v>12.702820315082077</v>
      </c>
      <c r="H109" s="40">
        <f>C109*Assumptions!$C$20*365*24*Assumptions!$D$30*1000/(Assumptions!$G$14*0.001) /10^9</f>
        <v>93.782288566189237</v>
      </c>
      <c r="I109" s="40">
        <f>E109*Assumptions!$C$46/(Assumptions!$G$14*0.001) /10^9</f>
        <v>3.9061201004403756</v>
      </c>
      <c r="J109" s="40">
        <f>D109*Assumptions!$C$56/(Assumptions!$G$14*0.001) /10^9</f>
        <v>1.4867069306466076</v>
      </c>
      <c r="K109" s="40">
        <f>F109*Assumptions!$C$65/(Assumptions!$G$14*0.001) /10^9</f>
        <v>4.6113917852421116</v>
      </c>
      <c r="L109" s="47">
        <f>4*Assumptions!$C$10/Assumptions!$G$14</f>
        <v>3.9591825493004298</v>
      </c>
      <c r="M109" s="46">
        <v>92.93</v>
      </c>
      <c r="N109">
        <v>98</v>
      </c>
      <c r="O109" s="44">
        <f>N109*Assumptions!$C$97/(Assumptions!$G$15*0.001) /10^9*M109/100</f>
        <v>56.665607051248415</v>
      </c>
      <c r="P109" s="48">
        <f>Assumptions!$C$115*Assumptions!$C$113/(Assumptions!$G$15*0.001) /10^9</f>
        <v>0</v>
      </c>
      <c r="Q109" s="42">
        <f t="shared" si="4"/>
        <v>177.11411729814927</v>
      </c>
      <c r="S109" s="29" t="str">
        <f t="shared" si="5"/>
        <v>(540,27,80,100,98,0.93)</v>
      </c>
    </row>
    <row r="110" spans="2:19">
      <c r="B110" s="38">
        <v>12</v>
      </c>
      <c r="C110">
        <v>540</v>
      </c>
      <c r="D110" s="39">
        <v>27</v>
      </c>
      <c r="E110">
        <v>90</v>
      </c>
      <c r="F110" s="39">
        <v>100</v>
      </c>
      <c r="G110" s="40">
        <f>B110*Assumptions!$C$19*365*24*Assumptions!$D$26*1000/(Assumptions!$G$14*0.001) /10^9</f>
        <v>12.702820315082077</v>
      </c>
      <c r="H110" s="40">
        <f>C110*Assumptions!$C$20*365*24*Assumptions!$D$30*1000/(Assumptions!$G$14*0.001) /10^9</f>
        <v>93.782288566189237</v>
      </c>
      <c r="I110" s="40">
        <f>E110*Assumptions!$C$46/(Assumptions!$G$14*0.001) /10^9</f>
        <v>4.3943851129954234</v>
      </c>
      <c r="J110" s="40">
        <f>D110*Assumptions!$C$56/(Assumptions!$G$14*0.001) /10^9</f>
        <v>1.4867069306466076</v>
      </c>
      <c r="K110" s="40">
        <f>F110*Assumptions!$C$65/(Assumptions!$G$14*0.001) /10^9</f>
        <v>4.6113917852421116</v>
      </c>
      <c r="L110" s="47">
        <f>4*Assumptions!$C$10/Assumptions!$G$14</f>
        <v>3.9591825493004298</v>
      </c>
      <c r="M110" s="46">
        <v>93</v>
      </c>
      <c r="N110">
        <v>98</v>
      </c>
      <c r="O110" s="44">
        <f>N110*Assumptions!$C$97/(Assumptions!$G$15*0.001) /10^9*M110/100</f>
        <v>56.708290710923301</v>
      </c>
      <c r="P110" s="48">
        <f>Assumptions!$C$115*Assumptions!$C$113/(Assumptions!$G$15*0.001) /10^9</f>
        <v>0</v>
      </c>
      <c r="Q110" s="42">
        <f t="shared" si="4"/>
        <v>177.64506597037919</v>
      </c>
      <c r="S110" s="29" t="str">
        <f t="shared" si="5"/>
        <v>(540,27,90,100,98,0.93)</v>
      </c>
    </row>
    <row r="111" spans="2:19">
      <c r="B111" s="38">
        <v>12</v>
      </c>
      <c r="C111">
        <v>540</v>
      </c>
      <c r="D111" s="39">
        <v>27</v>
      </c>
      <c r="E111">
        <v>100</v>
      </c>
      <c r="F111" s="39">
        <v>100</v>
      </c>
      <c r="G111" s="40">
        <f>B111*Assumptions!$C$19*365*24*Assumptions!$D$26*1000/(Assumptions!$G$14*0.001) /10^9</f>
        <v>12.702820315082077</v>
      </c>
      <c r="H111" s="40">
        <f>C111*Assumptions!$C$20*365*24*Assumptions!$D$30*1000/(Assumptions!$G$14*0.001) /10^9</f>
        <v>93.782288566189237</v>
      </c>
      <c r="I111" s="40">
        <f>E111*Assumptions!$C$46/(Assumptions!$G$14*0.001) /10^9</f>
        <v>4.8826501255504704</v>
      </c>
      <c r="J111" s="40">
        <f>D111*Assumptions!$C$56/(Assumptions!$G$14*0.001) /10^9</f>
        <v>1.4867069306466076</v>
      </c>
      <c r="K111" s="40">
        <f>F111*Assumptions!$C$65/(Assumptions!$G$14*0.001) /10^9</f>
        <v>4.6113917852421116</v>
      </c>
      <c r="L111" s="47">
        <f>4*Assumptions!$C$10/Assumptions!$G$14</f>
        <v>3.9591825493004298</v>
      </c>
      <c r="M111" s="46">
        <v>93.01</v>
      </c>
      <c r="N111">
        <v>98</v>
      </c>
      <c r="O111" s="44">
        <f>N111*Assumptions!$C$97/(Assumptions!$G$15*0.001) /10^9*M111/100</f>
        <v>56.714388376591153</v>
      </c>
      <c r="P111" s="48">
        <f>Assumptions!$C$115*Assumptions!$C$113/(Assumptions!$G$15*0.001) /10^9</f>
        <v>0</v>
      </c>
      <c r="Q111" s="42">
        <f t="shared" si="4"/>
        <v>178.13942864860209</v>
      </c>
      <c r="S111" s="29" t="str">
        <f t="shared" si="5"/>
        <v>(540,27,100,100,98,0.93)</v>
      </c>
    </row>
  </sheetData>
  <autoFilter ref="B4:N4"/>
  <mergeCells count="2">
    <mergeCell ref="G2:L2"/>
    <mergeCell ref="M2:R2"/>
  </mergeCells>
  <phoneticPr fontId="15"/>
  <conditionalFormatting sqref="C5:C111">
    <cfRule type="colorScale" priority="1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Q5:Q1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S83"/>
  <sheetViews>
    <sheetView showGridLines="0" zoomScale="85" zoomScaleNormal="85" workbookViewId="0">
      <pane ySplit="4" topLeftCell="A5" activePane="bottomLeft" state="frozen"/>
      <selection pane="bottomLeft" activeCell="S22" sqref="B22:S22"/>
    </sheetView>
  </sheetViews>
  <sheetFormatPr defaultColWidth="11" defaultRowHeight="15.6"/>
  <cols>
    <col min="1" max="1" width="6.8984375" customWidth="1"/>
    <col min="2" max="2" width="17.09765625" customWidth="1"/>
    <col min="3" max="4" width="22.8984375" customWidth="1"/>
    <col min="5" max="5" width="24.3984375" customWidth="1"/>
    <col min="6" max="6" width="36.3984375" customWidth="1"/>
    <col min="7" max="7" width="14.59765625" customWidth="1"/>
    <col min="8" max="8" width="14.8984375" customWidth="1"/>
    <col min="9" max="9" width="23.3984375" customWidth="1"/>
    <col min="10" max="10" width="20.09765625" customWidth="1"/>
    <col min="11" max="11" width="29.3984375" customWidth="1"/>
    <col min="12" max="12" width="14.8984375" customWidth="1"/>
    <col min="13" max="13" width="21.09765625" customWidth="1"/>
    <col min="14" max="14" width="20" customWidth="1"/>
    <col min="15" max="15" width="18.3984375" customWidth="1"/>
    <col min="16" max="16" width="16.3984375" customWidth="1"/>
    <col min="17" max="17" width="21.09765625" customWidth="1"/>
    <col min="19" max="19" width="13.3984375" customWidth="1"/>
  </cols>
  <sheetData>
    <row r="1" spans="2:19">
      <c r="H1" s="25"/>
      <c r="I1" s="25"/>
      <c r="J1" s="25"/>
      <c r="K1" s="25"/>
      <c r="L1" s="25"/>
      <c r="M1" s="25"/>
    </row>
    <row r="2" spans="2:19">
      <c r="G2" s="55" t="s">
        <v>54</v>
      </c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</row>
    <row r="4" spans="2:19" s="4" customFormat="1">
      <c r="B4" s="13" t="s">
        <v>55</v>
      </c>
      <c r="C4" s="13" t="s">
        <v>56</v>
      </c>
      <c r="D4" s="13" t="s">
        <v>57</v>
      </c>
      <c r="E4" s="13" t="s">
        <v>58</v>
      </c>
      <c r="F4" s="13" t="s">
        <v>59</v>
      </c>
      <c r="G4" s="26" t="s">
        <v>13</v>
      </c>
      <c r="H4" s="26" t="s">
        <v>60</v>
      </c>
      <c r="I4" s="26" t="s">
        <v>61</v>
      </c>
      <c r="J4" s="26" t="s">
        <v>62</v>
      </c>
      <c r="K4" s="26" t="s">
        <v>49</v>
      </c>
      <c r="L4" s="13" t="s">
        <v>63</v>
      </c>
      <c r="M4" s="43" t="s">
        <v>77</v>
      </c>
      <c r="N4" s="43" t="s">
        <v>67</v>
      </c>
      <c r="O4" s="43" t="s">
        <v>66</v>
      </c>
      <c r="P4" s="43" t="s">
        <v>78</v>
      </c>
      <c r="Q4" s="27" t="s">
        <v>64</v>
      </c>
      <c r="R4"/>
      <c r="S4" s="23" t="s">
        <v>65</v>
      </c>
    </row>
    <row r="5" spans="2:19">
      <c r="B5" s="38">
        <v>12</v>
      </c>
      <c r="C5" s="39">
        <v>320</v>
      </c>
      <c r="D5" s="39">
        <v>38</v>
      </c>
      <c r="E5" s="39">
        <v>100</v>
      </c>
      <c r="F5" s="39">
        <v>100</v>
      </c>
      <c r="G5" s="40">
        <f>B5*Assumptions!$C$19*365*24*Assumptions!$D$26*1000/(Assumptions!$G$14*0.001) /10^9</f>
        <v>12.702820315082077</v>
      </c>
      <c r="H5" s="40">
        <f>C5*Assumptions!$C$20*365*24*Assumptions!$D$30*1000/(Assumptions!$G$14*0.001) /10^9</f>
        <v>55.57468952070473</v>
      </c>
      <c r="I5" s="40">
        <f>E5*Assumptions!$C$46/(Assumptions!$G$14*0.001) /10^9</f>
        <v>4.8826501255504704</v>
      </c>
      <c r="J5" s="40">
        <f>D5*Assumptions!$C$56/(Assumptions!$G$14*0.001) /10^9</f>
        <v>2.092402346835966</v>
      </c>
      <c r="K5" s="40">
        <f>F5*Assumptions!$C$65/(Assumptions!$G$14*0.001) /10^9</f>
        <v>4.6113917852421116</v>
      </c>
      <c r="L5" s="47">
        <f>4*Assumptions!$C$10/Assumptions!$G$14</f>
        <v>3.9591825493004298</v>
      </c>
      <c r="M5" s="46">
        <v>59.96</v>
      </c>
      <c r="N5">
        <v>160</v>
      </c>
      <c r="O5" s="44">
        <f>N5*Assumptions!$C$97/(Assumptions!$G$16*0.001) /10^9*M5/100</f>
        <v>62.61858976100676</v>
      </c>
      <c r="P5" s="48">
        <f>Assumptions!$C$116*Assumptions!$C$113/(Assumptions!$G$16*0.001) /10^9</f>
        <v>0</v>
      </c>
      <c r="Q5" s="42">
        <f t="shared" ref="Q5" si="0">SUM(G5:L5)+O5+P5</f>
        <v>146.44172640372256</v>
      </c>
      <c r="S5" s="29" t="str">
        <f t="shared" ref="S5" si="1">CONCATENATE("(",C5,",",D5,",",E5,",",F5,",",ROUND(N5,0),",",ROUND(M5/100,2),")")</f>
        <v>(320,38,100,100,160,0.6)</v>
      </c>
    </row>
    <row r="6" spans="2:19">
      <c r="B6" s="38">
        <v>12</v>
      </c>
      <c r="C6" s="39">
        <v>330</v>
      </c>
      <c r="D6" s="39">
        <v>38</v>
      </c>
      <c r="E6" s="39">
        <v>60</v>
      </c>
      <c r="F6" s="39">
        <v>100</v>
      </c>
      <c r="G6" s="40">
        <f>B6*Assumptions!$C$19*365*24*Assumptions!$D$26*1000/(Assumptions!$G$14*0.001) /10^9</f>
        <v>12.702820315082077</v>
      </c>
      <c r="H6" s="40">
        <f>C6*Assumptions!$C$20*365*24*Assumptions!$D$30*1000/(Assumptions!$G$14*0.001) /10^9</f>
        <v>57.31139856822675</v>
      </c>
      <c r="I6" s="40">
        <f>E6*Assumptions!$C$46/(Assumptions!$G$14*0.001) /10^9</f>
        <v>2.9295900753302822</v>
      </c>
      <c r="J6" s="40">
        <f>D6*Assumptions!$C$56/(Assumptions!$G$14*0.001) /10^9</f>
        <v>2.092402346835966</v>
      </c>
      <c r="K6" s="40">
        <f>F6*Assumptions!$C$65/(Assumptions!$G$14*0.001) /10^9</f>
        <v>4.6113917852421116</v>
      </c>
      <c r="L6" s="47">
        <f>4*Assumptions!$C$10/Assumptions!$G$14</f>
        <v>3.9591825493004298</v>
      </c>
      <c r="M6" s="46">
        <v>61.18</v>
      </c>
      <c r="N6">
        <v>120</v>
      </c>
      <c r="O6" s="44">
        <f>N6*Assumptions!$C$97/(Assumptions!$G$16*0.001) /10^9*M6/100</f>
        <v>47.919512861637678</v>
      </c>
      <c r="P6" s="48">
        <f>Assumptions!$C$116*Assumptions!$C$113/(Assumptions!$G$16*0.001) /10^9</f>
        <v>0</v>
      </c>
      <c r="Q6" s="42">
        <f t="shared" ref="Q6:Q10" si="2">SUM(G6:L6)+O6+P6</f>
        <v>131.5262985016553</v>
      </c>
      <c r="S6" s="29" t="str">
        <f t="shared" ref="S6:S10" si="3">CONCATENATE("(",C6,",",D6,",",E6,",",F6,",",ROUND(N6,0),",",ROUND(M6/100,2),")")</f>
        <v>(330,38,60,100,120,0.61)</v>
      </c>
    </row>
    <row r="7" spans="2:19">
      <c r="B7" s="38">
        <v>12</v>
      </c>
      <c r="C7" s="39">
        <v>330</v>
      </c>
      <c r="D7" s="39">
        <v>38</v>
      </c>
      <c r="E7" s="39">
        <v>70</v>
      </c>
      <c r="F7" s="39">
        <v>100</v>
      </c>
      <c r="G7" s="40">
        <f>B7*Assumptions!$C$19*365*24*Assumptions!$D$26*1000/(Assumptions!$G$14*0.001) /10^9</f>
        <v>12.702820315082077</v>
      </c>
      <c r="H7" s="40">
        <f>C7*Assumptions!$C$20*365*24*Assumptions!$D$30*1000/(Assumptions!$G$14*0.001) /10^9</f>
        <v>57.31139856822675</v>
      </c>
      <c r="I7" s="40">
        <f>E7*Assumptions!$C$46/(Assumptions!$G$14*0.001) /10^9</f>
        <v>3.4178550878853291</v>
      </c>
      <c r="J7" s="40">
        <f>D7*Assumptions!$C$56/(Assumptions!$G$14*0.001) /10^9</f>
        <v>2.092402346835966</v>
      </c>
      <c r="K7" s="40">
        <f>F7*Assumptions!$C$65/(Assumptions!$G$14*0.001) /10^9</f>
        <v>4.6113917852421116</v>
      </c>
      <c r="L7" s="47">
        <f>4*Assumptions!$C$10/Assumptions!$G$14</f>
        <v>3.9591825493004298</v>
      </c>
      <c r="M7" s="46">
        <v>62.07</v>
      </c>
      <c r="N7">
        <v>115</v>
      </c>
      <c r="O7" s="44">
        <f>N7*Assumptions!$C$97/(Assumptions!$G$16*0.001) /10^9*M7/100</f>
        <v>46.590917345267087</v>
      </c>
      <c r="P7" s="48">
        <f>Assumptions!$C$116*Assumptions!$C$113/(Assumptions!$G$16*0.001) /10^9</f>
        <v>0</v>
      </c>
      <c r="Q7" s="42">
        <f t="shared" si="2"/>
        <v>130.68596799783975</v>
      </c>
      <c r="S7" s="29" t="str">
        <f t="shared" si="3"/>
        <v>(330,38,70,100,115,0.62)</v>
      </c>
    </row>
    <row r="8" spans="2:19">
      <c r="B8" s="38">
        <v>12</v>
      </c>
      <c r="C8" s="39">
        <v>330</v>
      </c>
      <c r="D8" s="39">
        <v>38</v>
      </c>
      <c r="E8" s="39">
        <v>80</v>
      </c>
      <c r="F8" s="39">
        <v>100</v>
      </c>
      <c r="G8" s="40">
        <f>B8*Assumptions!$C$19*365*24*Assumptions!$D$26*1000/(Assumptions!$G$14*0.001) /10^9</f>
        <v>12.702820315082077</v>
      </c>
      <c r="H8" s="40">
        <f>C8*Assumptions!$C$20*365*24*Assumptions!$D$30*1000/(Assumptions!$G$14*0.001) /10^9</f>
        <v>57.31139856822675</v>
      </c>
      <c r="I8" s="40">
        <f>E8*Assumptions!$C$46/(Assumptions!$G$14*0.001) /10^9</f>
        <v>3.9061201004403756</v>
      </c>
      <c r="J8" s="40">
        <f>D8*Assumptions!$C$56/(Assumptions!$G$14*0.001) /10^9</f>
        <v>2.092402346835966</v>
      </c>
      <c r="K8" s="40">
        <f>F8*Assumptions!$C$65/(Assumptions!$G$14*0.001) /10^9</f>
        <v>4.6113917852421116</v>
      </c>
      <c r="L8" s="47">
        <f>4*Assumptions!$C$10/Assumptions!$G$14</f>
        <v>3.9591825493004298</v>
      </c>
      <c r="M8" s="46">
        <v>62.66</v>
      </c>
      <c r="N8">
        <v>112</v>
      </c>
      <c r="O8" s="44">
        <f>N8*Assumptions!$C$97/(Assumptions!$G$16*0.001) /10^9*M8/100</f>
        <v>45.806814277806517</v>
      </c>
      <c r="P8" s="48">
        <f>Assumptions!$C$116*Assumptions!$C$113/(Assumptions!$G$16*0.001) /10^9</f>
        <v>0</v>
      </c>
      <c r="Q8" s="42">
        <f t="shared" si="2"/>
        <v>130.39012994293424</v>
      </c>
      <c r="S8" s="29" t="str">
        <f t="shared" si="3"/>
        <v>(330,38,80,100,112,0.63)</v>
      </c>
    </row>
    <row r="9" spans="2:19">
      <c r="B9" s="38">
        <v>12</v>
      </c>
      <c r="C9" s="39">
        <v>330</v>
      </c>
      <c r="D9" s="39">
        <v>38</v>
      </c>
      <c r="E9" s="39">
        <v>90</v>
      </c>
      <c r="F9" s="39">
        <v>100</v>
      </c>
      <c r="G9" s="40">
        <f>B9*Assumptions!$C$19*365*24*Assumptions!$D$26*1000/(Assumptions!$G$14*0.001) /10^9</f>
        <v>12.702820315082077</v>
      </c>
      <c r="H9" s="40">
        <f>C9*Assumptions!$C$20*365*24*Assumptions!$D$30*1000/(Assumptions!$G$14*0.001) /10^9</f>
        <v>57.31139856822675</v>
      </c>
      <c r="I9" s="40">
        <f>E9*Assumptions!$C$46/(Assumptions!$G$14*0.001) /10^9</f>
        <v>4.3943851129954234</v>
      </c>
      <c r="J9" s="40">
        <f>D9*Assumptions!$C$56/(Assumptions!$G$14*0.001) /10^9</f>
        <v>2.092402346835966</v>
      </c>
      <c r="K9" s="40">
        <f>F9*Assumptions!$C$65/(Assumptions!$G$14*0.001) /10^9</f>
        <v>4.6113917852421116</v>
      </c>
      <c r="L9" s="47">
        <f>4*Assumptions!$C$10/Assumptions!$G$14</f>
        <v>3.9591825493004298</v>
      </c>
      <c r="M9" s="46">
        <v>63.07</v>
      </c>
      <c r="N9">
        <v>110</v>
      </c>
      <c r="O9" s="44">
        <f>N9*Assumptions!$C$97/(Assumptions!$G$16*0.001) /10^9*M9/100</f>
        <v>45.283208616675338</v>
      </c>
      <c r="P9" s="48">
        <f>Assumptions!$C$116*Assumptions!$C$113/(Assumptions!$G$16*0.001) /10^9</f>
        <v>0</v>
      </c>
      <c r="Q9" s="42">
        <f t="shared" si="2"/>
        <v>130.35478929435811</v>
      </c>
      <c r="S9" s="29" t="str">
        <f t="shared" si="3"/>
        <v>(330,38,90,100,110,0.63)</v>
      </c>
    </row>
    <row r="10" spans="2:19">
      <c r="B10" s="38">
        <v>12</v>
      </c>
      <c r="C10" s="39">
        <v>330</v>
      </c>
      <c r="D10" s="39">
        <v>38</v>
      </c>
      <c r="E10" s="39">
        <v>100</v>
      </c>
      <c r="F10" s="39">
        <v>100</v>
      </c>
      <c r="G10" s="40">
        <f>B10*Assumptions!$C$19*365*24*Assumptions!$D$26*1000/(Assumptions!$G$14*0.001) /10^9</f>
        <v>12.702820315082077</v>
      </c>
      <c r="H10" s="40">
        <f>C10*Assumptions!$C$20*365*24*Assumptions!$D$30*1000/(Assumptions!$G$14*0.001) /10^9</f>
        <v>57.31139856822675</v>
      </c>
      <c r="I10" s="40">
        <f>E10*Assumptions!$C$46/(Assumptions!$G$14*0.001) /10^9</f>
        <v>4.8826501255504704</v>
      </c>
      <c r="J10" s="40">
        <f>D10*Assumptions!$C$56/(Assumptions!$G$14*0.001) /10^9</f>
        <v>2.092402346835966</v>
      </c>
      <c r="K10" s="40">
        <f>F10*Assumptions!$C$65/(Assumptions!$G$14*0.001) /10^9</f>
        <v>4.6113917852421116</v>
      </c>
      <c r="L10" s="47">
        <f>4*Assumptions!$C$10/Assumptions!$G$14</f>
        <v>3.9591825493004298</v>
      </c>
      <c r="M10" s="46">
        <v>63.31</v>
      </c>
      <c r="N10">
        <v>109</v>
      </c>
      <c r="O10" s="44">
        <f>N10*Assumptions!$C$97/(Assumptions!$G$16*0.001) /10^9*M10/100</f>
        <v>45.042292573888624</v>
      </c>
      <c r="P10" s="48">
        <f>Assumptions!$C$116*Assumptions!$C$113/(Assumptions!$G$16*0.001) /10^9</f>
        <v>0</v>
      </c>
      <c r="Q10" s="42">
        <f t="shared" si="2"/>
        <v>130.60213826412644</v>
      </c>
      <c r="S10" s="29" t="str">
        <f t="shared" si="3"/>
        <v>(330,38,100,100,109,0.63)</v>
      </c>
    </row>
    <row r="11" spans="2:19">
      <c r="B11" s="38">
        <v>12</v>
      </c>
      <c r="C11" s="39">
        <v>340</v>
      </c>
      <c r="D11" s="39">
        <v>37</v>
      </c>
      <c r="E11" s="39">
        <v>60</v>
      </c>
      <c r="F11" s="39">
        <v>100</v>
      </c>
      <c r="G11" s="40">
        <f>B11*Assumptions!$C$19*365*24*Assumptions!$D$26*1000/(Assumptions!$G$14*0.001) /10^9</f>
        <v>12.702820315082077</v>
      </c>
      <c r="H11" s="40">
        <f>C11*Assumptions!$C$20*365*24*Assumptions!$D$30*1000/(Assumptions!$G$14*0.001) /10^9</f>
        <v>59.048107615748776</v>
      </c>
      <c r="I11" s="40">
        <f>E11*Assumptions!$C$46/(Assumptions!$G$14*0.001) /10^9</f>
        <v>2.9295900753302822</v>
      </c>
      <c r="J11" s="40">
        <f>D11*Assumptions!$C$56/(Assumptions!$G$14*0.001) /10^9</f>
        <v>2.037339127182388</v>
      </c>
      <c r="K11" s="40">
        <f>F11*Assumptions!$C$65/(Assumptions!$G$14*0.001) /10^9</f>
        <v>4.6113917852421116</v>
      </c>
      <c r="L11" s="47">
        <f>4*Assumptions!$C$10/Assumptions!$G$14</f>
        <v>3.9591825493004298</v>
      </c>
      <c r="M11" s="46">
        <v>64.2</v>
      </c>
      <c r="N11">
        <v>100</v>
      </c>
      <c r="O11" s="44">
        <f>N11*Assumptions!$C$97/(Assumptions!$G$16*0.001) /10^9*M11/100</f>
        <v>41.904117981327488</v>
      </c>
      <c r="P11" s="48">
        <f>Assumptions!$C$116*Assumptions!$C$113/(Assumptions!$G$16*0.001) /10^9</f>
        <v>0</v>
      </c>
      <c r="Q11" s="42">
        <f>SUM(G11:L11)+O11+P11</f>
        <v>127.19254944921356</v>
      </c>
      <c r="S11" s="29" t="str">
        <f>CONCATENATE("(",C11,",",D11,",",E11,",",F11,",",ROUND(N11,0),",",ROUND(M11/100,2),")")</f>
        <v>(340,37,60,100,100,0.64)</v>
      </c>
    </row>
    <row r="12" spans="2:19" ht="16.95" customHeight="1">
      <c r="B12" s="38">
        <v>12</v>
      </c>
      <c r="C12" s="39">
        <v>340</v>
      </c>
      <c r="D12" s="39">
        <v>37</v>
      </c>
      <c r="E12" s="39">
        <v>70</v>
      </c>
      <c r="F12" s="39">
        <v>100</v>
      </c>
      <c r="G12" s="40">
        <f>B12*Assumptions!$C$19*365*24*Assumptions!$D$26*1000/(Assumptions!$G$14*0.001) /10^9</f>
        <v>12.702820315082077</v>
      </c>
      <c r="H12" s="40">
        <f>C12*Assumptions!$C$20*365*24*Assumptions!$D$30*1000/(Assumptions!$G$14*0.001) /10^9</f>
        <v>59.048107615748776</v>
      </c>
      <c r="I12" s="40">
        <f>E12*Assumptions!$C$46/(Assumptions!$G$14*0.001) /10^9</f>
        <v>3.4178550878853291</v>
      </c>
      <c r="J12" s="40">
        <f>D12*Assumptions!$C$56/(Assumptions!$G$14*0.001) /10^9</f>
        <v>2.037339127182388</v>
      </c>
      <c r="K12" s="40">
        <f>F12*Assumptions!$C$65/(Assumptions!$G$14*0.001) /10^9</f>
        <v>4.6113917852421116</v>
      </c>
      <c r="L12" s="47">
        <f>4*Assumptions!$C$10/Assumptions!$G$14</f>
        <v>3.9591825493004298</v>
      </c>
      <c r="M12" s="46">
        <v>64.989999999999995</v>
      </c>
      <c r="N12">
        <v>97</v>
      </c>
      <c r="O12" s="44">
        <f>N12*Assumptions!$C$97/(Assumptions!$G$16*0.001) /10^9*M12/100</f>
        <v>41.147167737979423</v>
      </c>
      <c r="P12" s="48">
        <f>Assumptions!$C$116*Assumptions!$C$113/(Assumptions!$G$16*0.001) /10^9</f>
        <v>0</v>
      </c>
      <c r="Q12" s="42">
        <f t="shared" ref="Q12:Q36" si="4">SUM(G12:L12)+O12+P12</f>
        <v>126.92386421842053</v>
      </c>
      <c r="S12" s="29" t="str">
        <f t="shared" ref="S12:S36" si="5">CONCATENATE("(",C12,",",D12,",",E12,",",F12,",",ROUND(N12,0),",",ROUND(M12/100,2),")")</f>
        <v>(340,37,70,100,97,0.65)</v>
      </c>
    </row>
    <row r="13" spans="2:19">
      <c r="B13" s="38">
        <v>12</v>
      </c>
      <c r="C13" s="39">
        <v>340</v>
      </c>
      <c r="D13" s="39">
        <v>37</v>
      </c>
      <c r="E13" s="39">
        <v>80</v>
      </c>
      <c r="F13" s="39">
        <v>100</v>
      </c>
      <c r="G13" s="40">
        <f>B13*Assumptions!$C$19*365*24*Assumptions!$D$26*1000/(Assumptions!$G$14*0.001) /10^9</f>
        <v>12.702820315082077</v>
      </c>
      <c r="H13" s="40">
        <f>C13*Assumptions!$C$20*365*24*Assumptions!$D$30*1000/(Assumptions!$G$14*0.001) /10^9</f>
        <v>59.048107615748776</v>
      </c>
      <c r="I13" s="40">
        <f>E13*Assumptions!$C$46/(Assumptions!$G$14*0.001) /10^9</f>
        <v>3.9061201004403756</v>
      </c>
      <c r="J13" s="40">
        <f>D13*Assumptions!$C$56/(Assumptions!$G$14*0.001) /10^9</f>
        <v>2.037339127182388</v>
      </c>
      <c r="K13" s="40">
        <f>F13*Assumptions!$C$65/(Assumptions!$G$14*0.001) /10^9</f>
        <v>4.6113917852421116</v>
      </c>
      <c r="L13" s="47">
        <f>4*Assumptions!$C$10/Assumptions!$G$14</f>
        <v>3.9591825493004298</v>
      </c>
      <c r="M13" s="46">
        <v>65.56</v>
      </c>
      <c r="N13">
        <v>95</v>
      </c>
      <c r="O13" s="44">
        <f>N13*Assumptions!$C$97/(Assumptions!$G$16*0.001) /10^9*M13/100</f>
        <v>40.652216138832379</v>
      </c>
      <c r="P13" s="48">
        <f>Assumptions!$C$116*Assumptions!$C$113/(Assumptions!$G$16*0.001) /10^9</f>
        <v>0</v>
      </c>
      <c r="Q13" s="42">
        <f t="shared" si="4"/>
        <v>126.91717763182854</v>
      </c>
      <c r="S13" s="29" t="str">
        <f t="shared" si="5"/>
        <v>(340,37,80,100,95,0.66)</v>
      </c>
    </row>
    <row r="14" spans="2:19">
      <c r="B14" s="38">
        <v>12</v>
      </c>
      <c r="C14" s="39">
        <v>340</v>
      </c>
      <c r="D14" s="39">
        <v>37</v>
      </c>
      <c r="E14" s="39">
        <v>90</v>
      </c>
      <c r="F14" s="39">
        <v>100</v>
      </c>
      <c r="G14" s="40">
        <f>B14*Assumptions!$C$19*365*24*Assumptions!$D$26*1000/(Assumptions!$G$14*0.001) /10^9</f>
        <v>12.702820315082077</v>
      </c>
      <c r="H14" s="40">
        <f>C14*Assumptions!$C$20*365*24*Assumptions!$D$30*1000/(Assumptions!$G$14*0.001) /10^9</f>
        <v>59.048107615748776</v>
      </c>
      <c r="I14" s="40">
        <f>E14*Assumptions!$C$46/(Assumptions!$G$14*0.001) /10^9</f>
        <v>4.3943851129954234</v>
      </c>
      <c r="J14" s="40">
        <f>D14*Assumptions!$C$56/(Assumptions!$G$14*0.001) /10^9</f>
        <v>2.037339127182388</v>
      </c>
      <c r="K14" s="40">
        <f>F14*Assumptions!$C$65/(Assumptions!$G$14*0.001) /10^9</f>
        <v>4.6113917852421116</v>
      </c>
      <c r="L14" s="47">
        <f>4*Assumptions!$C$10/Assumptions!$G$14</f>
        <v>3.9591825493004298</v>
      </c>
      <c r="M14" s="46">
        <v>65.89</v>
      </c>
      <c r="N14">
        <v>94</v>
      </c>
      <c r="O14" s="44">
        <f>N14*Assumptions!$C$97/(Assumptions!$G$16*0.001) /10^9*M14/100</f>
        <v>40.426769373244369</v>
      </c>
      <c r="P14" s="48">
        <f>Assumptions!$C$116*Assumptions!$C$113/(Assumptions!$G$16*0.001) /10^9</f>
        <v>0</v>
      </c>
      <c r="Q14" s="42">
        <f t="shared" si="4"/>
        <v>127.17999587879558</v>
      </c>
      <c r="S14" s="29" t="str">
        <f t="shared" si="5"/>
        <v>(340,37,90,100,94,0.66)</v>
      </c>
    </row>
    <row r="15" spans="2:19" ht="16.95" customHeight="1">
      <c r="B15" s="38">
        <v>12</v>
      </c>
      <c r="C15" s="39">
        <v>340</v>
      </c>
      <c r="D15" s="39">
        <v>37</v>
      </c>
      <c r="E15" s="39">
        <v>100</v>
      </c>
      <c r="F15" s="39">
        <v>100</v>
      </c>
      <c r="G15" s="40">
        <f>B15*Assumptions!$C$19*365*24*Assumptions!$D$26*1000/(Assumptions!$G$14*0.001) /10^9</f>
        <v>12.702820315082077</v>
      </c>
      <c r="H15" s="40">
        <f>C15*Assumptions!$C$20*365*24*Assumptions!$D$30*1000/(Assumptions!$G$14*0.001) /10^9</f>
        <v>59.048107615748776</v>
      </c>
      <c r="I15" s="40">
        <f>E15*Assumptions!$C$46/(Assumptions!$G$14*0.001) /10^9</f>
        <v>4.8826501255504704</v>
      </c>
      <c r="J15" s="40">
        <f>D15*Assumptions!$C$56/(Assumptions!$G$14*0.001) /10^9</f>
        <v>2.037339127182388</v>
      </c>
      <c r="K15" s="40">
        <f>F15*Assumptions!$C$65/(Assumptions!$G$14*0.001) /10^9</f>
        <v>4.6113917852421116</v>
      </c>
      <c r="L15" s="47">
        <f>4*Assumptions!$C$10/Assumptions!$G$14</f>
        <v>3.9591825493004298</v>
      </c>
      <c r="M15" s="46">
        <v>66.069999999999993</v>
      </c>
      <c r="N15">
        <v>94</v>
      </c>
      <c r="O15" s="44">
        <f>N15*Assumptions!$C$97/(Assumptions!$G$16*0.001) /10^9*M15/100</f>
        <v>40.537208263625054</v>
      </c>
      <c r="P15" s="48">
        <f>Assumptions!$C$116*Assumptions!$C$113/(Assumptions!$G$16*0.001) /10^9</f>
        <v>0</v>
      </c>
      <c r="Q15" s="42">
        <f t="shared" si="4"/>
        <v>127.77869978173132</v>
      </c>
      <c r="S15" s="29" t="str">
        <f t="shared" si="5"/>
        <v>(340,37,100,100,94,0.66)</v>
      </c>
    </row>
    <row r="16" spans="2:19" ht="16.95" customHeight="1">
      <c r="B16" s="38">
        <v>12</v>
      </c>
      <c r="C16" s="39">
        <v>350</v>
      </c>
      <c r="D16" s="39">
        <v>36</v>
      </c>
      <c r="E16" s="39">
        <v>50</v>
      </c>
      <c r="F16" s="39">
        <v>100</v>
      </c>
      <c r="G16" s="40">
        <f>B16*Assumptions!$C$19*365*24*Assumptions!$D$26*1000/(Assumptions!$G$14*0.001) /10^9</f>
        <v>12.702820315082077</v>
      </c>
      <c r="H16" s="40">
        <f>C16*Assumptions!$C$20*365*24*Assumptions!$D$30*1000/(Assumptions!$G$14*0.001) /10^9</f>
        <v>60.78481666327081</v>
      </c>
      <c r="I16" s="40">
        <f>E16*Assumptions!$C$46/(Assumptions!$G$14*0.001) /10^9</f>
        <v>2.4413250627752352</v>
      </c>
      <c r="J16" s="40">
        <f>D16*Assumptions!$C$56/(Assumptions!$G$14*0.001) /10^9</f>
        <v>1.9822759075288103</v>
      </c>
      <c r="K16" s="40">
        <f>F16*Assumptions!$C$65/(Assumptions!$G$14*0.001) /10^9</f>
        <v>4.6113917852421116</v>
      </c>
      <c r="L16" s="47">
        <f>4*Assumptions!$C$10/Assumptions!$G$14</f>
        <v>3.9591825493004298</v>
      </c>
      <c r="M16" s="46">
        <v>66.03</v>
      </c>
      <c r="N16">
        <v>91</v>
      </c>
      <c r="O16" s="44">
        <f>N16*Assumptions!$C$97/(Assumptions!$G$16*0.001) /10^9*M16/100</f>
        <v>39.219708853261984</v>
      </c>
      <c r="P16" s="48">
        <f>Assumptions!$C$116*Assumptions!$C$113/(Assumptions!$G$16*0.001) /10^9</f>
        <v>0</v>
      </c>
      <c r="Q16" s="42">
        <f t="shared" si="4"/>
        <v>125.70152113646145</v>
      </c>
      <c r="S16" s="29" t="str">
        <f t="shared" si="5"/>
        <v>(350,36,50,100,91,0.66)</v>
      </c>
    </row>
    <row r="17" spans="2:19" ht="16.95" customHeight="1">
      <c r="B17" s="38">
        <v>12</v>
      </c>
      <c r="C17" s="39">
        <v>350</v>
      </c>
      <c r="D17" s="39">
        <v>36</v>
      </c>
      <c r="E17" s="39">
        <v>60</v>
      </c>
      <c r="F17" s="39">
        <v>100</v>
      </c>
      <c r="G17" s="40">
        <f>B17*Assumptions!$C$19*365*24*Assumptions!$D$26*1000/(Assumptions!$G$14*0.001) /10^9</f>
        <v>12.702820315082077</v>
      </c>
      <c r="H17" s="40">
        <f>C17*Assumptions!$C$20*365*24*Assumptions!$D$30*1000/(Assumptions!$G$14*0.001) /10^9</f>
        <v>60.78481666327081</v>
      </c>
      <c r="I17" s="40">
        <f>E17*Assumptions!$C$46/(Assumptions!$G$14*0.001) /10^9</f>
        <v>2.9295900753302822</v>
      </c>
      <c r="J17" s="40">
        <f>D17*Assumptions!$C$56/(Assumptions!$G$14*0.001) /10^9</f>
        <v>1.9822759075288103</v>
      </c>
      <c r="K17" s="40">
        <f>F17*Assumptions!$C$65/(Assumptions!$G$14*0.001) /10^9</f>
        <v>4.6113917852421116</v>
      </c>
      <c r="L17" s="47">
        <f>4*Assumptions!$C$10/Assumptions!$G$14</f>
        <v>3.9591825493004298</v>
      </c>
      <c r="M17" s="46">
        <v>67.19</v>
      </c>
      <c r="N17">
        <v>88</v>
      </c>
      <c r="O17" s="44">
        <f>N17*Assumptions!$C$97/(Assumptions!$G$16*0.001) /10^9*M17/100</f>
        <v>38.59303994868452</v>
      </c>
      <c r="P17" s="48">
        <f>Assumptions!$C$116*Assumptions!$C$113/(Assumptions!$G$16*0.001) /10^9</f>
        <v>0</v>
      </c>
      <c r="Q17" s="42">
        <f t="shared" si="4"/>
        <v>125.56311724443904</v>
      </c>
      <c r="S17" s="29" t="str">
        <f t="shared" si="5"/>
        <v>(350,36,60,100,88,0.67)</v>
      </c>
    </row>
    <row r="18" spans="2:19" ht="16.95" customHeight="1">
      <c r="B18" s="38">
        <v>12</v>
      </c>
      <c r="C18" s="39">
        <v>350</v>
      </c>
      <c r="D18" s="39">
        <v>36</v>
      </c>
      <c r="E18" s="39">
        <v>70</v>
      </c>
      <c r="F18" s="39">
        <v>100</v>
      </c>
      <c r="G18" s="40">
        <f>B18*Assumptions!$C$19*365*24*Assumptions!$D$26*1000/(Assumptions!$G$14*0.001) /10^9</f>
        <v>12.702820315082077</v>
      </c>
      <c r="H18" s="40">
        <f>C18*Assumptions!$C$20*365*24*Assumptions!$D$30*1000/(Assumptions!$G$14*0.001) /10^9</f>
        <v>60.78481666327081</v>
      </c>
      <c r="I18" s="40">
        <f>E18*Assumptions!$C$46/(Assumptions!$G$14*0.001) /10^9</f>
        <v>3.4178550878853291</v>
      </c>
      <c r="J18" s="40">
        <f>D18*Assumptions!$C$56/(Assumptions!$G$14*0.001) /10^9</f>
        <v>1.9822759075288103</v>
      </c>
      <c r="K18" s="40">
        <f>F18*Assumptions!$C$65/(Assumptions!$G$14*0.001) /10^9</f>
        <v>4.6113917852421116</v>
      </c>
      <c r="L18" s="47">
        <f>4*Assumptions!$C$10/Assumptions!$G$14</f>
        <v>3.9591825493004298</v>
      </c>
      <c r="M18" s="46">
        <v>68.05</v>
      </c>
      <c r="N18">
        <v>86</v>
      </c>
      <c r="O18" s="44">
        <f>N18*Assumptions!$C$97/(Assumptions!$G$16*0.001) /10^9*M18/100</f>
        <v>38.198671286935024</v>
      </c>
      <c r="P18" s="48">
        <f>Assumptions!$C$116*Assumptions!$C$113/(Assumptions!$G$16*0.001) /10^9</f>
        <v>0</v>
      </c>
      <c r="Q18" s="42">
        <f t="shared" si="4"/>
        <v>125.65701359524459</v>
      </c>
      <c r="S18" s="29" t="str">
        <f t="shared" si="5"/>
        <v>(350,36,70,100,86,0.68)</v>
      </c>
    </row>
    <row r="19" spans="2:19">
      <c r="B19" s="38">
        <v>12</v>
      </c>
      <c r="C19" s="39">
        <v>350</v>
      </c>
      <c r="D19" s="39">
        <v>36</v>
      </c>
      <c r="E19" s="39">
        <v>80</v>
      </c>
      <c r="F19" s="39">
        <v>100</v>
      </c>
      <c r="G19" s="40">
        <f>B19*Assumptions!$C$19*365*24*Assumptions!$D$26*1000/(Assumptions!$G$14*0.001) /10^9</f>
        <v>12.702820315082077</v>
      </c>
      <c r="H19" s="40">
        <f>C19*Assumptions!$C$20*365*24*Assumptions!$D$30*1000/(Assumptions!$G$14*0.001) /10^9</f>
        <v>60.78481666327081</v>
      </c>
      <c r="I19" s="40">
        <f>E19*Assumptions!$C$46/(Assumptions!$G$14*0.001) /10^9</f>
        <v>3.9061201004403756</v>
      </c>
      <c r="J19" s="40">
        <f>D19*Assumptions!$C$56/(Assumptions!$G$14*0.001) /10^9</f>
        <v>1.9822759075288103</v>
      </c>
      <c r="K19" s="40">
        <f>F19*Assumptions!$C$65/(Assumptions!$G$14*0.001) /10^9</f>
        <v>4.6113917852421116</v>
      </c>
      <c r="L19" s="47">
        <f>4*Assumptions!$C$10/Assumptions!$G$14</f>
        <v>3.9591825493004298</v>
      </c>
      <c r="M19" s="46">
        <v>68.55</v>
      </c>
      <c r="N19">
        <v>85</v>
      </c>
      <c r="O19" s="44">
        <f>N19*Assumptions!$C$97/(Assumptions!$G$16*0.001) /10^9*M19/100</f>
        <v>38.031903340763229</v>
      </c>
      <c r="P19" s="48">
        <f>Assumptions!$C$116*Assumptions!$C$113/(Assumptions!$G$16*0.001) /10^9</f>
        <v>0</v>
      </c>
      <c r="Q19" s="42">
        <f t="shared" si="4"/>
        <v>125.97851066162784</v>
      </c>
      <c r="S19" s="29" t="str">
        <f t="shared" si="5"/>
        <v>(350,36,80,100,85,0.69)</v>
      </c>
    </row>
    <row r="20" spans="2:19">
      <c r="B20" s="38">
        <v>12</v>
      </c>
      <c r="C20" s="39">
        <v>350</v>
      </c>
      <c r="D20" s="39">
        <v>36</v>
      </c>
      <c r="E20" s="39">
        <v>90</v>
      </c>
      <c r="F20" s="39">
        <v>100</v>
      </c>
      <c r="G20" s="40">
        <f>B20*Assumptions!$C$19*365*24*Assumptions!$D$26*1000/(Assumptions!$G$14*0.001) /10^9</f>
        <v>12.702820315082077</v>
      </c>
      <c r="H20" s="40">
        <f>C20*Assumptions!$C$20*365*24*Assumptions!$D$30*1000/(Assumptions!$G$14*0.001) /10^9</f>
        <v>60.78481666327081</v>
      </c>
      <c r="I20" s="40">
        <f>E20*Assumptions!$C$46/(Assumptions!$G$14*0.001) /10^9</f>
        <v>4.3943851129954234</v>
      </c>
      <c r="J20" s="40">
        <f>D20*Assumptions!$C$56/(Assumptions!$G$14*0.001) /10^9</f>
        <v>1.9822759075288103</v>
      </c>
      <c r="K20" s="40">
        <f>F20*Assumptions!$C$65/(Assumptions!$G$14*0.001) /10^9</f>
        <v>4.6113917852421116</v>
      </c>
      <c r="L20" s="47">
        <f>4*Assumptions!$C$10/Assumptions!$G$14</f>
        <v>3.9591825493004298</v>
      </c>
      <c r="M20" s="46">
        <v>68.86</v>
      </c>
      <c r="N20">
        <v>85</v>
      </c>
      <c r="O20" s="44">
        <f>N20*Assumptions!$C$97/(Assumptions!$G$16*0.001) /10^9*M20/100</f>
        <v>38.20389298387974</v>
      </c>
      <c r="P20" s="48">
        <f>Assumptions!$C$116*Assumptions!$C$113/(Assumptions!$G$16*0.001) /10^9</f>
        <v>0</v>
      </c>
      <c r="Q20" s="42">
        <f t="shared" si="4"/>
        <v>126.6387653172994</v>
      </c>
      <c r="S20" s="29" t="str">
        <f t="shared" si="5"/>
        <v>(350,36,90,100,85,0.69)</v>
      </c>
    </row>
    <row r="21" spans="2:19">
      <c r="B21" s="38">
        <v>12</v>
      </c>
      <c r="C21" s="39">
        <v>350</v>
      </c>
      <c r="D21" s="39">
        <v>36</v>
      </c>
      <c r="E21" s="39">
        <v>100</v>
      </c>
      <c r="F21" s="39">
        <v>100</v>
      </c>
      <c r="G21" s="40">
        <f>B21*Assumptions!$C$19*365*24*Assumptions!$D$26*1000/(Assumptions!$G$14*0.001) /10^9</f>
        <v>12.702820315082077</v>
      </c>
      <c r="H21" s="40">
        <f>C21*Assumptions!$C$20*365*24*Assumptions!$D$30*1000/(Assumptions!$G$14*0.001) /10^9</f>
        <v>60.78481666327081</v>
      </c>
      <c r="I21" s="40">
        <f>E21*Assumptions!$C$46/(Assumptions!$G$14*0.001) /10^9</f>
        <v>4.8826501255504704</v>
      </c>
      <c r="J21" s="40">
        <f>D21*Assumptions!$C$56/(Assumptions!$G$14*0.001) /10^9</f>
        <v>1.9822759075288103</v>
      </c>
      <c r="K21" s="40">
        <f>F21*Assumptions!$C$65/(Assumptions!$G$14*0.001) /10^9</f>
        <v>4.6113917852421116</v>
      </c>
      <c r="L21" s="47">
        <f>4*Assumptions!$C$10/Assumptions!$G$14</f>
        <v>3.9591825493004298</v>
      </c>
      <c r="M21" s="46">
        <v>69.040000000000006</v>
      </c>
      <c r="N21">
        <v>84</v>
      </c>
      <c r="O21" s="44">
        <f>N21*Assumptions!$C$97/(Assumptions!$G$16*0.001) /10^9*M21/100</f>
        <v>37.853125491618599</v>
      </c>
      <c r="P21" s="48">
        <f>Assumptions!$C$116*Assumptions!$C$113/(Assumptions!$G$16*0.001) /10^9</f>
        <v>0</v>
      </c>
      <c r="Q21" s="42">
        <f t="shared" si="4"/>
        <v>126.77626283759331</v>
      </c>
      <c r="S21" s="29" t="str">
        <f t="shared" si="5"/>
        <v>(350,36,100,100,84,0.69)</v>
      </c>
    </row>
    <row r="22" spans="2:19">
      <c r="B22" s="38">
        <v>12</v>
      </c>
      <c r="C22" s="39">
        <v>360</v>
      </c>
      <c r="D22" s="39">
        <v>35</v>
      </c>
      <c r="E22" s="39">
        <v>40</v>
      </c>
      <c r="F22" s="39">
        <v>100</v>
      </c>
      <c r="G22" s="40">
        <f>B22*Assumptions!$C$19*365*24*Assumptions!$D$26*1000/(Assumptions!$G$14*0.001) /10^9</f>
        <v>12.702820315082077</v>
      </c>
      <c r="H22" s="40">
        <f>C22*Assumptions!$C$20*365*24*Assumptions!$D$30*1000/(Assumptions!$G$14*0.001) /10^9</f>
        <v>62.521525710792822</v>
      </c>
      <c r="I22" s="40">
        <f>E22*Assumptions!$C$46/(Assumptions!$G$14*0.001) /10^9</f>
        <v>1.9530600502201878</v>
      </c>
      <c r="J22" s="40">
        <f>D22*Assumptions!$C$56/(Assumptions!$G$14*0.001) /10^9</f>
        <v>1.9272126878752323</v>
      </c>
      <c r="K22" s="40">
        <f>F22*Assumptions!$C$65/(Assumptions!$G$14*0.001) /10^9</f>
        <v>4.6113917852421116</v>
      </c>
      <c r="L22" s="47">
        <f>4*Assumptions!$C$10/Assumptions!$G$14</f>
        <v>3.9591825493004298</v>
      </c>
      <c r="M22" s="45">
        <v>66.7</v>
      </c>
      <c r="N22" s="39">
        <v>86</v>
      </c>
      <c r="O22" s="44">
        <f>N22*Assumptions!$C$97/(Assumptions!$G$16*0.001) /10^9*M22/100</f>
        <v>37.440872517833448</v>
      </c>
      <c r="P22" s="48">
        <f>Assumptions!$C$116*Assumptions!$C$113/(Assumptions!$G$16*0.001) /10^9</f>
        <v>0</v>
      </c>
      <c r="Q22" s="42">
        <f t="shared" si="4"/>
        <v>125.1160656163463</v>
      </c>
      <c r="S22" s="29" t="str">
        <f t="shared" si="5"/>
        <v>(360,35,40,100,86,0.67)</v>
      </c>
    </row>
    <row r="23" spans="2:19">
      <c r="B23" s="38">
        <v>12</v>
      </c>
      <c r="C23" s="39">
        <v>360</v>
      </c>
      <c r="D23" s="39">
        <v>35</v>
      </c>
      <c r="E23" s="39">
        <v>50</v>
      </c>
      <c r="F23" s="39">
        <v>100</v>
      </c>
      <c r="G23" s="40">
        <f>B23*Assumptions!$C$19*365*24*Assumptions!$D$26*1000/(Assumptions!$G$14*0.001) /10^9</f>
        <v>12.702820315082077</v>
      </c>
      <c r="H23" s="40">
        <f>C23*Assumptions!$C$20*365*24*Assumptions!$D$30*1000/(Assumptions!$G$14*0.001) /10^9</f>
        <v>62.521525710792822</v>
      </c>
      <c r="I23" s="40">
        <f>E23*Assumptions!$C$46/(Assumptions!$G$14*0.001) /10^9</f>
        <v>2.4413250627752352</v>
      </c>
      <c r="J23" s="40">
        <f>D23*Assumptions!$C$56/(Assumptions!$G$14*0.001) /10^9</f>
        <v>1.9272126878752323</v>
      </c>
      <c r="K23" s="40">
        <f>F23*Assumptions!$C$65/(Assumptions!$G$14*0.001) /10^9</f>
        <v>4.6113917852421116</v>
      </c>
      <c r="L23" s="47">
        <f>4*Assumptions!$C$10/Assumptions!$G$14</f>
        <v>3.9591825493004298</v>
      </c>
      <c r="M23" s="45">
        <v>68.739999999999995</v>
      </c>
      <c r="N23" s="39">
        <v>83</v>
      </c>
      <c r="O23" s="44">
        <f>N23*Assumptions!$C$97/(Assumptions!$G$16*0.001) /10^9*M23/100</f>
        <v>37.239967727885585</v>
      </c>
      <c r="P23" s="48">
        <f>Assumptions!$C$116*Assumptions!$C$113/(Assumptions!$G$16*0.001) /10^9</f>
        <v>0</v>
      </c>
      <c r="Q23" s="42">
        <f t="shared" si="4"/>
        <v>125.40342583895348</v>
      </c>
      <c r="S23" s="29" t="str">
        <f t="shared" si="5"/>
        <v>(360,35,50,100,83,0.69)</v>
      </c>
    </row>
    <row r="24" spans="2:19">
      <c r="B24" s="38">
        <v>12</v>
      </c>
      <c r="C24" s="39">
        <v>360</v>
      </c>
      <c r="D24" s="39">
        <v>35</v>
      </c>
      <c r="E24" s="39">
        <v>60</v>
      </c>
      <c r="F24" s="39">
        <v>100</v>
      </c>
      <c r="G24" s="40">
        <f>B24*Assumptions!$C$19*365*24*Assumptions!$D$26*1000/(Assumptions!$G$14*0.001) /10^9</f>
        <v>12.702820315082077</v>
      </c>
      <c r="H24" s="40">
        <f>C24*Assumptions!$C$20*365*24*Assumptions!$D$30*1000/(Assumptions!$G$14*0.001) /10^9</f>
        <v>62.521525710792822</v>
      </c>
      <c r="I24" s="40">
        <f>E24*Assumptions!$C$46/(Assumptions!$G$14*0.001) /10^9</f>
        <v>2.9295900753302822</v>
      </c>
      <c r="J24" s="40">
        <f>D24*Assumptions!$C$56/(Assumptions!$G$14*0.001) /10^9</f>
        <v>1.9272126878752323</v>
      </c>
      <c r="K24" s="40">
        <f>F24*Assumptions!$C$65/(Assumptions!$G$14*0.001) /10^9</f>
        <v>4.6113917852421116</v>
      </c>
      <c r="L24" s="47">
        <f>4*Assumptions!$C$10/Assumptions!$G$14</f>
        <v>3.9591825493004298</v>
      </c>
      <c r="M24" s="45">
        <v>69.89</v>
      </c>
      <c r="N24" s="39">
        <v>80</v>
      </c>
      <c r="O24" s="44">
        <f>N24*Assumptions!$C$97/(Assumptions!$G$16*0.001) /10^9*M24/100</f>
        <v>36.494439946604096</v>
      </c>
      <c r="P24" s="48">
        <f>Assumptions!$C$116*Assumptions!$C$113/(Assumptions!$G$16*0.001) /10^9</f>
        <v>0</v>
      </c>
      <c r="Q24" s="42">
        <f t="shared" si="4"/>
        <v>125.14616307022703</v>
      </c>
      <c r="S24" s="29" t="str">
        <f t="shared" si="5"/>
        <v>(360,35,60,100,80,0.7)</v>
      </c>
    </row>
    <row r="25" spans="2:19">
      <c r="B25" s="38">
        <v>12</v>
      </c>
      <c r="C25" s="39">
        <v>360</v>
      </c>
      <c r="D25" s="39">
        <v>35</v>
      </c>
      <c r="E25" s="39">
        <v>70</v>
      </c>
      <c r="F25" s="39">
        <v>100</v>
      </c>
      <c r="G25" s="40">
        <f>B25*Assumptions!$C$19*365*24*Assumptions!$D$26*1000/(Assumptions!$G$14*0.001) /10^9</f>
        <v>12.702820315082077</v>
      </c>
      <c r="H25" s="40">
        <f>C25*Assumptions!$C$20*365*24*Assumptions!$D$30*1000/(Assumptions!$G$14*0.001) /10^9</f>
        <v>62.521525710792822</v>
      </c>
      <c r="I25" s="40">
        <f>E25*Assumptions!$C$46/(Assumptions!$G$14*0.001) /10^9</f>
        <v>3.4178550878853291</v>
      </c>
      <c r="J25" s="40">
        <f>D25*Assumptions!$C$56/(Assumptions!$G$14*0.001) /10^9</f>
        <v>1.9272126878752323</v>
      </c>
      <c r="K25" s="40">
        <f>F25*Assumptions!$C$65/(Assumptions!$G$14*0.001) /10^9</f>
        <v>4.6113917852421116</v>
      </c>
      <c r="L25" s="47">
        <f>4*Assumptions!$C$10/Assumptions!$G$14</f>
        <v>3.9591825493004298</v>
      </c>
      <c r="M25" s="45">
        <v>70.62</v>
      </c>
      <c r="N25" s="39">
        <v>79</v>
      </c>
      <c r="O25" s="44">
        <f>N25*Assumptions!$C$97/(Assumptions!$G$16*0.001) /10^9*M25/100</f>
        <v>36.414678525773589</v>
      </c>
      <c r="P25" s="48">
        <f>Assumptions!$C$116*Assumptions!$C$113/(Assumptions!$G$16*0.001) /10^9</f>
        <v>0</v>
      </c>
      <c r="Q25" s="42">
        <f t="shared" si="4"/>
        <v>125.55466666195159</v>
      </c>
      <c r="S25" s="29" t="str">
        <f t="shared" si="5"/>
        <v>(360,35,70,100,79,0.71)</v>
      </c>
    </row>
    <row r="26" spans="2:19">
      <c r="B26" s="38">
        <v>12</v>
      </c>
      <c r="C26" s="39">
        <v>360</v>
      </c>
      <c r="D26" s="39">
        <v>35</v>
      </c>
      <c r="E26" s="39">
        <v>80</v>
      </c>
      <c r="F26" s="39">
        <v>100</v>
      </c>
      <c r="G26" s="40">
        <f>B26*Assumptions!$C$19*365*24*Assumptions!$D$26*1000/(Assumptions!$G$14*0.001) /10^9</f>
        <v>12.702820315082077</v>
      </c>
      <c r="H26" s="40">
        <f>C26*Assumptions!$C$20*365*24*Assumptions!$D$30*1000/(Assumptions!$G$14*0.001) /10^9</f>
        <v>62.521525710792822</v>
      </c>
      <c r="I26" s="40">
        <f>E26*Assumptions!$C$46/(Assumptions!$G$14*0.001) /10^9</f>
        <v>3.9061201004403756</v>
      </c>
      <c r="J26" s="40">
        <f>D26*Assumptions!$C$56/(Assumptions!$G$14*0.001) /10^9</f>
        <v>1.9272126878752323</v>
      </c>
      <c r="K26" s="40">
        <f>F26*Assumptions!$C$65/(Assumptions!$G$14*0.001) /10^9</f>
        <v>4.6113917852421116</v>
      </c>
      <c r="L26" s="47">
        <f>4*Assumptions!$C$10/Assumptions!$G$14</f>
        <v>3.9591825493004298</v>
      </c>
      <c r="M26" s="45">
        <v>71.069999999999993</v>
      </c>
      <c r="N26" s="39">
        <v>78</v>
      </c>
      <c r="O26" s="44">
        <f>N26*Assumptions!$C$97/(Assumptions!$G$16*0.001) /10^9*M26/100</f>
        <v>36.182835181428295</v>
      </c>
      <c r="P26" s="48">
        <f>Assumptions!$C$116*Assumptions!$C$113/(Assumptions!$G$16*0.001) /10^9</f>
        <v>0</v>
      </c>
      <c r="Q26" s="42">
        <f t="shared" si="4"/>
        <v>125.81108833016134</v>
      </c>
      <c r="S26" s="29" t="str">
        <f t="shared" si="5"/>
        <v>(360,35,80,100,78,0.71)</v>
      </c>
    </row>
    <row r="27" spans="2:19">
      <c r="B27" s="38">
        <v>12</v>
      </c>
      <c r="C27" s="39">
        <v>360</v>
      </c>
      <c r="D27" s="39">
        <v>35</v>
      </c>
      <c r="E27" s="39">
        <v>90</v>
      </c>
      <c r="F27" s="39">
        <v>100</v>
      </c>
      <c r="G27" s="40">
        <f>B27*Assumptions!$C$19*365*24*Assumptions!$D$26*1000/(Assumptions!$G$14*0.001) /10^9</f>
        <v>12.702820315082077</v>
      </c>
      <c r="H27" s="40">
        <f>C27*Assumptions!$C$20*365*24*Assumptions!$D$30*1000/(Assumptions!$G$14*0.001) /10^9</f>
        <v>62.521525710792822</v>
      </c>
      <c r="I27" s="40">
        <f>E27*Assumptions!$C$46/(Assumptions!$G$14*0.001) /10^9</f>
        <v>4.3943851129954234</v>
      </c>
      <c r="J27" s="40">
        <f>D27*Assumptions!$C$56/(Assumptions!$G$14*0.001) /10^9</f>
        <v>1.9272126878752323</v>
      </c>
      <c r="K27" s="40">
        <f>F27*Assumptions!$C$65/(Assumptions!$G$14*0.001) /10^9</f>
        <v>4.6113917852421116</v>
      </c>
      <c r="L27" s="47">
        <f>4*Assumptions!$C$10/Assumptions!$G$14</f>
        <v>3.9591825493004298</v>
      </c>
      <c r="M27" s="45">
        <v>71.34</v>
      </c>
      <c r="N27" s="39">
        <v>78</v>
      </c>
      <c r="O27" s="44">
        <f>N27*Assumptions!$C$97/(Assumptions!$G$16*0.001) /10^9*M27/100</f>
        <v>36.320296353497888</v>
      </c>
      <c r="P27" s="48">
        <f>Assumptions!$C$116*Assumptions!$C$113/(Assumptions!$G$16*0.001) /10^9</f>
        <v>0</v>
      </c>
      <c r="Q27" s="42">
        <f t="shared" si="4"/>
        <v>126.43681451478597</v>
      </c>
      <c r="S27" s="29" t="str">
        <f t="shared" si="5"/>
        <v>(360,35,90,100,78,0.71)</v>
      </c>
    </row>
    <row r="28" spans="2:19">
      <c r="B28" s="38">
        <v>12</v>
      </c>
      <c r="C28" s="39">
        <v>360</v>
      </c>
      <c r="D28" s="39">
        <v>35</v>
      </c>
      <c r="E28" s="39">
        <v>100</v>
      </c>
      <c r="F28" s="39">
        <v>100</v>
      </c>
      <c r="G28" s="40">
        <f>B28*Assumptions!$C$19*365*24*Assumptions!$D$26*1000/(Assumptions!$G$14*0.001) /10^9</f>
        <v>12.702820315082077</v>
      </c>
      <c r="H28" s="40">
        <f>C28*Assumptions!$C$20*365*24*Assumptions!$D$30*1000/(Assumptions!$G$14*0.001) /10^9</f>
        <v>62.521525710792822</v>
      </c>
      <c r="I28" s="40">
        <f>E28*Assumptions!$C$46/(Assumptions!$G$14*0.001) /10^9</f>
        <v>4.8826501255504704</v>
      </c>
      <c r="J28" s="40">
        <f>D28*Assumptions!$C$56/(Assumptions!$G$14*0.001) /10^9</f>
        <v>1.9272126878752323</v>
      </c>
      <c r="K28" s="40">
        <f>F28*Assumptions!$C$65/(Assumptions!$G$14*0.001) /10^9</f>
        <v>4.6113917852421116</v>
      </c>
      <c r="L28" s="47">
        <f>4*Assumptions!$C$10/Assumptions!$G$14</f>
        <v>3.9591825493004298</v>
      </c>
      <c r="M28" s="45">
        <v>71.540000000000006</v>
      </c>
      <c r="N28" s="39">
        <v>78</v>
      </c>
      <c r="O28" s="44">
        <f>N28*Assumptions!$C$97/(Assumptions!$G$16*0.001) /10^9*M28/100</f>
        <v>36.422119443919804</v>
      </c>
      <c r="P28" s="48">
        <f>Assumptions!$C$116*Assumptions!$C$113/(Assumptions!$G$16*0.001) /10^9</f>
        <v>0</v>
      </c>
      <c r="Q28" s="42">
        <f t="shared" si="4"/>
        <v>127.02690261776294</v>
      </c>
      <c r="S28" s="29" t="str">
        <f t="shared" si="5"/>
        <v>(360,35,100,100,78,0.72)</v>
      </c>
    </row>
    <row r="29" spans="2:19">
      <c r="B29" s="38">
        <v>12</v>
      </c>
      <c r="C29" s="39">
        <v>370</v>
      </c>
      <c r="D29" s="39">
        <v>34</v>
      </c>
      <c r="E29" s="39">
        <v>30</v>
      </c>
      <c r="F29" s="39">
        <v>100</v>
      </c>
      <c r="G29" s="40">
        <f>B29*Assumptions!$C$19*365*24*Assumptions!$D$26*1000/(Assumptions!$G$14*0.001) /10^9</f>
        <v>12.702820315082077</v>
      </c>
      <c r="H29" s="40">
        <f>C29*Assumptions!$C$20*365*24*Assumptions!$D$30*1000/(Assumptions!$G$14*0.001) /10^9</f>
        <v>64.258234758314856</v>
      </c>
      <c r="I29" s="40">
        <f>E29*Assumptions!$C$46/(Assumptions!$G$14*0.001) /10^9</f>
        <v>1.4647950376651411</v>
      </c>
      <c r="J29" s="40">
        <f>D29*Assumptions!$C$56/(Assumptions!$G$14*0.001) /10^9</f>
        <v>1.872149468221654</v>
      </c>
      <c r="K29" s="40">
        <f>F29*Assumptions!$C$65/(Assumptions!$G$14*0.001) /10^9</f>
        <v>4.6113917852421116</v>
      </c>
      <c r="L29" s="47">
        <f>4*Assumptions!$C$10/Assumptions!$G$14</f>
        <v>3.9591825493004298</v>
      </c>
      <c r="M29" s="46">
        <v>65.72</v>
      </c>
      <c r="N29" s="39">
        <v>86</v>
      </c>
      <c r="O29" s="44">
        <f>N29*Assumptions!$C$97/(Assumptions!$G$16*0.001) /10^9*M29/100</f>
        <v>36.890766744707861</v>
      </c>
      <c r="P29" s="48">
        <f>Assumptions!$C$116*Assumptions!$C$113/(Assumptions!$G$16*0.001) /10^9</f>
        <v>0</v>
      </c>
      <c r="Q29" s="42">
        <f t="shared" si="4"/>
        <v>125.75934065853413</v>
      </c>
      <c r="S29" s="29" t="str">
        <f t="shared" si="5"/>
        <v>(370,34,30,100,86,0.66)</v>
      </c>
    </row>
    <row r="30" spans="2:19">
      <c r="B30" s="38">
        <v>12</v>
      </c>
      <c r="C30" s="39">
        <v>370</v>
      </c>
      <c r="D30" s="39">
        <v>34</v>
      </c>
      <c r="E30" s="39">
        <v>40</v>
      </c>
      <c r="F30" s="39">
        <v>100</v>
      </c>
      <c r="G30" s="40">
        <f>B30*Assumptions!$C$19*365*24*Assumptions!$D$26*1000/(Assumptions!$G$14*0.001) /10^9</f>
        <v>12.702820315082077</v>
      </c>
      <c r="H30" s="40">
        <f>C30*Assumptions!$C$20*365*24*Assumptions!$D$30*1000/(Assumptions!$G$14*0.001) /10^9</f>
        <v>64.258234758314856</v>
      </c>
      <c r="I30" s="40">
        <f>E30*Assumptions!$C$46/(Assumptions!$G$14*0.001) /10^9</f>
        <v>1.9530600502201878</v>
      </c>
      <c r="J30" s="40">
        <f>D30*Assumptions!$C$56/(Assumptions!$G$14*0.001) /10^9</f>
        <v>1.872149468221654</v>
      </c>
      <c r="K30" s="40">
        <f>F30*Assumptions!$C$65/(Assumptions!$G$14*0.001) /10^9</f>
        <v>4.6113917852421116</v>
      </c>
      <c r="L30" s="47">
        <f>4*Assumptions!$C$10/Assumptions!$G$14</f>
        <v>3.9591825493004298</v>
      </c>
      <c r="M30" s="46">
        <v>69.209999999999994</v>
      </c>
      <c r="N30" s="39">
        <v>81</v>
      </c>
      <c r="O30" s="44">
        <f>N30*Assumptions!$C$97/(Assumptions!$G$16*0.001) /10^9*M30/100</f>
        <v>36.591106611293092</v>
      </c>
      <c r="P30" s="48">
        <f>Assumptions!$C$116*Assumptions!$C$113/(Assumptions!$G$16*0.001) /10^9</f>
        <v>0</v>
      </c>
      <c r="Q30" s="42">
        <f t="shared" si="4"/>
        <v>125.9479455376744</v>
      </c>
      <c r="S30" s="29" t="str">
        <f t="shared" si="5"/>
        <v>(370,34,40,100,81,0.69)</v>
      </c>
    </row>
    <row r="31" spans="2:19">
      <c r="B31" s="38">
        <v>12</v>
      </c>
      <c r="C31" s="39">
        <v>370</v>
      </c>
      <c r="D31" s="39">
        <v>34</v>
      </c>
      <c r="E31" s="39">
        <v>50</v>
      </c>
      <c r="F31" s="39">
        <v>100</v>
      </c>
      <c r="G31" s="40">
        <f>B31*Assumptions!$C$19*365*24*Assumptions!$D$26*1000/(Assumptions!$G$14*0.001) /10^9</f>
        <v>12.702820315082077</v>
      </c>
      <c r="H31" s="40">
        <f>C31*Assumptions!$C$20*365*24*Assumptions!$D$30*1000/(Assumptions!$G$14*0.001) /10^9</f>
        <v>64.258234758314856</v>
      </c>
      <c r="I31" s="40">
        <f>E31*Assumptions!$C$46/(Assumptions!$G$14*0.001) /10^9</f>
        <v>2.4413250627752352</v>
      </c>
      <c r="J31" s="40">
        <f>D31*Assumptions!$C$56/(Assumptions!$G$14*0.001) /10^9</f>
        <v>1.872149468221654</v>
      </c>
      <c r="K31" s="40">
        <f>F31*Assumptions!$C$65/(Assumptions!$G$14*0.001) /10^9</f>
        <v>4.6113917852421116</v>
      </c>
      <c r="L31" s="47">
        <f>4*Assumptions!$C$10/Assumptions!$G$14</f>
        <v>3.9591825493004298</v>
      </c>
      <c r="M31" s="46">
        <v>71.12</v>
      </c>
      <c r="N31" s="39">
        <v>76</v>
      </c>
      <c r="O31" s="44">
        <f>N31*Assumptions!$C$97/(Assumptions!$G$16*0.001) /10^9*M31/100</f>
        <v>35.279873237263679</v>
      </c>
      <c r="P31" s="48">
        <f>Assumptions!$C$116*Assumptions!$C$113/(Assumptions!$G$16*0.001) /10^9</f>
        <v>0</v>
      </c>
      <c r="Q31" s="42">
        <f t="shared" si="4"/>
        <v>125.12497717620005</v>
      </c>
      <c r="S31" s="29" t="str">
        <f t="shared" si="5"/>
        <v>(370,34,50,100,76,0.71)</v>
      </c>
    </row>
    <row r="32" spans="2:19">
      <c r="B32" s="38">
        <v>12</v>
      </c>
      <c r="C32" s="39">
        <v>370</v>
      </c>
      <c r="D32" s="39">
        <v>34</v>
      </c>
      <c r="E32" s="39">
        <v>60</v>
      </c>
      <c r="F32" s="39">
        <v>100</v>
      </c>
      <c r="G32" s="40">
        <f>B32*Assumptions!$C$19*365*24*Assumptions!$D$26*1000/(Assumptions!$G$14*0.001) /10^9</f>
        <v>12.702820315082077</v>
      </c>
      <c r="H32" s="40">
        <f>C32*Assumptions!$C$20*365*24*Assumptions!$D$30*1000/(Assumptions!$G$14*0.001) /10^9</f>
        <v>64.258234758314856</v>
      </c>
      <c r="I32" s="40">
        <f>E32*Assumptions!$C$46/(Assumptions!$G$14*0.001) /10^9</f>
        <v>2.9295900753302822</v>
      </c>
      <c r="J32" s="40">
        <f>D32*Assumptions!$C$56/(Assumptions!$G$14*0.001) /10^9</f>
        <v>1.872149468221654</v>
      </c>
      <c r="K32" s="40">
        <f>F32*Assumptions!$C$65/(Assumptions!$G$14*0.001) /10^9</f>
        <v>4.6113917852421116</v>
      </c>
      <c r="L32" s="47">
        <f>4*Assumptions!$C$10/Assumptions!$G$14</f>
        <v>3.9591825493004298</v>
      </c>
      <c r="M32" s="46">
        <v>72.11</v>
      </c>
      <c r="N32" s="39">
        <v>75</v>
      </c>
      <c r="O32" s="44">
        <f>N32*Assumptions!$C$97/(Assumptions!$G$16*0.001) /10^9*M32/100</f>
        <v>35.300303126559868</v>
      </c>
      <c r="P32" s="48">
        <f>Assumptions!$C$116*Assumptions!$C$113/(Assumptions!$G$16*0.001) /10^9</f>
        <v>0</v>
      </c>
      <c r="Q32" s="42">
        <f t="shared" si="4"/>
        <v>125.63367207805128</v>
      </c>
      <c r="S32" s="29" t="str">
        <f t="shared" si="5"/>
        <v>(370,34,60,100,75,0.72)</v>
      </c>
    </row>
    <row r="33" spans="2:19">
      <c r="B33" s="38">
        <v>12</v>
      </c>
      <c r="C33" s="39">
        <v>370</v>
      </c>
      <c r="D33" s="39">
        <v>34</v>
      </c>
      <c r="E33" s="39">
        <v>70</v>
      </c>
      <c r="F33" s="39">
        <v>100</v>
      </c>
      <c r="G33" s="40">
        <f>B33*Assumptions!$C$19*365*24*Assumptions!$D$26*1000/(Assumptions!$G$14*0.001) /10^9</f>
        <v>12.702820315082077</v>
      </c>
      <c r="H33" s="40">
        <f>C33*Assumptions!$C$20*365*24*Assumptions!$D$30*1000/(Assumptions!$G$14*0.001) /10^9</f>
        <v>64.258234758314856</v>
      </c>
      <c r="I33" s="40">
        <f>E33*Assumptions!$C$46/(Assumptions!$G$14*0.001) /10^9</f>
        <v>3.4178550878853291</v>
      </c>
      <c r="J33" s="40">
        <f>D33*Assumptions!$C$56/(Assumptions!$G$14*0.001) /10^9</f>
        <v>1.872149468221654</v>
      </c>
      <c r="K33" s="40">
        <f>F33*Assumptions!$C$65/(Assumptions!$G$14*0.001) /10^9</f>
        <v>4.6113917852421116</v>
      </c>
      <c r="L33" s="47">
        <f>4*Assumptions!$C$10/Assumptions!$G$14</f>
        <v>3.9591825493004298</v>
      </c>
      <c r="M33" s="46">
        <v>72.819999999999993</v>
      </c>
      <c r="N33" s="39">
        <v>73</v>
      </c>
      <c r="O33" s="44">
        <f>N33*Assumptions!$C$97/(Assumptions!$G$16*0.001) /10^9*M33/100</f>
        <v>34.697262400657245</v>
      </c>
      <c r="P33" s="48">
        <f>Assumptions!$C$116*Assumptions!$C$113/(Assumptions!$G$16*0.001) /10^9</f>
        <v>0</v>
      </c>
      <c r="Q33" s="42">
        <f t="shared" si="4"/>
        <v>125.51889636470369</v>
      </c>
      <c r="S33" s="29" t="str">
        <f t="shared" si="5"/>
        <v>(370,34,70,100,73,0.73)</v>
      </c>
    </row>
    <row r="34" spans="2:19">
      <c r="B34" s="38">
        <v>12</v>
      </c>
      <c r="C34" s="39">
        <v>370</v>
      </c>
      <c r="D34" s="39">
        <v>34</v>
      </c>
      <c r="E34" s="39">
        <v>80</v>
      </c>
      <c r="F34" s="39">
        <v>100</v>
      </c>
      <c r="G34" s="40">
        <f>B34*Assumptions!$C$19*365*24*Assumptions!$D$26*1000/(Assumptions!$G$14*0.001) /10^9</f>
        <v>12.702820315082077</v>
      </c>
      <c r="H34" s="40">
        <f>C34*Assumptions!$C$20*365*24*Assumptions!$D$30*1000/(Assumptions!$G$14*0.001) /10^9</f>
        <v>64.258234758314856</v>
      </c>
      <c r="I34" s="40">
        <f>E34*Assumptions!$C$46/(Assumptions!$G$14*0.001) /10^9</f>
        <v>3.9061201004403756</v>
      </c>
      <c r="J34" s="40">
        <f>D34*Assumptions!$C$56/(Assumptions!$G$14*0.001) /10^9</f>
        <v>1.872149468221654</v>
      </c>
      <c r="K34" s="40">
        <f>F34*Assumptions!$C$65/(Assumptions!$G$14*0.001) /10^9</f>
        <v>4.6113917852421116</v>
      </c>
      <c r="L34" s="47">
        <f>4*Assumptions!$C$10/Assumptions!$G$14</f>
        <v>3.9591825493004298</v>
      </c>
      <c r="M34" s="46">
        <v>73.14</v>
      </c>
      <c r="N34" s="39">
        <v>73</v>
      </c>
      <c r="O34" s="44">
        <f>N34*Assumptions!$C$97/(Assumptions!$G$16*0.001) /10^9*M34/100</f>
        <v>34.849735951442888</v>
      </c>
      <c r="P34" s="48">
        <f>Assumptions!$C$116*Assumptions!$C$113/(Assumptions!$G$16*0.001) /10^9</f>
        <v>0</v>
      </c>
      <c r="Q34" s="42">
        <f t="shared" si="4"/>
        <v>126.1596349280444</v>
      </c>
      <c r="S34" s="29" t="str">
        <f t="shared" si="5"/>
        <v>(370,34,80,100,73,0.73)</v>
      </c>
    </row>
    <row r="35" spans="2:19">
      <c r="B35" s="38">
        <v>12</v>
      </c>
      <c r="C35" s="39">
        <v>370</v>
      </c>
      <c r="D35" s="39">
        <v>34</v>
      </c>
      <c r="E35" s="39">
        <v>90</v>
      </c>
      <c r="F35" s="39">
        <v>100</v>
      </c>
      <c r="G35" s="40">
        <f>B35*Assumptions!$C$19*365*24*Assumptions!$D$26*1000/(Assumptions!$G$14*0.001) /10^9</f>
        <v>12.702820315082077</v>
      </c>
      <c r="H35" s="40">
        <f>C35*Assumptions!$C$20*365*24*Assumptions!$D$30*1000/(Assumptions!$G$14*0.001) /10^9</f>
        <v>64.258234758314856</v>
      </c>
      <c r="I35" s="40">
        <f>E35*Assumptions!$C$46/(Assumptions!$G$14*0.001) /10^9</f>
        <v>4.3943851129954234</v>
      </c>
      <c r="J35" s="40">
        <f>D35*Assumptions!$C$56/(Assumptions!$G$14*0.001) /10^9</f>
        <v>1.872149468221654</v>
      </c>
      <c r="K35" s="40">
        <f>F35*Assumptions!$C$65/(Assumptions!$G$14*0.001) /10^9</f>
        <v>4.6113917852421116</v>
      </c>
      <c r="L35" s="47">
        <f>4*Assumptions!$C$10/Assumptions!$G$14</f>
        <v>3.9591825493004298</v>
      </c>
      <c r="M35" s="46">
        <v>73.37</v>
      </c>
      <c r="N35" s="39">
        <v>73</v>
      </c>
      <c r="O35" s="44">
        <f>N35*Assumptions!$C$97/(Assumptions!$G$16*0.001) /10^9*M35/100</f>
        <v>34.959326316070076</v>
      </c>
      <c r="P35" s="48">
        <f>Assumptions!$C$116*Assumptions!$C$113/(Assumptions!$G$16*0.001) /10^9</f>
        <v>0</v>
      </c>
      <c r="Q35" s="42">
        <f t="shared" si="4"/>
        <v>126.75749030522663</v>
      </c>
      <c r="S35" s="29" t="str">
        <f t="shared" si="5"/>
        <v>(370,34,90,100,73,0.73)</v>
      </c>
    </row>
    <row r="36" spans="2:19">
      <c r="B36" s="38">
        <v>12</v>
      </c>
      <c r="C36" s="39">
        <v>370</v>
      </c>
      <c r="D36" s="39">
        <v>34</v>
      </c>
      <c r="E36" s="39">
        <v>100</v>
      </c>
      <c r="F36" s="39">
        <v>100</v>
      </c>
      <c r="G36" s="40">
        <f>B36*Assumptions!$C$19*365*24*Assumptions!$D$26*1000/(Assumptions!$G$14*0.001) /10^9</f>
        <v>12.702820315082077</v>
      </c>
      <c r="H36" s="40">
        <f>C36*Assumptions!$C$20*365*24*Assumptions!$D$30*1000/(Assumptions!$G$14*0.001) /10^9</f>
        <v>64.258234758314856</v>
      </c>
      <c r="I36" s="40">
        <f>E36*Assumptions!$C$46/(Assumptions!$G$14*0.001) /10^9</f>
        <v>4.8826501255504704</v>
      </c>
      <c r="J36" s="40">
        <f>D36*Assumptions!$C$56/(Assumptions!$G$14*0.001) /10^9</f>
        <v>1.872149468221654</v>
      </c>
      <c r="K36" s="40">
        <f>F36*Assumptions!$C$65/(Assumptions!$G$14*0.001) /10^9</f>
        <v>4.6113917852421116</v>
      </c>
      <c r="L36" s="47">
        <f>4*Assumptions!$C$10/Assumptions!$G$14</f>
        <v>3.9591825493004298</v>
      </c>
      <c r="M36" s="46">
        <v>73.56</v>
      </c>
      <c r="N36">
        <v>72</v>
      </c>
      <c r="O36" s="44">
        <f>N36*Assumptions!$C$97/(Assumptions!$G$16*0.001) /10^9*M36/100</f>
        <v>34.569722452782621</v>
      </c>
      <c r="P36" s="48">
        <f>Assumptions!$C$116*Assumptions!$C$113/(Assumptions!$G$16*0.001) /10^9</f>
        <v>0</v>
      </c>
      <c r="Q36" s="42">
        <f t="shared" si="4"/>
        <v>126.85615145449421</v>
      </c>
      <c r="S36" s="29" t="str">
        <f t="shared" si="5"/>
        <v>(370,34,100,100,72,0.74)</v>
      </c>
    </row>
    <row r="37" spans="2:19">
      <c r="B37" s="38">
        <v>12</v>
      </c>
      <c r="C37" s="39">
        <v>380</v>
      </c>
      <c r="D37" s="39">
        <v>34</v>
      </c>
      <c r="E37" s="39">
        <v>20</v>
      </c>
      <c r="F37" s="39">
        <v>100</v>
      </c>
      <c r="G37" s="40">
        <f>B37*Assumptions!$C$19*365*24*Assumptions!$D$26*1000/(Assumptions!$G$14*0.001) /10^9</f>
        <v>12.702820315082077</v>
      </c>
      <c r="H37" s="40">
        <f>C37*Assumptions!$C$20*365*24*Assumptions!$D$30*1000/(Assumptions!$G$14*0.001) /10^9</f>
        <v>65.994943805836883</v>
      </c>
      <c r="I37" s="40">
        <f>E37*Assumptions!$C$46/(Assumptions!$G$14*0.001) /10^9</f>
        <v>0.9765300251100939</v>
      </c>
      <c r="J37" s="40">
        <f>D37*Assumptions!$C$56/(Assumptions!$G$14*0.001) /10^9</f>
        <v>1.872149468221654</v>
      </c>
      <c r="K37" s="40">
        <f>F37*Assumptions!$C$65/(Assumptions!$G$14*0.001) /10^9</f>
        <v>4.6113917852421116</v>
      </c>
      <c r="L37" s="47">
        <f>4*Assumptions!$C$10/Assumptions!$G$14</f>
        <v>3.9591825493004298</v>
      </c>
      <c r="M37" s="45">
        <v>61.14</v>
      </c>
      <c r="N37" s="39">
        <v>94</v>
      </c>
      <c r="O37" s="44">
        <f>N37*Assumptions!$C$97/(Assumptions!$G$16*0.001) /10^9*M37/100</f>
        <v>37.512409765976031</v>
      </c>
      <c r="P37" s="48">
        <f>Assumptions!$C$116*Assumptions!$C$113/(Assumptions!$G$16*0.001) /10^9</f>
        <v>0</v>
      </c>
      <c r="Q37" s="42">
        <f>SUM(G37:L37)+O37+P37</f>
        <v>127.62942771476928</v>
      </c>
      <c r="S37" s="29" t="str">
        <f>CONCATENATE("(",C37,",",D37,",",E37,",",F37,",",ROUND(N37,0),",",ROUND(M37/100,2),")")</f>
        <v>(380,34,20,100,94,0.61)</v>
      </c>
    </row>
    <row r="38" spans="2:19">
      <c r="B38" s="38">
        <v>12</v>
      </c>
      <c r="C38" s="39">
        <v>380</v>
      </c>
      <c r="D38" s="39">
        <v>33</v>
      </c>
      <c r="E38" s="39">
        <v>30</v>
      </c>
      <c r="F38" s="39">
        <v>100</v>
      </c>
      <c r="G38" s="40">
        <f>B38*Assumptions!$C$19*365*24*Assumptions!$D$26*1000/(Assumptions!$G$14*0.001) /10^9</f>
        <v>12.702820315082077</v>
      </c>
      <c r="H38" s="40">
        <f>C38*Assumptions!$C$20*365*24*Assumptions!$D$30*1000/(Assumptions!$G$14*0.001) /10^9</f>
        <v>65.994943805836883</v>
      </c>
      <c r="I38" s="40">
        <f>E38*Assumptions!$C$46/(Assumptions!$G$14*0.001) /10^9</f>
        <v>1.4647950376651411</v>
      </c>
      <c r="J38" s="40">
        <f>D38*Assumptions!$C$56/(Assumptions!$G$14*0.001) /10^9</f>
        <v>1.8170862485680761</v>
      </c>
      <c r="K38" s="40">
        <f>F38*Assumptions!$C$65/(Assumptions!$G$14*0.001) /10^9</f>
        <v>4.6113917852421116</v>
      </c>
      <c r="L38" s="47">
        <f>4*Assumptions!$C$10/Assumptions!$G$14</f>
        <v>3.9591825493004298</v>
      </c>
      <c r="M38" s="45">
        <v>68.58</v>
      </c>
      <c r="N38" s="39">
        <v>79</v>
      </c>
      <c r="O38" s="44">
        <f>N38*Assumptions!$C$97/(Assumptions!$G$16*0.001) /10^9*M38/100</f>
        <v>35.362767676261008</v>
      </c>
      <c r="P38" s="48">
        <f>Assumptions!$C$116*Assumptions!$C$113/(Assumptions!$G$16*0.001) /10^9</f>
        <v>0</v>
      </c>
      <c r="Q38" s="42">
        <f t="shared" ref="Q38:Q81" si="6">SUM(G38:L38)+O38+P38</f>
        <v>125.91298741795572</v>
      </c>
      <c r="S38" s="29" t="str">
        <f t="shared" ref="S38:S81" si="7">CONCATENATE("(",C38,",",D38,",",E38,",",F38,",",ROUND(N38,0),",",ROUND(M38/100,2),")")</f>
        <v>(380,33,30,100,79,0.69)</v>
      </c>
    </row>
    <row r="39" spans="2:19">
      <c r="B39" s="38">
        <v>12</v>
      </c>
      <c r="C39" s="39">
        <v>380</v>
      </c>
      <c r="D39" s="39">
        <v>33</v>
      </c>
      <c r="E39" s="39">
        <v>40</v>
      </c>
      <c r="F39" s="39">
        <v>100</v>
      </c>
      <c r="G39" s="40">
        <f>B39*Assumptions!$C$19*365*24*Assumptions!$D$26*1000/(Assumptions!$G$14*0.001) /10^9</f>
        <v>12.702820315082077</v>
      </c>
      <c r="H39" s="40">
        <f>C39*Assumptions!$C$20*365*24*Assumptions!$D$30*1000/(Assumptions!$G$14*0.001) /10^9</f>
        <v>65.994943805836883</v>
      </c>
      <c r="I39" s="40">
        <f>E39*Assumptions!$C$46/(Assumptions!$G$14*0.001) /10^9</f>
        <v>1.9530600502201878</v>
      </c>
      <c r="J39" s="40">
        <f>D39*Assumptions!$C$56/(Assumptions!$G$14*0.001) /10^9</f>
        <v>1.8170862485680761</v>
      </c>
      <c r="K39" s="40">
        <f>F39*Assumptions!$C$65/(Assumptions!$G$14*0.001) /10^9</f>
        <v>4.6113917852421116</v>
      </c>
      <c r="L39" s="47">
        <f>4*Assumptions!$C$10/Assumptions!$G$14</f>
        <v>3.9591825493004298</v>
      </c>
      <c r="M39" s="45">
        <v>71.849999999999994</v>
      </c>
      <c r="N39" s="39">
        <v>74</v>
      </c>
      <c r="O39" s="44">
        <f>N39*Assumptions!$C$97/(Assumptions!$G$16*0.001) /10^9*M39/100</f>
        <v>34.704050606685378</v>
      </c>
      <c r="P39" s="48">
        <f>Assumptions!$C$116*Assumptions!$C$113/(Assumptions!$G$16*0.001) /10^9</f>
        <v>0</v>
      </c>
      <c r="Q39" s="42">
        <f t="shared" si="6"/>
        <v>125.74253536093514</v>
      </c>
      <c r="S39" s="29" t="str">
        <f t="shared" si="7"/>
        <v>(380,33,40,100,74,0.72)</v>
      </c>
    </row>
    <row r="40" spans="2:19">
      <c r="B40" s="38">
        <v>12</v>
      </c>
      <c r="C40" s="39">
        <v>380</v>
      </c>
      <c r="D40" s="39">
        <v>33</v>
      </c>
      <c r="E40" s="39">
        <v>50</v>
      </c>
      <c r="F40" s="39">
        <v>100</v>
      </c>
      <c r="G40" s="40">
        <f>B40*Assumptions!$C$19*365*24*Assumptions!$D$26*1000/(Assumptions!$G$14*0.001) /10^9</f>
        <v>12.702820315082077</v>
      </c>
      <c r="H40" s="40">
        <f>C40*Assumptions!$C$20*365*24*Assumptions!$D$30*1000/(Assumptions!$G$14*0.001) /10^9</f>
        <v>65.994943805836883</v>
      </c>
      <c r="I40" s="40">
        <f>E40*Assumptions!$C$46/(Assumptions!$G$14*0.001) /10^9</f>
        <v>2.4413250627752352</v>
      </c>
      <c r="J40" s="40">
        <f>D40*Assumptions!$C$56/(Assumptions!$G$14*0.001) /10^9</f>
        <v>1.8170862485680761</v>
      </c>
      <c r="K40" s="40">
        <f>F40*Assumptions!$C$65/(Assumptions!$G$14*0.001) /10^9</f>
        <v>4.6113917852421116</v>
      </c>
      <c r="L40" s="47">
        <f>4*Assumptions!$C$10/Assumptions!$G$14</f>
        <v>3.9591825493004298</v>
      </c>
      <c r="M40" s="45">
        <v>73.459999999999994</v>
      </c>
      <c r="N40" s="39">
        <v>71</v>
      </c>
      <c r="O40" s="44">
        <f>N40*Assumptions!$C$97/(Assumptions!$G$16*0.001) /10^9*M40/100</f>
        <v>34.043244858331853</v>
      </c>
      <c r="P40" s="48">
        <f>Assumptions!$C$116*Assumptions!$C$113/(Assumptions!$G$16*0.001) /10^9</f>
        <v>0</v>
      </c>
      <c r="Q40" s="42">
        <f t="shared" si="6"/>
        <v>125.56999462513667</v>
      </c>
      <c r="S40" s="29" t="str">
        <f t="shared" si="7"/>
        <v>(380,33,50,100,71,0.73)</v>
      </c>
    </row>
    <row r="41" spans="2:19">
      <c r="B41" s="38">
        <v>12</v>
      </c>
      <c r="C41" s="39">
        <v>380</v>
      </c>
      <c r="D41" s="39">
        <v>33</v>
      </c>
      <c r="E41" s="39">
        <v>60</v>
      </c>
      <c r="F41" s="39">
        <v>100</v>
      </c>
      <c r="G41" s="40">
        <f>B41*Assumptions!$C$19*365*24*Assumptions!$D$26*1000/(Assumptions!$G$14*0.001) /10^9</f>
        <v>12.702820315082077</v>
      </c>
      <c r="H41" s="40">
        <f>C41*Assumptions!$C$20*365*24*Assumptions!$D$30*1000/(Assumptions!$G$14*0.001) /10^9</f>
        <v>65.994943805836883</v>
      </c>
      <c r="I41" s="40">
        <f>E41*Assumptions!$C$46/(Assumptions!$G$14*0.001) /10^9</f>
        <v>2.9295900753302822</v>
      </c>
      <c r="J41" s="40">
        <f>D41*Assumptions!$C$56/(Assumptions!$G$14*0.001) /10^9</f>
        <v>1.8170862485680761</v>
      </c>
      <c r="K41" s="40">
        <f>F41*Assumptions!$C$65/(Assumptions!$G$14*0.001) /10^9</f>
        <v>4.6113917852421116</v>
      </c>
      <c r="L41" s="47">
        <f>4*Assumptions!$C$10/Assumptions!$G$14</f>
        <v>3.9591825493004298</v>
      </c>
      <c r="M41" s="45">
        <v>74.48</v>
      </c>
      <c r="N41" s="39">
        <v>70</v>
      </c>
      <c r="O41" s="44">
        <f>N41*Assumptions!$C$97/(Assumptions!$G$16*0.001) /10^9*M41/100</f>
        <v>34.029798988699213</v>
      </c>
      <c r="P41" s="48">
        <f>Assumptions!$C$116*Assumptions!$C$113/(Assumptions!$G$16*0.001) /10^9</f>
        <v>0</v>
      </c>
      <c r="Q41" s="42">
        <f t="shared" si="6"/>
        <v>126.04481376805907</v>
      </c>
      <c r="S41" s="29" t="str">
        <f t="shared" si="7"/>
        <v>(380,33,60,100,70,0.74)</v>
      </c>
    </row>
    <row r="42" spans="2:19">
      <c r="B42" s="38">
        <v>12</v>
      </c>
      <c r="C42" s="39">
        <v>380</v>
      </c>
      <c r="D42" s="39">
        <v>33</v>
      </c>
      <c r="E42" s="39">
        <v>70</v>
      </c>
      <c r="F42" s="39">
        <v>100</v>
      </c>
      <c r="G42" s="40">
        <f>B42*Assumptions!$C$19*365*24*Assumptions!$D$26*1000/(Assumptions!$G$14*0.001) /10^9</f>
        <v>12.702820315082077</v>
      </c>
      <c r="H42" s="40">
        <f>C42*Assumptions!$C$20*365*24*Assumptions!$D$30*1000/(Assumptions!$G$14*0.001) /10^9</f>
        <v>65.994943805836883</v>
      </c>
      <c r="I42" s="40">
        <f>E42*Assumptions!$C$46/(Assumptions!$G$14*0.001) /10^9</f>
        <v>3.4178550878853291</v>
      </c>
      <c r="J42" s="40">
        <f>D42*Assumptions!$C$56/(Assumptions!$G$14*0.001) /10^9</f>
        <v>1.8170862485680761</v>
      </c>
      <c r="K42" s="40">
        <f>F42*Assumptions!$C$65/(Assumptions!$G$14*0.001) /10^9</f>
        <v>4.6113917852421116</v>
      </c>
      <c r="L42" s="47">
        <f>4*Assumptions!$C$10/Assumptions!$G$14</f>
        <v>3.9591825493004298</v>
      </c>
      <c r="M42" s="45">
        <v>75.03</v>
      </c>
      <c r="N42" s="39">
        <v>69</v>
      </c>
      <c r="O42" s="44">
        <f>N42*Assumptions!$C$97/(Assumptions!$G$16*0.001) /10^9*M42/100</f>
        <v>33.791363251961236</v>
      </c>
      <c r="P42" s="48">
        <f>Assumptions!$C$116*Assumptions!$C$113/(Assumptions!$G$16*0.001) /10^9</f>
        <v>0</v>
      </c>
      <c r="Q42" s="42">
        <f t="shared" si="6"/>
        <v>126.29464304387614</v>
      </c>
      <c r="S42" s="29" t="str">
        <f t="shared" si="7"/>
        <v>(380,33,70,100,69,0.75)</v>
      </c>
    </row>
    <row r="43" spans="2:19">
      <c r="B43" s="38">
        <v>12</v>
      </c>
      <c r="C43" s="39">
        <v>380</v>
      </c>
      <c r="D43" s="39">
        <v>33</v>
      </c>
      <c r="E43" s="39">
        <v>80</v>
      </c>
      <c r="F43" s="39">
        <v>100</v>
      </c>
      <c r="G43" s="40">
        <f>B43*Assumptions!$C$19*365*24*Assumptions!$D$26*1000/(Assumptions!$G$14*0.001) /10^9</f>
        <v>12.702820315082077</v>
      </c>
      <c r="H43" s="40">
        <f>C43*Assumptions!$C$20*365*24*Assumptions!$D$30*1000/(Assumptions!$G$14*0.001) /10^9</f>
        <v>65.994943805836883</v>
      </c>
      <c r="I43" s="40">
        <f>E43*Assumptions!$C$46/(Assumptions!$G$14*0.001) /10^9</f>
        <v>3.9061201004403756</v>
      </c>
      <c r="J43" s="40">
        <f>D43*Assumptions!$C$56/(Assumptions!$G$14*0.001) /10^9</f>
        <v>1.8170862485680761</v>
      </c>
      <c r="K43" s="40">
        <f>F43*Assumptions!$C$65/(Assumptions!$G$14*0.001) /10^9</f>
        <v>4.6113917852421116</v>
      </c>
      <c r="L43" s="47">
        <f>4*Assumptions!$C$10/Assumptions!$G$14</f>
        <v>3.9591825493004298</v>
      </c>
      <c r="M43" s="45">
        <v>75.37</v>
      </c>
      <c r="N43" s="39">
        <v>69</v>
      </c>
      <c r="O43" s="44">
        <f>N43*Assumptions!$C$97/(Assumptions!$G$16*0.001) /10^9*M43/100</f>
        <v>33.944489514864969</v>
      </c>
      <c r="P43" s="48">
        <f>Assumptions!$C$116*Assumptions!$C$113/(Assumptions!$G$16*0.001) /10^9</f>
        <v>0</v>
      </c>
      <c r="Q43" s="42">
        <f t="shared" si="6"/>
        <v>126.93603431933492</v>
      </c>
      <c r="S43" s="29" t="str">
        <f t="shared" si="7"/>
        <v>(380,33,80,100,69,0.75)</v>
      </c>
    </row>
    <row r="44" spans="2:19">
      <c r="B44" s="38">
        <v>12</v>
      </c>
      <c r="C44" s="39">
        <v>380</v>
      </c>
      <c r="D44" s="39">
        <v>33</v>
      </c>
      <c r="E44" s="39">
        <v>90</v>
      </c>
      <c r="F44" s="39">
        <v>100</v>
      </c>
      <c r="G44" s="40">
        <f>B44*Assumptions!$C$19*365*24*Assumptions!$D$26*1000/(Assumptions!$G$14*0.001) /10^9</f>
        <v>12.702820315082077</v>
      </c>
      <c r="H44" s="40">
        <f>C44*Assumptions!$C$20*365*24*Assumptions!$D$30*1000/(Assumptions!$G$14*0.001) /10^9</f>
        <v>65.994943805836883</v>
      </c>
      <c r="I44" s="40">
        <f>E44*Assumptions!$C$46/(Assumptions!$G$14*0.001) /10^9</f>
        <v>4.3943851129954234</v>
      </c>
      <c r="J44" s="40">
        <f>D44*Assumptions!$C$56/(Assumptions!$G$14*0.001) /10^9</f>
        <v>1.8170862485680761</v>
      </c>
      <c r="K44" s="40">
        <f>F44*Assumptions!$C$65/(Assumptions!$G$14*0.001) /10^9</f>
        <v>4.6113917852421116</v>
      </c>
      <c r="L44" s="47">
        <f>4*Assumptions!$C$10/Assumptions!$G$14</f>
        <v>3.9591825493004298</v>
      </c>
      <c r="M44" s="45">
        <v>75.59</v>
      </c>
      <c r="N44" s="39">
        <v>69</v>
      </c>
      <c r="O44" s="44">
        <f>N44*Assumptions!$C$97/(Assumptions!$G$16*0.001) /10^9*M44/100</f>
        <v>34.043571214390909</v>
      </c>
      <c r="P44" s="48">
        <f>Assumptions!$C$116*Assumptions!$C$113/(Assumptions!$G$16*0.001) /10^9</f>
        <v>0</v>
      </c>
      <c r="Q44" s="42">
        <f t="shared" si="6"/>
        <v>127.52338103141591</v>
      </c>
      <c r="S44" s="29" t="str">
        <f t="shared" si="7"/>
        <v>(380,33,90,100,69,0.76)</v>
      </c>
    </row>
    <row r="45" spans="2:19">
      <c r="B45" s="38">
        <v>12</v>
      </c>
      <c r="C45" s="39">
        <v>380</v>
      </c>
      <c r="D45" s="39">
        <v>33</v>
      </c>
      <c r="E45" s="39">
        <v>100</v>
      </c>
      <c r="F45" s="39">
        <v>100</v>
      </c>
      <c r="G45" s="40">
        <f>B45*Assumptions!$C$19*365*24*Assumptions!$D$26*1000/(Assumptions!$G$14*0.001) /10^9</f>
        <v>12.702820315082077</v>
      </c>
      <c r="H45" s="40">
        <f>C45*Assumptions!$C$20*365*24*Assumptions!$D$30*1000/(Assumptions!$G$14*0.001) /10^9</f>
        <v>65.994943805836883</v>
      </c>
      <c r="I45" s="40">
        <f>E45*Assumptions!$C$46/(Assumptions!$G$14*0.001) /10^9</f>
        <v>4.8826501255504704</v>
      </c>
      <c r="J45" s="40">
        <f>D45*Assumptions!$C$56/(Assumptions!$G$14*0.001) /10^9</f>
        <v>1.8170862485680761</v>
      </c>
      <c r="K45" s="40">
        <f>F45*Assumptions!$C$65/(Assumptions!$G$14*0.001) /10^9</f>
        <v>4.6113917852421116</v>
      </c>
      <c r="L45" s="47">
        <f>4*Assumptions!$C$10/Assumptions!$G$14</f>
        <v>3.9591825493004298</v>
      </c>
      <c r="M45" s="45">
        <v>75.73</v>
      </c>
      <c r="N45" s="39">
        <v>68</v>
      </c>
      <c r="O45" s="44">
        <f>N45*Assumptions!$C$97/(Assumptions!$G$16*0.001) /10^9*M45/100</f>
        <v>33.61232431796936</v>
      </c>
      <c r="P45" s="48">
        <f>Assumptions!$C$116*Assumptions!$C$113/(Assumptions!$G$16*0.001) /10^9</f>
        <v>0</v>
      </c>
      <c r="Q45" s="42">
        <f t="shared" si="6"/>
        <v>127.5803991475494</v>
      </c>
      <c r="S45" s="29" t="str">
        <f t="shared" si="7"/>
        <v>(380,33,100,100,68,0.76)</v>
      </c>
    </row>
    <row r="46" spans="2:19">
      <c r="B46" s="38">
        <v>12</v>
      </c>
      <c r="C46" s="39">
        <v>390</v>
      </c>
      <c r="D46" s="39">
        <v>33</v>
      </c>
      <c r="E46" s="39">
        <v>20</v>
      </c>
      <c r="F46" s="39">
        <v>100</v>
      </c>
      <c r="G46" s="40">
        <f>B46*Assumptions!$C$19*365*24*Assumptions!$D$26*1000/(Assumptions!$G$14*0.001) /10^9</f>
        <v>12.702820315082077</v>
      </c>
      <c r="H46" s="40">
        <f>C46*Assumptions!$C$20*365*24*Assumptions!$D$30*1000/(Assumptions!$G$14*0.001) /10^9</f>
        <v>67.731652853358895</v>
      </c>
      <c r="I46" s="40">
        <f>E46*Assumptions!$C$46/(Assumptions!$G$14*0.001) /10^9</f>
        <v>0.9765300251100939</v>
      </c>
      <c r="J46" s="40">
        <f>D46*Assumptions!$C$56/(Assumptions!$G$14*0.001) /10^9</f>
        <v>1.8170862485680761</v>
      </c>
      <c r="K46" s="40">
        <f>F46*Assumptions!$C$65/(Assumptions!$G$14*0.001) /10^9</f>
        <v>4.6113917852421116</v>
      </c>
      <c r="L46" s="47">
        <f>4*Assumptions!$C$10/Assumptions!$G$14</f>
        <v>3.9591825493004298</v>
      </c>
      <c r="M46" s="45">
        <v>64.290000000000006</v>
      </c>
      <c r="N46" s="39">
        <v>85</v>
      </c>
      <c r="O46" s="44">
        <f>N46*Assumptions!$C$97/(Assumptions!$G$16*0.001) /10^9*M46/100</f>
        <v>35.668432761162194</v>
      </c>
      <c r="P46" s="48">
        <f>Assumptions!$C$116*Assumptions!$C$113/(Assumptions!$G$16*0.001) /10^9</f>
        <v>0</v>
      </c>
      <c r="Q46" s="42">
        <f t="shared" si="6"/>
        <v>127.46709653782388</v>
      </c>
      <c r="S46" s="29" t="str">
        <f t="shared" si="7"/>
        <v>(390,33,20,100,85,0.64)</v>
      </c>
    </row>
    <row r="47" spans="2:19">
      <c r="B47" s="38">
        <v>12</v>
      </c>
      <c r="C47" s="39">
        <v>390</v>
      </c>
      <c r="D47" s="39">
        <v>33</v>
      </c>
      <c r="E47" s="39">
        <v>30</v>
      </c>
      <c r="F47" s="39">
        <v>100</v>
      </c>
      <c r="G47" s="40">
        <f>B47*Assumptions!$C$19*365*24*Assumptions!$D$26*1000/(Assumptions!$G$14*0.001) /10^9</f>
        <v>12.702820315082077</v>
      </c>
      <c r="H47" s="40">
        <f>C47*Assumptions!$C$20*365*24*Assumptions!$D$30*1000/(Assumptions!$G$14*0.001) /10^9</f>
        <v>67.731652853358895</v>
      </c>
      <c r="I47" s="40">
        <f>E47*Assumptions!$C$46/(Assumptions!$G$14*0.001) /10^9</f>
        <v>1.4647950376651411</v>
      </c>
      <c r="J47" s="40">
        <f>D47*Assumptions!$C$56/(Assumptions!$G$14*0.001) /10^9</f>
        <v>1.8170862485680761</v>
      </c>
      <c r="K47" s="40">
        <f>F47*Assumptions!$C$65/(Assumptions!$G$14*0.001) /10^9</f>
        <v>4.6113917852421116</v>
      </c>
      <c r="L47" s="47">
        <f>4*Assumptions!$C$10/Assumptions!$G$14</f>
        <v>3.9591825493004298</v>
      </c>
      <c r="M47" s="45">
        <v>70.930000000000007</v>
      </c>
      <c r="N47" s="39">
        <v>73</v>
      </c>
      <c r="O47" s="44">
        <f>N47*Assumptions!$C$97/(Assumptions!$G$16*0.001) /10^9*M47/100</f>
        <v>33.796715491329572</v>
      </c>
      <c r="P47" s="48">
        <f>Assumptions!$C$116*Assumptions!$C$113/(Assumptions!$G$16*0.001) /10^9</f>
        <v>0</v>
      </c>
      <c r="Q47" s="42">
        <f t="shared" si="6"/>
        <v>126.08364428054631</v>
      </c>
      <c r="S47" s="29" t="str">
        <f t="shared" si="7"/>
        <v>(390,33,30,100,73,0.71)</v>
      </c>
    </row>
    <row r="48" spans="2:19">
      <c r="B48" s="38">
        <v>12</v>
      </c>
      <c r="C48" s="39">
        <v>390</v>
      </c>
      <c r="D48" s="39">
        <v>33</v>
      </c>
      <c r="E48" s="39">
        <v>40</v>
      </c>
      <c r="F48" s="39">
        <v>100</v>
      </c>
      <c r="G48" s="40">
        <f>B48*Assumptions!$C$19*365*24*Assumptions!$D$26*1000/(Assumptions!$G$14*0.001) /10^9</f>
        <v>12.702820315082077</v>
      </c>
      <c r="H48" s="40">
        <f>C48*Assumptions!$C$20*365*24*Assumptions!$D$30*1000/(Assumptions!$G$14*0.001) /10^9</f>
        <v>67.731652853358895</v>
      </c>
      <c r="I48" s="40">
        <f>E48*Assumptions!$C$46/(Assumptions!$G$14*0.001) /10^9</f>
        <v>1.9530600502201878</v>
      </c>
      <c r="J48" s="40">
        <f>D48*Assumptions!$C$56/(Assumptions!$G$14*0.001) /10^9</f>
        <v>1.8170862485680761</v>
      </c>
      <c r="K48" s="40">
        <f>F48*Assumptions!$C$65/(Assumptions!$G$14*0.001) /10^9</f>
        <v>4.6113917852421116</v>
      </c>
      <c r="L48" s="47">
        <f>4*Assumptions!$C$10/Assumptions!$G$14</f>
        <v>3.9591825493004298</v>
      </c>
      <c r="M48" s="45">
        <v>73.88</v>
      </c>
      <c r="N48" s="39">
        <v>70</v>
      </c>
      <c r="O48" s="44">
        <f>N48*Assumptions!$C$97/(Assumptions!$G$16*0.001) /10^9*M48/100</f>
        <v>33.755659899101744</v>
      </c>
      <c r="P48" s="48">
        <f>Assumptions!$C$116*Assumptions!$C$113/(Assumptions!$G$16*0.001) /10^9</f>
        <v>0</v>
      </c>
      <c r="Q48" s="42">
        <f t="shared" si="6"/>
        <v>126.53085370087352</v>
      </c>
      <c r="S48" s="29" t="str">
        <f t="shared" si="7"/>
        <v>(390,33,40,100,70,0.74)</v>
      </c>
    </row>
    <row r="49" spans="2:19">
      <c r="B49" s="38">
        <v>12</v>
      </c>
      <c r="C49" s="39">
        <v>390</v>
      </c>
      <c r="D49" s="39">
        <v>33</v>
      </c>
      <c r="E49" s="39">
        <v>50</v>
      </c>
      <c r="F49" s="39">
        <v>100</v>
      </c>
      <c r="G49" s="40">
        <f>B49*Assumptions!$C$19*365*24*Assumptions!$D$26*1000/(Assumptions!$G$14*0.001) /10^9</f>
        <v>12.702820315082077</v>
      </c>
      <c r="H49" s="40">
        <f>C49*Assumptions!$C$20*365*24*Assumptions!$D$30*1000/(Assumptions!$G$14*0.001) /10^9</f>
        <v>67.731652853358895</v>
      </c>
      <c r="I49" s="40">
        <f>E49*Assumptions!$C$46/(Assumptions!$G$14*0.001) /10^9</f>
        <v>2.4413250627752352</v>
      </c>
      <c r="J49" s="40">
        <f>D49*Assumptions!$C$56/(Assumptions!$G$14*0.001) /10^9</f>
        <v>1.8170862485680761</v>
      </c>
      <c r="K49" s="40">
        <f>F49*Assumptions!$C$65/(Assumptions!$G$14*0.001) /10^9</f>
        <v>4.6113917852421116</v>
      </c>
      <c r="L49" s="47">
        <f>4*Assumptions!$C$10/Assumptions!$G$14</f>
        <v>3.9591825493004298</v>
      </c>
      <c r="M49" s="45">
        <v>75.47</v>
      </c>
      <c r="N49" s="39">
        <v>67</v>
      </c>
      <c r="O49" s="44">
        <f>N49*Assumptions!$C$97/(Assumptions!$G$16*0.001) /10^9*M49/100</f>
        <v>33.00432297996926</v>
      </c>
      <c r="P49" s="48">
        <f>Assumptions!$C$116*Assumptions!$C$113/(Assumptions!$G$16*0.001) /10^9</f>
        <v>0</v>
      </c>
      <c r="Q49" s="42">
        <f t="shared" si="6"/>
        <v>126.26778179429608</v>
      </c>
      <c r="S49" s="29" t="str">
        <f t="shared" si="7"/>
        <v>(390,33,50,100,67,0.75)</v>
      </c>
    </row>
    <row r="50" spans="2:19">
      <c r="B50" s="38">
        <v>12</v>
      </c>
      <c r="C50" s="39">
        <v>390</v>
      </c>
      <c r="D50" s="39">
        <v>33</v>
      </c>
      <c r="E50" s="39">
        <v>60</v>
      </c>
      <c r="F50" s="39">
        <v>100</v>
      </c>
      <c r="G50" s="40">
        <f>B50*Assumptions!$C$19*365*24*Assumptions!$D$26*1000/(Assumptions!$G$14*0.001) /10^9</f>
        <v>12.702820315082077</v>
      </c>
      <c r="H50" s="40">
        <f>C50*Assumptions!$C$20*365*24*Assumptions!$D$30*1000/(Assumptions!$G$14*0.001) /10^9</f>
        <v>67.731652853358895</v>
      </c>
      <c r="I50" s="40">
        <f>E50*Assumptions!$C$46/(Assumptions!$G$14*0.001) /10^9</f>
        <v>2.9295900753302822</v>
      </c>
      <c r="J50" s="40">
        <f>D50*Assumptions!$C$56/(Assumptions!$G$14*0.001) /10^9</f>
        <v>1.8170862485680761</v>
      </c>
      <c r="K50" s="40">
        <f>F50*Assumptions!$C$65/(Assumptions!$G$14*0.001) /10^9</f>
        <v>4.6113917852421116</v>
      </c>
      <c r="L50" s="47">
        <f>4*Assumptions!$C$10/Assumptions!$G$14</f>
        <v>3.9591825493004298</v>
      </c>
      <c r="M50" s="45">
        <v>76.34</v>
      </c>
      <c r="N50" s="39">
        <v>66</v>
      </c>
      <c r="O50" s="44">
        <f>N50*Assumptions!$C$97/(Assumptions!$G$16*0.001) /10^9*M50/100</f>
        <v>32.886508442654147</v>
      </c>
      <c r="P50" s="48">
        <f>Assumptions!$C$116*Assumptions!$C$113/(Assumptions!$G$16*0.001) /10^9</f>
        <v>0</v>
      </c>
      <c r="Q50" s="42">
        <f t="shared" si="6"/>
        <v>126.63823226953602</v>
      </c>
      <c r="S50" s="29" t="str">
        <f t="shared" si="7"/>
        <v>(390,33,60,100,66,0.76)</v>
      </c>
    </row>
    <row r="51" spans="2:19">
      <c r="B51" s="38">
        <v>12</v>
      </c>
      <c r="C51" s="39">
        <v>390</v>
      </c>
      <c r="D51" s="39">
        <v>33</v>
      </c>
      <c r="E51" s="39">
        <v>70</v>
      </c>
      <c r="F51" s="39">
        <v>100</v>
      </c>
      <c r="G51" s="40">
        <f>B51*Assumptions!$C$19*365*24*Assumptions!$D$26*1000/(Assumptions!$G$14*0.001) /10^9</f>
        <v>12.702820315082077</v>
      </c>
      <c r="H51" s="40">
        <f>C51*Assumptions!$C$20*365*24*Assumptions!$D$30*1000/(Assumptions!$G$14*0.001) /10^9</f>
        <v>67.731652853358895</v>
      </c>
      <c r="I51" s="40">
        <f>E51*Assumptions!$C$46/(Assumptions!$G$14*0.001) /10^9</f>
        <v>3.4178550878853291</v>
      </c>
      <c r="J51" s="40">
        <f>D51*Assumptions!$C$56/(Assumptions!$G$14*0.001) /10^9</f>
        <v>1.8170862485680761</v>
      </c>
      <c r="K51" s="40">
        <f>F51*Assumptions!$C$65/(Assumptions!$G$14*0.001) /10^9</f>
        <v>4.6113917852421116</v>
      </c>
      <c r="L51" s="47">
        <f>4*Assumptions!$C$10/Assumptions!$G$14</f>
        <v>3.9591825493004298</v>
      </c>
      <c r="M51" s="45">
        <v>76.89</v>
      </c>
      <c r="N51" s="39">
        <v>66</v>
      </c>
      <c r="O51" s="44">
        <f>N51*Assumptions!$C$97/(Assumptions!$G$16*0.001) /10^9*M51/100</f>
        <v>33.123442941520537</v>
      </c>
      <c r="P51" s="48">
        <f>Assumptions!$C$116*Assumptions!$C$113/(Assumptions!$G$16*0.001) /10^9</f>
        <v>0</v>
      </c>
      <c r="Q51" s="42">
        <f t="shared" si="6"/>
        <v>127.36343178095746</v>
      </c>
      <c r="S51" s="29" t="str">
        <f t="shared" si="7"/>
        <v>(390,33,70,100,66,0.77)</v>
      </c>
    </row>
    <row r="52" spans="2:19">
      <c r="B52" s="38">
        <v>12</v>
      </c>
      <c r="C52" s="39">
        <v>390</v>
      </c>
      <c r="D52" s="39">
        <v>33</v>
      </c>
      <c r="E52" s="39">
        <v>80</v>
      </c>
      <c r="F52" s="39">
        <v>100</v>
      </c>
      <c r="G52" s="40">
        <f>B52*Assumptions!$C$19*365*24*Assumptions!$D$26*1000/(Assumptions!$G$14*0.001) /10^9</f>
        <v>12.702820315082077</v>
      </c>
      <c r="H52" s="40">
        <f>C52*Assumptions!$C$20*365*24*Assumptions!$D$30*1000/(Assumptions!$G$14*0.001) /10^9</f>
        <v>67.731652853358895</v>
      </c>
      <c r="I52" s="40">
        <f>E52*Assumptions!$C$46/(Assumptions!$G$14*0.001) /10^9</f>
        <v>3.9061201004403756</v>
      </c>
      <c r="J52" s="40">
        <f>D52*Assumptions!$C$56/(Assumptions!$G$14*0.001) /10^9</f>
        <v>1.8170862485680761</v>
      </c>
      <c r="K52" s="40">
        <f>F52*Assumptions!$C$65/(Assumptions!$G$14*0.001) /10^9</f>
        <v>4.6113917852421116</v>
      </c>
      <c r="L52" s="47">
        <f>4*Assumptions!$C$10/Assumptions!$G$14</f>
        <v>3.9591825493004298</v>
      </c>
      <c r="M52" s="45">
        <v>77.13</v>
      </c>
      <c r="N52" s="39">
        <v>66</v>
      </c>
      <c r="O52" s="44">
        <f>N52*Assumptions!$C$97/(Assumptions!$G$16*0.001) /10^9*M52/100</f>
        <v>33.226832541025864</v>
      </c>
      <c r="P52" s="48">
        <f>Assumptions!$C$116*Assumptions!$C$113/(Assumptions!$G$16*0.001) /10^9</f>
        <v>0</v>
      </c>
      <c r="Q52" s="42">
        <f t="shared" si="6"/>
        <v>127.95508639301784</v>
      </c>
      <c r="S52" s="29" t="str">
        <f t="shared" si="7"/>
        <v>(390,33,80,100,66,0.77)</v>
      </c>
    </row>
    <row r="53" spans="2:19">
      <c r="B53" s="38">
        <v>12</v>
      </c>
      <c r="C53" s="39">
        <v>390</v>
      </c>
      <c r="D53" s="39">
        <v>33</v>
      </c>
      <c r="E53" s="39">
        <v>90</v>
      </c>
      <c r="F53" s="39">
        <v>100</v>
      </c>
      <c r="G53" s="40">
        <f>B53*Assumptions!$C$19*365*24*Assumptions!$D$26*1000/(Assumptions!$G$14*0.001) /10^9</f>
        <v>12.702820315082077</v>
      </c>
      <c r="H53" s="40">
        <f>C53*Assumptions!$C$20*365*24*Assumptions!$D$30*1000/(Assumptions!$G$14*0.001) /10^9</f>
        <v>67.731652853358895</v>
      </c>
      <c r="I53" s="40">
        <f>E53*Assumptions!$C$46/(Assumptions!$G$14*0.001) /10^9</f>
        <v>4.3943851129954234</v>
      </c>
      <c r="J53" s="40">
        <f>D53*Assumptions!$C$56/(Assumptions!$G$14*0.001) /10^9</f>
        <v>1.8170862485680761</v>
      </c>
      <c r="K53" s="40">
        <f>F53*Assumptions!$C$65/(Assumptions!$G$14*0.001) /10^9</f>
        <v>4.6113917852421116</v>
      </c>
      <c r="L53" s="47">
        <f>4*Assumptions!$C$10/Assumptions!$G$14</f>
        <v>3.9591825493004298</v>
      </c>
      <c r="M53" s="45">
        <v>77.39</v>
      </c>
      <c r="N53" s="39">
        <v>65</v>
      </c>
      <c r="O53" s="44">
        <f>N53*Assumptions!$C$97/(Assumptions!$G$16*0.001) /10^9*M53/100</f>
        <v>32.833704032300737</v>
      </c>
      <c r="P53" s="48">
        <f>Assumptions!$C$116*Assumptions!$C$113/(Assumptions!$G$16*0.001) /10^9</f>
        <v>0</v>
      </c>
      <c r="Q53" s="42">
        <f t="shared" si="6"/>
        <v>128.05022289684774</v>
      </c>
      <c r="S53" s="29" t="str">
        <f t="shared" si="7"/>
        <v>(390,33,90,100,65,0.77)</v>
      </c>
    </row>
    <row r="54" spans="2:19">
      <c r="B54" s="38">
        <v>12</v>
      </c>
      <c r="C54" s="39">
        <v>390</v>
      </c>
      <c r="D54" s="39">
        <v>33</v>
      </c>
      <c r="E54" s="39">
        <v>100</v>
      </c>
      <c r="F54" s="39">
        <v>100</v>
      </c>
      <c r="G54" s="40">
        <f>B54*Assumptions!$C$19*365*24*Assumptions!$D$26*1000/(Assumptions!$G$14*0.001) /10^9</f>
        <v>12.702820315082077</v>
      </c>
      <c r="H54" s="40">
        <f>C54*Assumptions!$C$20*365*24*Assumptions!$D$30*1000/(Assumptions!$G$14*0.001) /10^9</f>
        <v>67.731652853358895</v>
      </c>
      <c r="I54" s="40">
        <f>E54*Assumptions!$C$46/(Assumptions!$G$14*0.001) /10^9</f>
        <v>4.8826501255504704</v>
      </c>
      <c r="J54" s="40">
        <f>D54*Assumptions!$C$56/(Assumptions!$G$14*0.001) /10^9</f>
        <v>1.8170862485680761</v>
      </c>
      <c r="K54" s="40">
        <f>F54*Assumptions!$C$65/(Assumptions!$G$14*0.001) /10^9</f>
        <v>4.6113917852421116</v>
      </c>
      <c r="L54" s="47">
        <f>4*Assumptions!$C$10/Assumptions!$G$14</f>
        <v>3.9591825493004298</v>
      </c>
      <c r="M54" s="45">
        <v>77.53</v>
      </c>
      <c r="N54" s="39">
        <v>65</v>
      </c>
      <c r="O54" s="44">
        <f>N54*Assumptions!$C$97/(Assumptions!$G$16*0.001) /10^9*M54/100</f>
        <v>32.893100835046859</v>
      </c>
      <c r="P54" s="48">
        <f>Assumptions!$C$116*Assumptions!$C$113/(Assumptions!$G$16*0.001) /10^9</f>
        <v>0</v>
      </c>
      <c r="Q54" s="42">
        <f t="shared" si="6"/>
        <v>128.59788471214893</v>
      </c>
      <c r="S54" s="29" t="str">
        <f t="shared" si="7"/>
        <v>(390,33,100,100,65,0.78)</v>
      </c>
    </row>
    <row r="55" spans="2:19">
      <c r="B55" s="38">
        <v>12</v>
      </c>
      <c r="C55" s="39">
        <v>400</v>
      </c>
      <c r="D55" s="39">
        <v>32</v>
      </c>
      <c r="E55" s="39">
        <v>20</v>
      </c>
      <c r="F55" s="39">
        <v>100</v>
      </c>
      <c r="G55" s="40">
        <f>B55*Assumptions!$C$19*365*24*Assumptions!$D$26*1000/(Assumptions!$G$14*0.001) /10^9</f>
        <v>12.702820315082077</v>
      </c>
      <c r="H55" s="40">
        <f>C55*Assumptions!$C$20*365*24*Assumptions!$D$30*1000/(Assumptions!$G$14*0.001) /10^9</f>
        <v>69.468361900880922</v>
      </c>
      <c r="I55" s="40">
        <f>E55*Assumptions!$C$46/(Assumptions!$G$14*0.001) /10^9</f>
        <v>0.9765300251100939</v>
      </c>
      <c r="J55" s="40">
        <f>D55*Assumptions!$C$56/(Assumptions!$G$14*0.001) /10^9</f>
        <v>1.7620230289144978</v>
      </c>
      <c r="K55" s="40">
        <f>F55*Assumptions!$C$65/(Assumptions!$G$14*0.001) /10^9</f>
        <v>4.6113917852421116</v>
      </c>
      <c r="L55" s="47">
        <f>4*Assumptions!$C$10/Assumptions!$G$14</f>
        <v>3.9591825493004298</v>
      </c>
      <c r="M55" s="45">
        <v>67.069999999999993</v>
      </c>
      <c r="N55" s="39">
        <v>78</v>
      </c>
      <c r="O55" s="44">
        <f>N55*Assumptions!$C$97/(Assumptions!$G$16*0.001) /10^9*M55/100</f>
        <v>34.146373372989949</v>
      </c>
      <c r="P55" s="48">
        <f>Assumptions!$C$116*Assumptions!$C$113/(Assumptions!$G$16*0.001) /10^9</f>
        <v>0</v>
      </c>
      <c r="Q55" s="42">
        <f t="shared" si="6"/>
        <v>127.62668297752009</v>
      </c>
      <c r="S55" s="29" t="str">
        <f t="shared" si="7"/>
        <v>(400,32,20,100,78,0.67)</v>
      </c>
    </row>
    <row r="56" spans="2:19">
      <c r="B56" s="38">
        <v>12</v>
      </c>
      <c r="C56" s="39">
        <v>400</v>
      </c>
      <c r="D56" s="39">
        <v>32</v>
      </c>
      <c r="E56" s="39">
        <v>30</v>
      </c>
      <c r="F56" s="39">
        <v>100</v>
      </c>
      <c r="G56" s="40">
        <f>B56*Assumptions!$C$19*365*24*Assumptions!$D$26*1000/(Assumptions!$G$14*0.001) /10^9</f>
        <v>12.702820315082077</v>
      </c>
      <c r="H56" s="40">
        <f>C56*Assumptions!$C$20*365*24*Assumptions!$D$30*1000/(Assumptions!$G$14*0.001) /10^9</f>
        <v>69.468361900880922</v>
      </c>
      <c r="I56" s="40">
        <f>E56*Assumptions!$C$46/(Assumptions!$G$14*0.001) /10^9</f>
        <v>1.4647950376651411</v>
      </c>
      <c r="J56" s="40">
        <f>D56*Assumptions!$C$56/(Assumptions!$G$14*0.001) /10^9</f>
        <v>1.7620230289144978</v>
      </c>
      <c r="K56" s="40">
        <f>F56*Assumptions!$C$65/(Assumptions!$G$14*0.001) /10^9</f>
        <v>4.6113917852421116</v>
      </c>
      <c r="L56" s="47">
        <f>4*Assumptions!$C$10/Assumptions!$G$14</f>
        <v>3.9591825493004298</v>
      </c>
      <c r="M56" s="45">
        <v>73.14</v>
      </c>
      <c r="N56" s="39">
        <v>69</v>
      </c>
      <c r="O56" s="44">
        <f>N56*Assumptions!$C$97/(Assumptions!$G$16*0.001) /10^9*M56/100</f>
        <v>32.94016137876109</v>
      </c>
      <c r="P56" s="48">
        <f>Assumptions!$C$116*Assumptions!$C$113/(Assumptions!$G$16*0.001) /10^9</f>
        <v>0</v>
      </c>
      <c r="Q56" s="42">
        <f t="shared" si="6"/>
        <v>126.90873599584627</v>
      </c>
      <c r="S56" s="29" t="str">
        <f t="shared" si="7"/>
        <v>(400,32,30,100,69,0.73)</v>
      </c>
    </row>
    <row r="57" spans="2:19">
      <c r="B57" s="38">
        <v>12</v>
      </c>
      <c r="C57" s="39">
        <v>400</v>
      </c>
      <c r="D57" s="39">
        <v>32</v>
      </c>
      <c r="E57" s="39">
        <v>40</v>
      </c>
      <c r="F57" s="39">
        <v>100</v>
      </c>
      <c r="G57" s="40">
        <f>B57*Assumptions!$C$19*365*24*Assumptions!$D$26*1000/(Assumptions!$G$14*0.001) /10^9</f>
        <v>12.702820315082077</v>
      </c>
      <c r="H57" s="40">
        <f>C57*Assumptions!$C$20*365*24*Assumptions!$D$30*1000/(Assumptions!$G$14*0.001) /10^9</f>
        <v>69.468361900880922</v>
      </c>
      <c r="I57" s="40">
        <f>E57*Assumptions!$C$46/(Assumptions!$G$14*0.001) /10^9</f>
        <v>1.9530600502201878</v>
      </c>
      <c r="J57" s="40">
        <f>D57*Assumptions!$C$56/(Assumptions!$G$14*0.001) /10^9</f>
        <v>1.7620230289144978</v>
      </c>
      <c r="K57" s="40">
        <f>F57*Assumptions!$C$65/(Assumptions!$G$14*0.001) /10^9</f>
        <v>4.6113917852421116</v>
      </c>
      <c r="L57" s="47">
        <f>4*Assumptions!$C$10/Assumptions!$G$14</f>
        <v>3.9591825493004298</v>
      </c>
      <c r="M57" s="45">
        <v>75.89</v>
      </c>
      <c r="N57" s="39">
        <v>66</v>
      </c>
      <c r="O57" s="44">
        <f>N57*Assumptions!$C$97/(Assumptions!$G$16*0.001) /10^9*M57/100</f>
        <v>32.692652943581649</v>
      </c>
      <c r="P57" s="48">
        <f>Assumptions!$C$116*Assumptions!$C$113/(Assumptions!$G$16*0.001) /10^9</f>
        <v>0</v>
      </c>
      <c r="Q57" s="42">
        <f t="shared" si="6"/>
        <v>127.14949257322188</v>
      </c>
      <c r="S57" s="29" t="str">
        <f t="shared" si="7"/>
        <v>(400,32,40,100,66,0.76)</v>
      </c>
    </row>
    <row r="58" spans="2:19">
      <c r="B58" s="38">
        <v>12</v>
      </c>
      <c r="C58" s="39">
        <v>400</v>
      </c>
      <c r="D58" s="39">
        <v>32</v>
      </c>
      <c r="E58" s="39">
        <v>50</v>
      </c>
      <c r="F58" s="39">
        <v>100</v>
      </c>
      <c r="G58" s="40">
        <f>B58*Assumptions!$C$19*365*24*Assumptions!$D$26*1000/(Assumptions!$G$14*0.001) /10^9</f>
        <v>12.702820315082077</v>
      </c>
      <c r="H58" s="40">
        <f>C58*Assumptions!$C$20*365*24*Assumptions!$D$30*1000/(Assumptions!$G$14*0.001) /10^9</f>
        <v>69.468361900880922</v>
      </c>
      <c r="I58" s="40">
        <f>E58*Assumptions!$C$46/(Assumptions!$G$14*0.001) /10^9</f>
        <v>2.4413250627752352</v>
      </c>
      <c r="J58" s="40">
        <f>D58*Assumptions!$C$56/(Assumptions!$G$14*0.001) /10^9</f>
        <v>1.7620230289144978</v>
      </c>
      <c r="K58" s="40">
        <f>F58*Assumptions!$C$65/(Assumptions!$G$14*0.001) /10^9</f>
        <v>4.6113917852421116</v>
      </c>
      <c r="L58" s="47">
        <f>4*Assumptions!$C$10/Assumptions!$G$14</f>
        <v>3.9591825493004298</v>
      </c>
      <c r="M58" s="45">
        <v>77.33</v>
      </c>
      <c r="N58" s="39">
        <v>64</v>
      </c>
      <c r="O58" s="44">
        <f>N58*Assumptions!$C$97/(Assumptions!$G$16*0.001) /10^9*M58/100</f>
        <v>32.303505978776869</v>
      </c>
      <c r="P58" s="48">
        <f>Assumptions!$C$116*Assumptions!$C$113/(Assumptions!$G$16*0.001) /10^9</f>
        <v>0</v>
      </c>
      <c r="Q58" s="42">
        <f t="shared" si="6"/>
        <v>127.24861062097214</v>
      </c>
      <c r="S58" s="29" t="str">
        <f t="shared" si="7"/>
        <v>(400,32,50,100,64,0.77)</v>
      </c>
    </row>
    <row r="59" spans="2:19">
      <c r="B59" s="38">
        <v>12</v>
      </c>
      <c r="C59" s="39">
        <v>400</v>
      </c>
      <c r="D59" s="39">
        <v>32</v>
      </c>
      <c r="E59" s="39">
        <v>60</v>
      </c>
      <c r="F59" s="39">
        <v>100</v>
      </c>
      <c r="G59" s="40">
        <f>B59*Assumptions!$C$19*365*24*Assumptions!$D$26*1000/(Assumptions!$G$14*0.001) /10^9</f>
        <v>12.702820315082077</v>
      </c>
      <c r="H59" s="40">
        <f>C59*Assumptions!$C$20*365*24*Assumptions!$D$30*1000/(Assumptions!$G$14*0.001) /10^9</f>
        <v>69.468361900880922</v>
      </c>
      <c r="I59" s="40">
        <f>E59*Assumptions!$C$46/(Assumptions!$G$14*0.001) /10^9</f>
        <v>2.9295900753302822</v>
      </c>
      <c r="J59" s="40">
        <f>D59*Assumptions!$C$56/(Assumptions!$G$14*0.001) /10^9</f>
        <v>1.7620230289144978</v>
      </c>
      <c r="K59" s="40">
        <f>F59*Assumptions!$C$65/(Assumptions!$G$14*0.001) /10^9</f>
        <v>4.6113917852421116</v>
      </c>
      <c r="L59" s="47">
        <f>4*Assumptions!$C$10/Assumptions!$G$14</f>
        <v>3.9591825493004298</v>
      </c>
      <c r="M59" s="45">
        <v>78.12</v>
      </c>
      <c r="N59" s="39">
        <v>63</v>
      </c>
      <c r="O59" s="44">
        <f>N59*Assumptions!$C$97/(Assumptions!$G$16*0.001) /10^9*M59/100</f>
        <v>32.123618519031481</v>
      </c>
      <c r="P59" s="48">
        <f>Assumptions!$C$116*Assumptions!$C$113/(Assumptions!$G$16*0.001) /10^9</f>
        <v>0</v>
      </c>
      <c r="Q59" s="42">
        <f t="shared" si="6"/>
        <v>127.5569881737818</v>
      </c>
      <c r="S59" s="29" t="str">
        <f t="shared" si="7"/>
        <v>(400,32,60,100,63,0.78)</v>
      </c>
    </row>
    <row r="60" spans="2:19">
      <c r="B60" s="38">
        <v>12</v>
      </c>
      <c r="C60" s="39">
        <v>400</v>
      </c>
      <c r="D60" s="39">
        <v>32</v>
      </c>
      <c r="E60" s="39">
        <v>70</v>
      </c>
      <c r="F60" s="39">
        <v>100</v>
      </c>
      <c r="G60" s="40">
        <f>B60*Assumptions!$C$19*365*24*Assumptions!$D$26*1000/(Assumptions!$G$14*0.001) /10^9</f>
        <v>12.702820315082077</v>
      </c>
      <c r="H60" s="40">
        <f>C60*Assumptions!$C$20*365*24*Assumptions!$D$30*1000/(Assumptions!$G$14*0.001) /10^9</f>
        <v>69.468361900880922</v>
      </c>
      <c r="I60" s="40">
        <f>E60*Assumptions!$C$46/(Assumptions!$G$14*0.001) /10^9</f>
        <v>3.4178550878853291</v>
      </c>
      <c r="J60" s="40">
        <f>D60*Assumptions!$C$56/(Assumptions!$G$14*0.001) /10^9</f>
        <v>1.7620230289144978</v>
      </c>
      <c r="K60" s="40">
        <f>F60*Assumptions!$C$65/(Assumptions!$G$14*0.001) /10^9</f>
        <v>4.6113917852421116</v>
      </c>
      <c r="L60" s="47">
        <f>4*Assumptions!$C$10/Assumptions!$G$14</f>
        <v>3.9591825493004298</v>
      </c>
      <c r="M60" s="45">
        <v>78.569999999999993</v>
      </c>
      <c r="N60" s="39">
        <v>63</v>
      </c>
      <c r="O60" s="44">
        <f>N60*Assumptions!$C$97/(Assumptions!$G$16*0.001) /10^9*M60/100</f>
        <v>32.308662404509768</v>
      </c>
      <c r="P60" s="48">
        <f>Assumptions!$C$116*Assumptions!$C$113/(Assumptions!$G$16*0.001) /10^9</f>
        <v>0</v>
      </c>
      <c r="Q60" s="42">
        <f t="shared" si="6"/>
        <v>128.23029707181513</v>
      </c>
      <c r="S60" s="29" t="str">
        <f t="shared" si="7"/>
        <v>(400,32,70,100,63,0.79)</v>
      </c>
    </row>
    <row r="61" spans="2:19">
      <c r="B61" s="38">
        <v>12</v>
      </c>
      <c r="C61" s="39">
        <v>400</v>
      </c>
      <c r="D61" s="39">
        <v>32</v>
      </c>
      <c r="E61" s="39">
        <v>80</v>
      </c>
      <c r="F61" s="39">
        <v>100</v>
      </c>
      <c r="G61" s="40">
        <f>B61*Assumptions!$C$19*365*24*Assumptions!$D$26*1000/(Assumptions!$G$14*0.001) /10^9</f>
        <v>12.702820315082077</v>
      </c>
      <c r="H61" s="40">
        <f>C61*Assumptions!$C$20*365*24*Assumptions!$D$30*1000/(Assumptions!$G$14*0.001) /10^9</f>
        <v>69.468361900880922</v>
      </c>
      <c r="I61" s="40">
        <f>E61*Assumptions!$C$46/(Assumptions!$G$14*0.001) /10^9</f>
        <v>3.9061201004403756</v>
      </c>
      <c r="J61" s="40">
        <f>D61*Assumptions!$C$56/(Assumptions!$G$14*0.001) /10^9</f>
        <v>1.7620230289144978</v>
      </c>
      <c r="K61" s="40">
        <f>F61*Assumptions!$C$65/(Assumptions!$G$14*0.001) /10^9</f>
        <v>4.6113917852421116</v>
      </c>
      <c r="L61" s="47">
        <f>4*Assumptions!$C$10/Assumptions!$G$14</f>
        <v>3.9591825493004298</v>
      </c>
      <c r="M61" s="45">
        <v>78.819999999999993</v>
      </c>
      <c r="N61" s="39">
        <v>63</v>
      </c>
      <c r="O61" s="44">
        <f>N61*Assumptions!$C$97/(Assumptions!$G$16*0.001) /10^9*M61/100</f>
        <v>32.411464563108822</v>
      </c>
      <c r="P61" s="48">
        <f>Assumptions!$C$116*Assumptions!$C$113/(Assumptions!$G$16*0.001) /10^9</f>
        <v>0</v>
      </c>
      <c r="Q61" s="42">
        <f t="shared" si="6"/>
        <v>128.82136424296925</v>
      </c>
      <c r="S61" s="29" t="str">
        <f t="shared" si="7"/>
        <v>(400,32,80,100,63,0.79)</v>
      </c>
    </row>
    <row r="62" spans="2:19">
      <c r="B62" s="38">
        <v>12</v>
      </c>
      <c r="C62" s="39">
        <v>400</v>
      </c>
      <c r="D62" s="39">
        <v>32</v>
      </c>
      <c r="E62" s="39">
        <v>90</v>
      </c>
      <c r="F62" s="39">
        <v>100</v>
      </c>
      <c r="G62" s="40">
        <f>B62*Assumptions!$C$19*365*24*Assumptions!$D$26*1000/(Assumptions!$G$14*0.001) /10^9</f>
        <v>12.702820315082077</v>
      </c>
      <c r="H62" s="40">
        <f>C62*Assumptions!$C$20*365*24*Assumptions!$D$30*1000/(Assumptions!$G$14*0.001) /10^9</f>
        <v>69.468361900880922</v>
      </c>
      <c r="I62" s="40">
        <f>E62*Assumptions!$C$46/(Assumptions!$G$14*0.001) /10^9</f>
        <v>4.3943851129954234</v>
      </c>
      <c r="J62" s="40">
        <f>D62*Assumptions!$C$56/(Assumptions!$G$14*0.001) /10^9</f>
        <v>1.7620230289144978</v>
      </c>
      <c r="K62" s="40">
        <f>F62*Assumptions!$C$65/(Assumptions!$G$14*0.001) /10^9</f>
        <v>4.6113917852421116</v>
      </c>
      <c r="L62" s="47">
        <f>4*Assumptions!$C$10/Assumptions!$G$14</f>
        <v>3.9591825493004298</v>
      </c>
      <c r="M62" s="45">
        <v>79.099999999999994</v>
      </c>
      <c r="N62" s="39">
        <v>63</v>
      </c>
      <c r="O62" s="44">
        <f>N62*Assumptions!$C$97/(Assumptions!$G$16*0.001) /10^9*M62/100</f>
        <v>32.52660298073976</v>
      </c>
      <c r="P62" s="48">
        <f>Assumptions!$C$116*Assumptions!$C$113/(Assumptions!$G$16*0.001) /10^9</f>
        <v>0</v>
      </c>
      <c r="Q62" s="42">
        <f t="shared" si="6"/>
        <v>129.42476767315523</v>
      </c>
      <c r="S62" s="29" t="str">
        <f t="shared" si="7"/>
        <v>(400,32,90,100,63,0.79)</v>
      </c>
    </row>
    <row r="63" spans="2:19">
      <c r="B63" s="38">
        <v>12</v>
      </c>
      <c r="C63" s="39">
        <v>400</v>
      </c>
      <c r="D63" s="39">
        <v>32</v>
      </c>
      <c r="E63" s="39">
        <v>100</v>
      </c>
      <c r="F63" s="39">
        <v>100</v>
      </c>
      <c r="G63" s="40">
        <f>B63*Assumptions!$C$19*365*24*Assumptions!$D$26*1000/(Assumptions!$G$14*0.001) /10^9</f>
        <v>12.702820315082077</v>
      </c>
      <c r="H63" s="40">
        <f>C63*Assumptions!$C$20*365*24*Assumptions!$D$30*1000/(Assumptions!$G$14*0.001) /10^9</f>
        <v>69.468361900880922</v>
      </c>
      <c r="I63" s="40">
        <f>E63*Assumptions!$C$46/(Assumptions!$G$14*0.001) /10^9</f>
        <v>4.8826501255504704</v>
      </c>
      <c r="J63" s="40">
        <f>D63*Assumptions!$C$56/(Assumptions!$G$14*0.001) /10^9</f>
        <v>1.7620230289144978</v>
      </c>
      <c r="K63" s="40">
        <f>F63*Assumptions!$C$65/(Assumptions!$G$14*0.001) /10^9</f>
        <v>4.6113917852421116</v>
      </c>
      <c r="L63" s="47">
        <f>4*Assumptions!$C$10/Assumptions!$G$14</f>
        <v>3.9591825493004298</v>
      </c>
      <c r="M63" s="45">
        <v>79.180000000000007</v>
      </c>
      <c r="N63" s="39">
        <v>62</v>
      </c>
      <c r="O63" s="44">
        <f>N63*Assumptions!$C$97/(Assumptions!$G$16*0.001) /10^9*M63/100</f>
        <v>32.042682216388421</v>
      </c>
      <c r="P63" s="48">
        <f>Assumptions!$C$116*Assumptions!$C$113/(Assumptions!$G$16*0.001) /10^9</f>
        <v>0</v>
      </c>
      <c r="Q63" s="42">
        <f t="shared" si="6"/>
        <v>129.42911192135892</v>
      </c>
      <c r="S63" s="29" t="str">
        <f t="shared" si="7"/>
        <v>(400,32,100,100,62,0.79)</v>
      </c>
    </row>
    <row r="64" spans="2:19">
      <c r="B64" s="38">
        <v>12</v>
      </c>
      <c r="C64" s="39">
        <v>410</v>
      </c>
      <c r="D64" s="39">
        <v>31</v>
      </c>
      <c r="E64" s="39">
        <v>20</v>
      </c>
      <c r="F64" s="39">
        <v>100</v>
      </c>
      <c r="G64" s="40">
        <f>B64*Assumptions!$C$19*365*24*Assumptions!$D$26*1000/(Assumptions!$G$14*0.001) /10^9</f>
        <v>12.702820315082077</v>
      </c>
      <c r="H64" s="40">
        <f>C64*Assumptions!$C$20*365*24*Assumptions!$D$30*1000/(Assumptions!$G$14*0.001) /10^9</f>
        <v>71.205070948402934</v>
      </c>
      <c r="I64" s="40">
        <f>E64*Assumptions!$C$46/(Assumptions!$G$14*0.001) /10^9</f>
        <v>0.9765300251100939</v>
      </c>
      <c r="J64" s="40">
        <f>D64*Assumptions!$C$56/(Assumptions!$G$14*0.001) /10^9</f>
        <v>1.7069598092609197</v>
      </c>
      <c r="K64" s="40">
        <f>F64*Assumptions!$C$65/(Assumptions!$G$14*0.001) /10^9</f>
        <v>4.6113917852421116</v>
      </c>
      <c r="L64" s="47">
        <f>4*Assumptions!$C$10/Assumptions!$G$14</f>
        <v>3.9591825493004298</v>
      </c>
      <c r="M64" s="45">
        <v>69.75</v>
      </c>
      <c r="N64" s="39">
        <v>73</v>
      </c>
      <c r="O64" s="44">
        <f>N64*Assumptions!$C$97/(Assumptions!$G$16*0.001) /10^9*M64/100</f>
        <v>33.234469272807516</v>
      </c>
      <c r="P64" s="48">
        <f>Assumptions!$C$116*Assumptions!$C$113/(Assumptions!$G$16*0.001) /10^9</f>
        <v>0</v>
      </c>
      <c r="Q64" s="42">
        <f t="shared" si="6"/>
        <v>128.39642470520607</v>
      </c>
      <c r="S64" s="29" t="str">
        <f t="shared" si="7"/>
        <v>(410,31,20,100,73,0.7)</v>
      </c>
    </row>
    <row r="65" spans="2:19">
      <c r="B65" s="38">
        <v>12</v>
      </c>
      <c r="C65" s="39">
        <v>410</v>
      </c>
      <c r="D65" s="39">
        <v>31</v>
      </c>
      <c r="E65" s="39">
        <v>30</v>
      </c>
      <c r="F65" s="39">
        <v>100</v>
      </c>
      <c r="G65" s="40">
        <f>B65*Assumptions!$C$19*365*24*Assumptions!$D$26*1000/(Assumptions!$G$14*0.001) /10^9</f>
        <v>12.702820315082077</v>
      </c>
      <c r="H65" s="40">
        <f>C65*Assumptions!$C$20*365*24*Assumptions!$D$30*1000/(Assumptions!$G$14*0.001) /10^9</f>
        <v>71.205070948402934</v>
      </c>
      <c r="I65" s="40">
        <f>E65*Assumptions!$C$46/(Assumptions!$G$14*0.001) /10^9</f>
        <v>1.4647950376651411</v>
      </c>
      <c r="J65" s="40">
        <f>D65*Assumptions!$C$56/(Assumptions!$G$14*0.001) /10^9</f>
        <v>1.7069598092609197</v>
      </c>
      <c r="K65" s="40">
        <f>F65*Assumptions!$C$65/(Assumptions!$G$14*0.001) /10^9</f>
        <v>4.6113917852421116</v>
      </c>
      <c r="L65" s="47">
        <f>4*Assumptions!$C$10/Assumptions!$G$14</f>
        <v>3.9591825493004298</v>
      </c>
      <c r="M65" s="45">
        <v>75.34</v>
      </c>
      <c r="N65" s="39">
        <v>66</v>
      </c>
      <c r="O65" s="44">
        <f>N65*Assumptions!$C$97/(Assumptions!$G$16*0.001) /10^9*M65/100</f>
        <v>32.455718444715274</v>
      </c>
      <c r="P65" s="48">
        <f>Assumptions!$C$116*Assumptions!$C$113/(Assumptions!$G$16*0.001) /10^9</f>
        <v>0</v>
      </c>
      <c r="Q65" s="42">
        <f t="shared" si="6"/>
        <v>128.10593888966889</v>
      </c>
      <c r="S65" s="29" t="str">
        <f t="shared" si="7"/>
        <v>(410,31,30,100,66,0.75)</v>
      </c>
    </row>
    <row r="66" spans="2:19">
      <c r="B66" s="38">
        <v>12</v>
      </c>
      <c r="C66" s="39">
        <v>410</v>
      </c>
      <c r="D66" s="39">
        <v>31</v>
      </c>
      <c r="E66" s="39">
        <v>40</v>
      </c>
      <c r="F66" s="39">
        <v>100</v>
      </c>
      <c r="G66" s="40">
        <f>B66*Assumptions!$C$19*365*24*Assumptions!$D$26*1000/(Assumptions!$G$14*0.001) /10^9</f>
        <v>12.702820315082077</v>
      </c>
      <c r="H66" s="40">
        <f>C66*Assumptions!$C$20*365*24*Assumptions!$D$30*1000/(Assumptions!$G$14*0.001) /10^9</f>
        <v>71.205070948402934</v>
      </c>
      <c r="I66" s="40">
        <f>E66*Assumptions!$C$46/(Assumptions!$G$14*0.001) /10^9</f>
        <v>1.9530600502201878</v>
      </c>
      <c r="J66" s="40">
        <f>D66*Assumptions!$C$56/(Assumptions!$G$14*0.001) /10^9</f>
        <v>1.7069598092609197</v>
      </c>
      <c r="K66" s="40">
        <f>F66*Assumptions!$C$65/(Assumptions!$G$14*0.001) /10^9</f>
        <v>4.6113917852421116</v>
      </c>
      <c r="L66" s="47">
        <f>4*Assumptions!$C$10/Assumptions!$G$14</f>
        <v>3.9591825493004298</v>
      </c>
      <c r="M66" s="45">
        <v>77.89</v>
      </c>
      <c r="N66" s="39">
        <v>63</v>
      </c>
      <c r="O66" s="44">
        <f>N66*Assumptions!$C$97/(Assumptions!$G$16*0.001) /10^9*M66/100</f>
        <v>32.029040533120352</v>
      </c>
      <c r="P66" s="48">
        <f>Assumptions!$C$116*Assumptions!$C$113/(Assumptions!$G$16*0.001) /10^9</f>
        <v>0</v>
      </c>
      <c r="Q66" s="42">
        <f t="shared" si="6"/>
        <v>128.16752599062903</v>
      </c>
      <c r="S66" s="29" t="str">
        <f t="shared" si="7"/>
        <v>(410,31,40,100,63,0.78)</v>
      </c>
    </row>
    <row r="67" spans="2:19">
      <c r="B67" s="38">
        <v>12</v>
      </c>
      <c r="C67" s="39">
        <v>410</v>
      </c>
      <c r="D67" s="39">
        <v>31</v>
      </c>
      <c r="E67" s="39">
        <v>50</v>
      </c>
      <c r="F67" s="39">
        <v>100</v>
      </c>
      <c r="G67" s="40">
        <f>B67*Assumptions!$C$19*365*24*Assumptions!$D$26*1000/(Assumptions!$G$14*0.001) /10^9</f>
        <v>12.702820315082077</v>
      </c>
      <c r="H67" s="40">
        <f>C67*Assumptions!$C$20*365*24*Assumptions!$D$30*1000/(Assumptions!$G$14*0.001) /10^9</f>
        <v>71.205070948402934</v>
      </c>
      <c r="I67" s="40">
        <f>E67*Assumptions!$C$46/(Assumptions!$G$14*0.001) /10^9</f>
        <v>2.4413250627752352</v>
      </c>
      <c r="J67" s="40">
        <f>D67*Assumptions!$C$56/(Assumptions!$G$14*0.001) /10^9</f>
        <v>1.7069598092609197</v>
      </c>
      <c r="K67" s="40">
        <f>F67*Assumptions!$C$65/(Assumptions!$G$14*0.001) /10^9</f>
        <v>4.6113917852421116</v>
      </c>
      <c r="L67" s="47">
        <f>4*Assumptions!$C$10/Assumptions!$G$14</f>
        <v>3.9591825493004298</v>
      </c>
      <c r="M67" s="45">
        <v>79.19</v>
      </c>
      <c r="N67" s="39">
        <v>62</v>
      </c>
      <c r="O67" s="44">
        <f>N67*Assumptions!$C$97/(Assumptions!$G$16*0.001) /10^9*M67/100</f>
        <v>32.04672903152057</v>
      </c>
      <c r="P67" s="48">
        <f>Assumptions!$C$116*Assumptions!$C$113/(Assumptions!$G$16*0.001) /10^9</f>
        <v>0</v>
      </c>
      <c r="Q67" s="42">
        <f t="shared" si="6"/>
        <v>128.67347950158427</v>
      </c>
      <c r="S67" s="29" t="str">
        <f t="shared" si="7"/>
        <v>(410,31,50,100,62,0.79)</v>
      </c>
    </row>
    <row r="68" spans="2:19">
      <c r="B68" s="38">
        <v>12</v>
      </c>
      <c r="C68" s="39">
        <v>410</v>
      </c>
      <c r="D68" s="39">
        <v>31</v>
      </c>
      <c r="E68" s="39">
        <v>60</v>
      </c>
      <c r="F68" s="39">
        <v>100</v>
      </c>
      <c r="G68" s="40">
        <f>B68*Assumptions!$C$19*365*24*Assumptions!$D$26*1000/(Assumptions!$G$14*0.001) /10^9</f>
        <v>12.702820315082077</v>
      </c>
      <c r="H68" s="40">
        <f>C68*Assumptions!$C$20*365*24*Assumptions!$D$30*1000/(Assumptions!$G$14*0.001) /10^9</f>
        <v>71.205070948402934</v>
      </c>
      <c r="I68" s="40">
        <f>E68*Assumptions!$C$46/(Assumptions!$G$14*0.001) /10^9</f>
        <v>2.9295900753302822</v>
      </c>
      <c r="J68" s="40">
        <f>D68*Assumptions!$C$56/(Assumptions!$G$14*0.001) /10^9</f>
        <v>1.7069598092609197</v>
      </c>
      <c r="K68" s="40">
        <f>F68*Assumptions!$C$65/(Assumptions!$G$14*0.001) /10^9</f>
        <v>4.6113917852421116</v>
      </c>
      <c r="L68" s="47">
        <f>4*Assumptions!$C$10/Assumptions!$G$14</f>
        <v>3.9591825493004298</v>
      </c>
      <c r="M68" s="45">
        <v>79.88</v>
      </c>
      <c r="N68" s="39">
        <v>61</v>
      </c>
      <c r="O68" s="44">
        <f>N68*Assumptions!$C$97/(Assumptions!$G$16*0.001) /10^9*M68/100</f>
        <v>31.804572835709479</v>
      </c>
      <c r="P68" s="48">
        <f>Assumptions!$C$116*Assumptions!$C$113/(Assumptions!$G$16*0.001) /10^9</f>
        <v>0</v>
      </c>
      <c r="Q68" s="42">
        <f t="shared" si="6"/>
        <v>128.91958831832824</v>
      </c>
      <c r="S68" s="29" t="str">
        <f t="shared" si="7"/>
        <v>(410,31,60,100,61,0.8)</v>
      </c>
    </row>
    <row r="69" spans="2:19">
      <c r="B69" s="38">
        <v>12</v>
      </c>
      <c r="C69" s="39">
        <v>410</v>
      </c>
      <c r="D69" s="39">
        <v>31</v>
      </c>
      <c r="E69" s="39">
        <v>70</v>
      </c>
      <c r="F69" s="39">
        <v>100</v>
      </c>
      <c r="G69" s="40">
        <f>B69*Assumptions!$C$19*365*24*Assumptions!$D$26*1000/(Assumptions!$G$14*0.001) /10^9</f>
        <v>12.702820315082077</v>
      </c>
      <c r="H69" s="40">
        <f>C69*Assumptions!$C$20*365*24*Assumptions!$D$30*1000/(Assumptions!$G$14*0.001) /10^9</f>
        <v>71.205070948402934</v>
      </c>
      <c r="I69" s="40">
        <f>E69*Assumptions!$C$46/(Assumptions!$G$14*0.001) /10^9</f>
        <v>3.4178550878853291</v>
      </c>
      <c r="J69" s="40">
        <f>D69*Assumptions!$C$56/(Assumptions!$G$14*0.001) /10^9</f>
        <v>1.7069598092609197</v>
      </c>
      <c r="K69" s="40">
        <f>F69*Assumptions!$C$65/(Assumptions!$G$14*0.001) /10^9</f>
        <v>4.6113917852421116</v>
      </c>
      <c r="L69" s="47">
        <f>4*Assumptions!$C$10/Assumptions!$G$14</f>
        <v>3.9591825493004298</v>
      </c>
      <c r="M69" s="45">
        <v>80.25</v>
      </c>
      <c r="N69" s="39">
        <v>61</v>
      </c>
      <c r="O69" s="44">
        <f>N69*Assumptions!$C$97/(Assumptions!$G$16*0.001) /10^9*M69/100</f>
        <v>31.951889960762216</v>
      </c>
      <c r="P69" s="48">
        <f>Assumptions!$C$116*Assumptions!$C$113/(Assumptions!$G$16*0.001) /10^9</f>
        <v>0</v>
      </c>
      <c r="Q69" s="42">
        <f t="shared" si="6"/>
        <v>129.55517045593604</v>
      </c>
      <c r="S69" s="29" t="str">
        <f t="shared" si="7"/>
        <v>(410,31,70,100,61,0.8)</v>
      </c>
    </row>
    <row r="70" spans="2:19">
      <c r="B70" s="38">
        <v>12</v>
      </c>
      <c r="C70" s="39">
        <v>410</v>
      </c>
      <c r="D70" s="39">
        <v>31</v>
      </c>
      <c r="E70" s="39">
        <v>80</v>
      </c>
      <c r="F70" s="39">
        <v>100</v>
      </c>
      <c r="G70" s="40">
        <f>B70*Assumptions!$C$19*365*24*Assumptions!$D$26*1000/(Assumptions!$G$14*0.001) /10^9</f>
        <v>12.702820315082077</v>
      </c>
      <c r="H70" s="40">
        <f>C70*Assumptions!$C$20*365*24*Assumptions!$D$30*1000/(Assumptions!$G$14*0.001) /10^9</f>
        <v>71.205070948402934</v>
      </c>
      <c r="I70" s="40">
        <f>E70*Assumptions!$C$46/(Assumptions!$G$14*0.001) /10^9</f>
        <v>3.9061201004403756</v>
      </c>
      <c r="J70" s="40">
        <f>D70*Assumptions!$C$56/(Assumptions!$G$14*0.001) /10^9</f>
        <v>1.7069598092609197</v>
      </c>
      <c r="K70" s="40">
        <f>F70*Assumptions!$C$65/(Assumptions!$G$14*0.001) /10^9</f>
        <v>4.6113917852421116</v>
      </c>
      <c r="L70" s="47">
        <f>4*Assumptions!$C$10/Assumptions!$G$14</f>
        <v>3.9591825493004298</v>
      </c>
      <c r="M70" s="45">
        <v>80.58</v>
      </c>
      <c r="N70" s="39">
        <v>60</v>
      </c>
      <c r="O70" s="44">
        <f>N70*Assumptions!$C$97/(Assumptions!$G$16*0.001) /10^9*M70/100</f>
        <v>31.557325485377277</v>
      </c>
      <c r="P70" s="48">
        <f>Assumptions!$C$116*Assumptions!$C$113/(Assumptions!$G$16*0.001) /10^9</f>
        <v>0</v>
      </c>
      <c r="Q70" s="42">
        <f t="shared" si="6"/>
        <v>129.64887099310613</v>
      </c>
      <c r="S70" s="29" t="str">
        <f t="shared" si="7"/>
        <v>(410,31,80,100,60,0.81)</v>
      </c>
    </row>
    <row r="71" spans="2:19">
      <c r="B71" s="38">
        <v>12</v>
      </c>
      <c r="C71" s="39">
        <v>410</v>
      </c>
      <c r="D71" s="39">
        <v>31</v>
      </c>
      <c r="E71" s="39">
        <v>90</v>
      </c>
      <c r="F71" s="39">
        <v>100</v>
      </c>
      <c r="G71" s="40">
        <f>B71*Assumptions!$C$19*365*24*Assumptions!$D$26*1000/(Assumptions!$G$14*0.001) /10^9</f>
        <v>12.702820315082077</v>
      </c>
      <c r="H71" s="40">
        <f>C71*Assumptions!$C$20*365*24*Assumptions!$D$30*1000/(Assumptions!$G$14*0.001) /10^9</f>
        <v>71.205070948402934</v>
      </c>
      <c r="I71" s="40">
        <f>E71*Assumptions!$C$46/(Assumptions!$G$14*0.001) /10^9</f>
        <v>4.3943851129954234</v>
      </c>
      <c r="J71" s="40">
        <f>D71*Assumptions!$C$56/(Assumptions!$G$14*0.001) /10^9</f>
        <v>1.7069598092609197</v>
      </c>
      <c r="K71" s="40">
        <f>F71*Assumptions!$C$65/(Assumptions!$G$14*0.001) /10^9</f>
        <v>4.6113917852421116</v>
      </c>
      <c r="L71" s="47">
        <f>4*Assumptions!$C$10/Assumptions!$G$14</f>
        <v>3.9591825493004298</v>
      </c>
      <c r="M71" s="45">
        <v>80.709999999999994</v>
      </c>
      <c r="N71" s="39">
        <v>60</v>
      </c>
      <c r="O71" s="44">
        <f>N71*Assumptions!$C$97/(Assumptions!$G$16*0.001) /10^9*M71/100</f>
        <v>31.608237030588235</v>
      </c>
      <c r="P71" s="48">
        <f>Assumptions!$C$116*Assumptions!$C$113/(Assumptions!$G$16*0.001) /10^9</f>
        <v>0</v>
      </c>
      <c r="Q71" s="42">
        <f t="shared" si="6"/>
        <v>130.18804755087214</v>
      </c>
      <c r="S71" s="29" t="str">
        <f t="shared" si="7"/>
        <v>(410,31,90,100,60,0.81)</v>
      </c>
    </row>
    <row r="72" spans="2:19">
      <c r="B72" s="38">
        <v>12</v>
      </c>
      <c r="C72" s="39">
        <v>410</v>
      </c>
      <c r="D72" s="39">
        <v>31</v>
      </c>
      <c r="E72" s="39">
        <v>100</v>
      </c>
      <c r="F72" s="39">
        <v>100</v>
      </c>
      <c r="G72" s="40">
        <f>B72*Assumptions!$C$19*365*24*Assumptions!$D$26*1000/(Assumptions!$G$14*0.001) /10^9</f>
        <v>12.702820315082077</v>
      </c>
      <c r="H72" s="40">
        <f>C72*Assumptions!$C$20*365*24*Assumptions!$D$30*1000/(Assumptions!$G$14*0.001) /10^9</f>
        <v>71.205070948402934</v>
      </c>
      <c r="I72" s="40">
        <f>E72*Assumptions!$C$46/(Assumptions!$G$14*0.001) /10^9</f>
        <v>4.8826501255504704</v>
      </c>
      <c r="J72" s="40">
        <f>D72*Assumptions!$C$56/(Assumptions!$G$14*0.001) /10^9</f>
        <v>1.7069598092609197</v>
      </c>
      <c r="K72" s="40">
        <f>F72*Assumptions!$C$65/(Assumptions!$G$14*0.001) /10^9</f>
        <v>4.6113917852421116</v>
      </c>
      <c r="L72" s="47">
        <f>4*Assumptions!$C$10/Assumptions!$G$14</f>
        <v>3.9591825493004298</v>
      </c>
      <c r="M72" s="45">
        <v>80.819999999999993</v>
      </c>
      <c r="N72" s="39">
        <v>60</v>
      </c>
      <c r="O72" s="44">
        <f>N72*Assumptions!$C$97/(Assumptions!$G$16*0.001) /10^9*M72/100</f>
        <v>31.651316030382123</v>
      </c>
      <c r="P72" s="48">
        <f>Assumptions!$C$116*Assumptions!$C$113/(Assumptions!$G$16*0.001) /10^9</f>
        <v>0</v>
      </c>
      <c r="Q72" s="42">
        <f t="shared" si="6"/>
        <v>130.71939156322108</v>
      </c>
      <c r="S72" s="29" t="str">
        <f t="shared" si="7"/>
        <v>(410,31,100,100,60,0.81)</v>
      </c>
    </row>
    <row r="73" spans="2:19">
      <c r="B73" s="38">
        <v>12</v>
      </c>
      <c r="C73" s="39">
        <v>420</v>
      </c>
      <c r="D73" s="39">
        <v>31</v>
      </c>
      <c r="E73" s="39">
        <v>20</v>
      </c>
      <c r="F73" s="39">
        <v>100</v>
      </c>
      <c r="G73" s="40">
        <f>B73*Assumptions!$C$19*365*24*Assumptions!$D$26*1000/(Assumptions!$G$14*0.001) /10^9</f>
        <v>12.702820315082077</v>
      </c>
      <c r="H73" s="40">
        <f>C73*Assumptions!$C$20*365*24*Assumptions!$D$30*1000/(Assumptions!$G$14*0.001) /10^9</f>
        <v>72.941779995924975</v>
      </c>
      <c r="I73" s="40">
        <f>E73*Assumptions!$C$46/(Assumptions!$G$14*0.001) /10^9</f>
        <v>0.9765300251100939</v>
      </c>
      <c r="J73" s="40">
        <f>D73*Assumptions!$C$56/(Assumptions!$G$14*0.001) /10^9</f>
        <v>1.7069598092609197</v>
      </c>
      <c r="K73" s="40">
        <f>F73*Assumptions!$C$65/(Assumptions!$G$14*0.001) /10^9</f>
        <v>4.6113917852421116</v>
      </c>
      <c r="L73" s="47">
        <f>4*Assumptions!$C$10/Assumptions!$G$14</f>
        <v>3.9591825493004298</v>
      </c>
      <c r="M73" s="45">
        <v>72.09</v>
      </c>
      <c r="N73" s="39">
        <v>69</v>
      </c>
      <c r="O73" s="44">
        <f>N73*Assumptions!$C$97/(Assumptions!$G$16*0.001) /10^9*M73/100</f>
        <v>32.467271449205462</v>
      </c>
      <c r="P73" s="48">
        <f>Assumptions!$C$116*Assumptions!$C$113/(Assumptions!$G$16*0.001) /10^9</f>
        <v>0</v>
      </c>
      <c r="Q73" s="42">
        <f t="shared" si="6"/>
        <v>129.36593592912607</v>
      </c>
      <c r="S73" s="29" t="str">
        <f t="shared" si="7"/>
        <v>(420,31,20,100,69,0.72)</v>
      </c>
    </row>
    <row r="74" spans="2:19">
      <c r="B74" s="38">
        <v>12</v>
      </c>
      <c r="C74" s="39">
        <v>420</v>
      </c>
      <c r="D74" s="39">
        <v>31</v>
      </c>
      <c r="E74" s="39">
        <v>30</v>
      </c>
      <c r="F74" s="39">
        <v>100</v>
      </c>
      <c r="G74" s="40">
        <f>B74*Assumptions!$C$19*365*24*Assumptions!$D$26*1000/(Assumptions!$G$14*0.001) /10^9</f>
        <v>12.702820315082077</v>
      </c>
      <c r="H74" s="40">
        <f>C74*Assumptions!$C$20*365*24*Assumptions!$D$30*1000/(Assumptions!$G$14*0.001) /10^9</f>
        <v>72.941779995924975</v>
      </c>
      <c r="I74" s="40">
        <f>E74*Assumptions!$C$46/(Assumptions!$G$14*0.001) /10^9</f>
        <v>1.4647950376651411</v>
      </c>
      <c r="J74" s="40">
        <f>D74*Assumptions!$C$56/(Assumptions!$G$14*0.001) /10^9</f>
        <v>1.7069598092609197</v>
      </c>
      <c r="K74" s="40">
        <f>F74*Assumptions!$C$65/(Assumptions!$G$14*0.001) /10^9</f>
        <v>4.6113917852421116</v>
      </c>
      <c r="L74" s="47">
        <f>4*Assumptions!$C$10/Assumptions!$G$14</f>
        <v>3.9591825493004298</v>
      </c>
      <c r="M74" s="45">
        <v>77.239999999999995</v>
      </c>
      <c r="N74" s="39">
        <v>63</v>
      </c>
      <c r="O74" s="44">
        <f>N74*Assumptions!$C$97/(Assumptions!$G$16*0.001) /10^9*M74/100</f>
        <v>31.761754920762819</v>
      </c>
      <c r="P74" s="48">
        <f>Assumptions!$C$116*Assumptions!$C$113/(Assumptions!$G$16*0.001) /10^9</f>
        <v>0</v>
      </c>
      <c r="Q74" s="42">
        <f t="shared" si="6"/>
        <v>129.14868441323847</v>
      </c>
      <c r="S74" s="29" t="str">
        <f t="shared" si="7"/>
        <v>(420,31,30,100,63,0.77)</v>
      </c>
    </row>
    <row r="75" spans="2:19">
      <c r="B75" s="38">
        <v>12</v>
      </c>
      <c r="C75" s="39">
        <v>420</v>
      </c>
      <c r="D75" s="39">
        <v>31</v>
      </c>
      <c r="E75" s="39">
        <v>40</v>
      </c>
      <c r="F75" s="39">
        <v>100</v>
      </c>
      <c r="G75" s="40">
        <f>B75*Assumptions!$C$19*365*24*Assumptions!$D$26*1000/(Assumptions!$G$14*0.001) /10^9</f>
        <v>12.702820315082077</v>
      </c>
      <c r="H75" s="40">
        <f>C75*Assumptions!$C$20*365*24*Assumptions!$D$30*1000/(Assumptions!$G$14*0.001) /10^9</f>
        <v>72.941779995924975</v>
      </c>
      <c r="I75" s="40">
        <f>E75*Assumptions!$C$46/(Assumptions!$G$14*0.001) /10^9</f>
        <v>1.9530600502201878</v>
      </c>
      <c r="J75" s="40">
        <f>D75*Assumptions!$C$56/(Assumptions!$G$14*0.001) /10^9</f>
        <v>1.7069598092609197</v>
      </c>
      <c r="K75" s="40">
        <f>F75*Assumptions!$C$65/(Assumptions!$G$14*0.001) /10^9</f>
        <v>4.6113917852421116</v>
      </c>
      <c r="L75" s="47">
        <f>4*Assumptions!$C$10/Assumptions!$G$14</f>
        <v>3.9591825493004298</v>
      </c>
      <c r="M75" s="45">
        <v>79.599999999999994</v>
      </c>
      <c r="N75" s="39">
        <v>61</v>
      </c>
      <c r="O75" s="44">
        <f>N75*Assumptions!$C$97/(Assumptions!$G$16*0.001) /10^9*M75/100</f>
        <v>31.693089605939839</v>
      </c>
      <c r="P75" s="48">
        <f>Assumptions!$C$116*Assumptions!$C$113/(Assumptions!$G$16*0.001) /10^9</f>
        <v>0</v>
      </c>
      <c r="Q75" s="42">
        <f t="shared" si="6"/>
        <v>129.56828411097055</v>
      </c>
      <c r="S75" s="29" t="str">
        <f t="shared" si="7"/>
        <v>(420,31,40,100,61,0.8)</v>
      </c>
    </row>
    <row r="76" spans="2:19">
      <c r="B76" s="38">
        <v>12</v>
      </c>
      <c r="C76" s="39">
        <v>420</v>
      </c>
      <c r="D76" s="39">
        <v>31</v>
      </c>
      <c r="E76" s="39">
        <v>50</v>
      </c>
      <c r="F76" s="39">
        <v>100</v>
      </c>
      <c r="G76" s="40">
        <f>B76*Assumptions!$C$19*365*24*Assumptions!$D$26*1000/(Assumptions!$G$14*0.001) /10^9</f>
        <v>12.702820315082077</v>
      </c>
      <c r="H76" s="40">
        <f>C76*Assumptions!$C$20*365*24*Assumptions!$D$30*1000/(Assumptions!$G$14*0.001) /10^9</f>
        <v>72.941779995924975</v>
      </c>
      <c r="I76" s="40">
        <f>E76*Assumptions!$C$46/(Assumptions!$G$14*0.001) /10^9</f>
        <v>2.4413250627752352</v>
      </c>
      <c r="J76" s="40">
        <f>D76*Assumptions!$C$56/(Assumptions!$G$14*0.001) /10^9</f>
        <v>1.7069598092609197</v>
      </c>
      <c r="K76" s="40">
        <f>F76*Assumptions!$C$65/(Assumptions!$G$14*0.001) /10^9</f>
        <v>4.6113917852421116</v>
      </c>
      <c r="L76" s="47">
        <f>4*Assumptions!$C$10/Assumptions!$G$14</f>
        <v>3.9591825493004298</v>
      </c>
      <c r="M76" s="45">
        <v>80.739999999999995</v>
      </c>
      <c r="N76" s="39">
        <v>59</v>
      </c>
      <c r="O76" s="44">
        <f>N76*Assumptions!$C$97/(Assumptions!$G$16*0.001) /10^9*M76/100</f>
        <v>31.092986084568611</v>
      </c>
      <c r="P76" s="48">
        <f>Assumptions!$C$116*Assumptions!$C$113/(Assumptions!$G$16*0.001) /10^9</f>
        <v>0</v>
      </c>
      <c r="Q76" s="42">
        <f t="shared" si="6"/>
        <v>129.45644560215436</v>
      </c>
      <c r="S76" s="29" t="str">
        <f t="shared" si="7"/>
        <v>(420,31,50,100,59,0.81)</v>
      </c>
    </row>
    <row r="77" spans="2:19">
      <c r="B77" s="38">
        <v>12</v>
      </c>
      <c r="C77" s="39">
        <v>420</v>
      </c>
      <c r="D77" s="39">
        <v>31</v>
      </c>
      <c r="E77" s="39">
        <v>60</v>
      </c>
      <c r="F77" s="39">
        <v>100</v>
      </c>
      <c r="G77" s="40">
        <f>B77*Assumptions!$C$19*365*24*Assumptions!$D$26*1000/(Assumptions!$G$14*0.001) /10^9</f>
        <v>12.702820315082077</v>
      </c>
      <c r="H77" s="40">
        <f>C77*Assumptions!$C$20*365*24*Assumptions!$D$30*1000/(Assumptions!$G$14*0.001) /10^9</f>
        <v>72.941779995924975</v>
      </c>
      <c r="I77" s="40">
        <f>E77*Assumptions!$C$46/(Assumptions!$G$14*0.001) /10^9</f>
        <v>2.9295900753302822</v>
      </c>
      <c r="J77" s="40">
        <f>D77*Assumptions!$C$56/(Assumptions!$G$14*0.001) /10^9</f>
        <v>1.7069598092609197</v>
      </c>
      <c r="K77" s="40">
        <f>F77*Assumptions!$C$65/(Assumptions!$G$14*0.001) /10^9</f>
        <v>4.6113917852421116</v>
      </c>
      <c r="L77" s="47">
        <f>4*Assumptions!$C$10/Assumptions!$G$14</f>
        <v>3.9591825493004298</v>
      </c>
      <c r="M77" s="45">
        <v>81.400000000000006</v>
      </c>
      <c r="N77" s="39">
        <v>59</v>
      </c>
      <c r="O77" s="44">
        <f>N77*Assumptions!$C$97/(Assumptions!$G$16*0.001) /10^9*M77/100</f>
        <v>31.347152183352556</v>
      </c>
      <c r="P77" s="48">
        <f>Assumptions!$C$116*Assumptions!$C$113/(Assumptions!$G$16*0.001) /10^9</f>
        <v>0</v>
      </c>
      <c r="Q77" s="42">
        <f t="shared" si="6"/>
        <v>130.19887671349335</v>
      </c>
      <c r="S77" s="29" t="str">
        <f t="shared" si="7"/>
        <v>(420,31,60,100,59,0.81)</v>
      </c>
    </row>
    <row r="78" spans="2:19">
      <c r="B78" s="38">
        <v>12</v>
      </c>
      <c r="C78" s="39">
        <v>420</v>
      </c>
      <c r="D78" s="39">
        <v>31</v>
      </c>
      <c r="E78" s="39">
        <v>70</v>
      </c>
      <c r="F78" s="39">
        <v>100</v>
      </c>
      <c r="G78" s="40">
        <f>B78*Assumptions!$C$19*365*24*Assumptions!$D$26*1000/(Assumptions!$G$14*0.001) /10^9</f>
        <v>12.702820315082077</v>
      </c>
      <c r="H78" s="40">
        <f>C78*Assumptions!$C$20*365*24*Assumptions!$D$30*1000/(Assumptions!$G$14*0.001) /10^9</f>
        <v>72.941779995924975</v>
      </c>
      <c r="I78" s="40">
        <f>E78*Assumptions!$C$46/(Assumptions!$G$14*0.001) /10^9</f>
        <v>3.4178550878853291</v>
      </c>
      <c r="J78" s="40">
        <f>D78*Assumptions!$C$56/(Assumptions!$G$14*0.001) /10^9</f>
        <v>1.7069598092609197</v>
      </c>
      <c r="K78" s="40">
        <f>F78*Assumptions!$C$65/(Assumptions!$G$14*0.001) /10^9</f>
        <v>4.6113917852421116</v>
      </c>
      <c r="L78" s="47">
        <f>4*Assumptions!$C$10/Assumptions!$G$14</f>
        <v>3.9591825493004298</v>
      </c>
      <c r="M78" s="45">
        <v>81.81</v>
      </c>
      <c r="N78" s="39">
        <v>59</v>
      </c>
      <c r="O78" s="44">
        <f>N78*Assumptions!$C$97/(Assumptions!$G$16*0.001) /10^9*M78/100</f>
        <v>31.505043244718337</v>
      </c>
      <c r="P78" s="48">
        <f>Assumptions!$C$116*Assumptions!$C$113/(Assumptions!$G$16*0.001) /10^9</f>
        <v>0</v>
      </c>
      <c r="Q78" s="42">
        <f t="shared" si="6"/>
        <v>130.8450327874142</v>
      </c>
      <c r="S78" s="29" t="str">
        <f t="shared" si="7"/>
        <v>(420,31,70,100,59,0.82)</v>
      </c>
    </row>
    <row r="79" spans="2:19">
      <c r="B79" s="38">
        <v>12</v>
      </c>
      <c r="C79" s="39">
        <v>420</v>
      </c>
      <c r="D79" s="39">
        <v>31</v>
      </c>
      <c r="E79" s="39">
        <v>80</v>
      </c>
      <c r="F79" s="39">
        <v>100</v>
      </c>
      <c r="G79" s="40">
        <f>B79*Assumptions!$C$19*365*24*Assumptions!$D$26*1000/(Assumptions!$G$14*0.001) /10^9</f>
        <v>12.702820315082077</v>
      </c>
      <c r="H79" s="40">
        <f>C79*Assumptions!$C$20*365*24*Assumptions!$D$30*1000/(Assumptions!$G$14*0.001) /10^9</f>
        <v>72.941779995924975</v>
      </c>
      <c r="I79" s="40">
        <f>E79*Assumptions!$C$46/(Assumptions!$G$14*0.001) /10^9</f>
        <v>3.9061201004403756</v>
      </c>
      <c r="J79" s="40">
        <f>D79*Assumptions!$C$56/(Assumptions!$G$14*0.001) /10^9</f>
        <v>1.7069598092609197</v>
      </c>
      <c r="K79" s="40">
        <f>F79*Assumptions!$C$65/(Assumptions!$G$14*0.001) /10^9</f>
        <v>4.6113917852421116</v>
      </c>
      <c r="L79" s="47">
        <f>4*Assumptions!$C$10/Assumptions!$G$14</f>
        <v>3.9591825493004298</v>
      </c>
      <c r="M79" s="45">
        <v>82.03</v>
      </c>
      <c r="N79" s="39">
        <v>58</v>
      </c>
      <c r="O79" s="44">
        <f>N79*Assumptions!$C$97/(Assumptions!$G$16*0.001) /10^9*M79/100</f>
        <v>31.054345527177734</v>
      </c>
      <c r="P79" s="48">
        <f>Assumptions!$C$116*Assumptions!$C$113/(Assumptions!$G$16*0.001) /10^9</f>
        <v>0</v>
      </c>
      <c r="Q79" s="42">
        <f t="shared" si="6"/>
        <v>130.88260008242864</v>
      </c>
      <c r="S79" s="29" t="str">
        <f t="shared" si="7"/>
        <v>(420,31,80,100,58,0.82)</v>
      </c>
    </row>
    <row r="80" spans="2:19">
      <c r="B80" s="38">
        <v>12</v>
      </c>
      <c r="C80" s="39">
        <v>420</v>
      </c>
      <c r="D80" s="39">
        <v>31</v>
      </c>
      <c r="E80" s="39">
        <v>90</v>
      </c>
      <c r="F80" s="39">
        <v>100</v>
      </c>
      <c r="G80" s="40">
        <f>B80*Assumptions!$C$19*365*24*Assumptions!$D$26*1000/(Assumptions!$G$14*0.001) /10^9</f>
        <v>12.702820315082077</v>
      </c>
      <c r="H80" s="40">
        <f>C80*Assumptions!$C$20*365*24*Assumptions!$D$30*1000/(Assumptions!$G$14*0.001) /10^9</f>
        <v>72.941779995924975</v>
      </c>
      <c r="I80" s="40">
        <f>E80*Assumptions!$C$46/(Assumptions!$G$14*0.001) /10^9</f>
        <v>4.3943851129954234</v>
      </c>
      <c r="J80" s="40">
        <f>D80*Assumptions!$C$56/(Assumptions!$G$14*0.001) /10^9</f>
        <v>1.7069598092609197</v>
      </c>
      <c r="K80" s="40">
        <f>F80*Assumptions!$C$65/(Assumptions!$G$14*0.001) /10^9</f>
        <v>4.6113917852421116</v>
      </c>
      <c r="L80" s="47">
        <f>4*Assumptions!$C$10/Assumptions!$G$14</f>
        <v>3.9591825493004298</v>
      </c>
      <c r="M80" s="45">
        <v>82.16</v>
      </c>
      <c r="N80" s="39">
        <v>58</v>
      </c>
      <c r="O80" s="44">
        <f>N80*Assumptions!$C$97/(Assumptions!$G$16*0.001) /10^9*M80/100</f>
        <v>31.103560020881659</v>
      </c>
      <c r="P80" s="48">
        <f>Assumptions!$C$116*Assumptions!$C$113/(Assumptions!$G$16*0.001) /10^9</f>
        <v>0</v>
      </c>
      <c r="Q80" s="42">
        <f t="shared" si="6"/>
        <v>131.4200795886876</v>
      </c>
      <c r="S80" s="29" t="str">
        <f t="shared" si="7"/>
        <v>(420,31,90,100,58,0.82)</v>
      </c>
    </row>
    <row r="81" spans="2:19">
      <c r="B81" s="38">
        <v>12</v>
      </c>
      <c r="C81" s="39">
        <v>420</v>
      </c>
      <c r="D81" s="39">
        <v>31</v>
      </c>
      <c r="E81" s="39">
        <v>100</v>
      </c>
      <c r="F81" s="39">
        <v>100</v>
      </c>
      <c r="G81" s="40">
        <f>B81*Assumptions!$C$19*365*24*Assumptions!$D$26*1000/(Assumptions!$G$14*0.001) /10^9</f>
        <v>12.702820315082077</v>
      </c>
      <c r="H81" s="40">
        <f>C81*Assumptions!$C$20*365*24*Assumptions!$D$30*1000/(Assumptions!$G$14*0.001) /10^9</f>
        <v>72.941779995924975</v>
      </c>
      <c r="I81" s="40">
        <f>E81*Assumptions!$C$46/(Assumptions!$G$14*0.001) /10^9</f>
        <v>4.8826501255504704</v>
      </c>
      <c r="J81" s="40">
        <f>D81*Assumptions!$C$56/(Assumptions!$G$14*0.001) /10^9</f>
        <v>1.7069598092609197</v>
      </c>
      <c r="K81" s="40">
        <f>F81*Assumptions!$C$65/(Assumptions!$G$14*0.001) /10^9</f>
        <v>4.6113917852421116</v>
      </c>
      <c r="L81" s="47">
        <f>4*Assumptions!$C$10/Assumptions!$G$14</f>
        <v>3.9591825493004298</v>
      </c>
      <c r="M81" s="45">
        <v>82.29</v>
      </c>
      <c r="N81" s="39">
        <v>58</v>
      </c>
      <c r="O81" s="44">
        <f>N81*Assumptions!$C$97/(Assumptions!$G$16*0.001) /10^9*M81/100</f>
        <v>31.152774514585591</v>
      </c>
      <c r="P81" s="48">
        <f>Assumptions!$C$116*Assumptions!$C$113/(Assumptions!$G$16*0.001) /10^9</f>
        <v>0</v>
      </c>
      <c r="Q81" s="42">
        <f t="shared" si="6"/>
        <v>131.95755909494659</v>
      </c>
      <c r="S81" s="29" t="str">
        <f t="shared" si="7"/>
        <v>(420,31,100,100,58,0.82)</v>
      </c>
    </row>
    <row r="82" spans="2:19">
      <c r="B82" s="38"/>
      <c r="C82" s="39"/>
      <c r="D82" s="39"/>
      <c r="E82" s="39"/>
      <c r="F82" s="39"/>
      <c r="G82" s="40"/>
      <c r="H82" s="40"/>
      <c r="I82" s="40"/>
      <c r="J82" s="40"/>
      <c r="K82" s="40"/>
      <c r="L82" s="47"/>
      <c r="M82" s="45"/>
      <c r="N82" s="39"/>
      <c r="O82" s="44"/>
      <c r="P82" s="48"/>
      <c r="Q82" s="48"/>
      <c r="S82" s="29"/>
    </row>
    <row r="83" spans="2:19">
      <c r="B83" s="38"/>
      <c r="C83" s="39"/>
      <c r="D83" s="39"/>
      <c r="E83" s="39"/>
      <c r="F83" s="39"/>
      <c r="G83" s="40"/>
      <c r="H83" s="40"/>
      <c r="I83" s="40"/>
      <c r="J83" s="40"/>
      <c r="K83" s="40"/>
      <c r="L83" s="47"/>
      <c r="M83" s="45"/>
      <c r="N83" s="39"/>
      <c r="O83" s="44"/>
      <c r="P83" s="48"/>
      <c r="Q83" s="48"/>
      <c r="S83" s="29"/>
    </row>
  </sheetData>
  <autoFilter ref="B4:N4"/>
  <mergeCells count="2">
    <mergeCell ref="G2:L2"/>
    <mergeCell ref="M2:R2"/>
  </mergeCells>
  <phoneticPr fontId="15"/>
  <conditionalFormatting sqref="Q5:Q3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7:Q8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15">
    <cfRule type="colorScale" priority="10">
      <colorScale>
        <cfvo type="min"/>
        <cfvo type="percentile" val="50"/>
        <cfvo type="max"/>
        <color rgb="FFF8696B"/>
        <color theme="0"/>
        <color theme="4"/>
      </colorScale>
    </cfRule>
    <cfRule type="colorScale" priority="11">
      <colorScale>
        <cfvo type="min"/>
        <cfvo type="percentile" val="50"/>
        <cfvo type="max"/>
        <color rgb="FFFF3A22"/>
        <color theme="0"/>
        <color rgb="FF0070C0"/>
      </colorScale>
    </cfRule>
    <cfRule type="colorScale" priority="12">
      <colorScale>
        <cfvo type="min"/>
        <cfvo type="percentile" val="50"/>
        <cfvo type="max"/>
        <color rgb="FFFF7128"/>
        <color theme="0"/>
        <color rgb="FF0070C0"/>
      </colorScale>
    </cfRule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6:C21">
    <cfRule type="colorScale" priority="6">
      <colorScale>
        <cfvo type="min"/>
        <cfvo type="percentile" val="50"/>
        <cfvo type="max"/>
        <color rgb="FFF8696B"/>
        <color theme="0"/>
        <color theme="4"/>
      </colorScale>
    </cfRule>
    <cfRule type="colorScale" priority="7">
      <colorScale>
        <cfvo type="min"/>
        <cfvo type="percentile" val="50"/>
        <cfvo type="max"/>
        <color rgb="FFFF3A22"/>
        <color theme="0"/>
        <color rgb="FF0070C0"/>
      </colorScale>
    </cfRule>
    <cfRule type="colorScale" priority="8">
      <colorScale>
        <cfvo type="min"/>
        <cfvo type="percentile" val="50"/>
        <cfvo type="max"/>
        <color rgb="FFFF7128"/>
        <color theme="0"/>
        <color rgb="FF0070C0"/>
      </colorScale>
    </cfRule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2:C28">
    <cfRule type="colorScale" priority="2">
      <colorScale>
        <cfvo type="min"/>
        <cfvo type="percentile" val="50"/>
        <cfvo type="max"/>
        <color rgb="FFF8696B"/>
        <color theme="0"/>
        <color theme="4"/>
      </colorScale>
    </cfRule>
    <cfRule type="colorScale" priority="3">
      <colorScale>
        <cfvo type="min"/>
        <cfvo type="percentile" val="50"/>
        <cfvo type="max"/>
        <color rgb="FFFF3A22"/>
        <color theme="0"/>
        <color rgb="FF0070C0"/>
      </colorScale>
    </cfRule>
    <cfRule type="colorScale" priority="4">
      <colorScale>
        <cfvo type="min"/>
        <cfvo type="percentile" val="50"/>
        <cfvo type="max"/>
        <color rgb="FFFF7128"/>
        <color theme="0"/>
        <color rgb="FF0070C0"/>
      </colorScale>
    </cfRule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9:C83">
    <cfRule type="colorScale" priority="396">
      <colorScale>
        <cfvo type="min"/>
        <cfvo type="percentile" val="50"/>
        <cfvo type="max"/>
        <color rgb="FFF8696B"/>
        <color theme="0"/>
        <color theme="4"/>
      </colorScale>
    </cfRule>
    <cfRule type="colorScale" priority="397">
      <colorScale>
        <cfvo type="min"/>
        <cfvo type="percentile" val="50"/>
        <cfvo type="max"/>
        <color rgb="FFFF3A22"/>
        <color theme="0"/>
        <color rgb="FF0070C0"/>
      </colorScale>
    </cfRule>
    <cfRule type="colorScale" priority="398">
      <colorScale>
        <cfvo type="min"/>
        <cfvo type="percentile" val="50"/>
        <cfvo type="max"/>
        <color rgb="FFFF7128"/>
        <color theme="0"/>
        <color rgb="FF0070C0"/>
      </colorScale>
    </cfRule>
    <cfRule type="colorScale" priority="3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5:C83">
    <cfRule type="colorScale" priority="4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:C81">
    <cfRule type="colorScale" priority="1">
      <colorScale>
        <cfvo type="min"/>
        <cfvo type="percentile" val="50"/>
        <cfvo type="max"/>
        <color rgb="FFF8696B"/>
        <color theme="0"/>
        <color theme="4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Assumptions</vt:lpstr>
      <vt:lpstr>No DAC</vt:lpstr>
      <vt:lpstr>Zero 43</vt:lpstr>
      <vt:lpstr>Zero 101</vt:lpstr>
      <vt:lpstr>Zero 162</vt:lpstr>
      <vt:lpstr>Neg_43</vt:lpstr>
      <vt:lpstr>Neg_101</vt:lpstr>
      <vt:lpstr>Neg_162</vt:lpstr>
      <vt:lpstr>Neg_162 (100yr)</vt:lpstr>
      <vt:lpstr>Overall</vt:lpstr>
      <vt:lpstr>DAC Capacity 43_101_162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 Suzuki</dc:creator>
  <cp:lastModifiedBy>Rei Suzuki</cp:lastModifiedBy>
  <cp:revision/>
  <dcterms:created xsi:type="dcterms:W3CDTF">2024-02-24T13:18:34Z</dcterms:created>
  <dcterms:modified xsi:type="dcterms:W3CDTF">2025-03-22T20:45:24Z</dcterms:modified>
</cp:coreProperties>
</file>