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ck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<sst xmlns="http://schemas.openxmlformats.org/spreadsheetml/2006/main" count="128" uniqueCount="128">
  <si>
    <t xml:space="preserve">My Stock Alerts List (NSE)</t>
  </si>
  <si>
    <t xml:space="preserve">Modify fx in this column</t>
  </si>
  <si>
    <t xml:space="preserve">Stock Name</t>
  </si>
  <si>
    <t xml:space="preserve">Stock Symbol</t>
  </si>
  <si>
    <t xml:space="preserve">Current Price (Refresh Per Minute)</t>
  </si>
  <si>
    <t xml:space="preserve">Avg Invested Price</t>
  </si>
  <si>
    <t xml:space="preserve">Number of Shares</t>
  </si>
  <si>
    <t xml:space="preserve">Total Invested</t>
  </si>
  <si>
    <t xml:space="preserve">Current Portfolio Value </t>
  </si>
  <si>
    <t xml:space="preserve">Profit or Loss</t>
  </si>
  <si>
    <t xml:space="preserve">Watch Upper Threshold</t>
  </si>
  <si>
    <t xml:space="preserve">Watch Lower Threshold</t>
  </si>
  <si>
    <t xml:space="preserve">AARTIIND</t>
  </si>
  <si>
    <t xml:space="preserve">NSE:AARTIIND</t>
  </si>
  <si>
    <t xml:space="preserve">ALKYLAMINE</t>
  </si>
  <si>
    <t xml:space="preserve">NSE:ALKYLAMINE</t>
  </si>
  <si>
    <t xml:space="preserve">ASHOKLEY</t>
  </si>
  <si>
    <t xml:space="preserve">NSE:ASHOKLEY</t>
  </si>
  <si>
    <t xml:space="preserve">ASIANPAINT</t>
  </si>
  <si>
    <t xml:space="preserve">NSE:ASIANPAINT</t>
  </si>
  <si>
    <t xml:space="preserve">BAJAJ-AUTO</t>
  </si>
  <si>
    <t xml:space="preserve">NSE:BAJAJ-AUTO</t>
  </si>
  <si>
    <t xml:space="preserve">BAJAJELEC</t>
  </si>
  <si>
    <t xml:space="preserve">NSE:BAJAJELEC</t>
  </si>
  <si>
    <t xml:space="preserve">BAJAJFINSV</t>
  </si>
  <si>
    <t xml:space="preserve">NSE:BAJAJFINSV</t>
  </si>
  <si>
    <t xml:space="preserve">BAJFINANCE</t>
  </si>
  <si>
    <t xml:space="preserve">NSE:BAJFINANCE</t>
  </si>
  <si>
    <t xml:space="preserve">BERGEPAINT</t>
  </si>
  <si>
    <t xml:space="preserve">NSE:BERGEPAINT</t>
  </si>
  <si>
    <t xml:space="preserve">BRITANNIA</t>
  </si>
  <si>
    <t xml:space="preserve">NSE:BRITANNIA</t>
  </si>
  <si>
    <t xml:space="preserve">CAMS</t>
  </si>
  <si>
    <t xml:space="preserve">NSE:CAMS</t>
  </si>
  <si>
    <t xml:space="preserve">CDSL</t>
  </si>
  <si>
    <t xml:space="preserve">NSE:CDSL</t>
  </si>
  <si>
    <t xml:space="preserve">CIPLA</t>
  </si>
  <si>
    <t xml:space="preserve">NSE:CIPLA</t>
  </si>
  <si>
    <t xml:space="preserve">DABUR</t>
  </si>
  <si>
    <t xml:space="preserve">NSE:DABUR</t>
  </si>
  <si>
    <t xml:space="preserve">DEEPAKNTR</t>
  </si>
  <si>
    <t xml:space="preserve">NSE:DEEPAKNTR</t>
  </si>
  <si>
    <t xml:space="preserve">DIVISLAB</t>
  </si>
  <si>
    <t xml:space="preserve">NSE:DIVISLAB</t>
  </si>
  <si>
    <t xml:space="preserve">DMART</t>
  </si>
  <si>
    <t xml:space="preserve">NSE:DMART</t>
  </si>
  <si>
    <t xml:space="preserve">DRREDDY</t>
  </si>
  <si>
    <t xml:space="preserve">NSE:DRREDDY</t>
  </si>
  <si>
    <t xml:space="preserve">EICHERMOT</t>
  </si>
  <si>
    <t xml:space="preserve">NSE:EICHERMOT</t>
  </si>
  <si>
    <t xml:space="preserve">HCLTECH</t>
  </si>
  <si>
    <t xml:space="preserve">NSE:HCLTECH</t>
  </si>
  <si>
    <t xml:space="preserve">HDFC</t>
  </si>
  <si>
    <t xml:space="preserve">NSE:HDFC</t>
  </si>
  <si>
    <t xml:space="preserve">HDFCAMC</t>
  </si>
  <si>
    <t xml:space="preserve">NSE:HDFCAMC</t>
  </si>
  <si>
    <t xml:space="preserve">HDFCBANK</t>
  </si>
  <si>
    <t xml:space="preserve">NSE:HDFCBANK</t>
  </si>
  <si>
    <t xml:space="preserve">HDFCLIFE</t>
  </si>
  <si>
    <t xml:space="preserve">NSE:HDFCLIFE</t>
  </si>
  <si>
    <t xml:space="preserve">HINDUNILVR</t>
  </si>
  <si>
    <t xml:space="preserve">NSE:HINDUNILVR</t>
  </si>
  <si>
    <t xml:space="preserve">ICICIBANK</t>
  </si>
  <si>
    <t xml:space="preserve">NSE:ICICIBANK</t>
  </si>
  <si>
    <t xml:space="preserve">ICICIGI</t>
  </si>
  <si>
    <t xml:space="preserve">NSE:ICICIGI</t>
  </si>
  <si>
    <t xml:space="preserve">ICICIPRULI</t>
  </si>
  <si>
    <t xml:space="preserve">NSE:ICICIPRULI</t>
  </si>
  <si>
    <t xml:space="preserve">INFY</t>
  </si>
  <si>
    <t xml:space="preserve">NSE:INFY</t>
  </si>
  <si>
    <t xml:space="preserve">ITC</t>
  </si>
  <si>
    <t xml:space="preserve">NSE:ITC</t>
  </si>
  <si>
    <t xml:space="preserve">JUBLFOOD</t>
  </si>
  <si>
    <t xml:space="preserve">NSE:JUBLFOOD</t>
  </si>
  <si>
    <t xml:space="preserve">KOTAKBANK</t>
  </si>
  <si>
    <t xml:space="preserve">NSE:KOTAKBANK</t>
  </si>
  <si>
    <t xml:space="preserve">LTI</t>
  </si>
  <si>
    <t xml:space="preserve">NSE:LTI</t>
  </si>
  <si>
    <t xml:space="preserve">LTTS</t>
  </si>
  <si>
    <t xml:space="preserve">NSE:LTTS</t>
  </si>
  <si>
    <t xml:space="preserve">M&amp;M</t>
  </si>
  <si>
    <t xml:space="preserve">NSE:M&amp;M</t>
  </si>
  <si>
    <t xml:space="preserve">MARICO</t>
  </si>
  <si>
    <t xml:space="preserve">NSE:MARICO</t>
  </si>
  <si>
    <t xml:space="preserve">MINDAIND</t>
  </si>
  <si>
    <t xml:space="preserve">NSE:MINDAIND</t>
  </si>
  <si>
    <t xml:space="preserve">MOTHERSUMI</t>
  </si>
  <si>
    <t xml:space="preserve">NSE:MOTHERSUMI</t>
  </si>
  <si>
    <t xml:space="preserve">MUTHOOTFIN</t>
  </si>
  <si>
    <t xml:space="preserve">NSE:MUTHOOTFIN</t>
  </si>
  <si>
    <t xml:space="preserve">NAVINFLUOR</t>
  </si>
  <si>
    <t xml:space="preserve">NSE:NAVINFLUOR</t>
  </si>
  <si>
    <t xml:space="preserve">NESTLEIND</t>
  </si>
  <si>
    <t xml:space="preserve">NSE:NESTLEIND</t>
  </si>
  <si>
    <t xml:space="preserve">PGHH</t>
  </si>
  <si>
    <t xml:space="preserve">NSE:PGHH</t>
  </si>
  <si>
    <t xml:space="preserve">PIDILITIND</t>
  </si>
  <si>
    <t xml:space="preserve">NSE:PIDILITIND</t>
  </si>
  <si>
    <t xml:space="preserve">PIIND</t>
  </si>
  <si>
    <t xml:space="preserve">NSE:PIIND</t>
  </si>
  <si>
    <t xml:space="preserve">POLYCAB</t>
  </si>
  <si>
    <t xml:space="preserve">NSE:POLYCAB</t>
  </si>
  <si>
    <t xml:space="preserve">RELIANCE</t>
  </si>
  <si>
    <t xml:space="preserve">NSE:RELIANCE</t>
  </si>
  <si>
    <t xml:space="preserve">TATACHEM</t>
  </si>
  <si>
    <t xml:space="preserve">NSE:TATACHEM</t>
  </si>
  <si>
    <t xml:space="preserve">TATACONSUM</t>
  </si>
  <si>
    <t xml:space="preserve">NSE:TATACONSUM</t>
  </si>
  <si>
    <t xml:space="preserve">TATAELXSI</t>
  </si>
  <si>
    <t xml:space="preserve">NSE:TATAELXSI</t>
  </si>
  <si>
    <t xml:space="preserve">TATAMOTORS</t>
  </si>
  <si>
    <t xml:space="preserve">NSE:TATAMOTORS</t>
  </si>
  <si>
    <t xml:space="preserve">TATAPOWER</t>
  </si>
  <si>
    <t xml:space="preserve">NSE:TATAPOWER</t>
  </si>
  <si>
    <t xml:space="preserve">TCS</t>
  </si>
  <si>
    <t xml:space="preserve">NSE:TCS</t>
  </si>
  <si>
    <t xml:space="preserve">TECHM</t>
  </si>
  <si>
    <t xml:space="preserve">NSE:TECHM</t>
  </si>
  <si>
    <t xml:space="preserve">TRENT</t>
  </si>
  <si>
    <t xml:space="preserve">NSE:TRENT</t>
  </si>
  <si>
    <t xml:space="preserve">TRIDENT</t>
  </si>
  <si>
    <t xml:space="preserve">NSE:TRIDENT</t>
  </si>
  <si>
    <t xml:space="preserve">VOLTAS</t>
  </si>
  <si>
    <t xml:space="preserve">NSE:VOLTAS</t>
  </si>
  <si>
    <t xml:space="preserve">WIPRO</t>
  </si>
  <si>
    <t xml:space="preserve">NSE:WIPRO</t>
  </si>
  <si>
    <t xml:space="preserve">YESBANK</t>
  </si>
  <si>
    <t xml:space="preserve">NSE:YESBANK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</si>
</sst>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u val="single"/>
      <sz val="12"/>
      <color rgb="FFFF000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3C78D8"/>
        <bgColor rgb="FF666699"/>
      </patternFill>
    </fill>
    <fill>
      <patternFill patternType="solid">
        <fgColor rgb="FF34A853"/>
        <bgColor rgb="FF38761D"/>
      </patternFill>
    </fill>
    <fill>
      <patternFill patternType="solid">
        <fgColor rgb="FF1155CC"/>
        <bgColor rgb="FF3C78D8"/>
      </patternFill>
    </fill>
    <fill>
      <patternFill patternType="solid">
        <fgColor rgb="FF000000"/>
        <bgColor rgb="FF003300"/>
      </patternFill>
    </fill>
    <fill>
      <patternFill patternType="solid">
        <fgColor rgb="FF38761D"/>
        <bgColor rgb="FF808000"/>
      </patternFill>
    </fill>
    <fill>
      <patternFill patternType="solid">
        <fgColor rgb="FF990000"/>
        <bgColor rgb="FF800000"/>
      </patternFill>
    </fill>
    <fill>
      <patternFill patternType="solid">
        <fgColor rgb="FFD9EAD3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A4C2F4"/>
        <bgColor rgb="FFCCCCCC"/>
      </patternFill>
    </fill>
    <fill>
      <patternFill patternType="solid">
        <fgColor rgb="FF93C47D"/>
        <bgColor rgb="FFB6D7A8"/>
      </patternFill>
    </fill>
    <fill>
      <patternFill patternType="solid">
        <fgColor rgb="FFB6D7A8"/>
        <bgColor rgb="FFCCCCCC"/>
      </patternFill>
    </fill>
    <fill>
      <patternFill patternType="solid">
        <fgColor rgb="FFF4CCCC"/>
        <bgColor rgb="FFCCCCCC"/>
      </patternFill>
    </fill>
    <fill>
      <patternFill patternType="solid">
        <fgColor rgb="FFEA9999"/>
        <bgColor rgb="FFFF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1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1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1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EA9999"/>
        </patternFill>
      </fill>
    </dxf>
    <dxf>
      <fill>
        <patternFill>
          <bgColor rgb="FFB6D7A8"/>
        </patternFill>
      </fill>
    </dxf>
    <dxf>
      <fill>
        <patternFill>
          <b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4C2F4"/>
      <rgbColor rgb="FFEA9999"/>
      <rgbColor rgb="FFCC99FF"/>
      <rgbColor rgb="FFF4CCCC"/>
      <rgbColor rgb="FF3C78D8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2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3" min="3" style="0" width="20.3"/>
    <col collapsed="false" customWidth="true" hidden="false" outlineLevel="0" max="4" min="4" style="0" width="15.84"/>
  </cols>
  <sheetData>
    <row r="1" customFormat="false" ht="10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5" hidden="false" customHeight="false" outlineLevel="0" collapsed="false">
      <c r="A2" s="1"/>
      <c r="B2" s="2" t="s">
        <v>0</v>
      </c>
      <c r="C2" s="1"/>
      <c r="D2" s="1" t="s">
        <v>1</v>
      </c>
      <c r="E2" s="1"/>
      <c r="F2" s="1"/>
      <c r="G2" s="3" t="n">
        <f aca="false">SUM(G5:G62)</f>
        <v>0</v>
      </c>
      <c r="H2" s="3" t="n">
        <f aca="false">SUM(H5:H62)</f>
        <v>0</v>
      </c>
      <c r="I2" s="3" t="n">
        <f aca="false">SUM(I5:I62)</f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customFormat="false" ht="7.5" hidden="false" customHeight="true" outlineLevel="0" collapsed="false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customFormat="false" ht="39.55" hidden="false" customHeight="true" outlineLevel="0" collapsed="false">
      <c r="A4" s="5"/>
      <c r="B4" s="6" t="s">
        <v>2</v>
      </c>
      <c r="C4" s="6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9" t="s">
        <v>9</v>
      </c>
      <c r="J4" s="10" t="s">
        <v>10</v>
      </c>
      <c r="K4" s="11" t="s">
        <v>11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customFormat="false" ht="15" hidden="false" customHeight="false" outlineLevel="0" collapsed="false">
      <c r="A5" s="5"/>
      <c r="B5" s="12" t="s">
        <v>12</v>
      </c>
      <c r="C5" s="12" t="s">
        <v>13</v>
      </c>
      <c r="D5" s="13" t="n">
        <f aca="false">IFERROR(__xludf.dummyfunction("GOOGLEFINANCE(C5, ""price"")"),959.2)</f>
        <v>959.2</v>
      </c>
      <c r="E5" s="14" t="n">
        <v>0</v>
      </c>
      <c r="F5" s="14" t="n">
        <v>0</v>
      </c>
      <c r="G5" s="15" t="n">
        <f aca="false">E5*F5</f>
        <v>0</v>
      </c>
      <c r="H5" s="16" t="n">
        <f aca="false">F5*D5</f>
        <v>0</v>
      </c>
      <c r="I5" s="17" t="n">
        <f aca="false">F5*D5-G5</f>
        <v>0</v>
      </c>
      <c r="J5" s="18" t="n">
        <v>1500</v>
      </c>
      <c r="K5" s="19" t="n">
        <v>770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customFormat="false" ht="15" hidden="false" customHeight="false" outlineLevel="0" collapsed="false">
      <c r="A6" s="5"/>
      <c r="B6" s="12" t="s">
        <v>14</v>
      </c>
      <c r="C6" s="12" t="s">
        <v>15</v>
      </c>
      <c r="D6" s="13" t="n">
        <f aca="false">IFERROR(__xludf.dummyfunction("GOOGLEFINANCE(C6, ""price"")"),3254.45)</f>
        <v>3254.45</v>
      </c>
      <c r="E6" s="14" t="n">
        <v>0</v>
      </c>
      <c r="F6" s="14" t="n">
        <v>0</v>
      </c>
      <c r="G6" s="15" t="n">
        <f aca="false">E6*F6</f>
        <v>0</v>
      </c>
      <c r="H6" s="16" t="n">
        <f aca="false">F6*D6</f>
        <v>0</v>
      </c>
      <c r="I6" s="17" t="n">
        <f aca="false">F6*D6-G6</f>
        <v>0</v>
      </c>
      <c r="J6" s="18" t="n">
        <v>5500</v>
      </c>
      <c r="K6" s="19" t="n">
        <v>2600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customFormat="false" ht="15" hidden="false" customHeight="false" outlineLevel="0" collapsed="false">
      <c r="A7" s="5"/>
      <c r="B7" s="12" t="s">
        <v>16</v>
      </c>
      <c r="C7" s="12" t="s">
        <v>17</v>
      </c>
      <c r="D7" s="13" t="n">
        <f aca="false">IFERROR(__xludf.dummyfunction("GOOGLEFINANCE(C7, ""price"")"),120.8)</f>
        <v>120.8</v>
      </c>
      <c r="E7" s="14" t="n">
        <v>0</v>
      </c>
      <c r="F7" s="14" t="n">
        <v>0</v>
      </c>
      <c r="G7" s="15" t="n">
        <f aca="false">E7*F7</f>
        <v>0</v>
      </c>
      <c r="H7" s="16" t="n">
        <f aca="false">F7*D7</f>
        <v>0</v>
      </c>
      <c r="I7" s="17" t="n">
        <f aca="false">F7*D7-G7</f>
        <v>0</v>
      </c>
      <c r="J7" s="18" t="n">
        <v>180</v>
      </c>
      <c r="K7" s="19" t="n">
        <v>110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customFormat="false" ht="15" hidden="false" customHeight="false" outlineLevel="0" collapsed="false">
      <c r="A8" s="5"/>
      <c r="B8" s="12" t="s">
        <v>18</v>
      </c>
      <c r="C8" s="12" t="s">
        <v>19</v>
      </c>
      <c r="D8" s="13" t="n">
        <f aca="false">IFERROR(__xludf.dummyfunction("GOOGLEFINANCE(C8, ""price"")"),3029)</f>
        <v>3029</v>
      </c>
      <c r="E8" s="14" t="n">
        <v>0</v>
      </c>
      <c r="F8" s="14" t="n">
        <v>0</v>
      </c>
      <c r="G8" s="15" t="n">
        <f aca="false">E8*F8</f>
        <v>0</v>
      </c>
      <c r="H8" s="16" t="n">
        <f aca="false">F8*D8</f>
        <v>0</v>
      </c>
      <c r="I8" s="17" t="n">
        <f aca="false">F8*D8-G8</f>
        <v>0</v>
      </c>
      <c r="J8" s="18" t="n">
        <v>3800</v>
      </c>
      <c r="K8" s="19" t="n">
        <v>2800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customFormat="false" ht="15" hidden="false" customHeight="false" outlineLevel="0" collapsed="false">
      <c r="A9" s="5"/>
      <c r="B9" s="12" t="s">
        <v>20</v>
      </c>
      <c r="C9" s="12" t="s">
        <v>21</v>
      </c>
      <c r="D9" s="13" t="n">
        <f aca="false">IFERROR(__xludf.dummyfunction("GOOGLEFINANCE(C9, ""price"")"),3272.5)</f>
        <v>3272.5</v>
      </c>
      <c r="E9" s="14" t="n">
        <v>0</v>
      </c>
      <c r="F9" s="14" t="n">
        <v>0</v>
      </c>
      <c r="G9" s="15" t="n">
        <f aca="false">E9*F9</f>
        <v>0</v>
      </c>
      <c r="H9" s="16" t="n">
        <f aca="false">F9*D9</f>
        <v>0</v>
      </c>
      <c r="I9" s="17" t="n">
        <f aca="false">F9*D9-G9</f>
        <v>0</v>
      </c>
      <c r="J9" s="18" t="n">
        <v>4500</v>
      </c>
      <c r="K9" s="19" t="n">
        <v>3200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customFormat="false" ht="15" hidden="false" customHeight="false" outlineLevel="0" collapsed="false">
      <c r="A10" s="5"/>
      <c r="B10" s="12" t="s">
        <v>22</v>
      </c>
      <c r="C10" s="12" t="s">
        <v>23</v>
      </c>
      <c r="D10" s="13" t="n">
        <f aca="false">IFERROR(__xludf.dummyfunction("GOOGLEFINANCE(C10, ""price"")"),1024.2)</f>
        <v>1024.2</v>
      </c>
      <c r="E10" s="14" t="n">
        <v>0</v>
      </c>
      <c r="F10" s="14" t="n">
        <v>0</v>
      </c>
      <c r="G10" s="15" t="n">
        <f aca="false">E10*F10</f>
        <v>0</v>
      </c>
      <c r="H10" s="16" t="n">
        <f aca="false">F10*D10</f>
        <v>0</v>
      </c>
      <c r="I10" s="17" t="n">
        <f aca="false">F10*D10-G10</f>
        <v>0</v>
      </c>
      <c r="J10" s="18" t="n">
        <v>1600</v>
      </c>
      <c r="K10" s="19" t="n">
        <v>1000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customFormat="false" ht="15" hidden="false" customHeight="false" outlineLevel="0" collapsed="false">
      <c r="A11" s="5"/>
      <c r="B11" s="12" t="s">
        <v>24</v>
      </c>
      <c r="C11" s="12" t="s">
        <v>25</v>
      </c>
      <c r="D11" s="13" t="n">
        <f aca="false">IFERROR(__xludf.dummyfunction("GOOGLEFINANCE(C11, ""price"")"),17171)</f>
        <v>17171</v>
      </c>
      <c r="E11" s="14" t="n">
        <v>0</v>
      </c>
      <c r="F11" s="14" t="n">
        <v>0</v>
      </c>
      <c r="G11" s="15" t="n">
        <f aca="false">E11*F11</f>
        <v>0</v>
      </c>
      <c r="H11" s="16" t="n">
        <f aca="false">F11*D11</f>
        <v>0</v>
      </c>
      <c r="I11" s="17" t="n">
        <f aca="false">F11*D11-G11</f>
        <v>0</v>
      </c>
      <c r="J11" s="18" t="n">
        <v>20000</v>
      </c>
      <c r="K11" s="19" t="n">
        <v>12000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customFormat="false" ht="15" hidden="false" customHeight="false" outlineLevel="0" collapsed="false">
      <c r="A12" s="5"/>
      <c r="B12" s="12" t="s">
        <v>26</v>
      </c>
      <c r="C12" s="12" t="s">
        <v>27</v>
      </c>
      <c r="D12" s="13" t="n">
        <f aca="false">IFERROR(__xludf.dummyfunction("GOOGLEFINANCE(C12, ""price"")"),7120.6)</f>
        <v>7120.6</v>
      </c>
      <c r="E12" s="14" t="n">
        <v>0</v>
      </c>
      <c r="F12" s="14" t="n">
        <v>0</v>
      </c>
      <c r="G12" s="15" t="n">
        <f aca="false">E12*F12</f>
        <v>0</v>
      </c>
      <c r="H12" s="16" t="n">
        <f aca="false">F12*D12</f>
        <v>0</v>
      </c>
      <c r="I12" s="17" t="n">
        <f aca="false">F12*D12-G12</f>
        <v>0</v>
      </c>
      <c r="J12" s="18" t="n">
        <v>8000</v>
      </c>
      <c r="K12" s="19" t="n">
        <v>5000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customFormat="false" ht="14.15" hidden="false" customHeight="false" outlineLevel="0" collapsed="false">
      <c r="A13" s="5"/>
      <c r="B13" s="12" t="s">
        <v>28</v>
      </c>
      <c r="C13" s="12" t="s">
        <v>29</v>
      </c>
      <c r="D13" s="13" t="n">
        <f aca="false">IFERROR(__xludf.dummyfunction("GOOGLEFINANCE(C13, ""price"")"),731.55)</f>
        <v>731.55</v>
      </c>
      <c r="E13" s="14" t="n">
        <v>0</v>
      </c>
      <c r="F13" s="14" t="n">
        <v>0</v>
      </c>
      <c r="G13" s="15" t="n">
        <f aca="false">E13*F13</f>
        <v>0</v>
      </c>
      <c r="H13" s="16" t="n">
        <f aca="false">F13*D13</f>
        <v>0</v>
      </c>
      <c r="I13" s="17" t="n">
        <f aca="false">F13*D13-G13</f>
        <v>0</v>
      </c>
      <c r="J13" s="18" t="n">
        <v>1000</v>
      </c>
      <c r="K13" s="19" t="n">
        <v>700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customFormat="false" ht="14.15" hidden="false" customHeight="false" outlineLevel="0" collapsed="false">
      <c r="A14" s="5"/>
      <c r="B14" s="12" t="s">
        <v>30</v>
      </c>
      <c r="C14" s="12" t="s">
        <v>31</v>
      </c>
      <c r="D14" s="13" t="n">
        <f aca="false">IFERROR(__xludf.dummyfunction("GOOGLEFINANCE(C14, ""price"")"),3512.9)</f>
        <v>3512.9</v>
      </c>
      <c r="E14" s="14" t="n">
        <v>0</v>
      </c>
      <c r="F14" s="14" t="n">
        <v>0</v>
      </c>
      <c r="G14" s="15" t="n">
        <f aca="false">E14*F14</f>
        <v>0</v>
      </c>
      <c r="H14" s="16" t="n">
        <f aca="false">F14*D14</f>
        <v>0</v>
      </c>
      <c r="I14" s="17" t="n">
        <f aca="false">F14*D14-G14</f>
        <v>0</v>
      </c>
      <c r="J14" s="18" t="n">
        <v>4800</v>
      </c>
      <c r="K14" s="19" t="n">
        <v>3400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customFormat="false" ht="14.15" hidden="false" customHeight="false" outlineLevel="0" collapsed="false">
      <c r="A15" s="5"/>
      <c r="B15" s="12" t="s">
        <v>32</v>
      </c>
      <c r="C15" s="12" t="s">
        <v>33</v>
      </c>
      <c r="D15" s="13" t="n">
        <f aca="false">IFERROR(__xludf.dummyfunction("GOOGLEFINANCE(C15, ""price"")"),2900.7)</f>
        <v>2900.7</v>
      </c>
      <c r="E15" s="14" t="n">
        <v>0</v>
      </c>
      <c r="F15" s="14" t="n">
        <v>0</v>
      </c>
      <c r="G15" s="15" t="n">
        <f aca="false">E15*F15</f>
        <v>0</v>
      </c>
      <c r="H15" s="16" t="n">
        <f aca="false">F15*D15</f>
        <v>0</v>
      </c>
      <c r="I15" s="17" t="n">
        <f aca="false">F15*D15-G15</f>
        <v>0</v>
      </c>
      <c r="J15" s="18" t="n">
        <v>4500</v>
      </c>
      <c r="K15" s="19" t="n">
        <v>2900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customFormat="false" ht="14.15" hidden="false" customHeight="false" outlineLevel="0" collapsed="false">
      <c r="A16" s="5"/>
      <c r="B16" s="12" t="s">
        <v>34</v>
      </c>
      <c r="C16" s="12" t="s">
        <v>35</v>
      </c>
      <c r="D16" s="13" t="n">
        <f aca="false">IFERROR(__xludf.dummyfunction("GOOGLEFINANCE(C16, ""price"")"),1503.1)</f>
        <v>1503.1</v>
      </c>
      <c r="E16" s="14" t="n">
        <v>0</v>
      </c>
      <c r="F16" s="14" t="n">
        <v>0</v>
      </c>
      <c r="G16" s="15" t="n">
        <f aca="false">E16*F16</f>
        <v>0</v>
      </c>
      <c r="H16" s="16" t="n">
        <f aca="false">F16*D16</f>
        <v>0</v>
      </c>
      <c r="I16" s="17" t="n">
        <f aca="false">F16*D16-G16</f>
        <v>0</v>
      </c>
      <c r="J16" s="18" t="n">
        <v>2100</v>
      </c>
      <c r="K16" s="19" t="n">
        <v>800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customFormat="false" ht="14.15" hidden="false" customHeight="false" outlineLevel="0" collapsed="false">
      <c r="A17" s="5"/>
      <c r="B17" s="12" t="s">
        <v>36</v>
      </c>
      <c r="C17" s="12" t="s">
        <v>37</v>
      </c>
      <c r="D17" s="13" t="n">
        <f aca="false">IFERROR(__xludf.dummyfunction("GOOGLEFINANCE(C17, ""price"")"),891.6)</f>
        <v>891.6</v>
      </c>
      <c r="E17" s="14" t="n">
        <v>0</v>
      </c>
      <c r="F17" s="14" t="n">
        <v>0</v>
      </c>
      <c r="G17" s="15" t="n">
        <f aca="false">E17*F17</f>
        <v>0</v>
      </c>
      <c r="H17" s="16" t="n">
        <f aca="false">F17*D17</f>
        <v>0</v>
      </c>
      <c r="I17" s="17" t="n">
        <f aca="false">F17*D17-G17</f>
        <v>0</v>
      </c>
      <c r="J17" s="18" t="n">
        <v>1200</v>
      </c>
      <c r="K17" s="19" t="n">
        <v>600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customFormat="false" ht="14.15" hidden="false" customHeight="false" outlineLevel="0" collapsed="false">
      <c r="A18" s="5"/>
      <c r="B18" s="12" t="s">
        <v>38</v>
      </c>
      <c r="C18" s="12" t="s">
        <v>39</v>
      </c>
      <c r="D18" s="13" t="n">
        <f aca="false">IFERROR(__xludf.dummyfunction("GOOGLEFINANCE(C18, ""price"")"),571.8)</f>
        <v>571.8</v>
      </c>
      <c r="E18" s="14" t="n">
        <v>0</v>
      </c>
      <c r="F18" s="14" t="n">
        <v>0</v>
      </c>
      <c r="G18" s="15" t="n">
        <f aca="false">E18*F18</f>
        <v>0</v>
      </c>
      <c r="H18" s="16" t="n">
        <f aca="false">F18*D18</f>
        <v>0</v>
      </c>
      <c r="I18" s="17" t="n">
        <f aca="false">F18*D18-G18</f>
        <v>0</v>
      </c>
      <c r="J18" s="18" t="n">
        <v>700</v>
      </c>
      <c r="K18" s="19" t="n">
        <v>510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customFormat="false" ht="14.15" hidden="false" customHeight="false" outlineLevel="0" collapsed="false">
      <c r="A19" s="5"/>
      <c r="B19" s="12" t="s">
        <v>40</v>
      </c>
      <c r="C19" s="12" t="s">
        <v>41</v>
      </c>
      <c r="D19" s="13" t="n">
        <f aca="false">IFERROR(__xludf.dummyfunction("GOOGLEFINANCE(C19, ""price"")"),2285.25)</f>
        <v>2285.25</v>
      </c>
      <c r="E19" s="14" t="n">
        <v>0</v>
      </c>
      <c r="F19" s="14" t="n">
        <v>0</v>
      </c>
      <c r="G19" s="15" t="n">
        <f aca="false">E19*F19</f>
        <v>0</v>
      </c>
      <c r="H19" s="16" t="n">
        <f aca="false">F19*D19</f>
        <v>0</v>
      </c>
      <c r="I19" s="20" t="n">
        <f aca="false">F19*D19-G19</f>
        <v>0</v>
      </c>
      <c r="J19" s="18" t="n">
        <v>3000</v>
      </c>
      <c r="K19" s="19" t="n">
        <v>1900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customFormat="false" ht="14.15" hidden="false" customHeight="false" outlineLevel="0" collapsed="false">
      <c r="A20" s="5"/>
      <c r="B20" s="12" t="s">
        <v>42</v>
      </c>
      <c r="C20" s="12" t="s">
        <v>43</v>
      </c>
      <c r="D20" s="13" t="n">
        <f aca="false">IFERROR(__xludf.dummyfunction("GOOGLEFINANCE(C20, ""price"")"),4647.35)</f>
        <v>4647.35</v>
      </c>
      <c r="E20" s="14" t="n">
        <v>0</v>
      </c>
      <c r="F20" s="14" t="n">
        <v>0</v>
      </c>
      <c r="G20" s="15" t="n">
        <f aca="false">E20*F20</f>
        <v>0</v>
      </c>
      <c r="H20" s="16" t="n">
        <f aca="false">F20*D20</f>
        <v>0</v>
      </c>
      <c r="I20" s="17" t="n">
        <f aca="false">F20*D20-G20</f>
        <v>0</v>
      </c>
      <c r="J20" s="18" t="n">
        <v>6000</v>
      </c>
      <c r="K20" s="19" t="n">
        <v>3400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customFormat="false" ht="14.15" hidden="false" customHeight="false" outlineLevel="0" collapsed="false">
      <c r="A21" s="5"/>
      <c r="B21" s="12" t="s">
        <v>44</v>
      </c>
      <c r="C21" s="12" t="s">
        <v>45</v>
      </c>
      <c r="D21" s="13" t="n">
        <f aca="false">IFERROR(__xludf.dummyfunction("GOOGLEFINANCE(C21, ""price"")"),4703.05)</f>
        <v>4703.05</v>
      </c>
      <c r="E21" s="14" t="n">
        <v>0</v>
      </c>
      <c r="F21" s="14" t="n">
        <v>0</v>
      </c>
      <c r="G21" s="15" t="n">
        <f aca="false">E21*F21</f>
        <v>0</v>
      </c>
      <c r="H21" s="16" t="n">
        <f aca="false">F21*D21</f>
        <v>0</v>
      </c>
      <c r="I21" s="17" t="n">
        <f aca="false">F21*D21-G21</f>
        <v>0</v>
      </c>
      <c r="J21" s="18" t="n">
        <v>7000</v>
      </c>
      <c r="K21" s="19" t="n">
        <v>3500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customFormat="false" ht="14.15" hidden="false" customHeight="false" outlineLevel="0" collapsed="false">
      <c r="A22" s="5"/>
      <c r="B22" s="12" t="s">
        <v>46</v>
      </c>
      <c r="C22" s="12" t="s">
        <v>47</v>
      </c>
      <c r="D22" s="13" t="n">
        <f aca="false">IFERROR(__xludf.dummyfunction("GOOGLEFINANCE(C22, ""price"")"),4497.75)</f>
        <v>4497.75</v>
      </c>
      <c r="E22" s="14" t="n">
        <v>0</v>
      </c>
      <c r="F22" s="14" t="n">
        <v>0</v>
      </c>
      <c r="G22" s="15" t="n">
        <f aca="false">E22*F22</f>
        <v>0</v>
      </c>
      <c r="H22" s="16" t="n">
        <f aca="false">F22*D22</f>
        <v>0</v>
      </c>
      <c r="I22" s="17" t="n">
        <f aca="false">F22*D22-G22</f>
        <v>0</v>
      </c>
      <c r="J22" s="18" t="n">
        <v>6000</v>
      </c>
      <c r="K22" s="19" t="n">
        <v>3100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customFormat="false" ht="14.15" hidden="false" customHeight="false" outlineLevel="0" collapsed="false">
      <c r="A23" s="5"/>
      <c r="B23" s="12" t="s">
        <v>48</v>
      </c>
      <c r="C23" s="12" t="s">
        <v>49</v>
      </c>
      <c r="D23" s="13" t="n">
        <f aca="false">IFERROR(__xludf.dummyfunction("GOOGLEFINANCE(C23, ""price"")"),2473.05)</f>
        <v>2473.05</v>
      </c>
      <c r="E23" s="14" t="n">
        <v>0</v>
      </c>
      <c r="F23" s="14" t="n">
        <v>0</v>
      </c>
      <c r="G23" s="15" t="n">
        <f aca="false">E23*F23</f>
        <v>0</v>
      </c>
      <c r="H23" s="16" t="n">
        <f aca="false">F23*D23</f>
        <v>0</v>
      </c>
      <c r="I23" s="17" t="n">
        <f aca="false">F23*D23-G23</f>
        <v>0</v>
      </c>
      <c r="J23" s="18" t="n">
        <v>3200</v>
      </c>
      <c r="K23" s="19" t="n">
        <v>1200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customFormat="false" ht="14.15" hidden="false" customHeight="false" outlineLevel="0" collapsed="false">
      <c r="A24" s="5"/>
      <c r="B24" s="12" t="s">
        <v>50</v>
      </c>
      <c r="C24" s="12" t="s">
        <v>51</v>
      </c>
      <c r="D24" s="13" t="n">
        <f aca="false">IFERROR(__xludf.dummyfunction("GOOGLEFINANCE(C24, ""price"")"),1146.1)</f>
        <v>1146.1</v>
      </c>
      <c r="E24" s="14" t="n">
        <v>0</v>
      </c>
      <c r="F24" s="14" t="n">
        <v>0</v>
      </c>
      <c r="G24" s="15" t="n">
        <f aca="false">E24*F24</f>
        <v>0</v>
      </c>
      <c r="H24" s="16" t="n">
        <f aca="false">F24*D24</f>
        <v>0</v>
      </c>
      <c r="I24" s="17" t="n">
        <f aca="false">F24*D24-G24</f>
        <v>0</v>
      </c>
      <c r="J24" s="18" t="n">
        <v>1500</v>
      </c>
      <c r="K24" s="19" t="n">
        <v>940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customFormat="false" ht="14.15" hidden="false" customHeight="false" outlineLevel="0" collapsed="false">
      <c r="A25" s="5"/>
      <c r="B25" s="12" t="s">
        <v>52</v>
      </c>
      <c r="C25" s="12" t="s">
        <v>53</v>
      </c>
      <c r="D25" s="13" t="n">
        <f aca="false">IFERROR(__xludf.dummyfunction("GOOGLEFINANCE(C25, ""price"")"),2815.25)</f>
        <v>2815.25</v>
      </c>
      <c r="E25" s="14" t="n">
        <v>0</v>
      </c>
      <c r="F25" s="14" t="n">
        <v>0</v>
      </c>
      <c r="G25" s="15" t="n">
        <f aca="false">E25*F25</f>
        <v>0</v>
      </c>
      <c r="H25" s="16" t="n">
        <f aca="false">F25*D25</f>
        <v>0</v>
      </c>
      <c r="I25" s="17" t="n">
        <f aca="false">F25*D25-G25</f>
        <v>0</v>
      </c>
      <c r="J25" s="18" t="n">
        <v>3000</v>
      </c>
      <c r="K25" s="19" t="n">
        <v>2100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customFormat="false" ht="14.15" hidden="false" customHeight="false" outlineLevel="0" collapsed="false">
      <c r="A26" s="5"/>
      <c r="B26" s="12" t="s">
        <v>54</v>
      </c>
      <c r="C26" s="12" t="s">
        <v>55</v>
      </c>
      <c r="D26" s="13" t="n">
        <f aca="false">IFERROR(__xludf.dummyfunction("GOOGLEFINANCE(C26, ""price"")"),2528.4)</f>
        <v>2528.4</v>
      </c>
      <c r="E26" s="14" t="n">
        <v>0</v>
      </c>
      <c r="F26" s="14" t="n">
        <v>0</v>
      </c>
      <c r="G26" s="15" t="n">
        <f aca="false">E26*F26</f>
        <v>0</v>
      </c>
      <c r="H26" s="16" t="n">
        <f aca="false">F26*D26</f>
        <v>0</v>
      </c>
      <c r="I26" s="17" t="n">
        <f aca="false">F26*D26-G26</f>
        <v>0</v>
      </c>
      <c r="J26" s="18" t="n">
        <v>3500</v>
      </c>
      <c r="K26" s="19" t="n">
        <v>2450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customFormat="false" ht="14.15" hidden="false" customHeight="false" outlineLevel="0" collapsed="false">
      <c r="A27" s="5"/>
      <c r="B27" s="12" t="s">
        <v>56</v>
      </c>
      <c r="C27" s="12" t="s">
        <v>57</v>
      </c>
      <c r="D27" s="13" t="n">
        <f aca="false">IFERROR(__xludf.dummyfunction("GOOGLEFINANCE(C27, ""price"")"),1520)</f>
        <v>1520</v>
      </c>
      <c r="E27" s="14" t="n">
        <v>0</v>
      </c>
      <c r="F27" s="14" t="n">
        <v>0</v>
      </c>
      <c r="G27" s="15" t="n">
        <f aca="false">E27*F27</f>
        <v>0</v>
      </c>
      <c r="H27" s="16" t="n">
        <f aca="false">F27*D27</f>
        <v>0</v>
      </c>
      <c r="I27" s="17" t="n">
        <f aca="false">F27*D27-G27</f>
        <v>0</v>
      </c>
      <c r="J27" s="18" t="n">
        <v>1700</v>
      </c>
      <c r="K27" s="19" t="n">
        <v>1300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customFormat="false" ht="14.15" hidden="false" customHeight="false" outlineLevel="0" collapsed="false">
      <c r="A28" s="5"/>
      <c r="B28" s="12" t="s">
        <v>58</v>
      </c>
      <c r="C28" s="12" t="s">
        <v>59</v>
      </c>
      <c r="D28" s="13" t="n">
        <f aca="false">IFERROR(__xludf.dummyfunction("GOOGLEFINANCE(C28, ""price"")"),691.25)</f>
        <v>691.25</v>
      </c>
      <c r="E28" s="14" t="n">
        <v>0</v>
      </c>
      <c r="F28" s="14" t="n">
        <v>0</v>
      </c>
      <c r="G28" s="15" t="n">
        <f aca="false">E28*F28</f>
        <v>0</v>
      </c>
      <c r="H28" s="16" t="n">
        <f aca="false">F28*D28</f>
        <v>0</v>
      </c>
      <c r="I28" s="17" t="n">
        <f aca="false">F28*D28-G28</f>
        <v>0</v>
      </c>
      <c r="J28" s="18" t="n">
        <v>1000</v>
      </c>
      <c r="K28" s="19" t="n">
        <v>650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customFormat="false" ht="14.15" hidden="false" customHeight="false" outlineLevel="0" collapsed="false">
      <c r="A29" s="5"/>
      <c r="B29" s="12" t="s">
        <v>60</v>
      </c>
      <c r="C29" s="12" t="s">
        <v>61</v>
      </c>
      <c r="D29" s="13" t="n">
        <f aca="false">IFERROR(__xludf.dummyfunction("GOOGLEFINANCE(C29, ""price"")"),2329.95)</f>
        <v>2329.95</v>
      </c>
      <c r="E29" s="14" t="n">
        <v>0</v>
      </c>
      <c r="F29" s="14" t="n">
        <v>0</v>
      </c>
      <c r="G29" s="15" t="n">
        <f aca="false">E29*F29</f>
        <v>0</v>
      </c>
      <c r="H29" s="16" t="n">
        <f aca="false">F29*D29</f>
        <v>0</v>
      </c>
      <c r="I29" s="17" t="n">
        <f aca="false">F29*D29-G29</f>
        <v>0</v>
      </c>
      <c r="J29" s="18" t="n">
        <v>3000</v>
      </c>
      <c r="K29" s="19" t="n">
        <v>2000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customFormat="false" ht="14.15" hidden="false" customHeight="false" outlineLevel="0" collapsed="false">
      <c r="A30" s="5"/>
      <c r="B30" s="12" t="s">
        <v>62</v>
      </c>
      <c r="C30" s="12" t="s">
        <v>63</v>
      </c>
      <c r="D30" s="13" t="n">
        <f aca="false">IFERROR(__xludf.dummyfunction("GOOGLEFINANCE(C30, ""price"")"),729.1)</f>
        <v>729.1</v>
      </c>
      <c r="E30" s="14" t="n">
        <v>0</v>
      </c>
      <c r="F30" s="14" t="n">
        <v>0</v>
      </c>
      <c r="G30" s="15" t="n">
        <f aca="false">E30*F30</f>
        <v>0</v>
      </c>
      <c r="H30" s="16" t="n">
        <f aca="false">F30*D30</f>
        <v>0</v>
      </c>
      <c r="I30" s="17" t="n">
        <f aca="false">F30*D30-G30</f>
        <v>0</v>
      </c>
      <c r="J30" s="18" t="n">
        <v>1000</v>
      </c>
      <c r="K30" s="19" t="n">
        <v>600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customFormat="false" ht="14.15" hidden="false" customHeight="false" outlineLevel="0" collapsed="false">
      <c r="A31" s="5"/>
      <c r="B31" s="12" t="s">
        <v>64</v>
      </c>
      <c r="C31" s="12" t="s">
        <v>65</v>
      </c>
      <c r="D31" s="13" t="n">
        <f aca="false">IFERROR(__xludf.dummyfunction("GOOGLEFINANCE(C31, ""price"")"),1420.45)</f>
        <v>1420.45</v>
      </c>
      <c r="E31" s="14" t="n">
        <v>0</v>
      </c>
      <c r="F31" s="14" t="n">
        <v>0</v>
      </c>
      <c r="G31" s="15" t="n">
        <f aca="false">E31*F31</f>
        <v>0</v>
      </c>
      <c r="H31" s="16" t="n">
        <f aca="false">F31*D31</f>
        <v>0</v>
      </c>
      <c r="I31" s="17" t="n">
        <f aca="false">F31*D31-G31</f>
        <v>0</v>
      </c>
      <c r="J31" s="18" t="n">
        <v>1800</v>
      </c>
      <c r="K31" s="19" t="n">
        <v>1400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customFormat="false" ht="14.15" hidden="false" customHeight="false" outlineLevel="0" collapsed="false">
      <c r="A32" s="5"/>
      <c r="B32" s="12" t="s">
        <v>66</v>
      </c>
      <c r="C32" s="12" t="s">
        <v>67</v>
      </c>
      <c r="D32" s="13" t="n">
        <f aca="false">IFERROR(__xludf.dummyfunction("GOOGLEFINANCE(C32, ""price"")"),596.2)</f>
        <v>596.2</v>
      </c>
      <c r="E32" s="14" t="n">
        <v>0</v>
      </c>
      <c r="F32" s="14" t="n">
        <v>0</v>
      </c>
      <c r="G32" s="15" t="n">
        <f aca="false">E32*F32</f>
        <v>0</v>
      </c>
      <c r="H32" s="16" t="n">
        <f aca="false">F32*D32</f>
        <v>0</v>
      </c>
      <c r="I32" s="17" t="n">
        <f aca="false">F32*D32-G32</f>
        <v>0</v>
      </c>
      <c r="J32" s="18" t="n">
        <v>800</v>
      </c>
      <c r="K32" s="19" t="n">
        <v>530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customFormat="false" ht="14.15" hidden="false" customHeight="false" outlineLevel="0" collapsed="false">
      <c r="A33" s="5"/>
      <c r="B33" s="12" t="s">
        <v>68</v>
      </c>
      <c r="C33" s="12" t="s">
        <v>69</v>
      </c>
      <c r="D33" s="13" t="n">
        <f aca="false">IFERROR(__xludf.dummyfunction("GOOGLEFINANCE(C33, ""price"")"),1715.5)</f>
        <v>1715.5</v>
      </c>
      <c r="E33" s="14" t="n">
        <v>0</v>
      </c>
      <c r="F33" s="14" t="n">
        <v>0</v>
      </c>
      <c r="G33" s="15" t="n">
        <f aca="false">E33*F33</f>
        <v>0</v>
      </c>
      <c r="H33" s="16" t="n">
        <f aca="false">F33*D33</f>
        <v>0</v>
      </c>
      <c r="I33" s="17" t="n">
        <f aca="false">F33*D33-G33</f>
        <v>0</v>
      </c>
      <c r="J33" s="18" t="n">
        <v>1900</v>
      </c>
      <c r="K33" s="19" t="n">
        <v>1200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customFormat="false" ht="14.15" hidden="false" customHeight="false" outlineLevel="0" collapsed="false">
      <c r="A34" s="5"/>
      <c r="B34" s="12" t="s">
        <v>70</v>
      </c>
      <c r="C34" s="12" t="s">
        <v>71</v>
      </c>
      <c r="D34" s="13" t="n">
        <f aca="false">IFERROR(__xludf.dummyfunction("GOOGLEFINANCE(C34, ""price"")"),219.1)</f>
        <v>219.1</v>
      </c>
      <c r="E34" s="14" t="n">
        <v>0</v>
      </c>
      <c r="F34" s="14" t="n">
        <v>0</v>
      </c>
      <c r="G34" s="15" t="n">
        <f aca="false">E34*F34</f>
        <v>0</v>
      </c>
      <c r="H34" s="16" t="n">
        <f aca="false">F34*D34</f>
        <v>0</v>
      </c>
      <c r="I34" s="20" t="n">
        <f aca="false">F34*D34-G34</f>
        <v>0</v>
      </c>
      <c r="J34" s="18" t="n">
        <v>300</v>
      </c>
      <c r="K34" s="19" t="n">
        <v>200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customFormat="false" ht="14.15" hidden="false" customHeight="false" outlineLevel="0" collapsed="false">
      <c r="A35" s="5"/>
      <c r="B35" s="12" t="s">
        <v>72</v>
      </c>
      <c r="C35" s="12" t="s">
        <v>73</v>
      </c>
      <c r="D35" s="13" t="n">
        <f aca="false">IFERROR(__xludf.dummyfunction("GOOGLEFINANCE(C35, ""price"")"),3748.25)</f>
        <v>3748.25</v>
      </c>
      <c r="E35" s="14" t="n">
        <v>0</v>
      </c>
      <c r="F35" s="14" t="n">
        <v>0</v>
      </c>
      <c r="G35" s="15" t="n">
        <f aca="false">E35*F35</f>
        <v>0</v>
      </c>
      <c r="H35" s="16" t="n">
        <f aca="false">F35*D35</f>
        <v>0</v>
      </c>
      <c r="I35" s="17" t="n">
        <f aca="false">F35*D35-G35</f>
        <v>0</v>
      </c>
      <c r="J35" s="18" t="n">
        <v>5000</v>
      </c>
      <c r="K35" s="19" t="n">
        <v>3600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customFormat="false" ht="14.15" hidden="false" customHeight="false" outlineLevel="0" collapsed="false">
      <c r="A36" s="5"/>
      <c r="B36" s="12" t="s">
        <v>74</v>
      </c>
      <c r="C36" s="12" t="s">
        <v>75</v>
      </c>
      <c r="D36" s="13" t="n">
        <f aca="false">IFERROR(__xludf.dummyfunction("GOOGLEFINANCE(C36, ""price"")"),1945.55)</f>
        <v>1945.55</v>
      </c>
      <c r="E36" s="14" t="n">
        <v>0</v>
      </c>
      <c r="F36" s="14" t="n">
        <v>0</v>
      </c>
      <c r="G36" s="15" t="n">
        <f aca="false">E36*F36</f>
        <v>0</v>
      </c>
      <c r="H36" s="16" t="n">
        <f aca="false">F36*D36</f>
        <v>0</v>
      </c>
      <c r="I36" s="17" t="n">
        <f aca="false">F36*D36-G36</f>
        <v>0</v>
      </c>
      <c r="J36" s="18" t="n">
        <v>2400</v>
      </c>
      <c r="K36" s="19" t="n">
        <v>1600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customFormat="false" ht="14.15" hidden="false" customHeight="false" outlineLevel="0" collapsed="false">
      <c r="A37" s="5"/>
      <c r="B37" s="12" t="s">
        <v>76</v>
      </c>
      <c r="C37" s="12" t="s">
        <v>77</v>
      </c>
      <c r="D37" s="13" t="n">
        <f aca="false">IFERROR(__xludf.dummyfunction("GOOGLEFINANCE(C37, ""price"")"),6548)</f>
        <v>6548</v>
      </c>
      <c r="E37" s="14" t="n">
        <v>0</v>
      </c>
      <c r="F37" s="14" t="n">
        <v>0</v>
      </c>
      <c r="G37" s="15" t="n">
        <f aca="false">E37*F37</f>
        <v>0</v>
      </c>
      <c r="H37" s="16" t="n">
        <v>0</v>
      </c>
      <c r="I37" s="20" t="n">
        <f aca="false">F37*D37-G37</f>
        <v>0</v>
      </c>
      <c r="J37" s="18" t="n">
        <v>8000</v>
      </c>
      <c r="K37" s="19" t="n">
        <v>3700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customFormat="false" ht="14.15" hidden="false" customHeight="false" outlineLevel="0" collapsed="false">
      <c r="A38" s="5"/>
      <c r="B38" s="12" t="s">
        <v>78</v>
      </c>
      <c r="C38" s="12" t="s">
        <v>79</v>
      </c>
      <c r="D38" s="13" t="n">
        <f aca="false">IFERROR(__xludf.dummyfunction("GOOGLEFINANCE(C38, ""price"")"),5239.3)</f>
        <v>5239.3</v>
      </c>
      <c r="E38" s="14" t="n">
        <v>0</v>
      </c>
      <c r="F38" s="14" t="n">
        <v>0</v>
      </c>
      <c r="G38" s="15" t="n">
        <f aca="false">E38*F38</f>
        <v>0</v>
      </c>
      <c r="H38" s="16" t="n">
        <v>0</v>
      </c>
      <c r="I38" s="20" t="n">
        <f aca="false">F38*D38-G38</f>
        <v>0</v>
      </c>
      <c r="J38" s="18" t="n">
        <v>6000</v>
      </c>
      <c r="K38" s="19" t="n">
        <v>2300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customFormat="false" ht="14.15" hidden="false" customHeight="false" outlineLevel="0" collapsed="false">
      <c r="A39" s="5"/>
      <c r="B39" s="12" t="s">
        <v>80</v>
      </c>
      <c r="C39" s="12" t="s">
        <v>81</v>
      </c>
      <c r="D39" s="13" t="n">
        <f aca="false">IFERROR(__xludf.dummyfunction("GOOGLEFINANCE(C39, ""price"")"),831.35)</f>
        <v>831.35</v>
      </c>
      <c r="E39" s="14" t="n">
        <v>0</v>
      </c>
      <c r="F39" s="14" t="n">
        <v>0</v>
      </c>
      <c r="G39" s="15" t="n">
        <f aca="false">E39*F39</f>
        <v>0</v>
      </c>
      <c r="H39" s="16" t="n">
        <f aca="false">F39*D39</f>
        <v>0</v>
      </c>
      <c r="I39" s="20" t="n">
        <f aca="false">F39*D39-G39</f>
        <v>0</v>
      </c>
      <c r="J39" s="18" t="n">
        <v>1000</v>
      </c>
      <c r="K39" s="19" t="n">
        <v>700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customFormat="false" ht="14.15" hidden="false" customHeight="false" outlineLevel="0" collapsed="false">
      <c r="A40" s="5"/>
      <c r="B40" s="12" t="s">
        <v>82</v>
      </c>
      <c r="C40" s="12" t="s">
        <v>83</v>
      </c>
      <c r="D40" s="13" t="n">
        <f aca="false">IFERROR(__xludf.dummyfunction("GOOGLEFINANCE(C40, ""price"")"),523.1)</f>
        <v>523.1</v>
      </c>
      <c r="E40" s="14" t="n">
        <v>0</v>
      </c>
      <c r="F40" s="14" t="n">
        <v>0</v>
      </c>
      <c r="G40" s="15" t="n">
        <f aca="false">E40*F40</f>
        <v>0</v>
      </c>
      <c r="H40" s="16" t="n">
        <f aca="false">F40*D40</f>
        <v>0</v>
      </c>
      <c r="I40" s="17" t="n">
        <f aca="false">F40*D40-G40</f>
        <v>0</v>
      </c>
      <c r="J40" s="18" t="n">
        <v>600</v>
      </c>
      <c r="K40" s="19" t="n">
        <v>480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customFormat="false" ht="14.15" hidden="false" customHeight="false" outlineLevel="0" collapsed="false">
      <c r="A41" s="5"/>
      <c r="B41" s="12" t="s">
        <v>84</v>
      </c>
      <c r="C41" s="12" t="s">
        <v>85</v>
      </c>
      <c r="D41" s="13" t="n">
        <f aca="false">IFERROR(__xludf.dummyfunction("GOOGLEFINANCE(C41, ""price"")"),854.95)</f>
        <v>854.95</v>
      </c>
      <c r="E41" s="14" t="n">
        <v>0</v>
      </c>
      <c r="F41" s="14" t="n">
        <v>0</v>
      </c>
      <c r="G41" s="15" t="n">
        <f aca="false">E41*F41</f>
        <v>0</v>
      </c>
      <c r="H41" s="16" t="n">
        <f aca="false">F41*D41</f>
        <v>0</v>
      </c>
      <c r="I41" s="17" t="n">
        <f aca="false">F41*D41-G41</f>
        <v>0</v>
      </c>
      <c r="J41" s="18" t="n">
        <v>1000</v>
      </c>
      <c r="K41" s="19" t="n">
        <v>570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customFormat="false" ht="14.15" hidden="false" customHeight="false" outlineLevel="0" collapsed="false">
      <c r="A42" s="5"/>
      <c r="B42" s="12" t="s">
        <v>86</v>
      </c>
      <c r="C42" s="12" t="s">
        <v>87</v>
      </c>
      <c r="D42" s="13" t="n">
        <f aca="false">IFERROR(__xludf.dummyfunction("GOOGLEFINANCE(C42, ""price"")"),217.2)</f>
        <v>217.2</v>
      </c>
      <c r="E42" s="14" t="n">
        <v>0</v>
      </c>
      <c r="F42" s="14" t="n">
        <v>0</v>
      </c>
      <c r="G42" s="15" t="n">
        <f aca="false">E42*F42</f>
        <v>0</v>
      </c>
      <c r="H42" s="16" t="n">
        <f aca="false">F42*D42</f>
        <v>0</v>
      </c>
      <c r="I42" s="17" t="n">
        <f aca="false">F42*D42-G42</f>
        <v>0</v>
      </c>
      <c r="J42" s="18" t="n">
        <v>270</v>
      </c>
      <c r="K42" s="19" t="n">
        <v>150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customFormat="false" ht="14.15" hidden="false" customHeight="false" outlineLevel="0" collapsed="false">
      <c r="A43" s="5"/>
      <c r="B43" s="12" t="s">
        <v>88</v>
      </c>
      <c r="C43" s="12" t="s">
        <v>89</v>
      </c>
      <c r="D43" s="13" t="n">
        <f aca="false">IFERROR(__xludf.dummyfunction("GOOGLEFINANCE(C43, ""price"")"),1483.5)</f>
        <v>1483.5</v>
      </c>
      <c r="E43" s="14" t="n">
        <v>0</v>
      </c>
      <c r="F43" s="14" t="n">
        <v>0</v>
      </c>
      <c r="G43" s="15" t="n">
        <f aca="false">E43*F43</f>
        <v>0</v>
      </c>
      <c r="H43" s="16" t="n">
        <f aca="false">F43*D43</f>
        <v>0</v>
      </c>
      <c r="I43" s="17" t="n">
        <f aca="false">F43*D43-G43</f>
        <v>0</v>
      </c>
      <c r="J43" s="18" t="n">
        <v>1900</v>
      </c>
      <c r="K43" s="19" t="n">
        <v>1170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customFormat="false" ht="14.15" hidden="false" customHeight="false" outlineLevel="0" collapsed="false">
      <c r="A44" s="5"/>
      <c r="B44" s="12" t="s">
        <v>90</v>
      </c>
      <c r="C44" s="12" t="s">
        <v>91</v>
      </c>
      <c r="D44" s="13" t="n">
        <f aca="false">IFERROR(__xludf.dummyfunction("GOOGLEFINANCE(C44, ""price"")"),3805.8)</f>
        <v>3805.8</v>
      </c>
      <c r="E44" s="14" t="n">
        <v>0</v>
      </c>
      <c r="F44" s="14" t="n">
        <v>0</v>
      </c>
      <c r="G44" s="15" t="n">
        <f aca="false">E44*F44</f>
        <v>0</v>
      </c>
      <c r="H44" s="16" t="n">
        <f aca="false">F44*D44</f>
        <v>0</v>
      </c>
      <c r="I44" s="17" t="n">
        <f aca="false">F44*D44-G44</f>
        <v>0</v>
      </c>
      <c r="J44" s="18" t="n">
        <v>5000</v>
      </c>
      <c r="K44" s="19" t="n">
        <v>3000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customFormat="false" ht="14.15" hidden="false" customHeight="false" outlineLevel="0" collapsed="false">
      <c r="A45" s="5"/>
      <c r="B45" s="12" t="s">
        <v>92</v>
      </c>
      <c r="C45" s="12" t="s">
        <v>93</v>
      </c>
      <c r="D45" s="13" t="n">
        <f aca="false">IFERROR(__xludf.dummyfunction("GOOGLEFINANCE(C45, ""price"")"),19164.6)</f>
        <v>19164.6</v>
      </c>
      <c r="E45" s="14" t="n">
        <v>0</v>
      </c>
      <c r="F45" s="14" t="n">
        <v>0</v>
      </c>
      <c r="G45" s="15" t="n">
        <f aca="false">E45*F45</f>
        <v>0</v>
      </c>
      <c r="H45" s="16" t="n">
        <f aca="false">F45*D45</f>
        <v>0</v>
      </c>
      <c r="I45" s="17" t="n">
        <f aca="false">F45*D45-G45</f>
        <v>0</v>
      </c>
      <c r="J45" s="18" t="n">
        <v>23000</v>
      </c>
      <c r="K45" s="19" t="n">
        <v>17000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customFormat="false" ht="14.15" hidden="false" customHeight="false" outlineLevel="0" collapsed="false">
      <c r="A46" s="5"/>
      <c r="B46" s="12" t="s">
        <v>94</v>
      </c>
      <c r="C46" s="12" t="s">
        <v>95</v>
      </c>
      <c r="D46" s="13" t="n">
        <f aca="false">IFERROR(__xludf.dummyfunction("GOOGLEFINANCE(C46, ""price"")"),15139)</f>
        <v>15139</v>
      </c>
      <c r="E46" s="14" t="n">
        <v>0</v>
      </c>
      <c r="F46" s="14" t="n">
        <v>0</v>
      </c>
      <c r="G46" s="15" t="n">
        <f aca="false">E46*F46</f>
        <v>0</v>
      </c>
      <c r="H46" s="16" t="n">
        <f aca="false">F46*D46</f>
        <v>0</v>
      </c>
      <c r="I46" s="17" t="n">
        <f aca="false">F46*D46-G46</f>
        <v>0</v>
      </c>
      <c r="J46" s="18" t="n">
        <v>16000</v>
      </c>
      <c r="K46" s="19" t="n">
        <v>11000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customFormat="false" ht="14.15" hidden="false" customHeight="false" outlineLevel="0" collapsed="false">
      <c r="A47" s="5"/>
      <c r="B47" s="12" t="s">
        <v>96</v>
      </c>
      <c r="C47" s="12" t="s">
        <v>97</v>
      </c>
      <c r="D47" s="13" t="n">
        <f aca="false">IFERROR(__xludf.dummyfunction("GOOGLEFINANCE(C47, ""price"")"),2207.85)</f>
        <v>2207.85</v>
      </c>
      <c r="E47" s="14" t="n">
        <v>0</v>
      </c>
      <c r="F47" s="14" t="n">
        <v>0</v>
      </c>
      <c r="G47" s="15" t="n">
        <f aca="false">E47*F47</f>
        <v>0</v>
      </c>
      <c r="H47" s="16" t="n">
        <f aca="false">F47*D47</f>
        <v>0</v>
      </c>
      <c r="I47" s="17" t="n">
        <f aca="false">F47*D47-G47</f>
        <v>0</v>
      </c>
      <c r="J47" s="18" t="n">
        <v>2700</v>
      </c>
      <c r="K47" s="19" t="n">
        <v>1900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customFormat="false" ht="14.15" hidden="false" customHeight="false" outlineLevel="0" collapsed="false">
      <c r="A48" s="5"/>
      <c r="B48" s="12" t="s">
        <v>98</v>
      </c>
      <c r="C48" s="12" t="s">
        <v>99</v>
      </c>
      <c r="D48" s="13" t="n">
        <f aca="false">IFERROR(__xludf.dummyfunction("GOOGLEFINANCE(C48, ""price"")"),2898.5)</f>
        <v>2898.5</v>
      </c>
      <c r="E48" s="14" t="n">
        <v>0</v>
      </c>
      <c r="F48" s="14" t="n">
        <v>0</v>
      </c>
      <c r="G48" s="15" t="n">
        <f aca="false">E48*F48</f>
        <v>0</v>
      </c>
      <c r="H48" s="16" t="n">
        <f aca="false">F48*D48</f>
        <v>0</v>
      </c>
      <c r="I48" s="17" t="n">
        <f aca="false">F48*D48-G48</f>
        <v>0</v>
      </c>
      <c r="J48" s="18" t="n">
        <v>3900</v>
      </c>
      <c r="K48" s="19" t="n">
        <v>2600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customFormat="false" ht="14.15" hidden="false" customHeight="false" outlineLevel="0" collapsed="false">
      <c r="A49" s="5"/>
      <c r="B49" s="12" t="s">
        <v>100</v>
      </c>
      <c r="C49" s="12" t="s">
        <v>101</v>
      </c>
      <c r="D49" s="13" t="n">
        <f aca="false">IFERROR(__xludf.dummyfunction("GOOGLEFINANCE(C49, ""price"")"),2327.5)</f>
        <v>2327.5</v>
      </c>
      <c r="E49" s="14" t="n">
        <v>0</v>
      </c>
      <c r="F49" s="14" t="n">
        <v>0</v>
      </c>
      <c r="G49" s="15" t="n">
        <f aca="false">E49*F49</f>
        <v>0</v>
      </c>
      <c r="H49" s="16" t="n">
        <f aca="false">F49*D49</f>
        <v>0</v>
      </c>
      <c r="I49" s="17" t="n">
        <f aca="false">F49*D49-G49</f>
        <v>0</v>
      </c>
      <c r="J49" s="18" t="n">
        <v>3000</v>
      </c>
      <c r="K49" s="19" t="n">
        <v>1200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customFormat="false" ht="14.15" hidden="false" customHeight="false" outlineLevel="0" collapsed="false">
      <c r="A50" s="5"/>
      <c r="B50" s="12" t="s">
        <v>102</v>
      </c>
      <c r="C50" s="12" t="s">
        <v>103</v>
      </c>
      <c r="D50" s="13" t="n">
        <f aca="false">IFERROR(__xludf.dummyfunction("GOOGLEFINANCE(C50, ""price"")"),2401.35)</f>
        <v>2401.35</v>
      </c>
      <c r="E50" s="14" t="n">
        <v>0</v>
      </c>
      <c r="F50" s="14" t="n">
        <v>0</v>
      </c>
      <c r="G50" s="15" t="n">
        <f aca="false">E50*F50</f>
        <v>0</v>
      </c>
      <c r="H50" s="16" t="n">
        <f aca="false">F50*D50</f>
        <v>0</v>
      </c>
      <c r="I50" s="17" t="n">
        <f aca="false">F50*D50-G50</f>
        <v>0</v>
      </c>
      <c r="J50" s="18" t="n">
        <v>3000</v>
      </c>
      <c r="K50" s="19" t="n">
        <v>1980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customFormat="false" ht="14.15" hidden="false" customHeight="false" outlineLevel="0" collapsed="false">
      <c r="A51" s="5"/>
      <c r="B51" s="12" t="s">
        <v>104</v>
      </c>
      <c r="C51" s="12" t="s">
        <v>105</v>
      </c>
      <c r="D51" s="13" t="n">
        <f aca="false">IFERROR(__xludf.dummyfunction("GOOGLEFINANCE(C51, ""price"")"),907.4)</f>
        <v>907.4</v>
      </c>
      <c r="E51" s="14" t="n">
        <v>0</v>
      </c>
      <c r="F51" s="14" t="n">
        <v>0</v>
      </c>
      <c r="G51" s="15" t="n">
        <f aca="false">E51*F51</f>
        <v>0</v>
      </c>
      <c r="H51" s="16" t="n">
        <f aca="false">F51*D51</f>
        <v>0</v>
      </c>
      <c r="I51" s="17" t="n">
        <f aca="false">F51*D51-G51</f>
        <v>0</v>
      </c>
      <c r="J51" s="18" t="n">
        <v>1200</v>
      </c>
      <c r="K51" s="19" t="n">
        <v>700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customFormat="false" ht="14.15" hidden="false" customHeight="false" outlineLevel="0" collapsed="false">
      <c r="A52" s="5"/>
      <c r="B52" s="12" t="s">
        <v>106</v>
      </c>
      <c r="C52" s="12" t="s">
        <v>107</v>
      </c>
      <c r="D52" s="13" t="n">
        <f aca="false">IFERROR(__xludf.dummyfunction("GOOGLEFINANCE(C52, ""price"")"),755.7)</f>
        <v>755.7</v>
      </c>
      <c r="E52" s="14" t="n">
        <v>0</v>
      </c>
      <c r="F52" s="14" t="n">
        <v>0</v>
      </c>
      <c r="G52" s="15" t="n">
        <f aca="false">E52*F52</f>
        <v>0</v>
      </c>
      <c r="H52" s="16" t="n">
        <f aca="false">F52*D52</f>
        <v>0</v>
      </c>
      <c r="I52" s="17" t="n">
        <f aca="false">F52*D52-G52</f>
        <v>0</v>
      </c>
      <c r="J52" s="18" t="n">
        <v>1000</v>
      </c>
      <c r="K52" s="19" t="n">
        <v>640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customFormat="false" ht="14.15" hidden="false" customHeight="false" outlineLevel="0" collapsed="false">
      <c r="A53" s="5"/>
      <c r="B53" s="12" t="s">
        <v>108</v>
      </c>
      <c r="C53" s="12" t="s">
        <v>109</v>
      </c>
      <c r="D53" s="13" t="n">
        <f aca="false">IFERROR(__xludf.dummyfunction("GOOGLEFINANCE(C53, ""price"")"),5643.5)</f>
        <v>5643.5</v>
      </c>
      <c r="E53" s="14" t="n">
        <v>0</v>
      </c>
      <c r="F53" s="14" t="n">
        <v>0</v>
      </c>
      <c r="G53" s="15" t="n">
        <f aca="false">E53*F53</f>
        <v>0</v>
      </c>
      <c r="H53" s="16" t="n">
        <f aca="false">F53*D53</f>
        <v>0</v>
      </c>
      <c r="I53" s="17" t="n">
        <f aca="false">F53*D53-G53</f>
        <v>0</v>
      </c>
      <c r="J53" s="18" t="n">
        <v>7000</v>
      </c>
      <c r="K53" s="19" t="n">
        <v>2800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customFormat="false" ht="14.15" hidden="false" customHeight="false" outlineLevel="0" collapsed="false">
      <c r="A54" s="5"/>
      <c r="B54" s="12" t="s">
        <v>110</v>
      </c>
      <c r="C54" s="12" t="s">
        <v>111</v>
      </c>
      <c r="D54" s="13" t="n">
        <f aca="false">IFERROR(__xludf.dummyfunction("GOOGLEFINANCE(C54, ""price"")"),474.2)</f>
        <v>474.2</v>
      </c>
      <c r="E54" s="14" t="n">
        <v>0</v>
      </c>
      <c r="F54" s="14" t="n">
        <v>0</v>
      </c>
      <c r="G54" s="15" t="n">
        <f aca="false">E54*F54</f>
        <v>0</v>
      </c>
      <c r="H54" s="16" t="n">
        <f aca="false">F54*D54</f>
        <v>0</v>
      </c>
      <c r="I54" s="17" t="n">
        <f aca="false">F54*D54-G54</f>
        <v>0</v>
      </c>
      <c r="J54" s="18" t="n">
        <v>600</v>
      </c>
      <c r="K54" s="19" t="n">
        <v>200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customFormat="false" ht="14.15" hidden="false" customHeight="false" outlineLevel="0" collapsed="false">
      <c r="A55" s="5"/>
      <c r="B55" s="12" t="s">
        <v>112</v>
      </c>
      <c r="C55" s="12" t="s">
        <v>113</v>
      </c>
      <c r="D55" s="13" t="n">
        <f aca="false">IFERROR(__xludf.dummyfunction("GOOGLEFINANCE(C55, ""price"")"),223.65)</f>
        <v>223.65</v>
      </c>
      <c r="E55" s="14" t="n">
        <v>0</v>
      </c>
      <c r="F55" s="14" t="n">
        <v>0</v>
      </c>
      <c r="G55" s="15" t="n">
        <f aca="false">E55*F55</f>
        <v>0</v>
      </c>
      <c r="H55" s="16" t="n">
        <f aca="false">F55*D55</f>
        <v>0</v>
      </c>
      <c r="I55" s="17" t="n">
        <f aca="false">F55*D55-G55</f>
        <v>0</v>
      </c>
      <c r="J55" s="18" t="n">
        <v>300</v>
      </c>
      <c r="K55" s="19" t="n">
        <v>96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customFormat="false" ht="14.15" hidden="false" customHeight="false" outlineLevel="0" collapsed="false">
      <c r="A56" s="5"/>
      <c r="B56" s="12" t="s">
        <v>114</v>
      </c>
      <c r="C56" s="12" t="s">
        <v>115</v>
      </c>
      <c r="D56" s="13" t="n">
        <f aca="false">IFERROR(__xludf.dummyfunction("GOOGLEFINANCE(C56, ""price"")"),3575.7)</f>
        <v>3575.7</v>
      </c>
      <c r="E56" s="14" t="n">
        <v>0</v>
      </c>
      <c r="F56" s="14" t="n">
        <v>0</v>
      </c>
      <c r="G56" s="15" t="n">
        <f aca="false">E56*F56</f>
        <v>0</v>
      </c>
      <c r="H56" s="16" t="n">
        <f aca="false">F56*D56</f>
        <v>0</v>
      </c>
      <c r="I56" s="17" t="n">
        <f aca="false">F56*D56-G56</f>
        <v>0</v>
      </c>
      <c r="J56" s="18" t="n">
        <v>4000</v>
      </c>
      <c r="K56" s="19" t="n">
        <v>3000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customFormat="false" ht="14.15" hidden="false" customHeight="false" outlineLevel="0" collapsed="false">
      <c r="A57" s="5"/>
      <c r="B57" s="12" t="s">
        <v>116</v>
      </c>
      <c r="C57" s="12" t="s">
        <v>117</v>
      </c>
      <c r="D57" s="13" t="n">
        <f aca="false">IFERROR(__xludf.dummyfunction("GOOGLEFINANCE(C57, ""price"")"),1564.7)</f>
        <v>1564.7</v>
      </c>
      <c r="E57" s="14" t="n">
        <v>0</v>
      </c>
      <c r="F57" s="14" t="n">
        <v>0</v>
      </c>
      <c r="G57" s="15" t="n">
        <f aca="false">E57*F57</f>
        <v>0</v>
      </c>
      <c r="H57" s="16" t="n">
        <f aca="false">F57*D57</f>
        <v>0</v>
      </c>
      <c r="I57" s="17" t="n">
        <f aca="false">F57*D57-G57</f>
        <v>0</v>
      </c>
      <c r="J57" s="18" t="n">
        <v>1800</v>
      </c>
      <c r="K57" s="19" t="n">
        <v>950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customFormat="false" ht="14.15" hidden="false" customHeight="false" outlineLevel="0" collapsed="false">
      <c r="A58" s="5"/>
      <c r="B58" s="12" t="s">
        <v>118</v>
      </c>
      <c r="C58" s="12" t="s">
        <v>119</v>
      </c>
      <c r="D58" s="13" t="n">
        <f aca="false">IFERROR(__xludf.dummyfunction("GOOGLEFINANCE(C58, ""price"")"),1004.5)</f>
        <v>1004.5</v>
      </c>
      <c r="E58" s="14" t="n">
        <v>0</v>
      </c>
      <c r="F58" s="14" t="n">
        <v>0</v>
      </c>
      <c r="G58" s="15" t="n">
        <f aca="false">E58*F58</f>
        <v>0</v>
      </c>
      <c r="H58" s="16" t="n">
        <f aca="false">F58*D58</f>
        <v>0</v>
      </c>
      <c r="I58" s="17" t="n">
        <f aca="false">F58*D58-G58</f>
        <v>0</v>
      </c>
      <c r="J58" s="18" t="n">
        <v>1500</v>
      </c>
      <c r="K58" s="19" t="n">
        <v>800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customFormat="false" ht="14.15" hidden="false" customHeight="false" outlineLevel="0" collapsed="false">
      <c r="A59" s="5"/>
      <c r="B59" s="12" t="s">
        <v>120</v>
      </c>
      <c r="C59" s="12" t="s">
        <v>121</v>
      </c>
      <c r="D59" s="13" t="n">
        <f aca="false">IFERROR(__xludf.dummyfunction("GOOGLEFINANCE(C59, ""price"")"),49.15)</f>
        <v>49.15</v>
      </c>
      <c r="E59" s="14" t="n">
        <v>0</v>
      </c>
      <c r="F59" s="14" t="n">
        <v>0</v>
      </c>
      <c r="G59" s="15" t="n">
        <f aca="false">E59*F59</f>
        <v>0</v>
      </c>
      <c r="H59" s="16" t="n">
        <f aca="false">F59*D59</f>
        <v>0</v>
      </c>
      <c r="I59" s="17" t="n">
        <f aca="false">F59*D59-G59</f>
        <v>0</v>
      </c>
      <c r="J59" s="18" t="n">
        <v>70</v>
      </c>
      <c r="K59" s="19" t="n">
        <v>11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customFormat="false" ht="14.15" hidden="false" customHeight="false" outlineLevel="0" collapsed="false">
      <c r="A60" s="5"/>
      <c r="B60" s="12" t="s">
        <v>122</v>
      </c>
      <c r="C60" s="12" t="s">
        <v>123</v>
      </c>
      <c r="D60" s="13" t="n">
        <f aca="false">IFERROR(__xludf.dummyfunction("GOOGLEFINANCE(C60, ""price"")"),1230.05)</f>
        <v>1230.05</v>
      </c>
      <c r="E60" s="14" t="n">
        <v>0</v>
      </c>
      <c r="F60" s="14" t="n">
        <v>0</v>
      </c>
      <c r="G60" s="15" t="n">
        <f aca="false">E60*F60</f>
        <v>0</v>
      </c>
      <c r="H60" s="16" t="n">
        <f aca="false">F60*D60</f>
        <v>0</v>
      </c>
      <c r="I60" s="17" t="n">
        <f aca="false">F60*D60-G60</f>
        <v>0</v>
      </c>
      <c r="J60" s="18" t="n">
        <v>1400</v>
      </c>
      <c r="K60" s="19" t="n">
        <v>1000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customFormat="false" ht="14.15" hidden="false" customHeight="false" outlineLevel="0" collapsed="false">
      <c r="A61" s="5"/>
      <c r="B61" s="12" t="s">
        <v>124</v>
      </c>
      <c r="C61" s="12" t="s">
        <v>125</v>
      </c>
      <c r="D61" s="13" t="n">
        <f aca="false">IFERROR(__xludf.dummyfunction("GOOGLEFINANCE(C61, ""price"")"),628.6)</f>
        <v>628.6</v>
      </c>
      <c r="E61" s="14" t="n">
        <v>0</v>
      </c>
      <c r="F61" s="14" t="n">
        <v>0</v>
      </c>
      <c r="G61" s="15" t="n">
        <f aca="false">E61*F61</f>
        <v>0</v>
      </c>
      <c r="H61" s="16" t="n">
        <f aca="false">F61*D61</f>
        <v>0</v>
      </c>
      <c r="I61" s="17" t="n">
        <f aca="false">F61*D61-G61</f>
        <v>0</v>
      </c>
      <c r="J61" s="18" t="n">
        <v>800</v>
      </c>
      <c r="K61" s="19" t="n">
        <v>520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customFormat="false" ht="14.15" hidden="false" customHeight="false" outlineLevel="0" collapsed="false">
      <c r="A62" s="5"/>
      <c r="B62" s="12" t="s">
        <v>126</v>
      </c>
      <c r="C62" s="12" t="s">
        <v>127</v>
      </c>
      <c r="D62" s="13" t="n">
        <f aca="false">IFERROR(__xludf.dummyfunction("GOOGLEFINANCE(C62, ""price"")"),13.65)</f>
        <v>13.65</v>
      </c>
      <c r="E62" s="14" t="n">
        <v>0</v>
      </c>
      <c r="F62" s="14" t="n">
        <v>0</v>
      </c>
      <c r="G62" s="15" t="n">
        <f aca="false">E62*F62</f>
        <v>0</v>
      </c>
      <c r="H62" s="16" t="n">
        <f aca="false">F62*D62</f>
        <v>0</v>
      </c>
      <c r="I62" s="20" t="n">
        <f aca="false">F62*D62-G62</f>
        <v>0</v>
      </c>
      <c r="J62" s="18" t="n">
        <v>20</v>
      </c>
      <c r="K62" s="19" t="n">
        <v>1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customFormat="false" ht="1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customFormat="false" ht="1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customFormat="false" ht="1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customFormat="false" ht="1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customFormat="false" ht="1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customFormat="false" ht="1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customFormat="false" ht="1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customFormat="false" ht="1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customFormat="false" ht="1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customFormat="false" ht="1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customFormat="false" ht="1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customFormat="false" ht="1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customFormat="false" ht="1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customFormat="false" ht="1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customFormat="false" ht="1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customFormat="false" ht="1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customFormat="false" ht="1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customFormat="false" ht="1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customFormat="false" ht="1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customFormat="false" ht="1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customFormat="false" ht="1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customFormat="false" ht="1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customFormat="false" ht="1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customFormat="false" ht="1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customFormat="false" ht="1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customFormat="false" ht="1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customFormat="false" ht="1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customFormat="false" ht="1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customFormat="false" ht="1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customFormat="false" ht="1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customFormat="false" ht="1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customFormat="false" ht="1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customFormat="false" ht="1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customFormat="false" ht="1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customFormat="false" ht="1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customFormat="false" ht="1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customFormat="false" ht="1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customFormat="false" ht="1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customFormat="false" ht="1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customFormat="false" ht="1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customFormat="false" ht="1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customFormat="false" ht="1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customFormat="false" ht="1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customFormat="false" ht="1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customFormat="false" ht="1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customFormat="false" ht="1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customFormat="false" ht="1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customFormat="false" ht="1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customFormat="false" ht="1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customFormat="false" ht="1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customFormat="false" ht="1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customFormat="false" ht="1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customFormat="false" ht="1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customFormat="false" ht="1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customFormat="false" ht="1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customFormat="false" ht="1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customFormat="false" ht="1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customFormat="false" ht="1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customFormat="false" ht="1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customFormat="false" ht="1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customFormat="false" ht="1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customFormat="false" ht="1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customFormat="false" ht="1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customFormat="false" ht="1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customFormat="false" ht="1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customFormat="false" ht="1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customFormat="false" ht="1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customFormat="false" ht="1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customFormat="false" ht="1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customFormat="false" ht="1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customFormat="false" ht="1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customFormat="false" ht="1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customFormat="false" ht="1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customFormat="false" ht="1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customFormat="false" ht="1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customFormat="false" ht="1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customFormat="false" ht="1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customFormat="false" ht="1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customFormat="false" ht="1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customFormat="false" ht="1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customFormat="false" ht="1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customFormat="false" ht="1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customFormat="false" ht="1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customFormat="false" ht="1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customFormat="false" ht="1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customFormat="false" ht="1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customFormat="false" ht="1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customFormat="false" ht="1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customFormat="false" ht="1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customFormat="false" ht="1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customFormat="false" ht="1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customFormat="false" ht="1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customFormat="false" ht="1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customFormat="false" ht="1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customFormat="false" ht="1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customFormat="false" ht="1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customFormat="false" ht="1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customFormat="false" ht="1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customFormat="false" ht="1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customFormat="false" ht="1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customFormat="false" ht="1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customFormat="false" ht="1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customFormat="false" ht="1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customFormat="false" ht="1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customFormat="false" ht="1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customFormat="false" ht="1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customFormat="false" ht="1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customFormat="false" ht="1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customFormat="false" ht="1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customFormat="false" ht="1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customFormat="false" ht="1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customFormat="false" ht="1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customFormat="false" ht="1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customFormat="false" ht="1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customFormat="false" ht="1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customFormat="false" ht="1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customFormat="false" ht="1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customFormat="false" ht="1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customFormat="false" ht="1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customFormat="false" ht="1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customFormat="false" ht="1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customFormat="false" ht="1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customFormat="false" ht="1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customFormat="false" ht="1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customFormat="false" ht="1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customFormat="false" ht="1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customFormat="false" ht="1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customFormat="false" ht="1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customFormat="false" ht="1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customFormat="false" ht="1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customFormat="false" ht="1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customFormat="false" ht="1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customFormat="false" ht="1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customFormat="false" ht="1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customFormat="false" ht="1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customFormat="false" ht="1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customFormat="false" ht="1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customFormat="false" ht="1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customFormat="false" ht="1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customFormat="false" ht="1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customFormat="false" ht="1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customFormat="false" ht="1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customFormat="false" ht="1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customFormat="false" ht="1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customFormat="false" ht="1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customFormat="false" ht="1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customFormat="false" ht="1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customFormat="false" ht="1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customFormat="false" ht="1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customFormat="false" ht="1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customFormat="false" ht="1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customFormat="false" ht="1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customFormat="false" ht="1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customFormat="false" ht="1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customFormat="false" ht="1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customFormat="false" ht="1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customFormat="false" ht="1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customFormat="false" ht="1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customFormat="false" ht="1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customFormat="false" ht="1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customFormat="false" ht="1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customFormat="false" ht="1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customFormat="false" ht="1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customFormat="false" ht="1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customFormat="false" ht="1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customFormat="false" ht="1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customFormat="false" ht="1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customFormat="false" ht="1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customFormat="false" ht="1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customFormat="false" ht="1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customFormat="false" ht="1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customFormat="false" ht="1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customFormat="false" ht="1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customFormat="false" ht="1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customFormat="false" ht="1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customFormat="false" ht="1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customFormat="false" ht="1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customFormat="false" ht="1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customFormat="false" ht="1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customFormat="false" ht="1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customFormat="false" ht="1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customFormat="false" ht="1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customFormat="false" ht="1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customFormat="false" ht="1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customFormat="false" ht="1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customFormat="false" ht="1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customFormat="false" ht="1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customFormat="false" ht="1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customFormat="false" ht="1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customFormat="false" ht="1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customFormat="false" ht="1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customFormat="false" ht="1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customFormat="false" ht="1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customFormat="false" ht="1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customFormat="false" ht="1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customFormat="false" ht="1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customFormat="false" ht="1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customFormat="false" ht="1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customFormat="false" ht="1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customFormat="false" ht="1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customFormat="false" ht="1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customFormat="false" ht="1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customFormat="false" ht="1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customFormat="false" ht="1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customFormat="false" ht="1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customFormat="false" ht="1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customFormat="false" ht="1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customFormat="false" ht="1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customFormat="false" ht="1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customFormat="false" ht="1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customFormat="false" ht="1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customFormat="false" ht="1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customFormat="false" ht="1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customFormat="false" ht="1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customFormat="false" ht="1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customFormat="false" ht="1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customFormat="false" ht="1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customFormat="false" ht="1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customFormat="false" ht="1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customFormat="false" ht="1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customFormat="false" ht="1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customFormat="false" ht="1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customFormat="false" ht="1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customFormat="false" ht="1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customFormat="false" ht="1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customFormat="false" ht="1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customFormat="false" ht="1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customFormat="false" ht="1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customFormat="false" ht="1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customFormat="false" ht="1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customFormat="false" ht="1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customFormat="false" ht="1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customFormat="false" ht="1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customFormat="false" ht="1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customFormat="false" ht="1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customFormat="false" ht="1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customFormat="false" ht="1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customFormat="false" ht="1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customFormat="false" ht="1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customFormat="false" ht="1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customFormat="false" ht="1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customFormat="false" ht="1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customFormat="false" ht="1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customFormat="false" ht="1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customFormat="false" ht="1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customFormat="false" ht="1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customFormat="false" ht="1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customFormat="false" ht="1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customFormat="false" ht="1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customFormat="false" ht="1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customFormat="false" ht="1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customFormat="false" ht="1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customFormat="false" ht="1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customFormat="false" ht="1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customFormat="false" ht="1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customFormat="false" ht="1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customFormat="false" ht="1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customFormat="false" ht="1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customFormat="false" ht="1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customFormat="false" ht="1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customFormat="false" ht="1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customFormat="false" ht="1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customFormat="false" ht="1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customFormat="false" ht="1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customFormat="false" ht="1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customFormat="false" ht="1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customFormat="false" ht="1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customFormat="false" ht="1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customFormat="false" ht="1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customFormat="false" ht="1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customFormat="false" ht="1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customFormat="false" ht="1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customFormat="false" ht="1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customFormat="false" ht="1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customFormat="false" ht="1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customFormat="false" ht="1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customFormat="false" ht="1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customFormat="false" ht="1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customFormat="false" ht="1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customFormat="false" ht="1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customFormat="false" ht="1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customFormat="false" ht="1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customFormat="false" ht="1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customFormat="false" ht="1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customFormat="false" ht="1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customFormat="false" ht="1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customFormat="false" ht="1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customFormat="false" ht="1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customFormat="false" ht="1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customFormat="false" ht="1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customFormat="false" ht="1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customFormat="false" ht="1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customFormat="false" ht="1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customFormat="false" ht="1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customFormat="false" ht="1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customFormat="false" ht="1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customFormat="false" ht="1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customFormat="false" ht="1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customFormat="false" ht="1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customFormat="false" ht="1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customFormat="false" ht="1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customFormat="false" ht="1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customFormat="false" ht="1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customFormat="false" ht="1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customFormat="false" ht="1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customFormat="false" ht="1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customFormat="false" ht="1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customFormat="false" ht="1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customFormat="false" ht="1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customFormat="false" ht="1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customFormat="false" ht="1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customFormat="false" ht="1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customFormat="false" ht="1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customFormat="false" ht="1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customFormat="false" ht="1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customFormat="false" ht="1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customFormat="false" ht="1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customFormat="false" ht="1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customFormat="false" ht="1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customFormat="false" ht="1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customFormat="false" ht="1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customFormat="false" ht="1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customFormat="false" ht="1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customFormat="false" ht="1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customFormat="false" ht="1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customFormat="false" ht="1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customFormat="false" ht="1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customFormat="false" ht="1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customFormat="false" ht="1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customFormat="false" ht="1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customFormat="false" ht="1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customFormat="false" ht="1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customFormat="false" ht="1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customFormat="false" ht="1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customFormat="false" ht="1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customFormat="false" ht="1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customFormat="false" ht="1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customFormat="false" ht="1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customFormat="false" ht="1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customFormat="false" ht="1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customFormat="false" ht="1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customFormat="false" ht="1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customFormat="false" ht="1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customFormat="false" ht="1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customFormat="false" ht="1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customFormat="false" ht="1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customFormat="false" ht="1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customFormat="false" ht="1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customFormat="false" ht="1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customFormat="false" ht="1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customFormat="false" ht="1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customFormat="false" ht="1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customFormat="false" ht="1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customFormat="false" ht="1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customFormat="false" ht="1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customFormat="false" ht="1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customFormat="false" ht="1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customFormat="false" ht="1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customFormat="false" ht="1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customFormat="false" ht="1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customFormat="false" ht="1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customFormat="false" ht="1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customFormat="false" ht="1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customFormat="false" ht="1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customFormat="false" ht="1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customFormat="false" ht="1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customFormat="false" ht="1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customFormat="false" ht="1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customFormat="false" ht="1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customFormat="false" ht="1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customFormat="false" ht="1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customFormat="false" ht="1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customFormat="false" ht="1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customFormat="false" ht="1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customFormat="false" ht="1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customFormat="false" ht="1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customFormat="false" ht="1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customFormat="false" ht="1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customFormat="false" ht="1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customFormat="false" ht="1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customFormat="false" ht="1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customFormat="false" ht="1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customFormat="false" ht="1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customFormat="false" ht="1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customFormat="false" ht="1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customFormat="false" ht="1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customFormat="false" ht="1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customFormat="false" ht="1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customFormat="false" ht="1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customFormat="false" ht="1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customFormat="false" ht="1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customFormat="false" ht="1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customFormat="false" ht="1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customFormat="false" ht="1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customFormat="false" ht="1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customFormat="false" ht="1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customFormat="false" ht="1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customFormat="false" ht="1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customFormat="false" ht="1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customFormat="false" ht="1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customFormat="false" ht="1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customFormat="false" ht="1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customFormat="false" ht="1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customFormat="false" ht="1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customFormat="false" ht="1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customFormat="false" ht="1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customFormat="false" ht="1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customFormat="false" ht="1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customFormat="false" ht="1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customFormat="false" ht="1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customFormat="false" ht="1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customFormat="false" ht="1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customFormat="false" ht="1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customFormat="false" ht="1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customFormat="false" ht="1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customFormat="false" ht="1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customFormat="false" ht="1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customFormat="false" ht="1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customFormat="false" ht="1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customFormat="false" ht="1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customFormat="false" ht="1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customFormat="false" ht="1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customFormat="false" ht="1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customFormat="false" ht="1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customFormat="false" ht="1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customFormat="false" ht="1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customFormat="false" ht="1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customFormat="false" ht="1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customFormat="false" ht="1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customFormat="false" ht="1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customFormat="false" ht="1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customFormat="false" ht="1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customFormat="false" ht="1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customFormat="false" ht="1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customFormat="false" ht="1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customFormat="false" ht="1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customFormat="false" ht="1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customFormat="false" ht="1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customFormat="false" ht="1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customFormat="false" ht="1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customFormat="false" ht="1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customFormat="false" ht="1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customFormat="false" ht="1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customFormat="false" ht="1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customFormat="false" ht="1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customFormat="false" ht="1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customFormat="false" ht="1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customFormat="false" ht="1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customFormat="false" ht="1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customFormat="false" ht="1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customFormat="false" ht="1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customFormat="false" ht="1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customFormat="false" ht="1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customFormat="false" ht="1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customFormat="false" ht="1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customFormat="false" ht="1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customFormat="false" ht="1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customFormat="false" ht="1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customFormat="false" ht="1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customFormat="false" ht="1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customFormat="false" ht="1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customFormat="false" ht="1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customFormat="false" ht="1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customFormat="false" ht="1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customFormat="false" ht="1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customFormat="false" ht="1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customFormat="false" ht="1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customFormat="false" ht="1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customFormat="false" ht="1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customFormat="false" ht="1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customFormat="false" ht="1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customFormat="false" ht="1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customFormat="false" ht="1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customFormat="false" ht="1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customFormat="false" ht="1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customFormat="false" ht="1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customFormat="false" ht="1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customFormat="false" ht="1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customFormat="false" ht="1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customFormat="false" ht="1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customFormat="false" ht="1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customFormat="false" ht="1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customFormat="false" ht="1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customFormat="false" ht="1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customFormat="false" ht="1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customFormat="false" ht="1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customFormat="false" ht="1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customFormat="false" ht="1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customFormat="false" ht="1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customFormat="false" ht="1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customFormat="false" ht="1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customFormat="false" ht="1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customFormat="false" ht="1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customFormat="false" ht="1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customFormat="false" ht="1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customFormat="false" ht="1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customFormat="false" ht="1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customFormat="false" ht="1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customFormat="false" ht="1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customFormat="false" ht="1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customFormat="false" ht="1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customFormat="false" ht="1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customFormat="false" ht="1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customFormat="false" ht="1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customFormat="false" ht="1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customFormat="false" ht="1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customFormat="false" ht="1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customFormat="false" ht="1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customFormat="false" ht="1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customFormat="false" ht="1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customFormat="false" ht="1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customFormat="false" ht="1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customFormat="false" ht="1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customFormat="false" ht="1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customFormat="false" ht="1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customFormat="false" ht="1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customFormat="false" ht="1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customFormat="false" ht="1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customFormat="false" ht="1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customFormat="false" ht="1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customFormat="false" ht="1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customFormat="false" ht="1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customFormat="false" ht="1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customFormat="false" ht="1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customFormat="false" ht="1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customFormat="false" ht="1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customFormat="false" ht="1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customFormat="false" ht="1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customFormat="false" ht="1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customFormat="false" ht="1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customFormat="false" ht="1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customFormat="false" ht="1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customFormat="false" ht="1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customFormat="false" ht="1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customFormat="false" ht="1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customFormat="false" ht="1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customFormat="false" ht="1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customFormat="false" ht="1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customFormat="false" ht="1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customFormat="false" ht="1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customFormat="false" ht="1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customFormat="false" ht="1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customFormat="false" ht="1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customFormat="false" ht="1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customFormat="false" ht="1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customFormat="false" ht="1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customFormat="false" ht="1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customFormat="false" ht="1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customFormat="false" ht="1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customFormat="false" ht="1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customFormat="false" ht="1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customFormat="false" ht="1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customFormat="false" ht="1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customFormat="false" ht="1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customFormat="false" ht="1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customFormat="false" ht="1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customFormat="false" ht="1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customFormat="false" ht="1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customFormat="false" ht="1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customFormat="false" ht="1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customFormat="false" ht="1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customFormat="false" ht="1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customFormat="false" ht="1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customFormat="false" ht="1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customFormat="false" ht="1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customFormat="false" ht="1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customFormat="false" ht="1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customFormat="false" ht="1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customFormat="false" ht="1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customFormat="false" ht="1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customFormat="false" ht="1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customFormat="false" ht="1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customFormat="false" ht="1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customFormat="false" ht="1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customFormat="false" ht="1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customFormat="false" ht="1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customFormat="false" ht="1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customFormat="false" ht="1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customFormat="false" ht="1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customFormat="false" ht="1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customFormat="false" ht="1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customFormat="false" ht="1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customFormat="false" ht="1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customFormat="false" ht="1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customFormat="false" ht="1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customFormat="false" ht="1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customFormat="false" ht="1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customFormat="false" ht="1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customFormat="false" ht="1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customFormat="false" ht="1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customFormat="false" ht="1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customFormat="false" ht="1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customFormat="false" ht="1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customFormat="false" ht="1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customFormat="false" ht="1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customFormat="false" ht="1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customFormat="false" ht="1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customFormat="false" ht="1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customFormat="false" ht="1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customFormat="false" ht="1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customFormat="false" ht="1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customFormat="false" ht="1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customFormat="false" ht="1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customFormat="false" ht="1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customFormat="false" ht="1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customFormat="false" ht="1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customFormat="false" ht="1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customFormat="false" ht="1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customFormat="false" ht="1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customFormat="false" ht="1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customFormat="false" ht="1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customFormat="false" ht="1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customFormat="false" ht="1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customFormat="false" ht="1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customFormat="false" ht="1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customFormat="false" ht="1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customFormat="false" ht="1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customFormat="false" ht="1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customFormat="false" ht="1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customFormat="false" ht="1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customFormat="false" ht="1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customFormat="false" ht="1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customFormat="false" ht="1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customFormat="false" ht="1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customFormat="false" ht="1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customFormat="false" ht="1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customFormat="false" ht="1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customFormat="false" ht="1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customFormat="false" ht="1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customFormat="false" ht="1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customFormat="false" ht="1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customFormat="false" ht="1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customFormat="false" ht="1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customFormat="false" ht="1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customFormat="false" ht="1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customFormat="false" ht="1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customFormat="false" ht="1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customFormat="false" ht="1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customFormat="false" ht="1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customFormat="false" ht="1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customFormat="false" ht="1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customFormat="false" ht="1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customFormat="false" ht="1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customFormat="false" ht="1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customFormat="false" ht="1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customFormat="false" ht="1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customFormat="false" ht="1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customFormat="false" ht="1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customFormat="false" ht="1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customFormat="false" ht="1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customFormat="false" ht="1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customFormat="false" ht="1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customFormat="false" ht="1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customFormat="false" ht="1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customFormat="false" ht="1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customFormat="false" ht="1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customFormat="false" ht="1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customFormat="false" ht="1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customFormat="false" ht="1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customFormat="false" ht="1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customFormat="false" ht="1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customFormat="false" ht="1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customFormat="false" ht="1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customFormat="false" ht="1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customFormat="false" ht="1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customFormat="false" ht="1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customFormat="false" ht="1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customFormat="false" ht="1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customFormat="false" ht="1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customFormat="false" ht="1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customFormat="false" ht="1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customFormat="false" ht="1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customFormat="false" ht="1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customFormat="false" ht="1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customFormat="false" ht="1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customFormat="false" ht="1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customFormat="false" ht="1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customFormat="false" ht="1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customFormat="false" ht="1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customFormat="false" ht="1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customFormat="false" ht="1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customFormat="false" ht="1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customFormat="false" ht="1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customFormat="false" ht="1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customFormat="false" ht="1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customFormat="false" ht="1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customFormat="false" ht="1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customFormat="false" ht="1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customFormat="false" ht="1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customFormat="false" ht="1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customFormat="false" ht="1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customFormat="false" ht="1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customFormat="false" ht="1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customFormat="false" ht="1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customFormat="false" ht="1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customFormat="false" ht="1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customFormat="false" ht="1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customFormat="false" ht="1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customFormat="false" ht="1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customFormat="false" ht="1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customFormat="false" ht="1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customFormat="false" ht="1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customFormat="false" ht="1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customFormat="false" ht="1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customFormat="false" ht="1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customFormat="false" ht="1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customFormat="false" ht="1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customFormat="false" ht="1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customFormat="false" ht="1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customFormat="false" ht="1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customFormat="false" ht="1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customFormat="false" ht="1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customFormat="false" ht="1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customFormat="false" ht="1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customFormat="false" ht="1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customFormat="false" ht="1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customFormat="false" ht="1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customFormat="false" ht="1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customFormat="false" ht="1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customFormat="false" ht="1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customFormat="false" ht="1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customFormat="false" ht="1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customFormat="false" ht="1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customFormat="false" ht="1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customFormat="false" ht="1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customFormat="false" ht="1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customFormat="false" ht="1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customFormat="false" ht="1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customFormat="false" ht="1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customFormat="false" ht="1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customFormat="false" ht="1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customFormat="false" ht="1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customFormat="false" ht="1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customFormat="false" ht="1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customFormat="false" ht="1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customFormat="false" ht="1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customFormat="false" ht="1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customFormat="false" ht="1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customFormat="false" ht="1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customFormat="false" ht="1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customFormat="false" ht="1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customFormat="false" ht="1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customFormat="false" ht="1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customFormat="false" ht="1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customFormat="false" ht="1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customFormat="false" ht="1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customFormat="false" ht="1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customFormat="false" ht="1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customFormat="false" ht="1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customFormat="false" ht="1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customFormat="false" ht="1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customFormat="false" ht="1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customFormat="false" ht="1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customFormat="false" ht="1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customFormat="false" ht="1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customFormat="false" ht="1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customFormat="false" ht="1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customFormat="false" ht="1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customFormat="false" ht="1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customFormat="false" ht="1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customFormat="false" ht="1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customFormat="false" ht="1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customFormat="false" ht="1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customFormat="false" ht="1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customFormat="false" ht="1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customFormat="false" ht="1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customFormat="false" ht="1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customFormat="false" ht="1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customFormat="false" ht="1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customFormat="false" ht="1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customFormat="false" ht="1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customFormat="false" ht="1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customFormat="false" ht="1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customFormat="false" ht="1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customFormat="false" ht="1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customFormat="false" ht="1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customFormat="false" ht="1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customFormat="false" ht="1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customFormat="false" ht="1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customFormat="false" ht="1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customFormat="false" ht="1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customFormat="false" ht="1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customFormat="false" ht="1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customFormat="false" ht="1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customFormat="false" ht="1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customFormat="false" ht="1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customFormat="false" ht="1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customFormat="false" ht="1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customFormat="false" ht="1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customFormat="false" ht="1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customFormat="false" ht="1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customFormat="false" ht="1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customFormat="false" ht="1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customFormat="false" ht="1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customFormat="false" ht="1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customFormat="false" ht="1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customFormat="false" ht="1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customFormat="false" ht="1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customFormat="false" ht="1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customFormat="false" ht="1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customFormat="false" ht="1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customFormat="false" ht="1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customFormat="false" ht="1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customFormat="false" ht="1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customFormat="false" ht="1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customFormat="false" ht="1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customFormat="false" ht="1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customFormat="false" ht="1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customFormat="false" ht="1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customFormat="false" ht="1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customFormat="false" ht="1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customFormat="false" ht="1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customFormat="false" ht="1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customFormat="false" ht="1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customFormat="false" ht="1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customFormat="false" ht="1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customFormat="false" ht="1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customFormat="false" ht="1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customFormat="false" ht="1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customFormat="false" ht="1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customFormat="false" ht="1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customFormat="false" ht="1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customFormat="false" ht="1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customFormat="false" ht="1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customFormat="false" ht="1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customFormat="false" ht="1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customFormat="false" ht="1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customFormat="false" ht="1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customFormat="false" ht="1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customFormat="false" ht="1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customFormat="false" ht="1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customFormat="false" ht="1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customFormat="false" ht="1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customFormat="false" ht="1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customFormat="false" ht="1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customFormat="false" ht="1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customFormat="false" ht="1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customFormat="false" ht="1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customFormat="false" ht="1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customFormat="false" ht="1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customFormat="false" ht="1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customFormat="false" ht="1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customFormat="false" ht="1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customFormat="false" ht="1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customFormat="false" ht="1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customFormat="false" ht="1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customFormat="false" ht="15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customFormat="false" ht="15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customFormat="false" ht="15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customFormat="false" ht="15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customFormat="false" ht="15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customFormat="false" ht="15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customFormat="false" ht="15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customFormat="false" ht="15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customFormat="false" ht="15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customFormat="false" ht="15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customFormat="false" ht="15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customFormat="false" ht="1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customFormat="false" ht="15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customFormat="false" ht="15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customFormat="false" ht="15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customFormat="false" ht="15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customFormat="false" ht="15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customFormat="false" ht="15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customFormat="false" ht="15" hidden="false" customHeight="false" outlineLevel="0" collapsed="false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customFormat="false" ht="15" hidden="false" customHeight="false" outlineLevel="0" collapsed="false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customFormat="false" ht="15" hidden="false" customHeight="false" outlineLevel="0" collapsed="false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customFormat="false" ht="15" hidden="false" customHeight="false" outlineLevel="0" collapsed="false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customFormat="false" ht="15" hidden="false" customHeight="false" outlineLevel="0" collapsed="false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customFormat="false" ht="15" hidden="false" customHeight="false" outlineLevel="0" collapsed="false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customFormat="false" ht="15" hidden="false" customHeight="false" outlineLevel="0" collapsed="false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customFormat="false" ht="15" hidden="false" customHeight="false" outlineLevel="0" collapsed="false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customFormat="false" ht="15" hidden="false" customHeight="false" outlineLevel="0" collapsed="false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customFormat="false" ht="15" hidden="false" customHeight="false" outlineLevel="0" collapsed="false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customFormat="false" ht="15" hidden="false" customHeight="false" outlineLevel="0" collapsed="false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customFormat="false" ht="15" hidden="false" customHeight="false" outlineLevel="0" collapsed="false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customFormat="false" ht="15" hidden="false" customHeight="false" outlineLevel="0" collapsed="false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customFormat="false" ht="15" hidden="false" customHeight="false" outlineLevel="0" collapsed="false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customFormat="false" ht="15" hidden="false" customHeight="false" outlineLevel="0" collapsed="false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customFormat="false" ht="15" hidden="false" customHeight="false" outlineLevel="0" collapsed="false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customFormat="false" ht="15" hidden="false" customHeight="false" outlineLevel="0" collapsed="false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</sheetData>
  <conditionalFormatting sqref="I5:I62">
    <cfRule type="cellIs" priority="2" operator="lessThan" aboveAverage="0" equalAverage="0" bottom="0" percent="0" rank="0" text="" dxfId="0">
      <formula>0</formula>
    </cfRule>
  </conditionalFormatting>
  <conditionalFormatting sqref="I5:I62">
    <cfRule type="cellIs" priority="3" operator="greaterThan" aboveAverage="0" equalAverage="0" bottom="0" percent="0" rank="0" text="" dxfId="1">
      <formula>0</formula>
    </cfRule>
  </conditionalFormatting>
  <conditionalFormatting sqref="I5:I62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2021-12-07T11:11:43Z</dcterms:modified>
  <cp:revision>3</cp:revision>
  <dc:subject/>
  <dc:title/>
</cp:coreProperties>
</file>