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:\Doc_jspit\Travail-2010-2011\cours-TD-TP_JP\cours\Algo-RT1-Python\python_avance_S2\Projet-chateau\"/>
    </mc:Choice>
  </mc:AlternateContent>
  <xr:revisionPtr revIDLastSave="0" documentId="13_ncr:1_{FEE8E575-9692-4C65-A76D-362C7A5A4531}" xr6:coauthVersionLast="46" xr6:coauthVersionMax="46" xr10:uidLastSave="{00000000-0000-0000-0000-000000000000}"/>
  <bookViews>
    <workbookView xWindow="52680" yWindow="-120" windowWidth="29040" windowHeight="15840" activeTab="1" xr2:uid="{00000000-000D-0000-FFFF-FFFF00000000}"/>
  </bookViews>
  <sheets>
    <sheet name="principale" sheetId="1" r:id="rId1"/>
    <sheet name="Analyse" sheetId="3" r:id="rId2"/>
    <sheet name="details" sheetId="2" r:id="rId3"/>
  </sheets>
  <definedNames>
    <definedName name="test">Tableau1[]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C3" i="3" s="1"/>
  <c r="L5" i="1"/>
  <c r="C4" i="3" s="1"/>
  <c r="L6" i="1"/>
  <c r="L7" i="1"/>
  <c r="L8" i="1"/>
  <c r="C7" i="3" s="1"/>
  <c r="L9" i="1"/>
  <c r="C8" i="3" s="1"/>
  <c r="L10" i="1"/>
  <c r="L11" i="1"/>
  <c r="L12" i="1"/>
  <c r="C11" i="3" s="1"/>
  <c r="L13" i="1"/>
  <c r="C12" i="3" s="1"/>
  <c r="L14" i="1"/>
  <c r="L15" i="1"/>
  <c r="L16" i="1"/>
  <c r="L17" i="1"/>
  <c r="C16" i="3" s="1"/>
  <c r="L18" i="1"/>
  <c r="C5" i="3"/>
  <c r="C6" i="3"/>
  <c r="C9" i="3"/>
  <c r="C10" i="3"/>
  <c r="C14" i="3"/>
  <c r="C15" i="3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41" i="1"/>
  <c r="D41" i="1"/>
  <c r="D48" i="1"/>
  <c r="D46" i="1"/>
  <c r="D42" i="1"/>
  <c r="D43" i="1"/>
  <c r="D44" i="1"/>
  <c r="D45" i="1"/>
  <c r="D47" i="1"/>
  <c r="D49" i="1"/>
  <c r="D50" i="1"/>
  <c r="D51" i="1"/>
  <c r="D52" i="1"/>
  <c r="D53" i="1"/>
  <c r="D54" i="1"/>
  <c r="D55" i="1"/>
  <c r="C13" i="3"/>
  <c r="J41" i="1" l="1"/>
  <c r="E41" i="1"/>
  <c r="J48" i="1"/>
  <c r="J55" i="1"/>
  <c r="J47" i="1"/>
  <c r="J54" i="1"/>
  <c r="J46" i="1"/>
  <c r="J53" i="1"/>
  <c r="J45" i="1"/>
  <c r="J52" i="1"/>
  <c r="J44" i="1"/>
  <c r="J51" i="1"/>
  <c r="J43" i="1"/>
  <c r="J50" i="1"/>
  <c r="J42" i="1"/>
  <c r="J49" i="1"/>
  <c r="E47" i="1"/>
  <c r="E54" i="1"/>
  <c r="E46" i="1"/>
  <c r="E45" i="1"/>
  <c r="E52" i="1"/>
  <c r="E44" i="1"/>
  <c r="E53" i="1"/>
  <c r="E51" i="1"/>
  <c r="E43" i="1"/>
  <c r="E48" i="1"/>
  <c r="E50" i="1"/>
  <c r="E42" i="1"/>
  <c r="E55" i="1"/>
  <c r="E49" i="1"/>
  <c r="W37" i="1"/>
  <c r="F17" i="3" s="1"/>
  <c r="L37" i="1"/>
  <c r="E4" i="3" s="1"/>
  <c r="X18" i="1"/>
  <c r="D3" i="3" s="1"/>
  <c r="C17" i="3"/>
  <c r="W36" i="1"/>
  <c r="F16" i="3" s="1"/>
  <c r="W35" i="1"/>
  <c r="F15" i="3" s="1"/>
  <c r="W34" i="1"/>
  <c r="F14" i="3" s="1"/>
  <c r="W33" i="1"/>
  <c r="F13" i="3" s="1"/>
  <c r="W32" i="1"/>
  <c r="F12" i="3" s="1"/>
  <c r="W31" i="1"/>
  <c r="F11" i="3" s="1"/>
  <c r="W30" i="1"/>
  <c r="F10" i="3" s="1"/>
  <c r="W29" i="1"/>
  <c r="F9" i="3" s="1"/>
  <c r="W28" i="1"/>
  <c r="F8" i="3" s="1"/>
  <c r="W27" i="1"/>
  <c r="F7" i="3" s="1"/>
  <c r="W26" i="1"/>
  <c r="F6" i="3" s="1"/>
  <c r="W25" i="1"/>
  <c r="F5" i="3" s="1"/>
  <c r="W24" i="1"/>
  <c r="F4" i="3" s="1"/>
  <c r="W23" i="1"/>
  <c r="F3" i="3" s="1"/>
  <c r="L36" i="1"/>
  <c r="E3" i="3" s="1"/>
  <c r="L35" i="1"/>
  <c r="E17" i="3" s="1"/>
  <c r="L34" i="1"/>
  <c r="E16" i="3" s="1"/>
  <c r="L33" i="1"/>
  <c r="E15" i="3" s="1"/>
  <c r="L32" i="1"/>
  <c r="E14" i="3" s="1"/>
  <c r="L31" i="1"/>
  <c r="E13" i="3" s="1"/>
  <c r="L30" i="1"/>
  <c r="E12" i="3" s="1"/>
  <c r="L29" i="1"/>
  <c r="E11" i="3" s="1"/>
  <c r="L28" i="1"/>
  <c r="E10" i="3" s="1"/>
  <c r="L27" i="1"/>
  <c r="E9" i="3" s="1"/>
  <c r="L26" i="1"/>
  <c r="E8" i="3" s="1"/>
  <c r="L25" i="1"/>
  <c r="E7" i="3" s="1"/>
  <c r="L24" i="1"/>
  <c r="E6" i="3" s="1"/>
  <c r="L23" i="1"/>
  <c r="E5" i="3" s="1"/>
  <c r="X4" i="1"/>
  <c r="D4" i="3" s="1"/>
  <c r="X5" i="1"/>
  <c r="D5" i="3" s="1"/>
  <c r="X6" i="1"/>
  <c r="D6" i="3" s="1"/>
  <c r="X7" i="1"/>
  <c r="D7" i="3" s="1"/>
  <c r="X8" i="1"/>
  <c r="D8" i="3" s="1"/>
  <c r="X9" i="1"/>
  <c r="D9" i="3" s="1"/>
  <c r="X10" i="1"/>
  <c r="D10" i="3" s="1"/>
  <c r="X11" i="1"/>
  <c r="D11" i="3" s="1"/>
  <c r="X12" i="1"/>
  <c r="D12" i="3" s="1"/>
  <c r="X13" i="1"/>
  <c r="D13" i="3" s="1"/>
  <c r="X14" i="1"/>
  <c r="D14" i="3" s="1"/>
  <c r="X15" i="1"/>
  <c r="D15" i="3" s="1"/>
  <c r="X16" i="1"/>
  <c r="D16" i="3" s="1"/>
  <c r="X17" i="1"/>
  <c r="D17" i="3" s="1"/>
  <c r="G4" i="3" l="1"/>
  <c r="H4" i="3" s="1"/>
  <c r="G11" i="3"/>
  <c r="H11" i="3" s="1"/>
  <c r="G10" i="3"/>
  <c r="H10" i="3" s="1"/>
  <c r="G16" i="3"/>
  <c r="H16" i="3" s="1"/>
  <c r="G12" i="3"/>
  <c r="H12" i="3" s="1"/>
  <c r="G6" i="3"/>
  <c r="H6" i="3" s="1"/>
  <c r="G9" i="3"/>
  <c r="H9" i="3" s="1"/>
  <c r="G8" i="3"/>
  <c r="H8" i="3" s="1"/>
  <c r="G7" i="3"/>
  <c r="H7" i="3" s="1"/>
  <c r="G5" i="3"/>
  <c r="H5" i="3" s="1"/>
  <c r="G15" i="3"/>
  <c r="H15" i="3" s="1"/>
  <c r="G14" i="3"/>
  <c r="H14" i="3" s="1"/>
  <c r="G3" i="3"/>
  <c r="H3" i="3" s="1"/>
  <c r="G13" i="3"/>
  <c r="H13" i="3" s="1"/>
  <c r="G17" i="3"/>
  <c r="H17" i="3" s="1"/>
</calcChain>
</file>

<file path=xl/sharedStrings.xml><?xml version="1.0" encoding="utf-8"?>
<sst xmlns="http://schemas.openxmlformats.org/spreadsheetml/2006/main" count="386" uniqueCount="100">
  <si>
    <t>nom</t>
  </si>
  <si>
    <t>prénom</t>
  </si>
  <si>
    <t>ANDRE</t>
  </si>
  <si>
    <t>Ophélie</t>
  </si>
  <si>
    <t>CHASSAING</t>
  </si>
  <si>
    <t>Hugo</t>
  </si>
  <si>
    <t>CRESTANI</t>
  </si>
  <si>
    <t>Benjamin</t>
  </si>
  <si>
    <t>CUILLERAT</t>
  </si>
  <si>
    <t>Corentin</t>
  </si>
  <si>
    <t>DELIRANT</t>
  </si>
  <si>
    <t>Lucas</t>
  </si>
  <si>
    <t>DRAGICEVIC</t>
  </si>
  <si>
    <t>Nikola</t>
  </si>
  <si>
    <t>DUFOURNET</t>
  </si>
  <si>
    <t>Anthony</t>
  </si>
  <si>
    <t>DUPRE</t>
  </si>
  <si>
    <t>Thomas</t>
  </si>
  <si>
    <t>FONTAINE</t>
  </si>
  <si>
    <t>Jimmy</t>
  </si>
  <si>
    <t>HOUDAS</t>
  </si>
  <si>
    <t>Aloys</t>
  </si>
  <si>
    <t>MOKRANI</t>
  </si>
  <si>
    <t>Rayan</t>
  </si>
  <si>
    <t>PANNEKOUCKE</t>
  </si>
  <si>
    <t>Ethan</t>
  </si>
  <si>
    <t>THOMAS-LACROIX</t>
  </si>
  <si>
    <t>Damiens</t>
  </si>
  <si>
    <t>TORNIER</t>
  </si>
  <si>
    <t>Alexandre</t>
  </si>
  <si>
    <t>decoupage (4pts)</t>
  </si>
  <si>
    <t>structuration des fonctions 3pts</t>
  </si>
  <si>
    <t>Bonnes pratiques</t>
  </si>
  <si>
    <t>Commentaires (4pts)</t>
  </si>
  <si>
    <t>Consignes (2pts)</t>
  </si>
  <si>
    <t>Résultat (7pts)</t>
  </si>
  <si>
    <t>Resultat</t>
  </si>
  <si>
    <t>Decoupe</t>
  </si>
  <si>
    <t>Structuration en fonctions</t>
  </si>
  <si>
    <t>Commentaires</t>
  </si>
  <si>
    <t>Consignes</t>
  </si>
  <si>
    <t>Total</t>
  </si>
  <si>
    <t>4 points si les quatre parties sont présentes et l’ordre est respecté</t>
  </si>
  <si>
    <t>Colonne1</t>
  </si>
  <si>
    <t>points si une des quatre parties manque ou est dans le mauvais ordre</t>
  </si>
  <si>
    <t>points si deux des quatre parties manquent ou sont dans le mauvais ordre</t>
  </si>
  <si>
    <t>points si trois des quatre parties manquent ou sont dans le mauvais ordre</t>
  </si>
  <si>
    <t>point si rien n’est satisfaisant</t>
  </si>
  <si>
    <t>3 points si la structuration est satisfaisante</t>
  </si>
  <si>
    <t>2 points si des fonctions sont définies, mais certaines sont incohérentes soit sont trop longues</t>
  </si>
  <si>
    <t>1 points si des fonctions sont définies, mais certaines sont incohérentes et d’autres sont trop longues</t>
  </si>
  <si>
    <t>0 point si aucune fonction n’est définie ou une certaine structuration en fonction existe mais ne respecte pas du tout les règles de bonnes pratiques.</t>
  </si>
  <si>
    <t>3 points si les noms des constantes, variables et fonctions respectent les bonnes pratiques, mais l’indentation (4 caractères par incrément) n’est pas respectée</t>
  </si>
  <si>
    <t>2 points si les règles sont globalement repectées à quelques exceptions près à la fois au niveau indentations et noms de constantes, variables ou fonctions</t>
  </si>
  <si>
    <t>0 point si les règles de bonnes pratiques en matière d’encodage ne sont globalement pas respectées</t>
  </si>
  <si>
    <t>4 points si commentaires et docstrings sont présent et respectent les règles de bonnes pratiques</t>
  </si>
  <si>
    <t>3 points si un des éléments du docstring initial ou des commentaires est manquant ou non satisfaisant</t>
  </si>
  <si>
    <t>2 points si le docstring initial et les commentaires sont manquants ou non satisfaisants, mais que les fonctions ont des docstrings corrects</t>
  </si>
  <si>
    <t>0 point si les trois éléments docstring initial, commentaires et docstrings de fonctions sont manquants ou non satisfaisants</t>
  </si>
  <si>
    <t>2 points si toutes les consignes du projet sont respectées (niveau 4 de l’énoncé atteint)</t>
  </si>
  <si>
    <t>1 point si une bonne partie des consignes est respectée (niveau 2 ou 3 atteint)</t>
  </si>
  <si>
    <t>0 point si peu de consignes sont respectées (le niveau 1 n’a pas été dépassé)</t>
  </si>
  <si>
    <t>7 points si le projet complet fonctionne toujours correctement (niveau 4 de l’énoncé)</t>
  </si>
  <si>
    <t>6 points si le programme donne les bons résultats à quelques exceptions prêt (niveau 3 atteint);</t>
  </si>
  <si>
    <t>4 points si certaines parties du projet ne sont pas (bien) réalisées (niveau 2 atteint);</t>
  </si>
  <si>
    <t xml:space="preserve"> 2 points si une partie du projet seulement est réalisée (niveau 1 atteint);</t>
  </si>
  <si>
    <t>0 point si le programme ne s’exécute pas sans échec ou si aucune partie ne fonctionne.</t>
  </si>
  <si>
    <t>AUTO eval</t>
  </si>
  <si>
    <t>ETU1 Nom</t>
  </si>
  <si>
    <t>ETU1 Prenom</t>
  </si>
  <si>
    <t>ETU2 Nom</t>
  </si>
  <si>
    <t>ETU2 Prenom</t>
  </si>
  <si>
    <t>Evaluateur</t>
  </si>
  <si>
    <t>SPITONI</t>
  </si>
  <si>
    <t>VANNIER</t>
  </si>
  <si>
    <t>Kylian</t>
  </si>
  <si>
    <t>nom evaluateur</t>
  </si>
  <si>
    <t>nom Evaluateur</t>
  </si>
  <si>
    <t xml:space="preserve">nom </t>
  </si>
  <si>
    <t>nom évaluateur</t>
  </si>
  <si>
    <t>Eval pairs 1</t>
  </si>
  <si>
    <t>Auto éval</t>
  </si>
  <si>
    <t>Eval pairs 2</t>
  </si>
  <si>
    <t>Enseignant</t>
  </si>
  <si>
    <t>etU1</t>
  </si>
  <si>
    <t>etu2</t>
  </si>
  <si>
    <t>nom x</t>
  </si>
  <si>
    <t>Auto eval</t>
  </si>
  <si>
    <t>eval 1</t>
  </si>
  <si>
    <t>Eval2</t>
  </si>
  <si>
    <t>Eval prof</t>
  </si>
  <si>
    <t>etu</t>
  </si>
  <si>
    <t>total</t>
  </si>
  <si>
    <t>Nom</t>
  </si>
  <si>
    <t>ETU1</t>
  </si>
  <si>
    <t>ETU2</t>
  </si>
  <si>
    <t>Nb de noms</t>
  </si>
  <si>
    <t>Colonne2</t>
  </si>
  <si>
    <t xml:space="preserve"> 4 points si toutes les bonnes pratiques sont respectées</t>
  </si>
  <si>
    <t>SPITONI 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</si>
</sst>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0"/>
      <color rgb="FF181717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38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2" fillId="3" borderId="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3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7" xfId="0" applyFont="1" applyBorder="1"/>
    <xf numFmtId="0" fontId="0" fillId="0" borderId="16" xfId="0" applyBorder="1" applyAlignment="1">
      <alignment horizontal="center"/>
    </xf>
    <xf numFmtId="0" fontId="0" fillId="0" borderId="13" xfId="0" applyBorder="1" applyAlignment="1">
      <alignment vertical="center"/>
    </xf>
    <xf numFmtId="0" fontId="3" fillId="0" borderId="12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18" xfId="0" applyBorder="1" applyAlignment="1">
      <alignment vertical="center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4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4" xfId="0" applyBorder="1"/>
    <xf numFmtId="0" fontId="0" fillId="0" borderId="23" xfId="0" applyBorder="1" applyAlignment="1">
      <alignment horizontal="center"/>
    </xf>
    <xf numFmtId="0" fontId="0" fillId="0" borderId="10" xfId="0" applyBorder="1"/>
    <xf numFmtId="0" fontId="2" fillId="3" borderId="3" xfId="0" applyFont="1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4" fillId="0" borderId="9" xfId="0" applyFont="1" applyBorder="1"/>
    <xf numFmtId="0" fontId="4" fillId="0" borderId="16" xfId="0" applyFont="1" applyBorder="1"/>
    <xf numFmtId="0" fontId="0" fillId="0" borderId="36" xfId="0" applyBorder="1"/>
    <xf numFmtId="0" fontId="0" fillId="2" borderId="9" xfId="0" applyFont="1" applyFill="1" applyBorder="1"/>
    <xf numFmtId="0" fontId="0" fillId="0" borderId="9" xfId="0" applyFont="1" applyBorder="1"/>
    <xf numFmtId="0" fontId="0" fillId="0" borderId="37" xfId="0" applyBorder="1"/>
    <xf numFmtId="164" fontId="0" fillId="0" borderId="9" xfId="0" applyNumberFormat="1" applyBorder="1" applyAlignment="1">
      <alignment horizontal="center"/>
    </xf>
    <xf numFmtId="164" fontId="0" fillId="4" borderId="9" xfId="0" applyNumberFormat="1" applyFont="1" applyFill="1" applyBorder="1" applyAlignment="1">
      <alignment horizontal="center"/>
    </xf>
    <xf numFmtId="164" fontId="0" fillId="5" borderId="9" xfId="0" applyNumberFormat="1" applyFont="1" applyFill="1" applyBorder="1" applyAlignment="1">
      <alignment horizontal="center"/>
    </xf>
    <xf numFmtId="0" fontId="9" fillId="0" borderId="0" xfId="0" applyFont="1" applyBorder="1"/>
  </cellXfs>
  <cellStyles count="1">
    <cellStyle name="Normal" xfId="0" builtinId="0"/>
  </cellStyles>
  <dxfs count="80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numFmt numFmtId="164" formatCode="0.0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auto="1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border diagonalUp="0" diagonalDown="0">
        <left style="medium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B3:L18" totalsRowShown="0">
  <autoFilter ref="B3:L18" xr:uid="{00000000-0009-0000-0100-000001000000}"/>
  <tableColumns count="11">
    <tableColumn id="1" xr3:uid="{00000000-0010-0000-0000-000001000000}" name="nom evaluateur" dataDxfId="79"/>
    <tableColumn id="2" xr3:uid="{00000000-0010-0000-0000-000002000000}" name="prénom"/>
    <tableColumn id="27" xr3:uid="{00000000-0010-0000-0000-00001B000000}" name="AUTO eval" dataDxfId="78"/>
    <tableColumn id="28" xr3:uid="{00000000-0010-0000-0000-00001C000000}" name="Colonne1" dataDxfId="77"/>
    <tableColumn id="26" xr3:uid="{00000000-0010-0000-0000-00001A000000}" name="decoupage (4pts)" dataDxfId="76"/>
    <tableColumn id="25" xr3:uid="{00000000-0010-0000-0000-000019000000}" name="structuration des fonctions 3pts" dataDxfId="75"/>
    <tableColumn id="24" xr3:uid="{00000000-0010-0000-0000-000018000000}" name="Bonnes pratiques" dataDxfId="74"/>
    <tableColumn id="23" xr3:uid="{00000000-0010-0000-0000-000017000000}" name="Commentaires (4pts)" dataDxfId="73"/>
    <tableColumn id="22" xr3:uid="{00000000-0010-0000-0000-000016000000}" name="Consignes (2pts)" dataDxfId="72"/>
    <tableColumn id="21" xr3:uid="{00000000-0010-0000-0000-000015000000}" name="Résultat (7pts)" dataDxfId="71"/>
    <tableColumn id="20" xr3:uid="{00000000-0010-0000-0000-000014000000}" name="Total" dataDxfId="7">
      <calculatedColumnFormula>SUM(Tableau1[[#This Row],[decoupage (4pts)]:[Résultat (7pts)]])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leau4" displayName="Tableau4" ref="A9:B13" totalsRowShown="0" headerRowDxfId="28" dataDxfId="27">
  <autoFilter ref="A9:B13" xr:uid="{00000000-0009-0000-0100-000004000000}"/>
  <tableColumns count="2">
    <tableColumn id="1" xr3:uid="{00000000-0010-0000-0800-000001000000}" name="Structuration en fonctions" dataDxfId="26"/>
    <tableColumn id="2" xr3:uid="{00000000-0010-0000-0800-000002000000}" name="Commentaires" dataDxfId="2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eau5" displayName="Tableau5" ref="A15:B19" totalsRowShown="0" headerRowDxfId="24" dataDxfId="23">
  <autoFilter ref="A15:B19" xr:uid="{00000000-0009-0000-0100-000005000000}"/>
  <tableColumns count="2">
    <tableColumn id="1" xr3:uid="{00000000-0010-0000-0900-000001000000}" name="Bonnes pratiques" dataDxfId="22"/>
    <tableColumn id="2" xr3:uid="{00000000-0010-0000-0900-000002000000}" name="Colonne1" dataDxfId="2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A000000}" name="Tableau6" displayName="Tableau6" ref="D2:E6" totalsRowShown="0" tableBorderDxfId="20">
  <autoFilter ref="D2:E6" xr:uid="{00000000-0009-0000-0100-000006000000}"/>
  <tableColumns count="2">
    <tableColumn id="1" xr3:uid="{00000000-0010-0000-0A00-000001000000}" name="Commentaires"/>
    <tableColumn id="2" xr3:uid="{00000000-0010-0000-0A00-000002000000}" name="Colonne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B000000}" name="Tableau7" displayName="Tableau7" ref="D8:E11" totalsRowShown="0" dataDxfId="19">
  <autoFilter ref="D8:E11" xr:uid="{00000000-0009-0000-0100-000007000000}"/>
  <tableColumns count="2">
    <tableColumn id="1" xr3:uid="{00000000-0010-0000-0B00-000001000000}" name="Consignes" dataDxfId="18"/>
    <tableColumn id="2" xr3:uid="{00000000-0010-0000-0B00-000002000000}" name="Colonne1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au19" displayName="Tableau19" ref="N3:X18" totalsRowShown="0">
  <autoFilter ref="N3:X18" xr:uid="{00000000-0009-0000-0100-000008000000}"/>
  <tableColumns count="11">
    <tableColumn id="1" xr3:uid="{00000000-0010-0000-0100-000001000000}" name="nom Evaluateur" dataDxfId="70"/>
    <tableColumn id="2" xr3:uid="{00000000-0010-0000-0100-000002000000}" name="prénom"/>
    <tableColumn id="27" xr3:uid="{00000000-0010-0000-0100-00001B000000}" name="ETU1 Nom" dataDxfId="69"/>
    <tableColumn id="28" xr3:uid="{00000000-0010-0000-0100-00001C000000}" name="ETU1 Prenom" dataDxfId="68"/>
    <tableColumn id="26" xr3:uid="{00000000-0010-0000-0100-00001A000000}" name="decoupage (4pts)" dataDxfId="6"/>
    <tableColumn id="25" xr3:uid="{00000000-0010-0000-0100-000019000000}" name="structuration des fonctions 3pts" dataDxfId="5"/>
    <tableColumn id="24" xr3:uid="{00000000-0010-0000-0100-000018000000}" name="Bonnes pratiques" dataDxfId="4"/>
    <tableColumn id="23" xr3:uid="{00000000-0010-0000-0100-000017000000}" name="Commentaires (4pts)" dataDxfId="3"/>
    <tableColumn id="22" xr3:uid="{00000000-0010-0000-0100-000016000000}" name="Consignes (2pts)" dataDxfId="2"/>
    <tableColumn id="21" xr3:uid="{00000000-0010-0000-0100-000015000000}" name="Résultat (7pts)" dataDxfId="1"/>
    <tableColumn id="20" xr3:uid="{00000000-0010-0000-0100-000014000000}" name="Total" dataDxfId="0">
      <calculatedColumnFormula>SUM(Tableau19[[#This Row],[decoupage (4pts)]:[Résultat (7pts)]])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Tableau1910" displayName="Tableau1910" ref="B22:L37" totalsRowShown="0">
  <autoFilter ref="B22:L37" xr:uid="{00000000-0009-0000-0100-000009000000}"/>
  <tableColumns count="11">
    <tableColumn id="1" xr3:uid="{00000000-0010-0000-0200-000001000000}" name="nom évaluateur" dataDxfId="67"/>
    <tableColumn id="2" xr3:uid="{00000000-0010-0000-0200-000002000000}" name="prénom"/>
    <tableColumn id="27" xr3:uid="{00000000-0010-0000-0200-00001B000000}" name="ETU2 Nom" dataDxfId="66"/>
    <tableColumn id="28" xr3:uid="{00000000-0010-0000-0200-00001C000000}" name="ETU2 Prenom" dataDxfId="65"/>
    <tableColumn id="26" xr3:uid="{00000000-0010-0000-0200-00001A000000}" name="decoupage (4pts)" dataDxfId="64"/>
    <tableColumn id="25" xr3:uid="{00000000-0010-0000-0200-000019000000}" name="structuration des fonctions 3pts" dataDxfId="63"/>
    <tableColumn id="24" xr3:uid="{00000000-0010-0000-0200-000018000000}" name="Bonnes pratiques" dataDxfId="62"/>
    <tableColumn id="23" xr3:uid="{00000000-0010-0000-0200-000017000000}" name="Commentaires (4pts)" dataDxfId="61"/>
    <tableColumn id="22" xr3:uid="{00000000-0010-0000-0200-000016000000}" name="Consignes (2pts)" dataDxfId="60"/>
    <tableColumn id="21" xr3:uid="{00000000-0010-0000-0200-000015000000}" name="Résultat (7pts)" dataDxfId="59"/>
    <tableColumn id="20" xr3:uid="{00000000-0010-0000-0200-000014000000}" name="Total" dataDxfId="58">
      <calculatedColumnFormula>SUM(Tableau1910[[#This Row],[decoupage (4pts)]:[Résultat (7pts)]])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leau191011" displayName="Tableau191011" ref="N22:W37" totalsRowShown="0">
  <autoFilter ref="N22:W37" xr:uid="{00000000-0009-0000-0100-00000A000000}"/>
  <tableColumns count="10">
    <tableColumn id="1" xr3:uid="{00000000-0010-0000-0300-000001000000}" name="nom " dataDxfId="57"/>
    <tableColumn id="2" xr3:uid="{00000000-0010-0000-0300-000002000000}" name="prénom"/>
    <tableColumn id="27" xr3:uid="{00000000-0010-0000-0300-00001B000000}" name="Evaluateur" dataDxfId="56"/>
    <tableColumn id="26" xr3:uid="{00000000-0010-0000-0300-00001A000000}" name="decoupage (4pts)" dataDxfId="55"/>
    <tableColumn id="25" xr3:uid="{00000000-0010-0000-0300-000019000000}" name="structuration des fonctions 3pts" dataDxfId="54"/>
    <tableColumn id="24" xr3:uid="{00000000-0010-0000-0300-000018000000}" name="Bonnes pratiques" dataDxfId="53"/>
    <tableColumn id="23" xr3:uid="{00000000-0010-0000-0300-000017000000}" name="Commentaires (4pts)" dataDxfId="52"/>
    <tableColumn id="22" xr3:uid="{00000000-0010-0000-0300-000016000000}" name="Consignes (2pts)" dataDxfId="51"/>
    <tableColumn id="21" xr3:uid="{00000000-0010-0000-0300-000015000000}" name="Résultat (7pts)" dataDxfId="50"/>
    <tableColumn id="20" xr3:uid="{00000000-0010-0000-0300-000014000000}" name="Total" dataDxfId="49">
      <calculatedColumnFormula>SUM(Tableau191011[[#This Row],[decoupage (4pts)]:[Résultat (7pts)]])</calculatedColumnFormula>
    </tableColumn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eau11" displayName="Tableau11" ref="B40:E55" totalsRowShown="0" headerRowDxfId="48" headerRowBorderDxfId="47" tableBorderDxfId="46" totalsRowBorderDxfId="45">
  <autoFilter ref="B40:E55" xr:uid="{00000000-0009-0000-0100-00000B000000}"/>
  <tableColumns count="4">
    <tableColumn id="1" xr3:uid="{00000000-0010-0000-0400-000001000000}" name="nom" dataDxfId="44"/>
    <tableColumn id="2" xr3:uid="{00000000-0010-0000-0400-000002000000}" name="etU1" dataDxfId="43">
      <calculatedColumnFormula>VLOOKUP(B41,Tableau19[[#All],[nom Evaluateur]:[ETU1 Nom]],3,FALSE)</calculatedColumnFormula>
    </tableColumn>
    <tableColumn id="3" xr3:uid="{00000000-0010-0000-0400-000003000000}" name="etu2" dataDxfId="42">
      <calculatedColumnFormula>VLOOKUP(Tableau11[[#This Row],[nom]],Tableau1910[[#All],[nom évaluateur]:[ETU2 Nom]],3,FALSE)</calculatedColumnFormula>
    </tableColumn>
    <tableColumn id="4" xr3:uid="{00000000-0010-0000-0400-000004000000}" name="nom x" dataDxfId="41">
      <calculatedColumnFormula>COUNTIF(Tableau11[[nom]:[etu2]],B41)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F65DF5-BD75-431D-8F77-DA451667C894}" name="Tableau13" displayName="Tableau13" ref="G40:J55" totalsRowShown="0">
  <autoFilter ref="G40:J55" xr:uid="{2E80234F-7492-4EAB-AC50-42A1E99FFC06}"/>
  <tableColumns count="4">
    <tableColumn id="1" xr3:uid="{A9190A11-88B1-4104-B725-B4F46AABB88F}" name="Nom" dataDxfId="40"/>
    <tableColumn id="2" xr3:uid="{D60363C6-E115-4AB7-8F30-8B64E37A73BB}" name="ETU1" dataDxfId="39">
      <calculatedColumnFormula>INDEX(Tableau19[[nom Evaluateur]:[structuration des fonctions 3pts]],MATCH(N4,Tableau19[nom Evaluateur]),3)</calculatedColumnFormula>
    </tableColumn>
    <tableColumn id="3" xr3:uid="{B5B1A887-9299-4E92-9590-1F385E5B7819}" name="ETU2" dataDxfId="38">
      <calculatedColumnFormula>INDEX(Tableau1910[],MATCH(Tableau11[[#This Row],[nom]],Tableau11[nom]),3)</calculatedColumnFormula>
    </tableColumn>
    <tableColumn id="4" xr3:uid="{58C2269C-2C8B-401F-9568-BB9EEF350595}" name="Nb de noms" dataDxfId="37">
      <calculatedColumnFormula>COUNTIF(Tableau13[[Nom]:[ETU2]],Tableau13[[#This Row],[Nom]])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au12" displayName="Tableau12" ref="C2:J17" totalsRowShown="0" dataDxfId="36">
  <autoFilter ref="C2:J17" xr:uid="{00000000-0009-0000-0100-00000C000000}"/>
  <tableColumns count="8">
    <tableColumn id="1" xr3:uid="{00000000-0010-0000-0500-000001000000}" name="Auto eval" dataDxfId="16">
      <calculatedColumnFormula>_xlfn.XLOOKUP(Tableau12[[#This Row],[Colonne1]],Tableau1[AUTO eval],Tableau1[Total],,0)</calculatedColumnFormula>
    </tableColumn>
    <tableColumn id="2" xr3:uid="{00000000-0010-0000-0500-000002000000}" name="eval 1" dataDxfId="15">
      <calculatedColumnFormula>_xlfn.XLOOKUP(Tableau12[[#This Row],[Colonne1]],Tableau19[ETU1 Nom],Tableau19[Total],,0)</calculatedColumnFormula>
    </tableColumn>
    <tableColumn id="3" xr3:uid="{00000000-0010-0000-0500-000003000000}" name="Eval2" dataDxfId="14">
      <calculatedColumnFormula>_xlfn.XLOOKUP(Tableau12[[#This Row],[Colonne1]],Tableau1910[ETU2 Nom],Tableau1910[Total],,0)</calculatedColumnFormula>
    </tableColumn>
    <tableColumn id="4" xr3:uid="{00000000-0010-0000-0500-000004000000}" name="Eval prof" dataDxfId="13">
      <calculatedColumnFormula>_xlfn.XLOOKUP(Tableau12[[#This Row],[Colonne1]],Tableau191011[[nom ]],Tableau191011[Total],,0)</calculatedColumnFormula>
    </tableColumn>
    <tableColumn id="5" xr3:uid="{00000000-0010-0000-0500-000005000000}" name="etu" dataDxfId="10">
      <calculatedColumnFormula>SUM(Tableau12[[#This Row],[Auto eval]:[Eval2]])/3</calculatedColumnFormula>
    </tableColumn>
    <tableColumn id="6" xr3:uid="{00000000-0010-0000-0500-000006000000}" name="total" dataDxfId="8">
      <calculatedColumnFormula>(Tableau12[[#This Row],[Eval prof]]*4+Tableau12[[#This Row],[etu]])/5*20/24</calculatedColumnFormula>
    </tableColumn>
    <tableColumn id="7" xr3:uid="{36A5CD72-1164-4A55-948B-38A98F5B98C8}" name="Colonne1" dataDxfId="12"/>
    <tableColumn id="8" xr3:uid="{7805C6F5-CB47-4F70-B4D1-FBEF7252C97B}" name="Colonne2" dataDxf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Resultat" displayName="Resultat" ref="D13:E18" totalsRowShown="0" headerRowDxfId="35" dataDxfId="34">
  <autoFilter ref="D13:E18" xr:uid="{00000000-0009-0000-0100-000002000000}"/>
  <tableColumns count="2">
    <tableColumn id="1" xr3:uid="{00000000-0010-0000-0600-000001000000}" name="Resultat" dataDxfId="33"/>
    <tableColumn id="2" xr3:uid="{00000000-0010-0000-0600-000002000000}" name="Colonne1" dataDxfId="3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Decoupe" displayName="Decoupe" ref="A2:B7" totalsRowShown="0" dataDxfId="31">
  <autoFilter ref="A2:B7" xr:uid="{00000000-0009-0000-0100-000003000000}"/>
  <tableColumns count="2">
    <tableColumn id="1" xr3:uid="{00000000-0010-0000-0700-000001000000}" name="Decoupe" dataDxfId="30"/>
    <tableColumn id="2" xr3:uid="{00000000-0010-0000-0700-000002000000}" name="Colonne1" dataDxf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55"/>
  <sheetViews>
    <sheetView topLeftCell="D1" zoomScaleNormal="100" workbookViewId="0">
      <selection activeCell="Q23" sqref="Q23:V24"/>
    </sheetView>
  </sheetViews>
  <sheetFormatPr baseColWidth="10" defaultRowHeight="15" x14ac:dyDescent="0.25"/>
  <cols>
    <col min="2" max="2" width="17.140625" bestFit="1" customWidth="1"/>
    <col min="4" max="4" width="17.140625" bestFit="1" customWidth="1"/>
    <col min="14" max="14" width="18.140625" bestFit="1" customWidth="1"/>
    <col min="15" max="15" width="15.7109375" customWidth="1"/>
    <col min="16" max="16" width="17.5703125" customWidth="1"/>
    <col min="20" max="20" width="11.42578125" style="3"/>
  </cols>
  <sheetData>
    <row r="1" spans="2:24" ht="23.25" x14ac:dyDescent="0.35">
      <c r="E1" s="57" t="s">
        <v>81</v>
      </c>
      <c r="Q1" s="56" t="s">
        <v>80</v>
      </c>
    </row>
    <row r="2" spans="2:24" ht="15.75" thickBot="1" x14ac:dyDescent="0.3"/>
    <row r="3" spans="2:24" ht="60.75" thickBot="1" x14ac:dyDescent="0.3">
      <c r="B3" s="33" t="s">
        <v>76</v>
      </c>
      <c r="C3" s="37" t="s">
        <v>1</v>
      </c>
      <c r="D3" s="20" t="s">
        <v>67</v>
      </c>
      <c r="E3" s="46" t="s">
        <v>43</v>
      </c>
      <c r="F3" s="50" t="s">
        <v>30</v>
      </c>
      <c r="G3" s="50" t="s">
        <v>31</v>
      </c>
      <c r="H3" s="50" t="s">
        <v>32</v>
      </c>
      <c r="I3" s="50" t="s">
        <v>33</v>
      </c>
      <c r="J3" s="50" t="s">
        <v>34</v>
      </c>
      <c r="K3" s="50" t="s">
        <v>35</v>
      </c>
      <c r="L3" s="28" t="s">
        <v>41</v>
      </c>
      <c r="N3" s="33" t="s">
        <v>77</v>
      </c>
      <c r="O3" s="37" t="s">
        <v>1</v>
      </c>
      <c r="P3" s="20" t="s">
        <v>68</v>
      </c>
      <c r="Q3" s="46" t="s">
        <v>69</v>
      </c>
      <c r="R3" s="62" t="s">
        <v>30</v>
      </c>
      <c r="S3" s="63" t="s">
        <v>31</v>
      </c>
      <c r="T3" s="63" t="s">
        <v>32</v>
      </c>
      <c r="U3" s="63" t="s">
        <v>33</v>
      </c>
      <c r="V3" s="63" t="s">
        <v>34</v>
      </c>
      <c r="W3" s="63" t="s">
        <v>35</v>
      </c>
      <c r="X3" s="64" t="s">
        <v>41</v>
      </c>
    </row>
    <row r="4" spans="2:24" x14ac:dyDescent="0.25">
      <c r="B4" s="39" t="s">
        <v>2</v>
      </c>
      <c r="C4" s="45" t="s">
        <v>3</v>
      </c>
      <c r="D4" s="30" t="s">
        <v>2</v>
      </c>
      <c r="E4" s="30" t="s">
        <v>3</v>
      </c>
      <c r="F4" s="65"/>
      <c r="G4" s="66"/>
      <c r="H4" s="66"/>
      <c r="I4" s="66"/>
      <c r="J4" s="66"/>
      <c r="K4" s="66"/>
      <c r="L4" s="41">
        <f>SUM(Tableau1[[#This Row],[decoupage (4pts)]:[Résultat (7pts)]])</f>
        <v>0</v>
      </c>
      <c r="N4" s="39" t="s">
        <v>2</v>
      </c>
      <c r="O4" s="43" t="s">
        <v>3</v>
      </c>
      <c r="P4" s="30" t="s">
        <v>4</v>
      </c>
      <c r="Q4" s="24" t="s">
        <v>5</v>
      </c>
      <c r="R4" s="15"/>
      <c r="S4" s="15"/>
      <c r="T4" s="15"/>
      <c r="U4" s="15"/>
      <c r="V4" s="15"/>
      <c r="W4" s="15"/>
      <c r="X4" s="15">
        <f>SUM(Tableau19[[#This Row],[decoupage (4pts)]:[Résultat (7pts)]])</f>
        <v>0</v>
      </c>
    </row>
    <row r="5" spans="2:24" x14ac:dyDescent="0.25">
      <c r="B5" s="11" t="s">
        <v>4</v>
      </c>
      <c r="C5" s="17" t="s">
        <v>5</v>
      </c>
      <c r="D5" s="31" t="s">
        <v>4</v>
      </c>
      <c r="E5" s="31" t="s">
        <v>5</v>
      </c>
      <c r="F5" s="59"/>
      <c r="G5" s="60"/>
      <c r="H5" s="60"/>
      <c r="I5" s="60"/>
      <c r="J5" s="15"/>
      <c r="K5" s="60"/>
      <c r="L5" s="41">
        <f>SUM(Tableau1[[#This Row],[decoupage (4pts)]:[Résultat (7pts)]])</f>
        <v>0</v>
      </c>
      <c r="N5" s="11" t="s">
        <v>4</v>
      </c>
      <c r="O5" s="12" t="s">
        <v>5</v>
      </c>
      <c r="P5" s="31" t="s">
        <v>6</v>
      </c>
      <c r="Q5" s="25" t="s">
        <v>7</v>
      </c>
      <c r="R5" s="15"/>
      <c r="S5" s="15"/>
      <c r="T5" s="15"/>
      <c r="U5" s="15"/>
      <c r="V5" s="15"/>
      <c r="W5" s="15"/>
      <c r="X5" s="15">
        <f>SUM(Tableau19[[#This Row],[decoupage (4pts)]:[Résultat (7pts)]])</f>
        <v>0</v>
      </c>
    </row>
    <row r="6" spans="2:24" x14ac:dyDescent="0.25">
      <c r="B6" s="11" t="s">
        <v>6</v>
      </c>
      <c r="C6" s="17" t="s">
        <v>7</v>
      </c>
      <c r="D6" s="31" t="s">
        <v>6</v>
      </c>
      <c r="E6" s="31" t="s">
        <v>7</v>
      </c>
      <c r="F6" s="59"/>
      <c r="G6" s="60"/>
      <c r="H6" s="60"/>
      <c r="I6" s="60"/>
      <c r="J6" s="15"/>
      <c r="K6" s="60"/>
      <c r="L6" s="41">
        <f>SUM(Tableau1[[#This Row],[decoupage (4pts)]:[Résultat (7pts)]])</f>
        <v>0</v>
      </c>
      <c r="N6" s="11" t="s">
        <v>6</v>
      </c>
      <c r="O6" s="12" t="s">
        <v>7</v>
      </c>
      <c r="P6" s="31" t="s">
        <v>8</v>
      </c>
      <c r="Q6" s="25" t="s">
        <v>9</v>
      </c>
      <c r="R6" s="15"/>
      <c r="S6" s="15"/>
      <c r="T6" s="15"/>
      <c r="U6" s="15"/>
      <c r="V6" s="15"/>
      <c r="W6" s="15"/>
      <c r="X6" s="15">
        <f>SUM(Tableau19[[#This Row],[decoupage (4pts)]:[Résultat (7pts)]])</f>
        <v>0</v>
      </c>
    </row>
    <row r="7" spans="2:24" x14ac:dyDescent="0.25">
      <c r="B7" s="11" t="s">
        <v>8</v>
      </c>
      <c r="C7" s="17" t="s">
        <v>9</v>
      </c>
      <c r="D7" s="31" t="s">
        <v>8</v>
      </c>
      <c r="E7" s="31" t="s">
        <v>9</v>
      </c>
      <c r="F7" s="59"/>
      <c r="G7" s="60"/>
      <c r="H7" s="60"/>
      <c r="I7" s="60"/>
      <c r="J7" s="15"/>
      <c r="K7" s="60"/>
      <c r="L7" s="41">
        <f>SUM(Tableau1[[#This Row],[decoupage (4pts)]:[Résultat (7pts)]])</f>
        <v>0</v>
      </c>
      <c r="N7" s="11" t="s">
        <v>8</v>
      </c>
      <c r="O7" s="12" t="s">
        <v>9</v>
      </c>
      <c r="P7" s="31" t="s">
        <v>10</v>
      </c>
      <c r="Q7" s="25" t="s">
        <v>11</v>
      </c>
      <c r="R7" s="15"/>
      <c r="S7" s="15"/>
      <c r="T7" s="15"/>
      <c r="U7" s="15"/>
      <c r="V7" s="15"/>
      <c r="W7" s="15"/>
      <c r="X7" s="15">
        <f>SUM(Tableau19[[#This Row],[decoupage (4pts)]:[Résultat (7pts)]])</f>
        <v>0</v>
      </c>
    </row>
    <row r="8" spans="2:24" x14ac:dyDescent="0.25">
      <c r="B8" s="11" t="s">
        <v>10</v>
      </c>
      <c r="C8" s="17" t="s">
        <v>11</v>
      </c>
      <c r="D8" s="31" t="s">
        <v>10</v>
      </c>
      <c r="E8" s="31" t="s">
        <v>11</v>
      </c>
      <c r="F8" s="59"/>
      <c r="G8" s="60"/>
      <c r="H8" s="60"/>
      <c r="I8" s="60"/>
      <c r="J8" s="15"/>
      <c r="K8" s="60"/>
      <c r="L8" s="41">
        <f>SUM(Tableau1[[#This Row],[decoupage (4pts)]:[Résultat (7pts)]])</f>
        <v>0</v>
      </c>
      <c r="N8" s="11" t="s">
        <v>10</v>
      </c>
      <c r="O8" s="12" t="s">
        <v>11</v>
      </c>
      <c r="P8" s="31" t="s">
        <v>12</v>
      </c>
      <c r="Q8" s="25" t="s">
        <v>13</v>
      </c>
      <c r="R8" s="15"/>
      <c r="S8" s="15"/>
      <c r="T8" s="15"/>
      <c r="U8" s="15"/>
      <c r="V8" s="15"/>
      <c r="W8" s="15"/>
      <c r="X8" s="15">
        <f>SUM(Tableau19[[#This Row],[decoupage (4pts)]:[Résultat (7pts)]])</f>
        <v>0</v>
      </c>
    </row>
    <row r="9" spans="2:24" x14ac:dyDescent="0.25">
      <c r="B9" s="11" t="s">
        <v>12</v>
      </c>
      <c r="C9" s="17" t="s">
        <v>13</v>
      </c>
      <c r="D9" s="31" t="s">
        <v>12</v>
      </c>
      <c r="E9" s="31" t="s">
        <v>13</v>
      </c>
      <c r="F9" s="59"/>
      <c r="G9" s="60"/>
      <c r="H9" s="60"/>
      <c r="I9" s="60"/>
      <c r="J9" s="15"/>
      <c r="K9" s="60"/>
      <c r="L9" s="41">
        <f>SUM(Tableau1[[#This Row],[decoupage (4pts)]:[Résultat (7pts)]])</f>
        <v>0</v>
      </c>
      <c r="N9" s="11" t="s">
        <v>12</v>
      </c>
      <c r="O9" s="12" t="s">
        <v>13</v>
      </c>
      <c r="P9" s="31" t="s">
        <v>14</v>
      </c>
      <c r="Q9" s="25" t="s">
        <v>15</v>
      </c>
      <c r="R9" s="15"/>
      <c r="S9" s="15"/>
      <c r="T9" s="15"/>
      <c r="U9" s="15"/>
      <c r="V9" s="15"/>
      <c r="W9" s="15"/>
      <c r="X9" s="15">
        <f>SUM(Tableau19[[#This Row],[decoupage (4pts)]:[Résultat (7pts)]])</f>
        <v>0</v>
      </c>
    </row>
    <row r="10" spans="2:24" x14ac:dyDescent="0.25">
      <c r="B10" s="11" t="s">
        <v>14</v>
      </c>
      <c r="C10" s="17" t="s">
        <v>15</v>
      </c>
      <c r="D10" s="31" t="s">
        <v>14</v>
      </c>
      <c r="E10" s="31" t="s">
        <v>15</v>
      </c>
      <c r="F10" s="59"/>
      <c r="G10" s="60"/>
      <c r="H10" s="60"/>
      <c r="I10" s="60"/>
      <c r="J10" s="15"/>
      <c r="K10" s="60"/>
      <c r="L10" s="41">
        <f>SUM(Tableau1[[#This Row],[decoupage (4pts)]:[Résultat (7pts)]])</f>
        <v>0</v>
      </c>
      <c r="N10" s="11" t="s">
        <v>14</v>
      </c>
      <c r="O10" s="12" t="s">
        <v>15</v>
      </c>
      <c r="P10" s="31" t="s">
        <v>16</v>
      </c>
      <c r="Q10" s="25" t="s">
        <v>17</v>
      </c>
      <c r="R10" s="15"/>
      <c r="S10" s="15"/>
      <c r="T10" s="15"/>
      <c r="U10" s="15"/>
      <c r="V10" s="15"/>
      <c r="W10" s="15"/>
      <c r="X10" s="15">
        <f>SUM(Tableau19[[#This Row],[decoupage (4pts)]:[Résultat (7pts)]])</f>
        <v>0</v>
      </c>
    </row>
    <row r="11" spans="2:24" x14ac:dyDescent="0.25">
      <c r="B11" s="11" t="s">
        <v>16</v>
      </c>
      <c r="C11" s="17" t="s">
        <v>17</v>
      </c>
      <c r="D11" s="31" t="s">
        <v>16</v>
      </c>
      <c r="E11" s="31" t="s">
        <v>17</v>
      </c>
      <c r="F11" s="59"/>
      <c r="G11" s="60"/>
      <c r="H11" s="60"/>
      <c r="I11" s="60"/>
      <c r="J11" s="15"/>
      <c r="K11" s="60"/>
      <c r="L11" s="41">
        <f>SUM(Tableau1[[#This Row],[decoupage (4pts)]:[Résultat (7pts)]])</f>
        <v>0</v>
      </c>
      <c r="N11" s="11" t="s">
        <v>16</v>
      </c>
      <c r="O11" s="12" t="s">
        <v>17</v>
      </c>
      <c r="P11" s="31" t="s">
        <v>18</v>
      </c>
      <c r="Q11" s="25" t="s">
        <v>19</v>
      </c>
      <c r="R11" s="15"/>
      <c r="S11" s="15"/>
      <c r="T11" s="15"/>
      <c r="U11" s="15"/>
      <c r="V11" s="15"/>
      <c r="W11" s="15"/>
      <c r="X11" s="15">
        <f>SUM(Tableau19[[#This Row],[decoupage (4pts)]:[Résultat (7pts)]])</f>
        <v>0</v>
      </c>
    </row>
    <row r="12" spans="2:24" x14ac:dyDescent="0.25">
      <c r="B12" s="11" t="s">
        <v>18</v>
      </c>
      <c r="C12" s="17" t="s">
        <v>19</v>
      </c>
      <c r="D12" s="31" t="s">
        <v>18</v>
      </c>
      <c r="E12" s="31" t="s">
        <v>19</v>
      </c>
      <c r="F12" s="59"/>
      <c r="G12" s="60"/>
      <c r="H12" s="60"/>
      <c r="I12" s="60"/>
      <c r="J12" s="15"/>
      <c r="K12" s="60"/>
      <c r="L12" s="41">
        <f>SUM(Tableau1[[#This Row],[decoupage (4pts)]:[Résultat (7pts)]])</f>
        <v>0</v>
      </c>
      <c r="N12" s="11" t="s">
        <v>18</v>
      </c>
      <c r="O12" s="12" t="s">
        <v>19</v>
      </c>
      <c r="P12" s="31" t="s">
        <v>20</v>
      </c>
      <c r="Q12" s="25" t="s">
        <v>21</v>
      </c>
      <c r="R12" s="15"/>
      <c r="S12" s="15"/>
      <c r="T12" s="15"/>
      <c r="U12" s="15"/>
      <c r="V12" s="15"/>
      <c r="W12" s="15"/>
      <c r="X12" s="15">
        <f>SUM(Tableau19[[#This Row],[decoupage (4pts)]:[Résultat (7pts)]])</f>
        <v>0</v>
      </c>
    </row>
    <row r="13" spans="2:24" x14ac:dyDescent="0.25">
      <c r="B13" s="11" t="s">
        <v>20</v>
      </c>
      <c r="C13" s="17" t="s">
        <v>21</v>
      </c>
      <c r="D13" s="31" t="s">
        <v>20</v>
      </c>
      <c r="E13" s="31" t="s">
        <v>21</v>
      </c>
      <c r="F13" s="59"/>
      <c r="G13" s="60"/>
      <c r="H13" s="60"/>
      <c r="I13" s="60"/>
      <c r="J13" s="15"/>
      <c r="K13" s="60"/>
      <c r="L13" s="41">
        <f>SUM(Tableau1[[#This Row],[decoupage (4pts)]:[Résultat (7pts)]])</f>
        <v>0</v>
      </c>
      <c r="N13" s="11" t="s">
        <v>20</v>
      </c>
      <c r="O13" s="12" t="s">
        <v>21</v>
      </c>
      <c r="P13" s="31" t="s">
        <v>22</v>
      </c>
      <c r="Q13" s="25" t="s">
        <v>23</v>
      </c>
      <c r="R13" s="15"/>
      <c r="S13" s="15"/>
      <c r="T13" s="15"/>
      <c r="U13" s="15"/>
      <c r="V13" s="15"/>
      <c r="W13" s="15"/>
      <c r="X13" s="15">
        <f>SUM(Tableau19[[#This Row],[decoupage (4pts)]:[Résultat (7pts)]])</f>
        <v>0</v>
      </c>
    </row>
    <row r="14" spans="2:24" x14ac:dyDescent="0.25">
      <c r="B14" s="11" t="s">
        <v>22</v>
      </c>
      <c r="C14" s="17" t="s">
        <v>23</v>
      </c>
      <c r="D14" s="31" t="s">
        <v>22</v>
      </c>
      <c r="E14" s="31" t="s">
        <v>23</v>
      </c>
      <c r="F14" s="59"/>
      <c r="G14" s="60"/>
      <c r="H14" s="60"/>
      <c r="I14" s="60"/>
      <c r="J14" s="15"/>
      <c r="K14" s="60"/>
      <c r="L14" s="41">
        <f>SUM(Tableau1[[#This Row],[decoupage (4pts)]:[Résultat (7pts)]])</f>
        <v>0</v>
      </c>
      <c r="N14" s="11" t="s">
        <v>22</v>
      </c>
      <c r="O14" s="12" t="s">
        <v>23</v>
      </c>
      <c r="P14" s="31" t="s">
        <v>24</v>
      </c>
      <c r="Q14" s="25" t="s">
        <v>25</v>
      </c>
      <c r="R14" s="15"/>
      <c r="S14" s="15"/>
      <c r="T14" s="15"/>
      <c r="U14" s="15"/>
      <c r="V14" s="15"/>
      <c r="W14" s="15"/>
      <c r="X14" s="15">
        <f>SUM(Tableau19[[#This Row],[decoupage (4pts)]:[Résultat (7pts)]])</f>
        <v>0</v>
      </c>
    </row>
    <row r="15" spans="2:24" x14ac:dyDescent="0.25">
      <c r="B15" s="11" t="s">
        <v>24</v>
      </c>
      <c r="C15" s="17" t="s">
        <v>25</v>
      </c>
      <c r="D15" s="31" t="s">
        <v>24</v>
      </c>
      <c r="E15" s="31" t="s">
        <v>25</v>
      </c>
      <c r="F15" s="59"/>
      <c r="G15" s="60"/>
      <c r="H15" s="60"/>
      <c r="I15" s="60"/>
      <c r="J15" s="15"/>
      <c r="K15" s="60"/>
      <c r="L15" s="41">
        <f>SUM(Tableau1[[#This Row],[decoupage (4pts)]:[Résultat (7pts)]])</f>
        <v>0</v>
      </c>
      <c r="N15" s="11" t="s">
        <v>24</v>
      </c>
      <c r="O15" s="12" t="s">
        <v>25</v>
      </c>
      <c r="P15" s="31" t="s">
        <v>26</v>
      </c>
      <c r="Q15" s="25" t="s">
        <v>27</v>
      </c>
      <c r="R15" s="15"/>
      <c r="S15" s="15"/>
      <c r="T15" s="15"/>
      <c r="U15" s="15"/>
      <c r="V15" s="15"/>
      <c r="W15" s="15"/>
      <c r="X15" s="15">
        <f>SUM(Tableau19[[#This Row],[decoupage (4pts)]:[Résultat (7pts)]])</f>
        <v>0</v>
      </c>
    </row>
    <row r="16" spans="2:24" x14ac:dyDescent="0.25">
      <c r="B16" s="11" t="s">
        <v>26</v>
      </c>
      <c r="C16" s="17" t="s">
        <v>27</v>
      </c>
      <c r="D16" s="31" t="s">
        <v>26</v>
      </c>
      <c r="E16" s="31" t="s">
        <v>27</v>
      </c>
      <c r="F16" s="59"/>
      <c r="G16" s="60"/>
      <c r="H16" s="60"/>
      <c r="I16" s="60"/>
      <c r="J16" s="15"/>
      <c r="K16" s="60"/>
      <c r="L16" s="41">
        <f>SUM(Tableau1[[#This Row],[decoupage (4pts)]:[Résultat (7pts)]])</f>
        <v>0</v>
      </c>
      <c r="N16" s="11" t="s">
        <v>26</v>
      </c>
      <c r="O16" s="12" t="s">
        <v>27</v>
      </c>
      <c r="P16" s="31" t="s">
        <v>28</v>
      </c>
      <c r="Q16" s="25" t="s">
        <v>29</v>
      </c>
      <c r="R16" s="15"/>
      <c r="S16" s="15"/>
      <c r="T16" s="15"/>
      <c r="U16" s="15"/>
      <c r="V16" s="15"/>
      <c r="W16" s="15"/>
      <c r="X16" s="15">
        <f>SUM(Tableau19[[#This Row],[decoupage (4pts)]:[Résultat (7pts)]])</f>
        <v>0</v>
      </c>
    </row>
    <row r="17" spans="2:24" x14ac:dyDescent="0.25">
      <c r="B17" s="11" t="s">
        <v>28</v>
      </c>
      <c r="C17" s="17" t="s">
        <v>29</v>
      </c>
      <c r="D17" s="31" t="s">
        <v>28</v>
      </c>
      <c r="E17" s="31" t="s">
        <v>29</v>
      </c>
      <c r="F17" s="59"/>
      <c r="G17" s="60"/>
      <c r="H17" s="60"/>
      <c r="I17" s="60"/>
      <c r="J17" s="15"/>
      <c r="K17" s="60"/>
      <c r="L17" s="41">
        <f>SUM(Tableau1[[#This Row],[decoupage (4pts)]:[Résultat (7pts)]])</f>
        <v>0</v>
      </c>
      <c r="N17" s="11" t="s">
        <v>28</v>
      </c>
      <c r="O17" s="12" t="s">
        <v>29</v>
      </c>
      <c r="P17" s="31" t="s">
        <v>74</v>
      </c>
      <c r="Q17" s="25" t="s">
        <v>75</v>
      </c>
      <c r="R17" s="15"/>
      <c r="S17" s="15"/>
      <c r="T17" s="15"/>
      <c r="U17" s="15"/>
      <c r="V17" s="15"/>
      <c r="W17" s="15"/>
      <c r="X17" s="15">
        <f>SUM(Tableau19[[#This Row],[decoupage (4pts)]:[Résultat (7pts)]])</f>
        <v>0</v>
      </c>
    </row>
    <row r="18" spans="2:24" ht="15.75" thickBot="1" x14ac:dyDescent="0.3">
      <c r="B18" s="13" t="s">
        <v>74</v>
      </c>
      <c r="C18" s="18" t="s">
        <v>75</v>
      </c>
      <c r="D18" s="32" t="s">
        <v>74</v>
      </c>
      <c r="E18" s="32" t="s">
        <v>75</v>
      </c>
      <c r="F18" s="61"/>
      <c r="G18" s="67"/>
      <c r="H18" s="67"/>
      <c r="I18" s="67"/>
      <c r="J18" s="54"/>
      <c r="K18" s="67"/>
      <c r="L18" s="44">
        <f>SUM(Tableau1[[#This Row],[decoupage (4pts)]:[Résultat (7pts)]])</f>
        <v>0</v>
      </c>
      <c r="N18" s="13" t="s">
        <v>74</v>
      </c>
      <c r="O18" s="14" t="s">
        <v>75</v>
      </c>
      <c r="P18" s="32" t="s">
        <v>2</v>
      </c>
      <c r="Q18" s="27" t="s">
        <v>3</v>
      </c>
      <c r="R18" s="15"/>
      <c r="S18" s="15"/>
      <c r="T18" s="15"/>
      <c r="U18" s="15"/>
      <c r="V18" s="15"/>
      <c r="W18" s="15"/>
      <c r="X18" s="15">
        <f>SUM(Tableau19[[#This Row],[decoupage (4pts)]:[Résultat (7pts)]])</f>
        <v>0</v>
      </c>
    </row>
    <row r="19" spans="2:24" x14ac:dyDescent="0.25">
      <c r="B19" s="17"/>
      <c r="C19" s="17"/>
      <c r="D19" s="26"/>
      <c r="E19" s="26"/>
      <c r="F19" s="17"/>
      <c r="G19" s="17"/>
      <c r="H19" s="17"/>
      <c r="I19" s="17"/>
      <c r="J19" s="17"/>
      <c r="K19" s="17"/>
      <c r="L19" s="55"/>
      <c r="N19" s="17"/>
      <c r="O19" s="17"/>
      <c r="P19" s="26"/>
      <c r="Q19" s="26"/>
      <c r="R19" s="17"/>
      <c r="S19" s="17"/>
      <c r="T19" s="17"/>
      <c r="U19" s="17"/>
      <c r="V19" s="17"/>
      <c r="W19" s="17"/>
      <c r="X19" s="55"/>
    </row>
    <row r="20" spans="2:24" ht="23.25" x14ac:dyDescent="0.35">
      <c r="B20" s="17"/>
      <c r="C20" s="17"/>
      <c r="D20" s="57" t="s">
        <v>82</v>
      </c>
      <c r="E20" s="26"/>
      <c r="F20" s="17"/>
      <c r="G20" s="17"/>
      <c r="H20" s="17">
        <v>3</v>
      </c>
      <c r="I20" s="17"/>
      <c r="J20" s="17"/>
      <c r="K20" s="17"/>
      <c r="L20" s="55"/>
      <c r="N20" s="17"/>
      <c r="O20" s="17"/>
      <c r="P20" s="58" t="s">
        <v>83</v>
      </c>
      <c r="Q20" s="80" t="s">
        <v>99</v>
      </c>
      <c r="R20" s="17"/>
      <c r="S20" s="17"/>
      <c r="T20" s="17"/>
      <c r="U20" s="17"/>
      <c r="V20" s="17"/>
      <c r="W20" s="17"/>
      <c r="X20" s="55"/>
    </row>
    <row r="21" spans="2:24" ht="15.75" thickBot="1" x14ac:dyDescent="0.3"/>
    <row r="22" spans="2:24" ht="60.75" thickBot="1" x14ac:dyDescent="0.3">
      <c r="B22" s="33" t="s">
        <v>79</v>
      </c>
      <c r="C22" s="29" t="s">
        <v>1</v>
      </c>
      <c r="D22" s="20" t="s">
        <v>70</v>
      </c>
      <c r="E22" s="19" t="s">
        <v>71</v>
      </c>
      <c r="F22" s="51" t="s">
        <v>30</v>
      </c>
      <c r="G22" s="52" t="s">
        <v>31</v>
      </c>
      <c r="H22" s="52" t="s">
        <v>32</v>
      </c>
      <c r="I22" s="52" t="s">
        <v>33</v>
      </c>
      <c r="J22" s="52" t="s">
        <v>34</v>
      </c>
      <c r="K22" s="52" t="s">
        <v>35</v>
      </c>
      <c r="L22" s="53" t="s">
        <v>41</v>
      </c>
      <c r="N22" s="33" t="s">
        <v>78</v>
      </c>
      <c r="O22" s="38" t="s">
        <v>1</v>
      </c>
      <c r="P22" s="46" t="s">
        <v>72</v>
      </c>
      <c r="Q22" s="50" t="s">
        <v>30</v>
      </c>
      <c r="R22" s="50" t="s">
        <v>31</v>
      </c>
      <c r="S22" s="50" t="s">
        <v>32</v>
      </c>
      <c r="T22" s="50" t="s">
        <v>33</v>
      </c>
      <c r="U22" s="50" t="s">
        <v>34</v>
      </c>
      <c r="V22" s="50" t="s">
        <v>35</v>
      </c>
      <c r="W22" s="28" t="s">
        <v>41</v>
      </c>
    </row>
    <row r="23" spans="2:24" x14ac:dyDescent="0.25">
      <c r="B23" s="11" t="s">
        <v>2</v>
      </c>
      <c r="C23" s="12" t="s">
        <v>3</v>
      </c>
      <c r="D23" s="25" t="s">
        <v>6</v>
      </c>
      <c r="E23" s="26" t="s">
        <v>7</v>
      </c>
      <c r="F23" s="65"/>
      <c r="G23" s="66"/>
      <c r="H23" s="66"/>
      <c r="I23" s="66"/>
      <c r="J23" s="66"/>
      <c r="K23" s="66"/>
      <c r="L23" s="40">
        <f>SUM(Tableau1910[[#This Row],[decoupage (4pts)]:[Résultat (7pts)]])</f>
        <v>0</v>
      </c>
      <c r="N23" s="39" t="s">
        <v>2</v>
      </c>
      <c r="O23" s="34" t="s">
        <v>3</v>
      </c>
      <c r="P23" s="21" t="s">
        <v>73</v>
      </c>
      <c r="Q23" s="15"/>
      <c r="R23" s="15"/>
      <c r="S23" s="15"/>
      <c r="T23" s="15"/>
      <c r="U23" s="15"/>
      <c r="V23" s="15"/>
      <c r="W23" s="68">
        <f>SUM(Tableau191011[[#This Row],[decoupage (4pts)]:[Résultat (7pts)]])</f>
        <v>0</v>
      </c>
    </row>
    <row r="24" spans="2:24" x14ac:dyDescent="0.25">
      <c r="B24" s="11" t="s">
        <v>4</v>
      </c>
      <c r="C24" s="12" t="s">
        <v>5</v>
      </c>
      <c r="D24" s="25" t="s">
        <v>8</v>
      </c>
      <c r="E24" s="26" t="s">
        <v>9</v>
      </c>
      <c r="F24" s="59"/>
      <c r="G24" s="15"/>
      <c r="H24" s="15"/>
      <c r="I24" s="15"/>
      <c r="J24" s="15"/>
      <c r="K24" s="15"/>
      <c r="L24" s="41">
        <f>SUM(Tableau1910[[#This Row],[decoupage (4pts)]:[Résultat (7pts)]])</f>
        <v>0</v>
      </c>
      <c r="N24" s="11" t="s">
        <v>4</v>
      </c>
      <c r="O24" s="35" t="s">
        <v>5</v>
      </c>
      <c r="P24" s="22" t="s">
        <v>73</v>
      </c>
      <c r="Q24" s="15"/>
      <c r="R24" s="15"/>
      <c r="S24" s="15"/>
      <c r="T24" s="15"/>
      <c r="U24" s="15"/>
      <c r="V24" s="15"/>
      <c r="W24" s="69">
        <f>SUM(Tableau191011[[#This Row],[decoupage (4pts)]:[Résultat (7pts)]])</f>
        <v>0</v>
      </c>
    </row>
    <row r="25" spans="2:24" x14ac:dyDescent="0.25">
      <c r="B25" s="11" t="s">
        <v>6</v>
      </c>
      <c r="C25" s="12" t="s">
        <v>7</v>
      </c>
      <c r="D25" s="25" t="s">
        <v>10</v>
      </c>
      <c r="E25" s="26" t="s">
        <v>11</v>
      </c>
      <c r="F25" s="59"/>
      <c r="G25" s="15"/>
      <c r="H25" s="15"/>
      <c r="I25" s="15"/>
      <c r="J25" s="15"/>
      <c r="K25" s="15"/>
      <c r="L25" s="41">
        <f>SUM(Tableau1910[[#This Row],[decoupage (4pts)]:[Résultat (7pts)]])</f>
        <v>0</v>
      </c>
      <c r="N25" s="11" t="s">
        <v>6</v>
      </c>
      <c r="O25" s="35" t="s">
        <v>7</v>
      </c>
      <c r="P25" s="22" t="s">
        <v>73</v>
      </c>
      <c r="Q25" s="15"/>
      <c r="R25" s="15"/>
      <c r="S25" s="15"/>
      <c r="T25" s="15"/>
      <c r="U25" s="15"/>
      <c r="V25" s="15"/>
      <c r="W25" s="69">
        <f>SUM(Tableau191011[[#This Row],[decoupage (4pts)]:[Résultat (7pts)]])</f>
        <v>0</v>
      </c>
    </row>
    <row r="26" spans="2:24" x14ac:dyDescent="0.25">
      <c r="B26" s="11" t="s">
        <v>8</v>
      </c>
      <c r="C26" s="12" t="s">
        <v>9</v>
      </c>
      <c r="D26" s="25" t="s">
        <v>12</v>
      </c>
      <c r="E26" s="26" t="s">
        <v>13</v>
      </c>
      <c r="F26" s="59"/>
      <c r="G26" s="15"/>
      <c r="H26" s="15"/>
      <c r="I26" s="15"/>
      <c r="J26" s="15"/>
      <c r="K26" s="15"/>
      <c r="L26" s="41">
        <f>SUM(Tableau1910[[#This Row],[decoupage (4pts)]:[Résultat (7pts)]])</f>
        <v>0</v>
      </c>
      <c r="N26" s="11" t="s">
        <v>8</v>
      </c>
      <c r="O26" s="35" t="s">
        <v>9</v>
      </c>
      <c r="P26" s="22" t="s">
        <v>73</v>
      </c>
      <c r="Q26" s="15"/>
      <c r="R26" s="15"/>
      <c r="S26" s="15"/>
      <c r="T26" s="15"/>
      <c r="U26" s="15"/>
      <c r="V26" s="15"/>
      <c r="W26" s="69">
        <f>SUM(Tableau191011[[#This Row],[decoupage (4pts)]:[Résultat (7pts)]])</f>
        <v>0</v>
      </c>
    </row>
    <row r="27" spans="2:24" x14ac:dyDescent="0.25">
      <c r="B27" s="11" t="s">
        <v>10</v>
      </c>
      <c r="C27" s="12" t="s">
        <v>11</v>
      </c>
      <c r="D27" s="25" t="s">
        <v>14</v>
      </c>
      <c r="E27" s="26" t="s">
        <v>15</v>
      </c>
      <c r="F27" s="59"/>
      <c r="G27" s="15"/>
      <c r="H27" s="15"/>
      <c r="I27" s="15"/>
      <c r="J27" s="15"/>
      <c r="K27" s="15"/>
      <c r="L27" s="41">
        <f>SUM(Tableau1910[[#This Row],[decoupage (4pts)]:[Résultat (7pts)]])</f>
        <v>0</v>
      </c>
      <c r="N27" s="11" t="s">
        <v>10</v>
      </c>
      <c r="O27" s="35" t="s">
        <v>11</v>
      </c>
      <c r="P27" s="22" t="s">
        <v>73</v>
      </c>
      <c r="Q27" s="15"/>
      <c r="R27" s="15"/>
      <c r="S27" s="15"/>
      <c r="T27" s="15"/>
      <c r="U27" s="15"/>
      <c r="V27" s="15"/>
      <c r="W27" s="69">
        <f>SUM(Tableau191011[[#This Row],[decoupage (4pts)]:[Résultat (7pts)]])</f>
        <v>0</v>
      </c>
    </row>
    <row r="28" spans="2:24" x14ac:dyDescent="0.25">
      <c r="B28" s="11" t="s">
        <v>12</v>
      </c>
      <c r="C28" s="12" t="s">
        <v>13</v>
      </c>
      <c r="D28" s="25" t="s">
        <v>16</v>
      </c>
      <c r="E28" s="26" t="s">
        <v>17</v>
      </c>
      <c r="F28" s="59"/>
      <c r="G28" s="15"/>
      <c r="H28" s="15"/>
      <c r="I28" s="15"/>
      <c r="J28" s="15"/>
      <c r="K28" s="15"/>
      <c r="L28" s="41">
        <f>SUM(Tableau1910[[#This Row],[decoupage (4pts)]:[Résultat (7pts)]])</f>
        <v>0</v>
      </c>
      <c r="N28" s="11" t="s">
        <v>12</v>
      </c>
      <c r="O28" s="35" t="s">
        <v>13</v>
      </c>
      <c r="P28" s="22" t="s">
        <v>73</v>
      </c>
      <c r="Q28" s="15"/>
      <c r="R28" s="15"/>
      <c r="S28" s="15"/>
      <c r="T28" s="15"/>
      <c r="U28" s="15"/>
      <c r="V28" s="15"/>
      <c r="W28" s="69">
        <f>SUM(Tableau191011[[#This Row],[decoupage (4pts)]:[Résultat (7pts)]])</f>
        <v>0</v>
      </c>
    </row>
    <row r="29" spans="2:24" x14ac:dyDescent="0.25">
      <c r="B29" s="11" t="s">
        <v>14</v>
      </c>
      <c r="C29" s="12" t="s">
        <v>15</v>
      </c>
      <c r="D29" s="25" t="s">
        <v>18</v>
      </c>
      <c r="E29" s="26" t="s">
        <v>19</v>
      </c>
      <c r="F29" s="59"/>
      <c r="G29" s="15"/>
      <c r="H29" s="15"/>
      <c r="I29" s="15"/>
      <c r="J29" s="15"/>
      <c r="K29" s="15"/>
      <c r="L29" s="41">
        <f>SUM(Tableau1910[[#This Row],[decoupage (4pts)]:[Résultat (7pts)]])</f>
        <v>0</v>
      </c>
      <c r="N29" s="11" t="s">
        <v>14</v>
      </c>
      <c r="O29" s="35" t="s">
        <v>15</v>
      </c>
      <c r="P29" s="22" t="s">
        <v>73</v>
      </c>
      <c r="Q29" s="15"/>
      <c r="R29" s="15"/>
      <c r="S29" s="15"/>
      <c r="T29" s="15"/>
      <c r="U29" s="15"/>
      <c r="V29" s="15"/>
      <c r="W29" s="69">
        <f>SUM(Tableau191011[[#This Row],[decoupage (4pts)]:[Résultat (7pts)]])</f>
        <v>0</v>
      </c>
    </row>
    <row r="30" spans="2:24" x14ac:dyDescent="0.25">
      <c r="B30" s="11" t="s">
        <v>16</v>
      </c>
      <c r="C30" s="12" t="s">
        <v>17</v>
      </c>
      <c r="D30" s="25" t="s">
        <v>20</v>
      </c>
      <c r="E30" s="26" t="s">
        <v>21</v>
      </c>
      <c r="F30" s="59"/>
      <c r="G30" s="15"/>
      <c r="H30" s="15"/>
      <c r="I30" s="15"/>
      <c r="J30" s="15"/>
      <c r="K30" s="15"/>
      <c r="L30" s="41">
        <f>SUM(Tableau1910[[#This Row],[decoupage (4pts)]:[Résultat (7pts)]])</f>
        <v>0</v>
      </c>
      <c r="N30" s="11" t="s">
        <v>16</v>
      </c>
      <c r="O30" s="35" t="s">
        <v>17</v>
      </c>
      <c r="P30" s="22" t="s">
        <v>73</v>
      </c>
      <c r="Q30" s="15"/>
      <c r="R30" s="15"/>
      <c r="S30" s="15"/>
      <c r="T30" s="15"/>
      <c r="U30" s="15"/>
      <c r="V30" s="15"/>
      <c r="W30" s="69">
        <f>SUM(Tableau191011[[#This Row],[decoupage (4pts)]:[Résultat (7pts)]])</f>
        <v>0</v>
      </c>
    </row>
    <row r="31" spans="2:24" x14ac:dyDescent="0.25">
      <c r="B31" s="11" t="s">
        <v>18</v>
      </c>
      <c r="C31" s="12" t="s">
        <v>19</v>
      </c>
      <c r="D31" s="25" t="s">
        <v>22</v>
      </c>
      <c r="E31" s="26" t="s">
        <v>23</v>
      </c>
      <c r="F31" s="59"/>
      <c r="G31" s="15"/>
      <c r="H31" s="15"/>
      <c r="I31" s="15"/>
      <c r="J31" s="15"/>
      <c r="K31" s="15"/>
      <c r="L31" s="41">
        <f>SUM(Tableau1910[[#This Row],[decoupage (4pts)]:[Résultat (7pts)]])</f>
        <v>0</v>
      </c>
      <c r="N31" s="11" t="s">
        <v>18</v>
      </c>
      <c r="O31" s="35" t="s">
        <v>19</v>
      </c>
      <c r="P31" s="22" t="s">
        <v>73</v>
      </c>
      <c r="Q31" s="15"/>
      <c r="R31" s="15"/>
      <c r="S31" s="15"/>
      <c r="T31" s="15"/>
      <c r="U31" s="15"/>
      <c r="V31" s="15"/>
      <c r="W31" s="69">
        <f>SUM(Tableau191011[[#This Row],[decoupage (4pts)]:[Résultat (7pts)]])</f>
        <v>0</v>
      </c>
    </row>
    <row r="32" spans="2:24" x14ac:dyDescent="0.25">
      <c r="B32" s="11" t="s">
        <v>20</v>
      </c>
      <c r="C32" s="12" t="s">
        <v>21</v>
      </c>
      <c r="D32" s="25" t="s">
        <v>24</v>
      </c>
      <c r="E32" s="26" t="s">
        <v>25</v>
      </c>
      <c r="F32" s="59"/>
      <c r="G32" s="15"/>
      <c r="H32" s="15"/>
      <c r="I32" s="15"/>
      <c r="J32" s="15"/>
      <c r="K32" s="15"/>
      <c r="L32" s="41">
        <f>SUM(Tableau1910[[#This Row],[decoupage (4pts)]:[Résultat (7pts)]])</f>
        <v>0</v>
      </c>
      <c r="N32" s="11" t="s">
        <v>20</v>
      </c>
      <c r="O32" s="35" t="s">
        <v>21</v>
      </c>
      <c r="P32" s="22" t="s">
        <v>73</v>
      </c>
      <c r="Q32" s="15"/>
      <c r="R32" s="15"/>
      <c r="S32" s="15"/>
      <c r="T32" s="15"/>
      <c r="U32" s="15"/>
      <c r="V32" s="15"/>
      <c r="W32" s="69">
        <f>SUM(Tableau191011[[#This Row],[decoupage (4pts)]:[Résultat (7pts)]])</f>
        <v>0</v>
      </c>
    </row>
    <row r="33" spans="2:23" x14ac:dyDescent="0.25">
      <c r="B33" s="11" t="s">
        <v>22</v>
      </c>
      <c r="C33" s="12" t="s">
        <v>23</v>
      </c>
      <c r="D33" s="25" t="s">
        <v>26</v>
      </c>
      <c r="E33" s="26" t="s">
        <v>27</v>
      </c>
      <c r="F33" s="59"/>
      <c r="G33" s="15"/>
      <c r="H33" s="15"/>
      <c r="I33" s="15"/>
      <c r="J33" s="15"/>
      <c r="K33" s="15"/>
      <c r="L33" s="41">
        <f>SUM(Tableau1910[[#This Row],[decoupage (4pts)]:[Résultat (7pts)]])</f>
        <v>0</v>
      </c>
      <c r="N33" s="11" t="s">
        <v>22</v>
      </c>
      <c r="O33" s="35" t="s">
        <v>23</v>
      </c>
      <c r="P33" s="22" t="s">
        <v>73</v>
      </c>
      <c r="Q33" s="15"/>
      <c r="R33" s="15"/>
      <c r="S33" s="15"/>
      <c r="T33" s="15"/>
      <c r="U33" s="15"/>
      <c r="V33" s="15"/>
      <c r="W33" s="69">
        <f>SUM(Tableau191011[[#This Row],[decoupage (4pts)]:[Résultat (7pts)]])</f>
        <v>0</v>
      </c>
    </row>
    <row r="34" spans="2:23" x14ac:dyDescent="0.25">
      <c r="B34" s="11" t="s">
        <v>24</v>
      </c>
      <c r="C34" s="12" t="s">
        <v>25</v>
      </c>
      <c r="D34" s="25" t="s">
        <v>28</v>
      </c>
      <c r="E34" s="26" t="s">
        <v>29</v>
      </c>
      <c r="F34" s="59"/>
      <c r="G34" s="15"/>
      <c r="H34" s="15"/>
      <c r="I34" s="15"/>
      <c r="J34" s="15"/>
      <c r="K34" s="15"/>
      <c r="L34" s="41">
        <f>SUM(Tableau1910[[#This Row],[decoupage (4pts)]:[Résultat (7pts)]])</f>
        <v>0</v>
      </c>
      <c r="N34" s="11" t="s">
        <v>24</v>
      </c>
      <c r="O34" s="35" t="s">
        <v>25</v>
      </c>
      <c r="P34" s="22" t="s">
        <v>73</v>
      </c>
      <c r="Q34" s="15"/>
      <c r="R34" s="15"/>
      <c r="S34" s="15"/>
      <c r="T34" s="15"/>
      <c r="U34" s="15"/>
      <c r="V34" s="15"/>
      <c r="W34" s="69">
        <f>SUM(Tableau191011[[#This Row],[decoupage (4pts)]:[Résultat (7pts)]])</f>
        <v>0</v>
      </c>
    </row>
    <row r="35" spans="2:23" x14ac:dyDescent="0.25">
      <c r="B35" s="11" t="s">
        <v>26</v>
      </c>
      <c r="C35" s="12" t="s">
        <v>27</v>
      </c>
      <c r="D35" s="25" t="s">
        <v>74</v>
      </c>
      <c r="E35" s="26" t="s">
        <v>75</v>
      </c>
      <c r="F35" s="59"/>
      <c r="G35" s="15"/>
      <c r="H35" s="15"/>
      <c r="I35" s="15"/>
      <c r="J35" s="15"/>
      <c r="K35" s="15"/>
      <c r="L35" s="41">
        <f>SUM(Tableau1910[[#This Row],[decoupage (4pts)]:[Résultat (7pts)]])</f>
        <v>0</v>
      </c>
      <c r="N35" s="11" t="s">
        <v>26</v>
      </c>
      <c r="O35" s="35" t="s">
        <v>27</v>
      </c>
      <c r="P35" s="22" t="s">
        <v>73</v>
      </c>
      <c r="Q35" s="15"/>
      <c r="R35" s="15"/>
      <c r="S35" s="15"/>
      <c r="T35" s="15"/>
      <c r="U35" s="15"/>
      <c r="V35" s="15"/>
      <c r="W35" s="69">
        <f>SUM(Tableau191011[[#This Row],[decoupage (4pts)]:[Résultat (7pts)]])</f>
        <v>0</v>
      </c>
    </row>
    <row r="36" spans="2:23" x14ac:dyDescent="0.25">
      <c r="B36" s="11" t="s">
        <v>28</v>
      </c>
      <c r="C36" s="12" t="s">
        <v>29</v>
      </c>
      <c r="D36" s="25" t="s">
        <v>2</v>
      </c>
      <c r="E36" s="26" t="s">
        <v>3</v>
      </c>
      <c r="F36" s="59"/>
      <c r="G36" s="15"/>
      <c r="H36" s="15"/>
      <c r="I36" s="15"/>
      <c r="J36" s="15"/>
      <c r="K36" s="15"/>
      <c r="L36" s="41">
        <f>SUM(Tableau1910[[#This Row],[decoupage (4pts)]:[Résultat (7pts)]])</f>
        <v>0</v>
      </c>
      <c r="N36" s="11" t="s">
        <v>28</v>
      </c>
      <c r="O36" s="35" t="s">
        <v>29</v>
      </c>
      <c r="P36" s="22" t="s">
        <v>73</v>
      </c>
      <c r="Q36" s="15"/>
      <c r="R36" s="15"/>
      <c r="S36" s="15"/>
      <c r="T36" s="15"/>
      <c r="U36" s="15"/>
      <c r="V36" s="15"/>
      <c r="W36" s="69">
        <f>SUM(Tableau191011[[#This Row],[decoupage (4pts)]:[Résultat (7pts)]])</f>
        <v>0</v>
      </c>
    </row>
    <row r="37" spans="2:23" ht="15.75" thickBot="1" x14ac:dyDescent="0.3">
      <c r="B37" s="11" t="s">
        <v>74</v>
      </c>
      <c r="C37" s="12" t="s">
        <v>75</v>
      </c>
      <c r="D37" s="25" t="s">
        <v>4</v>
      </c>
      <c r="E37" s="26" t="s">
        <v>5</v>
      </c>
      <c r="F37" s="61"/>
      <c r="G37" s="54"/>
      <c r="H37" s="54"/>
      <c r="I37" s="54"/>
      <c r="J37" s="54"/>
      <c r="K37" s="54"/>
      <c r="L37" s="42">
        <f>SUM(Tableau1910[[#This Row],[decoupage (4pts)]:[Résultat (7pts)]])</f>
        <v>0</v>
      </c>
      <c r="N37" s="13" t="s">
        <v>74</v>
      </c>
      <c r="O37" s="36" t="s">
        <v>75</v>
      </c>
      <c r="P37" s="23" t="s">
        <v>73</v>
      </c>
      <c r="Q37" s="15"/>
      <c r="R37" s="15"/>
      <c r="S37" s="15"/>
      <c r="T37" s="15"/>
      <c r="U37" s="15"/>
      <c r="V37" s="15"/>
      <c r="W37" s="70">
        <f>SUM(Tableau191011[[#This Row],[decoupage (4pts)]:[Résultat (7pts)]])</f>
        <v>0</v>
      </c>
    </row>
    <row r="39" spans="2:23" x14ac:dyDescent="0.25">
      <c r="R39" s="3"/>
      <c r="T39"/>
    </row>
    <row r="40" spans="2:23" x14ac:dyDescent="0.25">
      <c r="B40" s="47" t="s">
        <v>0</v>
      </c>
      <c r="C40" s="48" t="s">
        <v>84</v>
      </c>
      <c r="D40" s="48" t="s">
        <v>85</v>
      </c>
      <c r="E40" s="49" t="s">
        <v>86</v>
      </c>
      <c r="G40" t="s">
        <v>93</v>
      </c>
      <c r="H40" t="s">
        <v>94</v>
      </c>
      <c r="I40" t="s">
        <v>95</v>
      </c>
      <c r="J40" t="s">
        <v>96</v>
      </c>
    </row>
    <row r="41" spans="2:23" x14ac:dyDescent="0.25">
      <c r="B41" s="76" t="s">
        <v>2</v>
      </c>
      <c r="C41" s="71" t="str">
        <f>VLOOKUP(B41,Tableau19[[#All],[nom Evaluateur]:[ETU1 Nom]],3,FALSE)</f>
        <v>CHASSAING</v>
      </c>
      <c r="D41" s="71" t="str">
        <f>VLOOKUP(Tableau11[[#This Row],[nom]],Tableau1910[[#All],[nom évaluateur]:[ETU2 Nom]],3,FALSE)</f>
        <v>CRESTANI</v>
      </c>
      <c r="E41" s="16">
        <f>COUNTIF(Tableau11[[nom]:[etu2]],B41)</f>
        <v>3</v>
      </c>
      <c r="G41" s="74" t="s">
        <v>2</v>
      </c>
      <c r="H41" s="71" t="str">
        <f>INDEX(Tableau19[[nom Evaluateur]:[structuration des fonctions 3pts]],MATCH(N4,Tableau19[nom Evaluateur]),3)</f>
        <v>CHASSAING</v>
      </c>
      <c r="I41" s="71" t="str">
        <f>INDEX(Tableau1910[],MATCH(Tableau11[[#This Row],[nom]],Tableau11[nom]),3)</f>
        <v>CRESTANI</v>
      </c>
      <c r="J41" s="15">
        <f>COUNTIF(Tableau13[[Nom]:[ETU2]],Tableau13[[#This Row],[Nom]])</f>
        <v>3</v>
      </c>
    </row>
    <row r="42" spans="2:23" x14ac:dyDescent="0.25">
      <c r="B42" s="76" t="s">
        <v>4</v>
      </c>
      <c r="C42" s="71" t="str">
        <f>VLOOKUP(B42,Tableau19[[#All],[nom Evaluateur]:[ETU1 Nom]],3,FALSE)</f>
        <v>CRESTANI</v>
      </c>
      <c r="D42" s="71" t="str">
        <f>VLOOKUP(Tableau11[[#This Row],[nom]],Tableau1910[[#All],[nom évaluateur]:[ETU2 Nom]],3,FALSE)</f>
        <v>CUILLERAT</v>
      </c>
      <c r="E42" s="16">
        <f>COUNTIF(Tableau11[[nom]:[etu2]],B42)</f>
        <v>3</v>
      </c>
      <c r="G42" s="75" t="s">
        <v>4</v>
      </c>
      <c r="H42" s="71" t="str">
        <f>INDEX(Tableau19[[nom Evaluateur]:[structuration des fonctions 3pts]],MATCH(N5,Tableau19[nom Evaluateur]),3)</f>
        <v>CRESTANI</v>
      </c>
      <c r="I42" s="71" t="str">
        <f>INDEX(Tableau1910[],MATCH(Tableau11[[#This Row],[nom]],Tableau11[nom]),3)</f>
        <v>CUILLERAT</v>
      </c>
      <c r="J42" s="15">
        <f>COUNTIF(Tableau13[[Nom]:[ETU2]],Tableau13[[#This Row],[Nom]])</f>
        <v>3</v>
      </c>
    </row>
    <row r="43" spans="2:23" x14ac:dyDescent="0.25">
      <c r="B43" s="76" t="s">
        <v>6</v>
      </c>
      <c r="C43" s="71" t="str">
        <f>VLOOKUP(B43,Tableau19[[#All],[nom Evaluateur]:[ETU1 Nom]],3,FALSE)</f>
        <v>CUILLERAT</v>
      </c>
      <c r="D43" s="71" t="str">
        <f>VLOOKUP(Tableau11[[#This Row],[nom]],Tableau1910[[#All],[nom évaluateur]:[ETU2 Nom]],3,FALSE)</f>
        <v>DELIRANT</v>
      </c>
      <c r="E43" s="16">
        <f>COUNTIF(Tableau11[[nom]:[etu2]],B43)</f>
        <v>3</v>
      </c>
      <c r="G43" s="74" t="s">
        <v>6</v>
      </c>
      <c r="H43" s="71" t="str">
        <f>INDEX(Tableau19[[nom Evaluateur]:[structuration des fonctions 3pts]],MATCH(N6,Tableau19[nom Evaluateur]),3)</f>
        <v>CUILLERAT</v>
      </c>
      <c r="I43" s="71" t="str">
        <f>INDEX(Tableau1910[],MATCH(Tableau11[[#This Row],[nom]],Tableau11[nom]),3)</f>
        <v>DELIRANT</v>
      </c>
      <c r="J43" s="15">
        <f>COUNTIF(Tableau13[[Nom]:[ETU2]],Tableau13[[#This Row],[Nom]])</f>
        <v>3</v>
      </c>
    </row>
    <row r="44" spans="2:23" x14ac:dyDescent="0.25">
      <c r="B44" s="76" t="s">
        <v>8</v>
      </c>
      <c r="C44" s="71" t="str">
        <f>VLOOKUP(B44,Tableau19[[#All],[nom Evaluateur]:[ETU1 Nom]],3,FALSE)</f>
        <v>DELIRANT</v>
      </c>
      <c r="D44" s="71" t="str">
        <f>VLOOKUP(Tableau11[[#This Row],[nom]],Tableau1910[[#All],[nom évaluateur]:[ETU2 Nom]],3,FALSE)</f>
        <v>DRAGICEVIC</v>
      </c>
      <c r="E44" s="16">
        <f>COUNTIF(Tableau11[[nom]:[etu2]],B44)</f>
        <v>3</v>
      </c>
      <c r="G44" s="75" t="s">
        <v>8</v>
      </c>
      <c r="H44" s="71" t="str">
        <f>INDEX(Tableau19[[nom Evaluateur]:[structuration des fonctions 3pts]],MATCH(N7,Tableau19[nom Evaluateur]),3)</f>
        <v>DELIRANT</v>
      </c>
      <c r="I44" s="71" t="str">
        <f>INDEX(Tableau1910[],MATCH(Tableau11[[#This Row],[nom]],Tableau11[nom]),3)</f>
        <v>DRAGICEVIC</v>
      </c>
      <c r="J44" s="15">
        <f>COUNTIF(Tableau13[[Nom]:[ETU2]],Tableau13[[#This Row],[Nom]])</f>
        <v>3</v>
      </c>
    </row>
    <row r="45" spans="2:23" x14ac:dyDescent="0.25">
      <c r="B45" s="76" t="s">
        <v>10</v>
      </c>
      <c r="C45" s="71" t="str">
        <f>VLOOKUP(B45,Tableau19[[#All],[nom Evaluateur]:[ETU1 Nom]],3,FALSE)</f>
        <v>DRAGICEVIC</v>
      </c>
      <c r="D45" s="71" t="str">
        <f>VLOOKUP(Tableau11[[#This Row],[nom]],Tableau1910[[#All],[nom évaluateur]:[ETU2 Nom]],3,FALSE)</f>
        <v>DUFOURNET</v>
      </c>
      <c r="E45" s="16">
        <f>COUNTIF(Tableau11[[nom]:[etu2]],B45)</f>
        <v>3</v>
      </c>
      <c r="G45" s="74" t="s">
        <v>10</v>
      </c>
      <c r="H45" s="71" t="str">
        <f>INDEX(Tableau19[[nom Evaluateur]:[structuration des fonctions 3pts]],MATCH(N8,Tableau19[nom Evaluateur]),3)</f>
        <v>DRAGICEVIC</v>
      </c>
      <c r="I45" s="71" t="str">
        <f>INDEX(Tableau1910[],MATCH(Tableau11[[#This Row],[nom]],Tableau11[nom]),3)</f>
        <v>DUFOURNET</v>
      </c>
      <c r="J45" s="15">
        <f>COUNTIF(Tableau13[[Nom]:[ETU2]],Tableau13[[#This Row],[Nom]])</f>
        <v>3</v>
      </c>
    </row>
    <row r="46" spans="2:23" x14ac:dyDescent="0.25">
      <c r="B46" s="76" t="s">
        <v>12</v>
      </c>
      <c r="C46" s="71" t="str">
        <f>VLOOKUP(B46,Tableau19[[#All],[nom Evaluateur]:[ETU1 Nom]],3,FALSE)</f>
        <v>DUFOURNET</v>
      </c>
      <c r="D46" s="71" t="str">
        <f>VLOOKUP(Tableau11[[#This Row],[nom]],Tableau1910[[#All],[nom évaluateur]:[ETU2 Nom]],3,FALSE)</f>
        <v>DUPRE</v>
      </c>
      <c r="E46" s="16">
        <f>COUNTIF(Tableau11[[nom]:[etu2]],B46)</f>
        <v>3</v>
      </c>
      <c r="G46" s="75" t="s">
        <v>12</v>
      </c>
      <c r="H46" s="71" t="str">
        <f>INDEX(Tableau19[[nom Evaluateur]:[structuration des fonctions 3pts]],MATCH(N9,Tableau19[nom Evaluateur]),3)</f>
        <v>DUFOURNET</v>
      </c>
      <c r="I46" s="71" t="str">
        <f>INDEX(Tableau1910[],MATCH(Tableau11[[#This Row],[nom]],Tableau11[nom]),3)</f>
        <v>DUPRE</v>
      </c>
      <c r="J46" s="15">
        <f>COUNTIF(Tableau13[[Nom]:[ETU2]],Tableau13[[#This Row],[Nom]])</f>
        <v>3</v>
      </c>
    </row>
    <row r="47" spans="2:23" x14ac:dyDescent="0.25">
      <c r="B47" s="76" t="s">
        <v>14</v>
      </c>
      <c r="C47" s="71" t="str">
        <f>VLOOKUP(B47,Tableau19[[#All],[nom Evaluateur]:[ETU1 Nom]],3,FALSE)</f>
        <v>DUPRE</v>
      </c>
      <c r="D47" s="71" t="str">
        <f>VLOOKUP(Tableau11[[#This Row],[nom]],Tableau1910[[#All],[nom évaluateur]:[ETU2 Nom]],3,FALSE)</f>
        <v>FONTAINE</v>
      </c>
      <c r="E47" s="16">
        <f>COUNTIF(Tableau11[[nom]:[etu2]],B47)</f>
        <v>3</v>
      </c>
      <c r="G47" s="74" t="s">
        <v>14</v>
      </c>
      <c r="H47" s="71" t="str">
        <f>INDEX(Tableau19[[nom Evaluateur]:[structuration des fonctions 3pts]],MATCH(N10,Tableau19[nom Evaluateur]),3)</f>
        <v>DUPRE</v>
      </c>
      <c r="I47" s="71" t="str">
        <f>INDEX(Tableau1910[],MATCH(Tableau11[[#This Row],[nom]],Tableau11[nom]),3)</f>
        <v>FONTAINE</v>
      </c>
      <c r="J47" s="15">
        <f>COUNTIF(Tableau13[[Nom]:[ETU2]],Tableau13[[#This Row],[Nom]])</f>
        <v>3</v>
      </c>
    </row>
    <row r="48" spans="2:23" x14ac:dyDescent="0.25">
      <c r="B48" s="76" t="s">
        <v>16</v>
      </c>
      <c r="C48" s="71" t="str">
        <f>VLOOKUP(B48,Tableau19[[#All],[nom Evaluateur]:[ETU1 Nom]],3,FALSE)</f>
        <v>FONTAINE</v>
      </c>
      <c r="D48" s="71" t="str">
        <f>VLOOKUP(Tableau11[[#This Row],[nom]],Tableau1910[[#All],[nom évaluateur]:[ETU2 Nom]],3,FALSE)</f>
        <v>HOUDAS</v>
      </c>
      <c r="E48" s="16">
        <f>COUNTIF(Tableau11[[nom]:[etu2]],B48)</f>
        <v>3</v>
      </c>
      <c r="G48" s="75" t="s">
        <v>16</v>
      </c>
      <c r="H48" s="71" t="str">
        <f>INDEX(Tableau19[[nom Evaluateur]:[structuration des fonctions 3pts]],MATCH(N11,Tableau19[nom Evaluateur]),3)</f>
        <v>FONTAINE</v>
      </c>
      <c r="I48" s="71" t="str">
        <f>INDEX(Tableau1910[],MATCH(Tableau11[[#This Row],[nom]],Tableau11[nom]),3)</f>
        <v>HOUDAS</v>
      </c>
      <c r="J48" s="15">
        <f>COUNTIF(Tableau13[[Nom]:[ETU2]],Tableau13[[#This Row],[Nom]])</f>
        <v>3</v>
      </c>
    </row>
    <row r="49" spans="2:10" x14ac:dyDescent="0.25">
      <c r="B49" s="76" t="s">
        <v>18</v>
      </c>
      <c r="C49" s="71" t="str">
        <f>VLOOKUP(B49,Tableau19[[#All],[nom Evaluateur]:[ETU1 Nom]],3,FALSE)</f>
        <v>HOUDAS</v>
      </c>
      <c r="D49" s="71" t="str">
        <f>VLOOKUP(Tableau11[[#This Row],[nom]],Tableau1910[[#All],[nom évaluateur]:[ETU2 Nom]],3,FALSE)</f>
        <v>MOKRANI</v>
      </c>
      <c r="E49" s="16">
        <f>COUNTIF(Tableau11[[nom]:[etu2]],B49)</f>
        <v>3</v>
      </c>
      <c r="G49" s="74" t="s">
        <v>18</v>
      </c>
      <c r="H49" s="71" t="str">
        <f>INDEX(Tableau19[[nom Evaluateur]:[structuration des fonctions 3pts]],MATCH(N12,Tableau19[nom Evaluateur]),3)</f>
        <v>HOUDAS</v>
      </c>
      <c r="I49" s="71" t="str">
        <f>INDEX(Tableau1910[],MATCH(Tableau11[[#This Row],[nom]],Tableau11[nom]),3)</f>
        <v>MOKRANI</v>
      </c>
      <c r="J49" s="15">
        <f>COUNTIF(Tableau13[[Nom]:[ETU2]],Tableau13[[#This Row],[Nom]])</f>
        <v>3</v>
      </c>
    </row>
    <row r="50" spans="2:10" x14ac:dyDescent="0.25">
      <c r="B50" s="76" t="s">
        <v>20</v>
      </c>
      <c r="C50" s="71" t="str">
        <f>VLOOKUP(B50,Tableau19[[#All],[nom Evaluateur]:[ETU1 Nom]],3,FALSE)</f>
        <v>MOKRANI</v>
      </c>
      <c r="D50" s="71" t="str">
        <f>VLOOKUP(Tableau11[[#This Row],[nom]],Tableau1910[[#All],[nom évaluateur]:[ETU2 Nom]],3,FALSE)</f>
        <v>PANNEKOUCKE</v>
      </c>
      <c r="E50" s="16">
        <f>COUNTIF(Tableau11[[nom]:[etu2]],B50)</f>
        <v>3</v>
      </c>
      <c r="G50" s="75" t="s">
        <v>20</v>
      </c>
      <c r="H50" s="71" t="str">
        <f>INDEX(Tableau19[[nom Evaluateur]:[structuration des fonctions 3pts]],MATCH(N13,Tableau19[nom Evaluateur]),3)</f>
        <v>MOKRANI</v>
      </c>
      <c r="I50" s="71" t="str">
        <f>INDEX(Tableau1910[],MATCH(Tableau11[[#This Row],[nom]],Tableau11[nom]),3)</f>
        <v>PANNEKOUCKE</v>
      </c>
      <c r="J50" s="15">
        <f>COUNTIF(Tableau13[[Nom]:[ETU2]],Tableau13[[#This Row],[Nom]])</f>
        <v>3</v>
      </c>
    </row>
    <row r="51" spans="2:10" x14ac:dyDescent="0.25">
      <c r="B51" s="76" t="s">
        <v>22</v>
      </c>
      <c r="C51" s="71" t="str">
        <f>VLOOKUP(B51,Tableau19[[#All],[nom Evaluateur]:[ETU1 Nom]],3,FALSE)</f>
        <v>PANNEKOUCKE</v>
      </c>
      <c r="D51" s="71" t="str">
        <f>VLOOKUP(Tableau11[[#This Row],[nom]],Tableau1910[[#All],[nom évaluateur]:[ETU2 Nom]],3,FALSE)</f>
        <v>THOMAS-LACROIX</v>
      </c>
      <c r="E51" s="16">
        <f>COUNTIF(Tableau11[[nom]:[etu2]],B51)</f>
        <v>3</v>
      </c>
      <c r="G51" s="74" t="s">
        <v>22</v>
      </c>
      <c r="H51" s="71" t="str">
        <f>INDEX(Tableau19[[nom Evaluateur]:[structuration des fonctions 3pts]],MATCH(N14,Tableau19[nom Evaluateur]),3)</f>
        <v>PANNEKOUCKE</v>
      </c>
      <c r="I51" s="71" t="str">
        <f>INDEX(Tableau1910[],MATCH(Tableau11[[#This Row],[nom]],Tableau11[nom]),3)</f>
        <v>THOMAS-LACROIX</v>
      </c>
      <c r="J51" s="15">
        <f>COUNTIF(Tableau13[[Nom]:[ETU2]],Tableau13[[#This Row],[Nom]])</f>
        <v>3</v>
      </c>
    </row>
    <row r="52" spans="2:10" x14ac:dyDescent="0.25">
      <c r="B52" s="76" t="s">
        <v>24</v>
      </c>
      <c r="C52" s="71" t="str">
        <f>VLOOKUP(B52,Tableau19[[#All],[nom Evaluateur]:[ETU1 Nom]],3,FALSE)</f>
        <v>THOMAS-LACROIX</v>
      </c>
      <c r="D52" s="71" t="str">
        <f>VLOOKUP(Tableau11[[#This Row],[nom]],Tableau1910[[#All],[nom évaluateur]:[ETU2 Nom]],3,FALSE)</f>
        <v>TORNIER</v>
      </c>
      <c r="E52" s="16">
        <f>COUNTIF(Tableau11[[nom]:[etu2]],B52)</f>
        <v>3</v>
      </c>
      <c r="G52" s="75" t="s">
        <v>24</v>
      </c>
      <c r="H52" s="71" t="str">
        <f>INDEX(Tableau19[[nom Evaluateur]:[structuration des fonctions 3pts]],MATCH(N15,Tableau19[nom Evaluateur]),3)</f>
        <v>THOMAS-LACROIX</v>
      </c>
      <c r="I52" s="71" t="str">
        <f>INDEX(Tableau1910[],MATCH(Tableau11[[#This Row],[nom]],Tableau11[nom]),3)</f>
        <v>TORNIER</v>
      </c>
      <c r="J52" s="15">
        <f>COUNTIF(Tableau13[[Nom]:[ETU2]],Tableau13[[#This Row],[Nom]])</f>
        <v>3</v>
      </c>
    </row>
    <row r="53" spans="2:10" x14ac:dyDescent="0.25">
      <c r="B53" s="76" t="s">
        <v>26</v>
      </c>
      <c r="C53" s="71" t="str">
        <f>VLOOKUP(B53,Tableau19[[#All],[nom Evaluateur]:[ETU1 Nom]],3,FALSE)</f>
        <v>TORNIER</v>
      </c>
      <c r="D53" s="71" t="str">
        <f>VLOOKUP(Tableau11[[#This Row],[nom]],Tableau1910[[#All],[nom évaluateur]:[ETU2 Nom]],3,FALSE)</f>
        <v>VANNIER</v>
      </c>
      <c r="E53" s="16">
        <f>COUNTIF(Tableau11[[nom]:[etu2]],B53)</f>
        <v>3</v>
      </c>
      <c r="G53" s="74" t="s">
        <v>26</v>
      </c>
      <c r="H53" s="71" t="str">
        <f>INDEX(Tableau19[[nom Evaluateur]:[structuration des fonctions 3pts]],MATCH(N16,Tableau19[nom Evaluateur]),3)</f>
        <v>TORNIER</v>
      </c>
      <c r="I53" s="71" t="str">
        <f>INDEX(Tableau1910[],MATCH(Tableau11[[#This Row],[nom]],Tableau11[nom]),3)</f>
        <v>VANNIER</v>
      </c>
      <c r="J53" s="15">
        <f>COUNTIF(Tableau13[[Nom]:[ETU2]],Tableau13[[#This Row],[Nom]])</f>
        <v>3</v>
      </c>
    </row>
    <row r="54" spans="2:10" x14ac:dyDescent="0.25">
      <c r="B54" s="76" t="s">
        <v>28</v>
      </c>
      <c r="C54" s="71" t="str">
        <f>VLOOKUP(B54,Tableau19[[#All],[nom Evaluateur]:[ETU1 Nom]],3,FALSE)</f>
        <v>VANNIER</v>
      </c>
      <c r="D54" s="71" t="str">
        <f>VLOOKUP(Tableau11[[#This Row],[nom]],Tableau1910[[#All],[nom évaluateur]:[ETU2 Nom]],3,FALSE)</f>
        <v>ANDRE</v>
      </c>
      <c r="E54" s="16">
        <f>COUNTIF(Tableau11[[nom]:[etu2]],B54)</f>
        <v>3</v>
      </c>
      <c r="G54" s="75" t="s">
        <v>28</v>
      </c>
      <c r="H54" s="71" t="str">
        <f>INDEX(Tableau19[[nom Evaluateur]:[structuration des fonctions 3pts]],MATCH(N17,Tableau19[nom Evaluateur]),3)</f>
        <v>VANNIER</v>
      </c>
      <c r="I54" s="71" t="str">
        <f>INDEX(Tableau1910[],MATCH(Tableau11[[#This Row],[nom]],Tableau11[nom]),3)</f>
        <v>ANDRE</v>
      </c>
      <c r="J54" s="15">
        <f>COUNTIF(Tableau13[[Nom]:[ETU2]],Tableau13[[#This Row],[Nom]])</f>
        <v>3</v>
      </c>
    </row>
    <row r="55" spans="2:10" x14ac:dyDescent="0.25">
      <c r="B55" s="73" t="s">
        <v>74</v>
      </c>
      <c r="C55" s="72" t="str">
        <f>VLOOKUP(B55,Tableau19[[#All],[nom Evaluateur]:[ETU1 Nom]],3,FALSE)</f>
        <v>ANDRE</v>
      </c>
      <c r="D55" s="72" t="str">
        <f>VLOOKUP(Tableau11[[#This Row],[nom]],Tableau1910[[#All],[nom évaluateur]:[ETU2 Nom]],3,FALSE)</f>
        <v>CHASSAING</v>
      </c>
      <c r="E55" s="16">
        <f>COUNTIF(Tableau11[[nom]:[etu2]],B55)</f>
        <v>3</v>
      </c>
      <c r="G55" s="74" t="s">
        <v>74</v>
      </c>
      <c r="H55" s="71" t="str">
        <f>INDEX(Tableau19[[nom Evaluateur]:[structuration des fonctions 3pts]],MATCH(N18,Tableau19[nom Evaluateur]),3)</f>
        <v>ANDRE</v>
      </c>
      <c r="I55" s="71" t="str">
        <f>INDEX(Tableau1910[],MATCH(Tableau11[[#This Row],[nom]],Tableau11[nom]),3)</f>
        <v>CHASSAING</v>
      </c>
      <c r="J55" s="15">
        <f>COUNTIF(Tableau13[[Nom]:[ETU2]],Tableau13[[#This Row],[Nom]])</f>
        <v>3</v>
      </c>
    </row>
  </sheetData>
  <dataConsolidate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details!$A$3:$A$7</xm:f>
          </x14:formula1>
          <xm:sqref>F23:F37 G19:G20 S19:S20 F4:F20 R4:R20 Q23:Q37</xm:sqref>
        </x14:dataValidation>
        <x14:dataValidation type="list" allowBlank="1" showInputMessage="1" showErrorMessage="1" xr:uid="{00000000-0002-0000-0000-000001000000}">
          <x14:formula1>
            <xm:f>details!$A$10:$A$13</xm:f>
          </x14:formula1>
          <xm:sqref>G4:G18 S4:S18 H19:H20 R23:R37 G23:G37 T19:T20</xm:sqref>
        </x14:dataValidation>
        <x14:dataValidation type="list" allowBlank="1" showInputMessage="1" showErrorMessage="1" xr:uid="{00000000-0002-0000-0000-000002000000}">
          <x14:formula1>
            <xm:f>details!$A$16:$A$19</xm:f>
          </x14:formula1>
          <xm:sqref>H4:H18 I19:I20 U4:U20 H23:H37 S23:S37</xm:sqref>
        </x14:dataValidation>
        <x14:dataValidation type="list" allowBlank="1" showInputMessage="1" showErrorMessage="1" xr:uid="{00000000-0002-0000-0000-000003000000}">
          <x14:formula1>
            <xm:f>details!$D$3:$D$6</xm:f>
          </x14:formula1>
          <xm:sqref>I4:I18 T4:T18 J5:J20 V19:V20 I23:I37 T23:T37</xm:sqref>
        </x14:dataValidation>
        <x14:dataValidation type="list" allowBlank="1" showInputMessage="1" showErrorMessage="1" xr:uid="{00000000-0002-0000-0000-000004000000}">
          <x14:formula1>
            <xm:f>details!$D$9:$D$11</xm:f>
          </x14:formula1>
          <xm:sqref>J4 K19:K20 W19:W20 V4:V18 J23:J37 U23:U37</xm:sqref>
        </x14:dataValidation>
        <x14:dataValidation type="list" allowBlank="1" showInputMessage="1" showErrorMessage="1" xr:uid="{00000000-0002-0000-0000-000005000000}">
          <x14:formula1>
            <xm:f>details!$D$14:$D$18</xm:f>
          </x14:formula1>
          <xm:sqref>K4:K18 W4:W18 K23:K37 V23:V37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J17"/>
  <sheetViews>
    <sheetView tabSelected="1" workbookViewId="0">
      <selection activeCell="M19" sqref="M19"/>
    </sheetView>
  </sheetViews>
  <sheetFormatPr baseColWidth="10" defaultRowHeight="15" x14ac:dyDescent="0.25"/>
  <cols>
    <col min="3" max="3" width="11.5703125" customWidth="1"/>
    <col min="7" max="8" width="9.5703125" bestFit="1" customWidth="1"/>
    <col min="9" max="9" width="17.140625" bestFit="1" customWidth="1"/>
    <col min="10" max="10" width="11.7109375" bestFit="1" customWidth="1"/>
  </cols>
  <sheetData>
    <row r="2" spans="3:10" x14ac:dyDescent="0.25">
      <c r="C2" t="s">
        <v>87</v>
      </c>
      <c r="D2" t="s">
        <v>88</v>
      </c>
      <c r="E2" t="s">
        <v>89</v>
      </c>
      <c r="F2" t="s">
        <v>90</v>
      </c>
      <c r="G2" t="s">
        <v>91</v>
      </c>
      <c r="H2" t="s">
        <v>92</v>
      </c>
      <c r="I2" t="s">
        <v>43</v>
      </c>
      <c r="J2" t="s">
        <v>97</v>
      </c>
    </row>
    <row r="3" spans="3:10" x14ac:dyDescent="0.25">
      <c r="C3" s="77">
        <f>_xlfn.XLOOKUP(Tableau12[[#This Row],[Colonne1]],Tableau1[AUTO eval],Tableau1[Total],,0)</f>
        <v>0</v>
      </c>
      <c r="D3" s="77">
        <f>_xlfn.XLOOKUP(Tableau12[[#This Row],[Colonne1]],Tableau19[ETU1 Nom],Tableau19[Total],,0)</f>
        <v>0</v>
      </c>
      <c r="E3" s="77">
        <f>_xlfn.XLOOKUP(Tableau12[[#This Row],[Colonne1]],Tableau1910[ETU2 Nom],Tableau1910[Total],,0)</f>
        <v>0</v>
      </c>
      <c r="F3" s="77">
        <f>_xlfn.XLOOKUP(Tableau12[[#This Row],[Colonne1]],Tableau191011[[nom ]],Tableau191011[Total],,0)</f>
        <v>0</v>
      </c>
      <c r="G3" s="77">
        <f>SUM(Tableau12[[#This Row],[Auto eval]:[Eval2]])/3</f>
        <v>0</v>
      </c>
      <c r="H3" s="77">
        <f>(Tableau12[[#This Row],[Eval prof]]*4+Tableau12[[#This Row],[etu]])/5*20/24</f>
        <v>0</v>
      </c>
      <c r="I3" s="78" t="s">
        <v>2</v>
      </c>
      <c r="J3" s="78" t="s">
        <v>3</v>
      </c>
    </row>
    <row r="4" spans="3:10" x14ac:dyDescent="0.25">
      <c r="C4" s="77">
        <f>_xlfn.XLOOKUP(Tableau12[[#This Row],[Colonne1]],Tableau1[AUTO eval],Tableau1[Total],,0)</f>
        <v>0</v>
      </c>
      <c r="D4" s="77">
        <f>_xlfn.XLOOKUP(Tableau12[[#This Row],[Colonne1]],Tableau19[ETU1 Nom],Tableau19[Total],,0)</f>
        <v>0</v>
      </c>
      <c r="E4" s="77">
        <f>_xlfn.XLOOKUP(Tableau12[[#This Row],[Colonne1]],Tableau1910[ETU2 Nom],Tableau1910[Total],,0)</f>
        <v>0</v>
      </c>
      <c r="F4" s="77">
        <f>_xlfn.XLOOKUP(Tableau12[[#This Row],[Colonne1]],Tableau191011[[nom ]],Tableau191011[Total],,0)</f>
        <v>0</v>
      </c>
      <c r="G4" s="77">
        <f>SUM(Tableau12[[#This Row],[Auto eval]:[Eval2]])/3</f>
        <v>0</v>
      </c>
      <c r="H4" s="77">
        <f>(Tableau12[[#This Row],[Eval prof]]*4+Tableau12[[#This Row],[etu]])/5*20/24</f>
        <v>0</v>
      </c>
      <c r="I4" s="79" t="s">
        <v>4</v>
      </c>
      <c r="J4" s="79" t="s">
        <v>5</v>
      </c>
    </row>
    <row r="5" spans="3:10" x14ac:dyDescent="0.25">
      <c r="C5" s="77">
        <f>_xlfn.XLOOKUP(Tableau12[[#This Row],[Colonne1]],Tableau1[AUTO eval],Tableau1[Total],,0)</f>
        <v>0</v>
      </c>
      <c r="D5" s="77">
        <f>_xlfn.XLOOKUP(Tableau12[[#This Row],[Colonne1]],Tableau19[ETU1 Nom],Tableau19[Total],,0)</f>
        <v>0</v>
      </c>
      <c r="E5" s="77">
        <f>_xlfn.XLOOKUP(Tableau12[[#This Row],[Colonne1]],Tableau1910[ETU2 Nom],Tableau1910[Total],,0)</f>
        <v>0</v>
      </c>
      <c r="F5" s="77">
        <f>_xlfn.XLOOKUP(Tableau12[[#This Row],[Colonne1]],Tableau191011[[nom ]],Tableau191011[Total],,0)</f>
        <v>0</v>
      </c>
      <c r="G5" s="77">
        <f>SUM(Tableau12[[#This Row],[Auto eval]:[Eval2]])/3</f>
        <v>0</v>
      </c>
      <c r="H5" s="77">
        <f>(Tableau12[[#This Row],[Eval prof]]*4+Tableau12[[#This Row],[etu]])/5*20/24</f>
        <v>0</v>
      </c>
      <c r="I5" s="78" t="s">
        <v>6</v>
      </c>
      <c r="J5" s="78" t="s">
        <v>7</v>
      </c>
    </row>
    <row r="6" spans="3:10" x14ac:dyDescent="0.25">
      <c r="C6" s="77">
        <f>_xlfn.XLOOKUP(Tableau12[[#This Row],[Colonne1]],Tableau1[AUTO eval],Tableau1[Total],,0)</f>
        <v>0</v>
      </c>
      <c r="D6" s="77">
        <f>_xlfn.XLOOKUP(Tableau12[[#This Row],[Colonne1]],Tableau19[ETU1 Nom],Tableau19[Total],,0)</f>
        <v>0</v>
      </c>
      <c r="E6" s="77">
        <f>_xlfn.XLOOKUP(Tableau12[[#This Row],[Colonne1]],Tableau1910[ETU2 Nom],Tableau1910[Total],,0)</f>
        <v>0</v>
      </c>
      <c r="F6" s="77">
        <f>_xlfn.XLOOKUP(Tableau12[[#This Row],[Colonne1]],Tableau191011[[nom ]],Tableau191011[Total],,0)</f>
        <v>0</v>
      </c>
      <c r="G6" s="77">
        <f>SUM(Tableau12[[#This Row],[Auto eval]:[Eval2]])/3</f>
        <v>0</v>
      </c>
      <c r="H6" s="77">
        <f>(Tableau12[[#This Row],[Eval prof]]*4+Tableau12[[#This Row],[etu]])/5*20/24</f>
        <v>0</v>
      </c>
      <c r="I6" s="79" t="s">
        <v>8</v>
      </c>
      <c r="J6" s="79" t="s">
        <v>9</v>
      </c>
    </row>
    <row r="7" spans="3:10" x14ac:dyDescent="0.25">
      <c r="C7" s="77">
        <f>_xlfn.XLOOKUP(Tableau12[[#This Row],[Colonne1]],Tableau1[AUTO eval],Tableau1[Total],,0)</f>
        <v>0</v>
      </c>
      <c r="D7" s="77">
        <f>_xlfn.XLOOKUP(Tableau12[[#This Row],[Colonne1]],Tableau19[ETU1 Nom],Tableau19[Total],,0)</f>
        <v>0</v>
      </c>
      <c r="E7" s="77">
        <f>_xlfn.XLOOKUP(Tableau12[[#This Row],[Colonne1]],Tableau1910[ETU2 Nom],Tableau1910[Total],,0)</f>
        <v>0</v>
      </c>
      <c r="F7" s="77">
        <f>_xlfn.XLOOKUP(Tableau12[[#This Row],[Colonne1]],Tableau191011[[nom ]],Tableau191011[Total],,0)</f>
        <v>0</v>
      </c>
      <c r="G7" s="77">
        <f>SUM(Tableau12[[#This Row],[Auto eval]:[Eval2]])/3</f>
        <v>0</v>
      </c>
      <c r="H7" s="77">
        <f>(Tableau12[[#This Row],[Eval prof]]*4+Tableau12[[#This Row],[etu]])/5*20/24</f>
        <v>0</v>
      </c>
      <c r="I7" s="78" t="s">
        <v>10</v>
      </c>
      <c r="J7" s="78" t="s">
        <v>11</v>
      </c>
    </row>
    <row r="8" spans="3:10" x14ac:dyDescent="0.25">
      <c r="C8" s="77">
        <f>_xlfn.XLOOKUP(Tableau12[[#This Row],[Colonne1]],Tableau1[AUTO eval],Tableau1[Total],,0)</f>
        <v>0</v>
      </c>
      <c r="D8" s="77">
        <f>_xlfn.XLOOKUP(Tableau12[[#This Row],[Colonne1]],Tableau19[ETU1 Nom],Tableau19[Total],,0)</f>
        <v>0</v>
      </c>
      <c r="E8" s="77">
        <f>_xlfn.XLOOKUP(Tableau12[[#This Row],[Colonne1]],Tableau1910[ETU2 Nom],Tableau1910[Total],,0)</f>
        <v>0</v>
      </c>
      <c r="F8" s="77">
        <f>_xlfn.XLOOKUP(Tableau12[[#This Row],[Colonne1]],Tableau191011[[nom ]],Tableau191011[Total],,0)</f>
        <v>0</v>
      </c>
      <c r="G8" s="77">
        <f>SUM(Tableau12[[#This Row],[Auto eval]:[Eval2]])/3</f>
        <v>0</v>
      </c>
      <c r="H8" s="77">
        <f>(Tableau12[[#This Row],[Eval prof]]*4+Tableau12[[#This Row],[etu]])/5*20/24</f>
        <v>0</v>
      </c>
      <c r="I8" s="79" t="s">
        <v>12</v>
      </c>
      <c r="J8" s="79" t="s">
        <v>13</v>
      </c>
    </row>
    <row r="9" spans="3:10" x14ac:dyDescent="0.25">
      <c r="C9" s="77">
        <f>_xlfn.XLOOKUP(Tableau12[[#This Row],[Colonne1]],Tableau1[AUTO eval],Tableau1[Total],,0)</f>
        <v>0</v>
      </c>
      <c r="D9" s="77">
        <f>_xlfn.XLOOKUP(Tableau12[[#This Row],[Colonne1]],Tableau19[ETU1 Nom],Tableau19[Total],,0)</f>
        <v>0</v>
      </c>
      <c r="E9" s="77">
        <f>_xlfn.XLOOKUP(Tableau12[[#This Row],[Colonne1]],Tableau1910[ETU2 Nom],Tableau1910[Total],,0)</f>
        <v>0</v>
      </c>
      <c r="F9" s="77">
        <f>_xlfn.XLOOKUP(Tableau12[[#This Row],[Colonne1]],Tableau191011[[nom ]],Tableau191011[Total],,0)</f>
        <v>0</v>
      </c>
      <c r="G9" s="77">
        <f>SUM(Tableau12[[#This Row],[Auto eval]:[Eval2]])/3</f>
        <v>0</v>
      </c>
      <c r="H9" s="77">
        <f>(Tableau12[[#This Row],[Eval prof]]*4+Tableau12[[#This Row],[etu]])/5*20/24</f>
        <v>0</v>
      </c>
      <c r="I9" s="78" t="s">
        <v>14</v>
      </c>
      <c r="J9" s="78" t="s">
        <v>15</v>
      </c>
    </row>
    <row r="10" spans="3:10" x14ac:dyDescent="0.25">
      <c r="C10" s="77">
        <f>_xlfn.XLOOKUP(Tableau12[[#This Row],[Colonne1]],Tableau1[AUTO eval],Tableau1[Total],,0)</f>
        <v>0</v>
      </c>
      <c r="D10" s="77">
        <f>_xlfn.XLOOKUP(Tableau12[[#This Row],[Colonne1]],Tableau19[ETU1 Nom],Tableau19[Total],,0)</f>
        <v>0</v>
      </c>
      <c r="E10" s="77">
        <f>_xlfn.XLOOKUP(Tableau12[[#This Row],[Colonne1]],Tableau1910[ETU2 Nom],Tableau1910[Total],,0)</f>
        <v>0</v>
      </c>
      <c r="F10" s="77">
        <f>_xlfn.XLOOKUP(Tableau12[[#This Row],[Colonne1]],Tableau191011[[nom ]],Tableau191011[Total],,0)</f>
        <v>0</v>
      </c>
      <c r="G10" s="77">
        <f>SUM(Tableau12[[#This Row],[Auto eval]:[Eval2]])/3</f>
        <v>0</v>
      </c>
      <c r="H10" s="77">
        <f>(Tableau12[[#This Row],[Eval prof]]*4+Tableau12[[#This Row],[etu]])/5*20/24</f>
        <v>0</v>
      </c>
      <c r="I10" s="79" t="s">
        <v>16</v>
      </c>
      <c r="J10" s="79" t="s">
        <v>17</v>
      </c>
    </row>
    <row r="11" spans="3:10" x14ac:dyDescent="0.25">
      <c r="C11" s="77">
        <f>_xlfn.XLOOKUP(Tableau12[[#This Row],[Colonne1]],Tableau1[AUTO eval],Tableau1[Total],,0)</f>
        <v>0</v>
      </c>
      <c r="D11" s="77">
        <f>_xlfn.XLOOKUP(Tableau12[[#This Row],[Colonne1]],Tableau19[ETU1 Nom],Tableau19[Total],,0)</f>
        <v>0</v>
      </c>
      <c r="E11" s="77">
        <f>_xlfn.XLOOKUP(Tableau12[[#This Row],[Colonne1]],Tableau1910[ETU2 Nom],Tableau1910[Total],,0)</f>
        <v>0</v>
      </c>
      <c r="F11" s="77">
        <f>_xlfn.XLOOKUP(Tableau12[[#This Row],[Colonne1]],Tableau191011[[nom ]],Tableau191011[Total],,0)</f>
        <v>0</v>
      </c>
      <c r="G11" s="77">
        <f>SUM(Tableau12[[#This Row],[Auto eval]:[Eval2]])/3</f>
        <v>0</v>
      </c>
      <c r="H11" s="77">
        <f>(Tableau12[[#This Row],[Eval prof]]*4+Tableau12[[#This Row],[etu]])/5*20/24</f>
        <v>0</v>
      </c>
      <c r="I11" s="78" t="s">
        <v>18</v>
      </c>
      <c r="J11" s="78" t="s">
        <v>19</v>
      </c>
    </row>
    <row r="12" spans="3:10" x14ac:dyDescent="0.25">
      <c r="C12" s="77">
        <f>_xlfn.XLOOKUP(Tableau12[[#This Row],[Colonne1]],Tableau1[AUTO eval],Tableau1[Total],,0)</f>
        <v>0</v>
      </c>
      <c r="D12" s="77">
        <f>_xlfn.XLOOKUP(Tableau12[[#This Row],[Colonne1]],Tableau19[ETU1 Nom],Tableau19[Total],,0)</f>
        <v>0</v>
      </c>
      <c r="E12" s="77">
        <f>_xlfn.XLOOKUP(Tableau12[[#This Row],[Colonne1]],Tableau1910[ETU2 Nom],Tableau1910[Total],,0)</f>
        <v>0</v>
      </c>
      <c r="F12" s="77">
        <f>_xlfn.XLOOKUP(Tableau12[[#This Row],[Colonne1]],Tableau191011[[nom ]],Tableau191011[Total],,0)</f>
        <v>0</v>
      </c>
      <c r="G12" s="77">
        <f>SUM(Tableau12[[#This Row],[Auto eval]:[Eval2]])/3</f>
        <v>0</v>
      </c>
      <c r="H12" s="77">
        <f>(Tableau12[[#This Row],[Eval prof]]*4+Tableau12[[#This Row],[etu]])/5*20/24</f>
        <v>0</v>
      </c>
      <c r="I12" s="79" t="s">
        <v>20</v>
      </c>
      <c r="J12" s="79" t="s">
        <v>21</v>
      </c>
    </row>
    <row r="13" spans="3:10" x14ac:dyDescent="0.25">
      <c r="C13" s="77">
        <f>_xlfn.XLOOKUP(Tableau12[[#This Row],[Colonne1]],Tableau1[AUTO eval],Tableau1[Total],,0)</f>
        <v>0</v>
      </c>
      <c r="D13" s="77">
        <f>_xlfn.XLOOKUP(Tableau12[[#This Row],[Colonne1]],Tableau19[ETU1 Nom],Tableau19[Total],,0)</f>
        <v>0</v>
      </c>
      <c r="E13" s="77">
        <f>_xlfn.XLOOKUP(Tableau12[[#This Row],[Colonne1]],Tableau1910[ETU2 Nom],Tableau1910[Total],,0)</f>
        <v>0</v>
      </c>
      <c r="F13" s="77">
        <f>_xlfn.XLOOKUP(Tableau12[[#This Row],[Colonne1]],Tableau191011[[nom ]],Tableau191011[Total],,0)</f>
        <v>0</v>
      </c>
      <c r="G13" s="77">
        <f>SUM(Tableau12[[#This Row],[Auto eval]:[Eval2]])/3</f>
        <v>0</v>
      </c>
      <c r="H13" s="77">
        <f>(Tableau12[[#This Row],[Eval prof]]*4+Tableau12[[#This Row],[etu]])/5*20/24</f>
        <v>0</v>
      </c>
      <c r="I13" s="78" t="s">
        <v>22</v>
      </c>
      <c r="J13" s="78" t="s">
        <v>23</v>
      </c>
    </row>
    <row r="14" spans="3:10" x14ac:dyDescent="0.25">
      <c r="C14" s="77">
        <f>_xlfn.XLOOKUP(Tableau12[[#This Row],[Colonne1]],Tableau1[AUTO eval],Tableau1[Total],,0)</f>
        <v>0</v>
      </c>
      <c r="D14" s="77">
        <f>_xlfn.XLOOKUP(Tableau12[[#This Row],[Colonne1]],Tableau19[ETU1 Nom],Tableau19[Total],,0)</f>
        <v>0</v>
      </c>
      <c r="E14" s="77">
        <f>_xlfn.XLOOKUP(Tableau12[[#This Row],[Colonne1]],Tableau1910[ETU2 Nom],Tableau1910[Total],,0)</f>
        <v>0</v>
      </c>
      <c r="F14" s="77">
        <f>_xlfn.XLOOKUP(Tableau12[[#This Row],[Colonne1]],Tableau191011[[nom ]],Tableau191011[Total],,0)</f>
        <v>0</v>
      </c>
      <c r="G14" s="77">
        <f>SUM(Tableau12[[#This Row],[Auto eval]:[Eval2]])/3</f>
        <v>0</v>
      </c>
      <c r="H14" s="77">
        <f>(Tableau12[[#This Row],[Eval prof]]*4+Tableau12[[#This Row],[etu]])/5*20/24</f>
        <v>0</v>
      </c>
      <c r="I14" s="79" t="s">
        <v>24</v>
      </c>
      <c r="J14" s="79" t="s">
        <v>25</v>
      </c>
    </row>
    <row r="15" spans="3:10" x14ac:dyDescent="0.25">
      <c r="C15" s="77">
        <f>_xlfn.XLOOKUP(Tableau12[[#This Row],[Colonne1]],Tableau1[AUTO eval],Tableau1[Total],,0)</f>
        <v>0</v>
      </c>
      <c r="D15" s="77">
        <f>_xlfn.XLOOKUP(Tableau12[[#This Row],[Colonne1]],Tableau19[ETU1 Nom],Tableau19[Total],,0)</f>
        <v>0</v>
      </c>
      <c r="E15" s="77">
        <f>_xlfn.XLOOKUP(Tableau12[[#This Row],[Colonne1]],Tableau1910[ETU2 Nom],Tableau1910[Total],,0)</f>
        <v>0</v>
      </c>
      <c r="F15" s="77">
        <f>_xlfn.XLOOKUP(Tableau12[[#This Row],[Colonne1]],Tableau191011[[nom ]],Tableau191011[Total],,0)</f>
        <v>0</v>
      </c>
      <c r="G15" s="77">
        <f>SUM(Tableau12[[#This Row],[Auto eval]:[Eval2]])/3</f>
        <v>0</v>
      </c>
      <c r="H15" s="77">
        <f>(Tableau12[[#This Row],[Eval prof]]*4+Tableau12[[#This Row],[etu]])/5*20/24</f>
        <v>0</v>
      </c>
      <c r="I15" s="78" t="s">
        <v>26</v>
      </c>
      <c r="J15" s="78" t="s">
        <v>27</v>
      </c>
    </row>
    <row r="16" spans="3:10" x14ac:dyDescent="0.25">
      <c r="C16" s="77">
        <f>_xlfn.XLOOKUP(Tableau12[[#This Row],[Colonne1]],Tableau1[AUTO eval],Tableau1[Total],,0)</f>
        <v>0</v>
      </c>
      <c r="D16" s="77">
        <f>_xlfn.XLOOKUP(Tableau12[[#This Row],[Colonne1]],Tableau19[ETU1 Nom],Tableau19[Total],,0)</f>
        <v>0</v>
      </c>
      <c r="E16" s="77">
        <f>_xlfn.XLOOKUP(Tableau12[[#This Row],[Colonne1]],Tableau1910[ETU2 Nom],Tableau1910[Total],,0)</f>
        <v>0</v>
      </c>
      <c r="F16" s="77">
        <f>_xlfn.XLOOKUP(Tableau12[[#This Row],[Colonne1]],Tableau191011[[nom ]],Tableau191011[Total],,0)</f>
        <v>0</v>
      </c>
      <c r="G16" s="77">
        <f>SUM(Tableau12[[#This Row],[Auto eval]:[Eval2]])/3</f>
        <v>0</v>
      </c>
      <c r="H16" s="77">
        <f>(Tableau12[[#This Row],[Eval prof]]*4+Tableau12[[#This Row],[etu]])/5*20/24</f>
        <v>0</v>
      </c>
      <c r="I16" s="79" t="s">
        <v>28</v>
      </c>
      <c r="J16" s="79" t="s">
        <v>29</v>
      </c>
    </row>
    <row r="17" spans="3:10" x14ac:dyDescent="0.25">
      <c r="C17" s="77">
        <f>_xlfn.XLOOKUP(Tableau12[[#This Row],[Colonne1]],Tableau1[AUTO eval],Tableau1[Total],,0)</f>
        <v>0</v>
      </c>
      <c r="D17" s="77">
        <f>_xlfn.XLOOKUP(Tableau12[[#This Row],[Colonne1]],Tableau19[ETU1 Nom],Tableau19[Total],,0)</f>
        <v>0</v>
      </c>
      <c r="E17" s="77">
        <f>_xlfn.XLOOKUP(Tableau12[[#This Row],[Colonne1]],Tableau1910[ETU2 Nom],Tableau1910[Total],,0)</f>
        <v>0</v>
      </c>
      <c r="F17" s="77">
        <f>_xlfn.XLOOKUP(Tableau12[[#This Row],[Colonne1]],Tableau191011[[nom ]],Tableau191011[Total],,0)</f>
        <v>0</v>
      </c>
      <c r="G17" s="77">
        <f>SUM(Tableau12[[#This Row],[Auto eval]:[Eval2]])/3</f>
        <v>0</v>
      </c>
      <c r="H17" s="77">
        <f>(Tableau12[[#This Row],[Eval prof]]*4+Tableau12[[#This Row],[etu]])/5*20/24</f>
        <v>0</v>
      </c>
      <c r="I17" s="78" t="s">
        <v>74</v>
      </c>
      <c r="J17" s="78" t="s">
        <v>75</v>
      </c>
    </row>
  </sheetData>
  <phoneticPr fontId="8" type="noConversion"/>
  <conditionalFormatting sqref="H3:H17">
    <cfRule type="cellIs" dxfId="9" priority="1" operator="lessThan">
      <formula>10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25"/>
  <sheetViews>
    <sheetView workbookViewId="0">
      <selection activeCell="B27" sqref="B27"/>
    </sheetView>
  </sheetViews>
  <sheetFormatPr baseColWidth="10" defaultRowHeight="15" x14ac:dyDescent="0.25"/>
  <cols>
    <col min="1" max="1" width="26.5703125" bestFit="1" customWidth="1"/>
    <col min="2" max="2" width="82.42578125" bestFit="1" customWidth="1"/>
    <col min="3" max="3" width="14.85546875" customWidth="1"/>
    <col min="4" max="4" width="16.28515625" bestFit="1" customWidth="1"/>
    <col min="5" max="5" width="113.140625" bestFit="1" customWidth="1"/>
    <col min="7" max="8" width="11.85546875" customWidth="1"/>
    <col min="9" max="9" width="79" customWidth="1"/>
  </cols>
  <sheetData>
    <row r="2" spans="1:5" x14ac:dyDescent="0.25">
      <c r="A2" t="s">
        <v>37</v>
      </c>
      <c r="B2" t="s">
        <v>43</v>
      </c>
      <c r="D2" t="s">
        <v>39</v>
      </c>
      <c r="E2" s="7" t="s">
        <v>43</v>
      </c>
    </row>
    <row r="3" spans="1:5" x14ac:dyDescent="0.25">
      <c r="A3" s="3">
        <v>4</v>
      </c>
      <c r="B3" s="8" t="s">
        <v>42</v>
      </c>
      <c r="D3" s="4">
        <v>4</v>
      </c>
      <c r="E3" s="7" t="s">
        <v>55</v>
      </c>
    </row>
    <row r="4" spans="1:5" x14ac:dyDescent="0.25">
      <c r="A4" s="3">
        <v>3</v>
      </c>
      <c r="B4" s="7" t="s">
        <v>44</v>
      </c>
      <c r="D4" s="5">
        <v>3</v>
      </c>
      <c r="E4" s="7" t="s">
        <v>56</v>
      </c>
    </row>
    <row r="5" spans="1:5" x14ac:dyDescent="0.25">
      <c r="A5" s="3">
        <v>2</v>
      </c>
      <c r="B5" s="7" t="s">
        <v>45</v>
      </c>
      <c r="D5" s="4">
        <v>2</v>
      </c>
      <c r="E5" s="7" t="s">
        <v>57</v>
      </c>
    </row>
    <row r="6" spans="1:5" x14ac:dyDescent="0.25">
      <c r="A6" s="3">
        <v>1</v>
      </c>
      <c r="B6" s="7" t="s">
        <v>46</v>
      </c>
      <c r="D6" s="6">
        <v>0</v>
      </c>
      <c r="E6" s="7" t="s">
        <v>58</v>
      </c>
    </row>
    <row r="7" spans="1:5" x14ac:dyDescent="0.25">
      <c r="A7" s="3">
        <v>0</v>
      </c>
      <c r="B7" s="7" t="s">
        <v>47</v>
      </c>
    </row>
    <row r="8" spans="1:5" x14ac:dyDescent="0.25">
      <c r="D8" t="s">
        <v>40</v>
      </c>
      <c r="E8" t="s">
        <v>43</v>
      </c>
    </row>
    <row r="9" spans="1:5" ht="15" customHeight="1" x14ac:dyDescent="0.25">
      <c r="A9" s="1" t="s">
        <v>38</v>
      </c>
      <c r="B9" s="2" t="s">
        <v>39</v>
      </c>
      <c r="D9" s="3">
        <v>2</v>
      </c>
      <c r="E9" s="8" t="s">
        <v>59</v>
      </c>
    </row>
    <row r="10" spans="1:5" ht="15" customHeight="1" x14ac:dyDescent="0.25">
      <c r="A10" s="3">
        <v>3</v>
      </c>
      <c r="B10" s="8" t="s">
        <v>48</v>
      </c>
      <c r="D10" s="3">
        <v>1</v>
      </c>
      <c r="E10" s="7" t="s">
        <v>60</v>
      </c>
    </row>
    <row r="11" spans="1:5" ht="15" customHeight="1" x14ac:dyDescent="0.25">
      <c r="A11" s="3">
        <v>2</v>
      </c>
      <c r="B11" s="7" t="s">
        <v>49</v>
      </c>
      <c r="D11" s="3">
        <v>0</v>
      </c>
      <c r="E11" s="7" t="s">
        <v>61</v>
      </c>
    </row>
    <row r="12" spans="1:5" ht="15" customHeight="1" x14ac:dyDescent="0.25">
      <c r="A12" s="3">
        <v>1</v>
      </c>
      <c r="B12" s="7" t="s">
        <v>50</v>
      </c>
    </row>
    <row r="13" spans="1:5" ht="27.75" customHeight="1" x14ac:dyDescent="0.25">
      <c r="A13" s="3">
        <v>0</v>
      </c>
      <c r="B13" s="9" t="s">
        <v>51</v>
      </c>
      <c r="D13" s="3" t="s">
        <v>36</v>
      </c>
      <c r="E13" s="3" t="s">
        <v>43</v>
      </c>
    </row>
    <row r="14" spans="1:5" ht="15" customHeight="1" x14ac:dyDescent="0.25">
      <c r="D14" s="3">
        <v>7</v>
      </c>
      <c r="E14" s="8" t="s">
        <v>62</v>
      </c>
    </row>
    <row r="15" spans="1:5" ht="15" customHeight="1" x14ac:dyDescent="0.25">
      <c r="A15" s="3" t="s">
        <v>32</v>
      </c>
      <c r="B15" s="3" t="s">
        <v>43</v>
      </c>
      <c r="D15" s="3">
        <v>6</v>
      </c>
      <c r="E15" s="9" t="s">
        <v>63</v>
      </c>
    </row>
    <row r="16" spans="1:5" ht="15" customHeight="1" x14ac:dyDescent="0.25">
      <c r="A16" s="3">
        <v>4</v>
      </c>
      <c r="B16" s="8" t="s">
        <v>98</v>
      </c>
      <c r="D16" s="3">
        <v>4</v>
      </c>
      <c r="E16" s="9" t="s">
        <v>64</v>
      </c>
    </row>
    <row r="17" spans="1:5" ht="15" customHeight="1" x14ac:dyDescent="0.25">
      <c r="A17" s="3">
        <v>3</v>
      </c>
      <c r="B17" s="10" t="s">
        <v>52</v>
      </c>
      <c r="D17" s="3">
        <v>2</v>
      </c>
      <c r="E17" s="9" t="s">
        <v>65</v>
      </c>
    </row>
    <row r="18" spans="1:5" ht="15" customHeight="1" x14ac:dyDescent="0.25">
      <c r="A18" s="3">
        <v>2</v>
      </c>
      <c r="B18" s="10" t="s">
        <v>53</v>
      </c>
      <c r="D18" s="3">
        <v>0</v>
      </c>
      <c r="E18" s="9" t="s">
        <v>66</v>
      </c>
    </row>
    <row r="19" spans="1:5" ht="15" customHeight="1" x14ac:dyDescent="0.25">
      <c r="A19" s="3">
        <v>0</v>
      </c>
      <c r="B19" s="7" t="s">
        <v>54</v>
      </c>
    </row>
    <row r="20" spans="1:5" ht="15" customHeight="1" x14ac:dyDescent="0.25"/>
    <row r="21" spans="1:5" ht="15" customHeight="1" x14ac:dyDescent="0.25"/>
    <row r="22" spans="1:5" ht="15" customHeight="1" x14ac:dyDescent="0.25"/>
    <row r="23" spans="1:5" ht="15" customHeight="1" x14ac:dyDescent="0.25"/>
    <row r="24" spans="1:5" ht="15" customHeight="1" x14ac:dyDescent="0.25"/>
    <row r="25" spans="1:5" ht="15" customHeight="1" x14ac:dyDescent="0.25"/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principale</vt:lpstr>
      <vt:lpstr>Analyse</vt:lpstr>
      <vt:lpstr>details</vt:lpstr>
      <vt:lpstr>test</vt:lpstr>
    </vt:vector>
  </TitlesOfParts>
  <Company>IUT Annecy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SPITONI</dc:creator>
  <cp:lastModifiedBy>Jean-Pierre SPITONI</cp:lastModifiedBy>
  <dcterms:created xsi:type="dcterms:W3CDTF">2021-04-09T06:36:35Z</dcterms:created>
  <dcterms:modified xsi:type="dcterms:W3CDTF">2021-04-25T20:48:34Z</dcterms:modified>
</cp:coreProperties>
</file>