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r-2\Staff\joanna.schlesinger\Mes documents\11. LIF-OWI\ACV Env\"/>
    </mc:Choice>
  </mc:AlternateContent>
  <xr:revisionPtr revIDLastSave="0" documentId="13_ncr:1_{BC040A75-9F86-4F03-9D4D-158D709732C8}" xr6:coauthVersionLast="47" xr6:coauthVersionMax="47" xr10:uidLastSave="{00000000-0000-0000-0000-000000000000}"/>
  <bookViews>
    <workbookView xWindow="-110" yWindow="-110" windowWidth="19420" windowHeight="10420" activeTab="1" xr2:uid="{5237DA0E-05A1-4CB2-AF3E-7DA4C94526A8}"/>
  </bookViews>
  <sheets>
    <sheet name="graph rotor nac - non confid" sheetId="8" r:id="rId1"/>
    <sheet name="data non confid" sheetId="3" r:id="rId2"/>
    <sheet name="extract data non confi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K8" i="3"/>
  <c r="J8" i="3" s="1"/>
  <c r="O8" i="3"/>
  <c r="P3" i="3"/>
  <c r="P8" i="3"/>
  <c r="O7" i="3"/>
  <c r="O5" i="3"/>
  <c r="P2" i="3"/>
  <c r="K2" i="3"/>
  <c r="T3" i="3"/>
  <c r="L8" i="3"/>
  <c r="L3" i="3"/>
  <c r="L2" i="3"/>
  <c r="K9" i="3"/>
  <c r="L9" i="3" s="1"/>
  <c r="K7" i="3"/>
  <c r="K5" i="3"/>
  <c r="K4" i="3"/>
  <c r="M9" i="3"/>
  <c r="Q9" i="3"/>
  <c r="N2" i="3" l="1"/>
  <c r="O2" i="3"/>
  <c r="U9" i="3"/>
  <c r="M7" i="3"/>
  <c r="T7" i="3" s="1"/>
  <c r="M4" i="3"/>
  <c r="M5" i="3"/>
  <c r="T5" i="3" s="1"/>
  <c r="T8" i="3"/>
  <c r="U6" i="3"/>
  <c r="R5" i="3"/>
  <c r="R4" i="3"/>
  <c r="Q4" i="3"/>
  <c r="O4" i="3" s="1"/>
  <c r="U3" i="3"/>
  <c r="T2" i="3"/>
  <c r="U2" i="3" s="1"/>
  <c r="U5" i="3" l="1"/>
  <c r="T4" i="3"/>
  <c r="U4" i="3" s="1"/>
  <c r="U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Joanna SCHLESINGER</author>
  </authors>
  <commentList>
    <comment ref="F6" authorId="0" shapeId="0" xr:uid="{FD98E533-8D1F-4698-B731-88DE5D90BFDC}">
      <text>
        <r>
          <rPr>
            <b/>
            <sz val="9"/>
            <color indexed="81"/>
            <rFont val="Tahoma"/>
            <charset val="1"/>
          </rPr>
          <t>Tower height and not hub height</t>
        </r>
      </text>
    </comment>
  </commentList>
</comments>
</file>

<file path=xl/sharedStrings.xml><?xml version="1.0" encoding="utf-8"?>
<sst xmlns="http://schemas.openxmlformats.org/spreadsheetml/2006/main" count="89" uniqueCount="42">
  <si>
    <t xml:space="preserve">Kouloumpis </t>
  </si>
  <si>
    <t>Dieppe</t>
  </si>
  <si>
    <t>https://cpdp.debatpublic.fr/cpdp-eolienmer-pdlt/quelles-sont-caracteristiques-techniques-eoliennes-envisagees.html</t>
  </si>
  <si>
    <t>Fécamp</t>
  </si>
  <si>
    <t>Saint-Nazaire</t>
  </si>
  <si>
    <t>NREL 5 MW</t>
  </si>
  <si>
    <t>NREL 15 MW</t>
  </si>
  <si>
    <t>DTU 10 MW</t>
  </si>
  <si>
    <t>https://nozebra.ipapercms.dk/Vestas/Communication/Productbrochure/OffshoreProductBrochure/v236-150-mw-brochure/?page=6</t>
  </si>
  <si>
    <t>Vestas 15 MW</t>
  </si>
  <si>
    <t xml:space="preserve">Vestas </t>
  </si>
  <si>
    <t xml:space="preserve"> </t>
  </si>
  <si>
    <t>https://www.vestas.com/en/products/offshore/v174-9-5-mw-</t>
  </si>
  <si>
    <t>Case study</t>
  </si>
  <si>
    <t>Data source</t>
  </si>
  <si>
    <t>Power (MW)</t>
  </si>
  <si>
    <t>Rotor Diameter (m)</t>
  </si>
  <si>
    <t>Blade length (m)</t>
  </si>
  <si>
    <t>Height of nacelle or moyeu (above the sea level) (m)</t>
  </si>
  <si>
    <t>Hub height (m)</t>
  </si>
  <si>
    <t>Tower up diameter (m)</t>
  </si>
  <si>
    <t>Tower base diameter (m)</t>
  </si>
  <si>
    <t>Blade mass (t)</t>
  </si>
  <si>
    <t>Nacelle mass (t)</t>
  </si>
  <si>
    <t>Rotor mass (t)</t>
  </si>
  <si>
    <t>Tower mass (t)</t>
  </si>
  <si>
    <t>Painting (t)</t>
  </si>
  <si>
    <t>Rotor nacelle assembly mass (t)</t>
  </si>
  <si>
    <t>Total mass - without painting (t)</t>
  </si>
  <si>
    <t>https://www.nrel.gov/docs/fy20osti/75698.pdf</t>
  </si>
  <si>
    <t>https://www.nrel.gov/docs/fy09osti/38060.pdf</t>
  </si>
  <si>
    <t>2013, Description of the DTU 10 MW Reference Wind Turbine</t>
  </si>
  <si>
    <t>https://www.sciencedirect.com/science/article/pii/S2352550921003067</t>
  </si>
  <si>
    <t>https://cpdp.debatpublic.fr/cpdp-fecamp/docs/documents-maitre-ouvrage/etude-bilan-carbone-fecamp.pdf</t>
  </si>
  <si>
    <t>https://cpdp.debatpublic.fr/cpdp-saint-nazaire/DOCS/DOCUMENTS_MAITRE_OUVRAGE/ETUDE_BILAN_CARBONE_ST_NAZAIRE.PDF</t>
  </si>
  <si>
    <t>Comment</t>
  </si>
  <si>
    <t>The rotor mass is calcultated based on blades mass (3 * blade mass) The results seems underestimated compared with other data</t>
  </si>
  <si>
    <t>Hub mass (t)</t>
  </si>
  <si>
    <t>3 blades mass (t)</t>
  </si>
  <si>
    <t>Rotor mass with hub (t)</t>
  </si>
  <si>
    <t>Nacelle mass with hub (t)</t>
  </si>
  <si>
    <t>Nacelle mass without hub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</si>
</sst>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0" borderId="2" xfId="1" applyBorder="1"/>
    <xf numFmtId="3" fontId="0" fillId="2" borderId="2" xfId="0" applyNumberFormat="1" applyFill="1" applyBorder="1"/>
    <xf numFmtId="0" fontId="0" fillId="0" borderId="3" xfId="0" applyBorder="1"/>
    <xf numFmtId="2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2" borderId="0" xfId="0" applyFill="1"/>
    <xf numFmtId="0" fontId="1" fillId="0" borderId="1" xfId="1" applyBorder="1"/>
    <xf numFmtId="0" fontId="0" fillId="4" borderId="1" xfId="0" applyFill="1" applyBorder="1"/>
    <xf numFmtId="0" fontId="0" fillId="5" borderId="2" xfId="0" applyFill="1" applyBorder="1"/>
    <xf numFmtId="0" fontId="0" fillId="0" borderId="6" xfId="0" applyBorder="1"/>
    <xf numFmtId="0" fontId="0" fillId="4" borderId="2" xfId="0" applyFill="1" applyBorder="1"/>
    <xf numFmtId="1" fontId="0" fillId="4" borderId="2" xfId="0" applyNumberFormat="1" applyFill="1" applyBorder="1"/>
    <xf numFmtId="1" fontId="0" fillId="5" borderId="2" xfId="0" applyNumberFormat="1" applyFill="1" applyBorder="1"/>
    <xf numFmtId="0" fontId="0" fillId="0" borderId="7" xfId="0" applyBorder="1"/>
    <xf numFmtId="0" fontId="0" fillId="5" borderId="0" xfId="0" applyFill="1"/>
    <xf numFmtId="2" fontId="0" fillId="5" borderId="2" xfId="0" applyNumberFormat="1" applyFill="1" applyBorder="1"/>
    <xf numFmtId="1" fontId="0" fillId="0" borderId="0" xfId="0" applyNumberFormat="1"/>
    <xf numFmtId="0" fontId="0" fillId="6" borderId="2" xfId="0" applyFill="1" applyBorder="1"/>
    <xf numFmtId="0" fontId="0" fillId="7" borderId="2" xfId="0" applyFill="1" applyBorder="1"/>
    <xf numFmtId="0" fontId="0" fillId="7" borderId="1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Rotor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non confid'!$K$1</c:f>
              <c:strCache>
                <c:ptCount val="1"/>
                <c:pt idx="0">
                  <c:v>3 blades mass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non confid'!$C$2:$C$9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'data non confid'!$K$2:$K$9</c:f>
              <c:numCache>
                <c:formatCode>General</c:formatCode>
                <c:ptCount val="8"/>
                <c:pt idx="0">
                  <c:v>66</c:v>
                </c:pt>
                <c:pt idx="2">
                  <c:v>97.5</c:v>
                </c:pt>
                <c:pt idx="3">
                  <c:v>84</c:v>
                </c:pt>
                <c:pt idx="5">
                  <c:v>105</c:v>
                </c:pt>
                <c:pt idx="6">
                  <c:v>121.96199999999999</c:v>
                </c:pt>
                <c:pt idx="7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0-4DF9-B855-148727119C47}"/>
            </c:ext>
          </c:extLst>
        </c:ser>
        <c:ser>
          <c:idx val="1"/>
          <c:order val="1"/>
          <c:tx>
            <c:strRef>
              <c:f>'data non confid'!$L$1</c:f>
              <c:strCache>
                <c:ptCount val="1"/>
                <c:pt idx="0">
                  <c:v>Rotor mass with hub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non confid'!$C$2:$C$9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'data non confid'!$L$2:$L$9</c:f>
              <c:numCache>
                <c:formatCode>General</c:formatCode>
                <c:ptCount val="8"/>
                <c:pt idx="0">
                  <c:v>125</c:v>
                </c:pt>
                <c:pt idx="1">
                  <c:v>110</c:v>
                </c:pt>
                <c:pt idx="6">
                  <c:v>227.96199999999999</c:v>
                </c:pt>
                <c:pt idx="7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0-4DF9-B855-14872711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90512"/>
        <c:axId val="981041776"/>
      </c:scatterChart>
      <c:valAx>
        <c:axId val="10891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1041776"/>
        <c:crosses val="autoZero"/>
        <c:crossBetween val="midCat"/>
      </c:valAx>
      <c:valAx>
        <c:axId val="9810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19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Nacelle</a:t>
            </a:r>
            <a:r>
              <a:rPr lang="fr-FR" baseline="0"/>
              <a:t> data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non confid'!$O$1</c:f>
              <c:strCache>
                <c:ptCount val="1"/>
                <c:pt idx="0">
                  <c:v>Nacelle mass with hub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non confid'!$C$2:$C$9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'data non confid'!$O$2:$O$9</c:f>
              <c:numCache>
                <c:formatCode>General</c:formatCode>
                <c:ptCount val="8"/>
                <c:pt idx="0">
                  <c:v>374</c:v>
                </c:pt>
                <c:pt idx="2">
                  <c:v>360</c:v>
                </c:pt>
                <c:pt idx="3">
                  <c:v>356</c:v>
                </c:pt>
                <c:pt idx="5">
                  <c:v>390</c:v>
                </c:pt>
                <c:pt idx="6">
                  <c:v>552.03600000000006</c:v>
                </c:pt>
                <c:pt idx="7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D-4936-89FD-B94A3F90A361}"/>
            </c:ext>
          </c:extLst>
        </c:ser>
        <c:ser>
          <c:idx val="1"/>
          <c:order val="1"/>
          <c:tx>
            <c:strRef>
              <c:f>'data non confid'!$P$1</c:f>
              <c:strCache>
                <c:ptCount val="1"/>
                <c:pt idx="0">
                  <c:v>Nacelle mass without hub 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non confid'!$C$2:$C$9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9.5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'data non confid'!$P$2:$P$9</c:f>
              <c:numCache>
                <c:formatCode>General</c:formatCode>
                <c:ptCount val="8"/>
                <c:pt idx="0">
                  <c:v>315</c:v>
                </c:pt>
                <c:pt idx="1">
                  <c:v>240</c:v>
                </c:pt>
                <c:pt idx="6">
                  <c:v>446.036</c:v>
                </c:pt>
                <c:pt idx="7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D-4936-89FD-B94A3F90A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76880"/>
        <c:axId val="1065334880"/>
      </c:scatterChart>
      <c:valAx>
        <c:axId val="8508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5334880"/>
        <c:crosses val="autoZero"/>
        <c:crossBetween val="midCat"/>
      </c:valAx>
      <c:valAx>
        <c:axId val="10653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08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22225</xdr:rowOff>
    </xdr:from>
    <xdr:to>
      <xdr:col>6</xdr:col>
      <xdr:colOff>6350</xdr:colOff>
      <xdr:row>14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EDF5D0-9B42-4C75-A8DA-740757C7E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0</xdr:row>
      <xdr:rowOff>0</xdr:rowOff>
    </xdr:from>
    <xdr:to>
      <xdr:col>12</xdr:col>
      <xdr:colOff>130175</xdr:colOff>
      <xdr:row>14</xdr:row>
      <xdr:rowOff>174625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0393D9-09C5-4595-93D0-EA7F3C3C2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estas.com/en/products/offshore/v174-9-5-mw-" TargetMode="External"/><Relationship Id="rId3" Type="http://schemas.openxmlformats.org/officeDocument/2006/relationships/hyperlink" Target="https://www.nrel.gov/docs/fy09osti/38060.pdf" TargetMode="External"/><Relationship Id="rId7" Type="http://schemas.openxmlformats.org/officeDocument/2006/relationships/hyperlink" Target="https://nozebra.ipapercms.dk/Vestas/Communication/Productbrochure/OffshoreProductBrochure/v236-150-mw-brochure/?page=6" TargetMode="External"/><Relationship Id="rId2" Type="http://schemas.openxmlformats.org/officeDocument/2006/relationships/hyperlink" Target="https://www.nrel.gov/docs/fy20osti/75698.pdf" TargetMode="External"/><Relationship Id="rId1" Type="http://schemas.openxmlformats.org/officeDocument/2006/relationships/hyperlink" Target="https://cpdp.debatpublic.fr/cpdp-eolienmer-pdlt/quelles-sont-caracteristiques-techniques-eoliennes-envisagees.html" TargetMode="External"/><Relationship Id="rId6" Type="http://schemas.openxmlformats.org/officeDocument/2006/relationships/hyperlink" Target="https://cpdp.debatpublic.fr/cpdp-saint-nazaire/DOCS/DOCUMENTS_MAITRE_OUVRAGE/ETUDE_BILAN_CARBONE_ST_NAZAIRE.PDF" TargetMode="External"/><Relationship Id="rId5" Type="http://schemas.openxmlformats.org/officeDocument/2006/relationships/hyperlink" Target="https://cpdp.debatpublic.fr/cpdp-fecamp/docs/documents-maitre-ouvrage/etude-bilan-carbone-fecamp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sciencedirect.com/science/article/pii/S2352550921003067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60C0-245D-4075-B5C4-C752B6CAEC13}">
  <dimension ref="A1"/>
  <sheetViews>
    <sheetView topLeftCell="A4"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9F12-26E2-4D90-99C1-F6347A0FE965}">
  <dimension ref="A1:V13"/>
  <sheetViews>
    <sheetView tabSelected="1" workbookViewId="0">
      <selection activeCell="C13" sqref="C13"/>
    </sheetView>
  </sheetViews>
  <sheetFormatPr baseColWidth="10" defaultRowHeight="14.5" x14ac:dyDescent="0.35"/>
  <cols>
    <col min="1" max="1" width="22.90625" customWidth="1"/>
    <col min="2" max="2" width="5.453125" customWidth="1"/>
    <col min="5" max="5" width="4.81640625" customWidth="1"/>
    <col min="7" max="7" width="5" customWidth="1"/>
    <col min="8" max="8" width="2.26953125" customWidth="1"/>
    <col min="9" max="9" width="1.81640625" customWidth="1"/>
    <col min="10" max="10" width="12.1796875" customWidth="1"/>
    <col min="11" max="11" width="15.26953125" customWidth="1"/>
    <col min="12" max="12" width="21.54296875" customWidth="1"/>
    <col min="13" max="14" width="13.1796875" customWidth="1"/>
    <col min="15" max="15" width="16.90625" customWidth="1"/>
    <col min="16" max="16" width="18.26953125" customWidth="1"/>
    <col min="17" max="17" width="14.81640625" customWidth="1"/>
    <col min="19" max="19" width="10.6328125" customWidth="1"/>
  </cols>
  <sheetData>
    <row r="1" spans="1:22" x14ac:dyDescent="0.35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19</v>
      </c>
      <c r="G1" s="12" t="s">
        <v>18</v>
      </c>
      <c r="H1" s="12" t="s">
        <v>20</v>
      </c>
      <c r="I1" s="12" t="s">
        <v>21</v>
      </c>
      <c r="J1" s="12" t="s">
        <v>22</v>
      </c>
      <c r="K1" s="12" t="s">
        <v>38</v>
      </c>
      <c r="L1" s="12" t="s">
        <v>39</v>
      </c>
      <c r="M1" s="12" t="s">
        <v>24</v>
      </c>
      <c r="N1" s="12" t="s">
        <v>37</v>
      </c>
      <c r="O1" s="12" t="s">
        <v>40</v>
      </c>
      <c r="P1" s="12" t="s">
        <v>41</v>
      </c>
      <c r="Q1" s="12" t="s">
        <v>23</v>
      </c>
      <c r="R1" s="12" t="s">
        <v>25</v>
      </c>
      <c r="S1" s="22" t="s">
        <v>26</v>
      </c>
      <c r="T1" s="9" t="s">
        <v>27</v>
      </c>
      <c r="U1" s="9" t="s">
        <v>28</v>
      </c>
      <c r="V1" s="4" t="s">
        <v>35</v>
      </c>
    </row>
    <row r="2" spans="1:22" x14ac:dyDescent="0.35">
      <c r="A2" s="11" t="s">
        <v>0</v>
      </c>
      <c r="B2" s="7" t="s">
        <v>32</v>
      </c>
      <c r="C2" s="5">
        <v>5</v>
      </c>
      <c r="D2" s="17"/>
      <c r="E2" s="4"/>
      <c r="F2" s="17"/>
      <c r="G2" s="4"/>
      <c r="H2" s="4"/>
      <c r="I2" s="4"/>
      <c r="J2" s="5">
        <v>22</v>
      </c>
      <c r="K2" s="26">
        <f>3*J2</f>
        <v>66</v>
      </c>
      <c r="L2" s="27">
        <f>M2</f>
        <v>125</v>
      </c>
      <c r="M2" s="5">
        <v>125</v>
      </c>
      <c r="N2" s="26">
        <f>L2-K2</f>
        <v>59</v>
      </c>
      <c r="O2" s="26">
        <f>P2+N2</f>
        <v>374</v>
      </c>
      <c r="P2" s="27">
        <f>Q2</f>
        <v>315</v>
      </c>
      <c r="Q2" s="5">
        <v>315</v>
      </c>
      <c r="R2" s="5">
        <v>221</v>
      </c>
      <c r="S2" s="18"/>
      <c r="T2" s="19">
        <f>SUM(M2,Q2)</f>
        <v>440</v>
      </c>
      <c r="U2" s="20">
        <f>SUM(R2,T2)</f>
        <v>661</v>
      </c>
      <c r="V2" s="4"/>
    </row>
    <row r="3" spans="1:22" x14ac:dyDescent="0.35">
      <c r="A3" s="12" t="s">
        <v>5</v>
      </c>
      <c r="B3" s="15" t="s">
        <v>30</v>
      </c>
      <c r="C3" s="6">
        <v>5</v>
      </c>
      <c r="D3" s="6">
        <v>126</v>
      </c>
      <c r="E3" s="3"/>
      <c r="F3" s="6">
        <v>90</v>
      </c>
      <c r="G3" s="3"/>
      <c r="H3" s="3"/>
      <c r="I3" s="3"/>
      <c r="J3" s="3"/>
      <c r="K3" s="3"/>
      <c r="L3" s="28">
        <f>M3</f>
        <v>110</v>
      </c>
      <c r="M3" s="6">
        <v>110</v>
      </c>
      <c r="N3" s="3"/>
      <c r="O3" s="3"/>
      <c r="P3" s="6">
        <f>Q3</f>
        <v>240</v>
      </c>
      <c r="Q3" s="6">
        <v>240</v>
      </c>
      <c r="R3" s="6">
        <v>347.46</v>
      </c>
      <c r="T3" s="19">
        <f>SUM(M3,Q3)</f>
        <v>350</v>
      </c>
      <c r="U3" s="20">
        <f>SUM(R3,T3)</f>
        <v>697.46</v>
      </c>
      <c r="V3" s="4"/>
    </row>
    <row r="4" spans="1:22" x14ac:dyDescent="0.35">
      <c r="A4" s="12" t="s">
        <v>3</v>
      </c>
      <c r="B4" s="15" t="s">
        <v>33</v>
      </c>
      <c r="C4" s="6">
        <v>6</v>
      </c>
      <c r="D4" s="6">
        <v>150</v>
      </c>
      <c r="E4" s="6">
        <v>73.5</v>
      </c>
      <c r="F4" s="23"/>
      <c r="G4" s="6">
        <v>100</v>
      </c>
      <c r="H4" s="3"/>
      <c r="I4" s="3"/>
      <c r="J4" s="6">
        <v>32.5</v>
      </c>
      <c r="K4" s="26">
        <f>3*J4</f>
        <v>97.5</v>
      </c>
      <c r="L4" s="4"/>
      <c r="M4" s="16">
        <f>3*J4</f>
        <v>97.5</v>
      </c>
      <c r="N4" s="3"/>
      <c r="O4" s="28">
        <f>Q4</f>
        <v>360</v>
      </c>
      <c r="P4" s="3"/>
      <c r="Q4" s="6">
        <f>360</f>
        <v>360</v>
      </c>
      <c r="R4" s="6">
        <f>377+10+13</f>
        <v>400</v>
      </c>
      <c r="T4" s="19">
        <f>SUM(M4,Q4)</f>
        <v>457.5</v>
      </c>
      <c r="U4" s="20">
        <f>SUM(R4,T4)</f>
        <v>857.5</v>
      </c>
      <c r="V4" s="4" t="s">
        <v>36</v>
      </c>
    </row>
    <row r="5" spans="1:22" x14ac:dyDescent="0.35">
      <c r="A5" s="12" t="s">
        <v>4</v>
      </c>
      <c r="B5" s="15" t="s">
        <v>34</v>
      </c>
      <c r="C5" s="6">
        <v>6</v>
      </c>
      <c r="D5" s="6">
        <v>150</v>
      </c>
      <c r="E5" s="6">
        <v>73.5</v>
      </c>
      <c r="F5" s="23"/>
      <c r="G5" s="6">
        <v>100</v>
      </c>
      <c r="H5" s="3"/>
      <c r="I5" s="3"/>
      <c r="J5" s="6">
        <v>28</v>
      </c>
      <c r="K5" s="26">
        <f>3*J5</f>
        <v>84</v>
      </c>
      <c r="L5" s="4"/>
      <c r="M5" s="16">
        <f>3*J5</f>
        <v>84</v>
      </c>
      <c r="N5" s="3"/>
      <c r="O5" s="28">
        <f>Q5</f>
        <v>356</v>
      </c>
      <c r="P5" s="3"/>
      <c r="Q5" s="6">
        <v>356</v>
      </c>
      <c r="R5" s="6">
        <f>399+10+13</f>
        <v>422</v>
      </c>
      <c r="S5" s="14">
        <v>2.8</v>
      </c>
      <c r="T5" s="19">
        <f>SUM(M5,Q5)</f>
        <v>440</v>
      </c>
      <c r="U5" s="20">
        <f>SUM(R5,T5)</f>
        <v>862</v>
      </c>
      <c r="V5" s="4" t="s">
        <v>36</v>
      </c>
    </row>
    <row r="6" spans="1:22" x14ac:dyDescent="0.35">
      <c r="A6" s="11" t="s">
        <v>1</v>
      </c>
      <c r="B6" s="7" t="s">
        <v>2</v>
      </c>
      <c r="C6" s="5">
        <v>8</v>
      </c>
      <c r="D6" s="5">
        <v>180</v>
      </c>
      <c r="E6" s="5">
        <v>88</v>
      </c>
      <c r="F6" s="5">
        <v>88</v>
      </c>
      <c r="G6" s="5">
        <v>122</v>
      </c>
      <c r="H6" s="5">
        <v>5</v>
      </c>
      <c r="I6" s="5">
        <v>6.8</v>
      </c>
      <c r="J6" s="4"/>
      <c r="K6" s="4"/>
      <c r="L6" s="4"/>
      <c r="M6" s="17"/>
      <c r="N6" s="4"/>
      <c r="O6" s="4"/>
      <c r="P6" s="4"/>
      <c r="Q6" s="17"/>
      <c r="R6" s="5">
        <v>550</v>
      </c>
      <c r="S6" s="18"/>
      <c r="T6" s="5">
        <v>575</v>
      </c>
      <c r="U6" s="20">
        <f>SUM(R6,T6)</f>
        <v>1125</v>
      </c>
      <c r="V6" s="4"/>
    </row>
    <row r="7" spans="1:22" x14ac:dyDescent="0.35">
      <c r="A7" s="13" t="s">
        <v>10</v>
      </c>
      <c r="B7" s="7" t="s">
        <v>12</v>
      </c>
      <c r="C7" s="5">
        <v>9.5</v>
      </c>
      <c r="D7" s="5">
        <v>174</v>
      </c>
      <c r="E7" s="5">
        <v>85</v>
      </c>
      <c r="F7" s="5">
        <v>110</v>
      </c>
      <c r="G7" s="3"/>
      <c r="H7" s="4"/>
      <c r="I7" s="4"/>
      <c r="J7" s="5">
        <v>35</v>
      </c>
      <c r="K7" s="26">
        <f>3*J7</f>
        <v>105</v>
      </c>
      <c r="L7" s="4"/>
      <c r="M7" s="16">
        <f>3*J7</f>
        <v>105</v>
      </c>
      <c r="N7" s="3"/>
      <c r="O7" s="28">
        <f>Q7</f>
        <v>390</v>
      </c>
      <c r="P7" s="3"/>
      <c r="Q7" s="5">
        <v>390</v>
      </c>
      <c r="R7" s="17"/>
      <c r="S7" s="18"/>
      <c r="T7" s="19">
        <f>SUM(M7,Q7)</f>
        <v>495</v>
      </c>
      <c r="U7" s="21"/>
      <c r="V7" s="4" t="s">
        <v>36</v>
      </c>
    </row>
    <row r="8" spans="1:22" x14ac:dyDescent="0.35">
      <c r="A8" s="11" t="s">
        <v>7</v>
      </c>
      <c r="B8" s="4" t="s">
        <v>31</v>
      </c>
      <c r="C8" s="5">
        <v>10</v>
      </c>
      <c r="D8" s="5">
        <v>178.3</v>
      </c>
      <c r="E8" s="4"/>
      <c r="F8" s="5">
        <v>119</v>
      </c>
      <c r="G8" s="3"/>
      <c r="H8" s="4"/>
      <c r="I8" s="4">
        <v>8</v>
      </c>
      <c r="J8" s="26">
        <f>K8/3</f>
        <v>40.653999999999996</v>
      </c>
      <c r="K8" s="26">
        <f>M8-N8</f>
        <v>121.96199999999999</v>
      </c>
      <c r="L8" s="27">
        <f>M8</f>
        <v>227.96199999999999</v>
      </c>
      <c r="M8" s="5">
        <v>227.96199999999999</v>
      </c>
      <c r="N8" s="5">
        <v>106</v>
      </c>
      <c r="O8" s="3">
        <f>P8+N8</f>
        <v>552.03600000000006</v>
      </c>
      <c r="P8" s="5">
        <f>Q8</f>
        <v>446.036</v>
      </c>
      <c r="Q8" s="5">
        <v>446.036</v>
      </c>
      <c r="R8" s="8">
        <v>628.44200000000001</v>
      </c>
      <c r="S8" s="18"/>
      <c r="T8" s="19">
        <f>SUM(M8,Q8)</f>
        <v>673.99800000000005</v>
      </c>
      <c r="U8" s="20">
        <f>SUM(R8,T8)</f>
        <v>1302.44</v>
      </c>
      <c r="V8" s="4"/>
    </row>
    <row r="9" spans="1:22" x14ac:dyDescent="0.35">
      <c r="A9" s="11" t="s">
        <v>6</v>
      </c>
      <c r="B9" s="7" t="s">
        <v>29</v>
      </c>
      <c r="C9" s="5">
        <v>15</v>
      </c>
      <c r="D9" s="5">
        <v>240</v>
      </c>
      <c r="E9" s="4"/>
      <c r="F9" s="5">
        <v>150</v>
      </c>
      <c r="G9" s="3"/>
      <c r="H9" s="4"/>
      <c r="I9" s="4"/>
      <c r="J9" s="5">
        <v>65</v>
      </c>
      <c r="K9" s="26">
        <f>3*J9</f>
        <v>195</v>
      </c>
      <c r="L9" s="26">
        <f>K9+N9</f>
        <v>385</v>
      </c>
      <c r="M9" s="19">
        <f>J9*3</f>
        <v>195</v>
      </c>
      <c r="N9" s="26">
        <f>O9-P9</f>
        <v>190</v>
      </c>
      <c r="O9" s="27">
        <v>821</v>
      </c>
      <c r="P9" s="5">
        <v>631</v>
      </c>
      <c r="Q9" s="5">
        <f>821</f>
        <v>821</v>
      </c>
      <c r="R9" s="5">
        <v>860</v>
      </c>
      <c r="S9" s="18"/>
      <c r="T9" s="5">
        <v>1017</v>
      </c>
      <c r="U9" s="20">
        <f>SUM(R9,T9)</f>
        <v>1877</v>
      </c>
      <c r="V9" s="4" t="s">
        <v>36</v>
      </c>
    </row>
    <row r="10" spans="1:22" x14ac:dyDescent="0.35">
      <c r="A10" s="11" t="s">
        <v>9</v>
      </c>
      <c r="B10" s="7" t="s">
        <v>8</v>
      </c>
      <c r="C10" s="6">
        <v>15</v>
      </c>
      <c r="D10" s="5">
        <v>236</v>
      </c>
      <c r="E10" s="10"/>
      <c r="F10" s="24"/>
      <c r="G10" s="10"/>
      <c r="H10" s="10"/>
      <c r="I10" s="10"/>
      <c r="J10" s="24"/>
      <c r="K10" s="24"/>
      <c r="L10" s="24"/>
      <c r="M10" s="24"/>
      <c r="N10" s="24"/>
      <c r="O10" s="24"/>
      <c r="P10" s="24"/>
      <c r="Q10" s="24"/>
      <c r="R10" s="24"/>
      <c r="S10" s="18"/>
      <c r="T10" s="24"/>
      <c r="U10" s="24"/>
      <c r="V10" s="4"/>
    </row>
    <row r="11" spans="1:22" x14ac:dyDescent="0.35">
      <c r="B11" t="s">
        <v>11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  <c r="U11" s="10"/>
      <c r="V11" s="4"/>
    </row>
    <row r="13" spans="1:22" x14ac:dyDescent="0.35">
      <c r="U13" s="25"/>
    </row>
  </sheetData>
  <hyperlinks>
    <hyperlink ref="B6" r:id="rId1" xr:uid="{AA611CCF-FA0B-4954-82B9-7BE0EC03DE36}"/>
    <hyperlink ref="B9" r:id="rId2" xr:uid="{03CCFC80-1002-400F-89BC-162D30DBB401}"/>
    <hyperlink ref="B3" r:id="rId3" xr:uid="{7ED85872-AC47-4513-8447-889125297E27}"/>
    <hyperlink ref="B2" r:id="rId4" xr:uid="{33041ABD-6383-48A6-8256-E61A8FDA6931}"/>
    <hyperlink ref="B4" r:id="rId5" xr:uid="{3D7156CC-4247-4500-B05B-C25355575085}"/>
    <hyperlink ref="B5" r:id="rId6" xr:uid="{E22F4127-69EC-4ECB-AD08-C5910E19658C}"/>
    <hyperlink ref="B10" r:id="rId7" xr:uid="{81134063-CA52-4501-A771-AD72D7FF1ADB}"/>
    <hyperlink ref="B7" r:id="rId8" xr:uid="{F0C73101-ACAF-47A2-9EE7-57625155E721}"/>
  </hyperlinks>
  <pageMargins left="0.7" right="0.7" top="0.75" bottom="0.75" header="0.3" footer="0.3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96AE-97B5-4DEB-AB3C-3F8D456BAFA4}">
  <dimension ref="A1:V10"/>
  <sheetViews>
    <sheetView topLeftCell="G1" workbookViewId="0">
      <selection activeCell="Q13" sqref="Q13"/>
    </sheetView>
  </sheetViews>
  <sheetFormatPr baseColWidth="10" defaultRowHeight="14.5" x14ac:dyDescent="0.35"/>
  <sheetData>
    <row r="1" spans="1:22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  <c r="J1" t="s">
        <v>22</v>
      </c>
      <c r="K1" t="s">
        <v>38</v>
      </c>
      <c r="L1" t="s">
        <v>39</v>
      </c>
      <c r="M1" t="s">
        <v>24</v>
      </c>
      <c r="N1" t="s">
        <v>37</v>
      </c>
      <c r="O1" t="s">
        <v>40</v>
      </c>
      <c r="P1" t="s">
        <v>41</v>
      </c>
      <c r="Q1" t="s">
        <v>23</v>
      </c>
      <c r="R1" t="s">
        <v>25</v>
      </c>
      <c r="S1" t="s">
        <v>26</v>
      </c>
      <c r="T1" t="s">
        <v>27</v>
      </c>
      <c r="U1" t="s">
        <v>28</v>
      </c>
      <c r="V1" t="s">
        <v>35</v>
      </c>
    </row>
    <row r="2" spans="1:22" x14ac:dyDescent="0.35">
      <c r="A2" t="s">
        <v>0</v>
      </c>
      <c r="B2" t="s">
        <v>32</v>
      </c>
      <c r="C2">
        <v>5</v>
      </c>
      <c r="J2">
        <v>22</v>
      </c>
      <c r="K2">
        <v>66</v>
      </c>
      <c r="L2">
        <v>125</v>
      </c>
      <c r="M2">
        <v>125</v>
      </c>
      <c r="N2">
        <v>59</v>
      </c>
      <c r="O2">
        <v>374</v>
      </c>
      <c r="P2">
        <v>315</v>
      </c>
      <c r="Q2">
        <v>315</v>
      </c>
      <c r="R2">
        <v>221</v>
      </c>
      <c r="T2">
        <v>440</v>
      </c>
      <c r="U2">
        <v>661</v>
      </c>
    </row>
    <row r="3" spans="1:22" x14ac:dyDescent="0.35">
      <c r="A3" t="s">
        <v>5</v>
      </c>
      <c r="B3" t="s">
        <v>30</v>
      </c>
      <c r="C3">
        <v>5</v>
      </c>
      <c r="D3">
        <v>126</v>
      </c>
      <c r="F3">
        <v>90</v>
      </c>
      <c r="L3">
        <v>110</v>
      </c>
      <c r="M3">
        <v>110</v>
      </c>
      <c r="P3">
        <v>240</v>
      </c>
      <c r="Q3">
        <v>240</v>
      </c>
      <c r="R3">
        <v>347.46</v>
      </c>
      <c r="T3">
        <v>350</v>
      </c>
      <c r="U3">
        <v>697.46</v>
      </c>
    </row>
    <row r="4" spans="1:22" x14ac:dyDescent="0.35">
      <c r="A4" t="s">
        <v>3</v>
      </c>
      <c r="B4" t="s">
        <v>33</v>
      </c>
      <c r="C4">
        <v>6</v>
      </c>
      <c r="D4">
        <v>150</v>
      </c>
      <c r="E4">
        <v>73.5</v>
      </c>
      <c r="G4">
        <v>100</v>
      </c>
      <c r="J4">
        <v>32.5</v>
      </c>
      <c r="K4">
        <v>97.5</v>
      </c>
      <c r="M4">
        <v>97.5</v>
      </c>
      <c r="O4">
        <v>360</v>
      </c>
      <c r="Q4">
        <v>360</v>
      </c>
      <c r="R4">
        <v>400</v>
      </c>
      <c r="T4">
        <v>457.5</v>
      </c>
      <c r="U4">
        <v>857.5</v>
      </c>
      <c r="V4" t="s">
        <v>36</v>
      </c>
    </row>
    <row r="5" spans="1:22" x14ac:dyDescent="0.35">
      <c r="A5" t="s">
        <v>4</v>
      </c>
      <c r="B5" t="s">
        <v>34</v>
      </c>
      <c r="C5">
        <v>6</v>
      </c>
      <c r="D5">
        <v>150</v>
      </c>
      <c r="E5">
        <v>73.5</v>
      </c>
      <c r="G5">
        <v>100</v>
      </c>
      <c r="J5">
        <v>28</v>
      </c>
      <c r="K5">
        <v>84</v>
      </c>
      <c r="M5">
        <v>84</v>
      </c>
      <c r="O5">
        <v>356</v>
      </c>
      <c r="Q5">
        <v>356</v>
      </c>
      <c r="R5">
        <v>422</v>
      </c>
      <c r="S5">
        <v>2.8</v>
      </c>
      <c r="T5">
        <v>440</v>
      </c>
      <c r="U5">
        <v>862</v>
      </c>
      <c r="V5" t="s">
        <v>36</v>
      </c>
    </row>
    <row r="6" spans="1:22" x14ac:dyDescent="0.35">
      <c r="A6" t="s">
        <v>1</v>
      </c>
      <c r="B6" t="s">
        <v>2</v>
      </c>
      <c r="C6">
        <v>8</v>
      </c>
      <c r="D6">
        <v>180</v>
      </c>
      <c r="E6">
        <v>88</v>
      </c>
      <c r="F6">
        <v>88</v>
      </c>
      <c r="G6">
        <v>122</v>
      </c>
      <c r="H6">
        <v>5</v>
      </c>
      <c r="I6">
        <v>6.8</v>
      </c>
      <c r="R6">
        <v>550</v>
      </c>
      <c r="T6">
        <v>575</v>
      </c>
      <c r="U6">
        <v>1125</v>
      </c>
    </row>
    <row r="7" spans="1:22" x14ac:dyDescent="0.35">
      <c r="A7" t="s">
        <v>10</v>
      </c>
      <c r="B7" t="s">
        <v>12</v>
      </c>
      <c r="C7">
        <v>9.5</v>
      </c>
      <c r="D7">
        <v>174</v>
      </c>
      <c r="E7">
        <v>85</v>
      </c>
      <c r="F7">
        <v>110</v>
      </c>
      <c r="J7">
        <v>35</v>
      </c>
      <c r="K7">
        <v>105</v>
      </c>
      <c r="M7">
        <v>105</v>
      </c>
      <c r="O7">
        <v>390</v>
      </c>
      <c r="Q7">
        <v>390</v>
      </c>
      <c r="T7">
        <v>495</v>
      </c>
      <c r="V7" t="s">
        <v>36</v>
      </c>
    </row>
    <row r="8" spans="1:22" x14ac:dyDescent="0.35">
      <c r="A8" t="s">
        <v>7</v>
      </c>
      <c r="B8" t="s">
        <v>31</v>
      </c>
      <c r="C8">
        <v>10</v>
      </c>
      <c r="D8">
        <v>178.3</v>
      </c>
      <c r="F8">
        <v>119</v>
      </c>
      <c r="I8">
        <v>8</v>
      </c>
      <c r="J8">
        <v>40.653999999999996</v>
      </c>
      <c r="K8">
        <v>121.96199999999999</v>
      </c>
      <c r="L8">
        <v>227.96199999999999</v>
      </c>
      <c r="M8">
        <v>227.96199999999999</v>
      </c>
      <c r="N8">
        <v>106</v>
      </c>
      <c r="O8">
        <v>552.03600000000006</v>
      </c>
      <c r="P8">
        <v>446.036</v>
      </c>
      <c r="Q8">
        <v>446.036</v>
      </c>
      <c r="R8">
        <v>628.44200000000001</v>
      </c>
      <c r="T8">
        <v>673.99800000000005</v>
      </c>
      <c r="U8">
        <v>1302.44</v>
      </c>
    </row>
    <row r="9" spans="1:22" x14ac:dyDescent="0.35">
      <c r="A9" t="s">
        <v>6</v>
      </c>
      <c r="B9" t="s">
        <v>29</v>
      </c>
      <c r="C9">
        <v>15</v>
      </c>
      <c r="D9">
        <v>240</v>
      </c>
      <c r="F9">
        <v>150</v>
      </c>
      <c r="J9">
        <v>65</v>
      </c>
      <c r="K9">
        <v>195</v>
      </c>
      <c r="L9">
        <v>385</v>
      </c>
      <c r="M9">
        <v>195</v>
      </c>
      <c r="N9">
        <v>190</v>
      </c>
      <c r="O9">
        <v>821</v>
      </c>
      <c r="P9">
        <v>631</v>
      </c>
      <c r="Q9">
        <v>821</v>
      </c>
      <c r="R9">
        <v>860</v>
      </c>
      <c r="T9">
        <v>1017</v>
      </c>
      <c r="U9">
        <v>1877</v>
      </c>
      <c r="V9" t="s">
        <v>36</v>
      </c>
    </row>
    <row r="10" spans="1:22" x14ac:dyDescent="0.35">
      <c r="A10" t="s">
        <v>9</v>
      </c>
      <c r="B10" t="s">
        <v>8</v>
      </c>
      <c r="C10">
        <v>15</v>
      </c>
      <c r="D10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graph rotor nac - non confid</vt:lpstr>
      <vt:lpstr>data non confid</vt:lpstr>
      <vt:lpstr>extract data non confid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SCHLESINGER</dc:creator>
  <cp:lastModifiedBy>joanna.schlesinger</cp:lastModifiedBy>
  <dcterms:created xsi:type="dcterms:W3CDTF">2023-07-07T11:03:57Z</dcterms:created>
  <dcterms:modified xsi:type="dcterms:W3CDTF">2023-11-13T15:39:01Z</dcterms:modified>
</cp:coreProperties>
</file>