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odel\ADAGE\ADAGE_2018\ADAGE_2018_task4_docum&amp;codecleaning\ADAGE_8r_eafv_task4_v5_elegenfix_wld_task2\analysis\shock\"/>
    </mc:Choice>
  </mc:AlternateContent>
  <xr:revisionPtr revIDLastSave="0" documentId="13_ncr:1_{82E2E9DA-9F89-475C-8FE9-6B327EA2D4E6}" xr6:coauthVersionLast="36" xr6:coauthVersionMax="36" xr10:uidLastSave="{00000000-0000-0000-0000-000000000000}"/>
  <bookViews>
    <workbookView xWindow="0" yWindow="0" windowWidth="19200" windowHeight="11376" activeTab="3" xr2:uid="{00000000-000D-0000-FFFF-FFFF00000000}"/>
  </bookViews>
  <sheets>
    <sheet name="For-GCAM" sheetId="1" r:id="rId1"/>
    <sheet name="corn oil BD Worksheet" sheetId="2" r:id="rId2"/>
    <sheet name="2015 Flat Baseline &amp; Volumes" sheetId="3" r:id="rId3"/>
    <sheet name="gams" sheetId="4" r:id="rId4"/>
  </sheets>
  <externalReferences>
    <externalReference r:id="rId5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7" i="4" l="1"/>
  <c r="T8" i="4"/>
  <c r="T9" i="4"/>
  <c r="T10" i="4"/>
  <c r="T11" i="4"/>
  <c r="T12" i="4"/>
  <c r="T13" i="4"/>
  <c r="T6" i="4"/>
  <c r="Q6" i="4"/>
  <c r="U7" i="4" l="1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V6" i="4"/>
  <c r="U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S6" i="4"/>
  <c r="R6" i="4"/>
  <c r="M8" i="4"/>
  <c r="E33" i="3"/>
  <c r="P7" i="4"/>
  <c r="P8" i="4"/>
  <c r="P9" i="4"/>
  <c r="P10" i="4"/>
  <c r="P11" i="4"/>
  <c r="P12" i="4"/>
  <c r="P13" i="4"/>
  <c r="P6" i="4"/>
  <c r="O7" i="4"/>
  <c r="O8" i="4"/>
  <c r="O9" i="4"/>
  <c r="O10" i="4"/>
  <c r="O11" i="4"/>
  <c r="O12" i="4"/>
  <c r="O13" i="4"/>
  <c r="O6" i="4"/>
  <c r="B7" i="4"/>
  <c r="K7" i="4" s="1"/>
  <c r="D7" i="4"/>
  <c r="B21" i="4" s="1"/>
  <c r="D8" i="4"/>
  <c r="D9" i="4"/>
  <c r="J9" i="4" s="1"/>
  <c r="D10" i="4"/>
  <c r="J10" i="4" s="1"/>
  <c r="D11" i="4"/>
  <c r="M11" i="4" s="1"/>
  <c r="B6" i="4"/>
  <c r="K6" i="4" s="1"/>
  <c r="P40" i="3"/>
  <c r="I40" i="3"/>
  <c r="E40" i="3"/>
  <c r="E27" i="3" s="1"/>
  <c r="P39" i="3"/>
  <c r="I39" i="3"/>
  <c r="I26" i="3" s="1"/>
  <c r="I13" i="3" s="1"/>
  <c r="E39" i="3"/>
  <c r="N39" i="3" s="1"/>
  <c r="G12" i="4" s="1"/>
  <c r="P38" i="3"/>
  <c r="I38" i="3"/>
  <c r="I25" i="3" s="1"/>
  <c r="I12" i="3" s="1"/>
  <c r="E38" i="3"/>
  <c r="E25" i="3" s="1"/>
  <c r="E12" i="3" s="1"/>
  <c r="P37" i="3"/>
  <c r="I37" i="3"/>
  <c r="I24" i="3" s="1"/>
  <c r="E37" i="3"/>
  <c r="P36" i="3"/>
  <c r="I36" i="3"/>
  <c r="N36" i="3" s="1"/>
  <c r="G9" i="4" s="1"/>
  <c r="E36" i="3"/>
  <c r="E23" i="3" s="1"/>
  <c r="P35" i="3"/>
  <c r="I35" i="3"/>
  <c r="I22" i="3" s="1"/>
  <c r="I9" i="3" s="1"/>
  <c r="E35" i="3"/>
  <c r="P34" i="3"/>
  <c r="I34" i="3"/>
  <c r="E34" i="3"/>
  <c r="N34" i="3" s="1"/>
  <c r="G7" i="4" s="1"/>
  <c r="C34" i="3"/>
  <c r="C21" i="3" s="1"/>
  <c r="P33" i="3"/>
  <c r="M33" i="3"/>
  <c r="E6" i="4" s="1"/>
  <c r="I33" i="3"/>
  <c r="I20" i="3" s="1"/>
  <c r="I7" i="3" s="1"/>
  <c r="K27" i="3"/>
  <c r="P27" i="3" s="1"/>
  <c r="P14" i="3" s="1"/>
  <c r="J27" i="3"/>
  <c r="J14" i="3" s="1"/>
  <c r="I27" i="3"/>
  <c r="I14" i="3" s="1"/>
  <c r="H27" i="3"/>
  <c r="K26" i="3"/>
  <c r="P26" i="3" s="1"/>
  <c r="P13" i="3" s="1"/>
  <c r="J26" i="3"/>
  <c r="J13" i="3" s="1"/>
  <c r="H26" i="3"/>
  <c r="H13" i="3" s="1"/>
  <c r="K25" i="3"/>
  <c r="P25" i="3" s="1"/>
  <c r="P12" i="3" s="1"/>
  <c r="J25" i="3"/>
  <c r="J12" i="3" s="1"/>
  <c r="H25" i="3"/>
  <c r="H12" i="3" s="1"/>
  <c r="K24" i="3"/>
  <c r="P24" i="3" s="1"/>
  <c r="P11" i="3" s="1"/>
  <c r="J24" i="3"/>
  <c r="J11" i="3" s="1"/>
  <c r="H24" i="3"/>
  <c r="H11" i="3" s="1"/>
  <c r="E24" i="3"/>
  <c r="K23" i="3"/>
  <c r="K10" i="3" s="1"/>
  <c r="J23" i="3"/>
  <c r="J10" i="3" s="1"/>
  <c r="H23" i="3"/>
  <c r="K22" i="3"/>
  <c r="P22" i="3" s="1"/>
  <c r="P9" i="3" s="1"/>
  <c r="J22" i="3"/>
  <c r="H22" i="3"/>
  <c r="H9" i="3" s="1"/>
  <c r="E22" i="3"/>
  <c r="E9" i="3" s="1"/>
  <c r="K21" i="3"/>
  <c r="P21" i="3" s="1"/>
  <c r="P8" i="3" s="1"/>
  <c r="J21" i="3"/>
  <c r="J8" i="3" s="1"/>
  <c r="I21" i="3"/>
  <c r="I8" i="3" s="1"/>
  <c r="H21" i="3"/>
  <c r="K20" i="3"/>
  <c r="P20" i="3" s="1"/>
  <c r="P7" i="3" s="1"/>
  <c r="J20" i="3"/>
  <c r="J7" i="3" s="1"/>
  <c r="H20" i="3"/>
  <c r="C20" i="3"/>
  <c r="M20" i="3" s="1"/>
  <c r="M7" i="3" s="1"/>
  <c r="K14" i="3"/>
  <c r="H14" i="3"/>
  <c r="K13" i="3"/>
  <c r="K12" i="3"/>
  <c r="K11" i="3"/>
  <c r="E11" i="3"/>
  <c r="H10" i="3"/>
  <c r="J9" i="3"/>
  <c r="K8" i="3"/>
  <c r="H8" i="3"/>
  <c r="K7" i="3"/>
  <c r="H7" i="3"/>
  <c r="C7" i="3"/>
  <c r="P28" i="2"/>
  <c r="Q28" i="2" s="1"/>
  <c r="R28" i="2" s="1"/>
  <c r="C28" i="2"/>
  <c r="B28" i="2" s="1"/>
  <c r="D28" i="2" s="1"/>
  <c r="H28" i="2" s="1"/>
  <c r="I28" i="2" s="1"/>
  <c r="K28" i="2" s="1"/>
  <c r="L28" i="2" s="1"/>
  <c r="M28" i="2" s="1"/>
  <c r="P27" i="2"/>
  <c r="Q27" i="2" s="1"/>
  <c r="R27" i="2" s="1"/>
  <c r="C27" i="2"/>
  <c r="B27" i="2"/>
  <c r="D27" i="2" s="1"/>
  <c r="H27" i="2" s="1"/>
  <c r="I27" i="2" s="1"/>
  <c r="K27" i="2" s="1"/>
  <c r="L27" i="2" s="1"/>
  <c r="M27" i="2" s="1"/>
  <c r="P26" i="2"/>
  <c r="Q26" i="2" s="1"/>
  <c r="R26" i="2" s="1"/>
  <c r="C26" i="2"/>
  <c r="B26" i="2" s="1"/>
  <c r="D26" i="2" s="1"/>
  <c r="H26" i="2" s="1"/>
  <c r="I26" i="2" s="1"/>
  <c r="K26" i="2" s="1"/>
  <c r="L26" i="2" s="1"/>
  <c r="M26" i="2" s="1"/>
  <c r="P25" i="2"/>
  <c r="Q25" i="2" s="1"/>
  <c r="R25" i="2" s="1"/>
  <c r="C25" i="2"/>
  <c r="B25" i="2" s="1"/>
  <c r="D25" i="2" s="1"/>
  <c r="H25" i="2" s="1"/>
  <c r="I25" i="2" s="1"/>
  <c r="K25" i="2" s="1"/>
  <c r="L25" i="2" s="1"/>
  <c r="M25" i="2" s="1"/>
  <c r="P24" i="2"/>
  <c r="Q24" i="2" s="1"/>
  <c r="R24" i="2" s="1"/>
  <c r="C24" i="2"/>
  <c r="B24" i="2"/>
  <c r="D24" i="2" s="1"/>
  <c r="H24" i="2" s="1"/>
  <c r="I24" i="2" s="1"/>
  <c r="K24" i="2" s="1"/>
  <c r="L24" i="2" s="1"/>
  <c r="M24" i="2" s="1"/>
  <c r="P23" i="2"/>
  <c r="Q23" i="2" s="1"/>
  <c r="R23" i="2" s="1"/>
  <c r="C23" i="2"/>
  <c r="B23" i="2"/>
  <c r="D23" i="2" s="1"/>
  <c r="H23" i="2" s="1"/>
  <c r="I23" i="2" s="1"/>
  <c r="K23" i="2" s="1"/>
  <c r="L23" i="2" s="1"/>
  <c r="M23" i="2" s="1"/>
  <c r="P22" i="2"/>
  <c r="Q22" i="2" s="1"/>
  <c r="R22" i="2" s="1"/>
  <c r="C22" i="2"/>
  <c r="B22" i="2"/>
  <c r="D22" i="2" s="1"/>
  <c r="H22" i="2" s="1"/>
  <c r="I22" i="2" s="1"/>
  <c r="K22" i="2" s="1"/>
  <c r="L22" i="2" s="1"/>
  <c r="M22" i="2" s="1"/>
  <c r="P21" i="2"/>
  <c r="Q21" i="2" s="1"/>
  <c r="R21" i="2" s="1"/>
  <c r="C21" i="2"/>
  <c r="B21" i="2"/>
  <c r="D21" i="2" s="1"/>
  <c r="H21" i="2" s="1"/>
  <c r="I21" i="2" s="1"/>
  <c r="P14" i="2"/>
  <c r="Q14" i="2" s="1"/>
  <c r="R14" i="2" s="1"/>
  <c r="C14" i="2"/>
  <c r="B14" i="2" s="1"/>
  <c r="D14" i="2" s="1"/>
  <c r="H14" i="2" s="1"/>
  <c r="I14" i="2" s="1"/>
  <c r="K14" i="2" s="1"/>
  <c r="L14" i="2" s="1"/>
  <c r="M14" i="2" s="1"/>
  <c r="P13" i="2"/>
  <c r="Q13" i="2" s="1"/>
  <c r="R13" i="2" s="1"/>
  <c r="C13" i="2"/>
  <c r="B13" i="2"/>
  <c r="D13" i="2" s="1"/>
  <c r="H13" i="2" s="1"/>
  <c r="I13" i="2" s="1"/>
  <c r="K13" i="2" s="1"/>
  <c r="L13" i="2" s="1"/>
  <c r="M13" i="2" s="1"/>
  <c r="P12" i="2"/>
  <c r="Q12" i="2" s="1"/>
  <c r="R12" i="2" s="1"/>
  <c r="C12" i="2"/>
  <c r="B12" i="2" s="1"/>
  <c r="D12" i="2" s="1"/>
  <c r="H12" i="2" s="1"/>
  <c r="I12" i="2" s="1"/>
  <c r="K12" i="2" s="1"/>
  <c r="L12" i="2" s="1"/>
  <c r="M12" i="2" s="1"/>
  <c r="P11" i="2"/>
  <c r="Q11" i="2" s="1"/>
  <c r="R11" i="2" s="1"/>
  <c r="C11" i="2"/>
  <c r="B11" i="2"/>
  <c r="D11" i="2" s="1"/>
  <c r="H11" i="2" s="1"/>
  <c r="I11" i="2" s="1"/>
  <c r="K11" i="2" s="1"/>
  <c r="L11" i="2" s="1"/>
  <c r="M11" i="2" s="1"/>
  <c r="P10" i="2"/>
  <c r="Q10" i="2" s="1"/>
  <c r="R10" i="2" s="1"/>
  <c r="C10" i="2"/>
  <c r="B10" i="2"/>
  <c r="D10" i="2" s="1"/>
  <c r="H10" i="2" s="1"/>
  <c r="I10" i="2" s="1"/>
  <c r="K10" i="2" s="1"/>
  <c r="L10" i="2" s="1"/>
  <c r="M10" i="2" s="1"/>
  <c r="P9" i="2"/>
  <c r="Q9" i="2" s="1"/>
  <c r="R9" i="2" s="1"/>
  <c r="D9" i="2"/>
  <c r="H9" i="2" s="1"/>
  <c r="I9" i="2" s="1"/>
  <c r="K9" i="2" s="1"/>
  <c r="L9" i="2" s="1"/>
  <c r="M9" i="2" s="1"/>
  <c r="C9" i="2"/>
  <c r="B9" i="2"/>
  <c r="P8" i="2"/>
  <c r="Q8" i="2" s="1"/>
  <c r="R8" i="2" s="1"/>
  <c r="C8" i="2"/>
  <c r="B8" i="2" s="1"/>
  <c r="D8" i="2" s="1"/>
  <c r="H8" i="2" s="1"/>
  <c r="I8" i="2" s="1"/>
  <c r="K8" i="2" s="1"/>
  <c r="L8" i="2" s="1"/>
  <c r="M8" i="2" s="1"/>
  <c r="P7" i="2"/>
  <c r="Q7" i="2" s="1"/>
  <c r="R7" i="2" s="1"/>
  <c r="C7" i="2"/>
  <c r="B7" i="2"/>
  <c r="D7" i="2" s="1"/>
  <c r="H7" i="2" s="1"/>
  <c r="I7" i="2" s="1"/>
  <c r="N22" i="3" l="1"/>
  <c r="N9" i="3" s="1"/>
  <c r="N35" i="3"/>
  <c r="G8" i="4" s="1"/>
  <c r="N33" i="3"/>
  <c r="G6" i="4" s="1"/>
  <c r="L21" i="2"/>
  <c r="M21" i="2" s="1"/>
  <c r="K9" i="3"/>
  <c r="I23" i="3"/>
  <c r="I10" i="3" s="1"/>
  <c r="M10" i="4"/>
  <c r="L7" i="2"/>
  <c r="M7" i="2" s="1"/>
  <c r="D13" i="4"/>
  <c r="K7" i="2"/>
  <c r="P23" i="3"/>
  <c r="P10" i="3" s="1"/>
  <c r="D12" i="4"/>
  <c r="J12" i="4" s="1"/>
  <c r="K21" i="2"/>
  <c r="J11" i="4"/>
  <c r="M7" i="4"/>
  <c r="J7" i="4"/>
  <c r="B22" i="4"/>
  <c r="W8" i="4" s="1"/>
  <c r="Q7" i="4"/>
  <c r="W7" i="4"/>
  <c r="H7" i="4"/>
  <c r="M9" i="4"/>
  <c r="J8" i="4"/>
  <c r="H6" i="4"/>
  <c r="J13" i="4"/>
  <c r="M13" i="4"/>
  <c r="D6" i="4"/>
  <c r="D33" i="3"/>
  <c r="D20" i="3" s="1"/>
  <c r="E10" i="3"/>
  <c r="I11" i="3"/>
  <c r="N24" i="3"/>
  <c r="N11" i="3" s="1"/>
  <c r="E14" i="3"/>
  <c r="N27" i="3"/>
  <c r="N14" i="3" s="1"/>
  <c r="N25" i="3"/>
  <c r="N12" i="3" s="1"/>
  <c r="M21" i="3"/>
  <c r="M8" i="3" s="1"/>
  <c r="C8" i="3"/>
  <c r="C35" i="3"/>
  <c r="B8" i="4" s="1"/>
  <c r="H8" i="4" s="1"/>
  <c r="E20" i="3"/>
  <c r="E26" i="3"/>
  <c r="N38" i="3"/>
  <c r="G11" i="4" s="1"/>
  <c r="N37" i="3"/>
  <c r="G10" i="4" s="1"/>
  <c r="N40" i="3"/>
  <c r="G13" i="4" s="1"/>
  <c r="M34" i="3"/>
  <c r="E7" i="4" s="1"/>
  <c r="E21" i="3"/>
  <c r="G7" i="1"/>
  <c r="F7" i="1"/>
  <c r="E7" i="1"/>
  <c r="D11" i="1"/>
  <c r="D14" i="1"/>
  <c r="D7" i="1"/>
  <c r="C7" i="1"/>
  <c r="B7" i="1"/>
  <c r="Q8" i="4" l="1"/>
  <c r="N23" i="3"/>
  <c r="N10" i="3" s="1"/>
  <c r="M12" i="4"/>
  <c r="K8" i="4"/>
  <c r="J6" i="4"/>
  <c r="M6" i="4"/>
  <c r="B20" i="4"/>
  <c r="O33" i="3"/>
  <c r="I6" i="4" s="1"/>
  <c r="C6" i="4"/>
  <c r="F33" i="3"/>
  <c r="D34" i="3"/>
  <c r="C7" i="4" s="1"/>
  <c r="N20" i="3"/>
  <c r="N7" i="3" s="1"/>
  <c r="E7" i="3"/>
  <c r="M35" i="3"/>
  <c r="E8" i="4" s="1"/>
  <c r="C22" i="3"/>
  <c r="C36" i="3"/>
  <c r="B9" i="4" s="1"/>
  <c r="E8" i="3"/>
  <c r="N21" i="3"/>
  <c r="N8" i="3" s="1"/>
  <c r="E13" i="3"/>
  <c r="N26" i="3"/>
  <c r="N13" i="3" s="1"/>
  <c r="D7" i="3"/>
  <c r="O20" i="3"/>
  <c r="O7" i="3" s="1"/>
  <c r="F20" i="3"/>
  <c r="F7" i="3" s="1"/>
  <c r="I7" i="1"/>
  <c r="E9" i="1"/>
  <c r="F9" i="1"/>
  <c r="B9" i="1"/>
  <c r="G9" i="1"/>
  <c r="C9" i="1"/>
  <c r="H7" i="1"/>
  <c r="J7" i="1"/>
  <c r="K7" i="1"/>
  <c r="F8" i="1"/>
  <c r="D12" i="1"/>
  <c r="D8" i="1"/>
  <c r="G8" i="1"/>
  <c r="B8" i="1"/>
  <c r="E8" i="1"/>
  <c r="C8" i="1"/>
  <c r="D9" i="1"/>
  <c r="D13" i="1"/>
  <c r="D10" i="1"/>
  <c r="K9" i="4" l="1"/>
  <c r="B23" i="4"/>
  <c r="H9" i="4"/>
  <c r="O34" i="3"/>
  <c r="I7" i="4" s="1"/>
  <c r="F6" i="4"/>
  <c r="L6" i="4"/>
  <c r="W6" i="4"/>
  <c r="F7" i="4"/>
  <c r="L7" i="4"/>
  <c r="D21" i="3"/>
  <c r="O21" i="3" s="1"/>
  <c r="O8" i="3" s="1"/>
  <c r="D35" i="3"/>
  <c r="C8" i="4" s="1"/>
  <c r="F34" i="3"/>
  <c r="C23" i="3"/>
  <c r="C37" i="3"/>
  <c r="B10" i="4" s="1"/>
  <c r="M36" i="3"/>
  <c r="E9" i="4" s="1"/>
  <c r="C9" i="3"/>
  <c r="M22" i="3"/>
  <c r="M9" i="3" s="1"/>
  <c r="J8" i="1"/>
  <c r="H9" i="1"/>
  <c r="G10" i="1"/>
  <c r="I8" i="1"/>
  <c r="J9" i="1"/>
  <c r="F10" i="1"/>
  <c r="B10" i="1"/>
  <c r="H10" i="1" s="1"/>
  <c r="K8" i="1"/>
  <c r="C10" i="1"/>
  <c r="E10" i="1"/>
  <c r="H8" i="1"/>
  <c r="I9" i="1"/>
  <c r="K9" i="1"/>
  <c r="K10" i="4" l="1"/>
  <c r="B24" i="4"/>
  <c r="H10" i="4"/>
  <c r="I10" i="1"/>
  <c r="W9" i="4"/>
  <c r="Q9" i="4"/>
  <c r="F8" i="4"/>
  <c r="L8" i="4"/>
  <c r="D36" i="3"/>
  <c r="F36" i="3" s="1"/>
  <c r="D22" i="3"/>
  <c r="F22" i="3" s="1"/>
  <c r="F9" i="3" s="1"/>
  <c r="F21" i="3"/>
  <c r="F8" i="3" s="1"/>
  <c r="F35" i="3"/>
  <c r="D8" i="3"/>
  <c r="O35" i="3"/>
  <c r="I8" i="4" s="1"/>
  <c r="C38" i="3"/>
  <c r="B11" i="4" s="1"/>
  <c r="M37" i="3"/>
  <c r="E10" i="4" s="1"/>
  <c r="C24" i="3"/>
  <c r="M23" i="3"/>
  <c r="M10" i="3" s="1"/>
  <c r="C10" i="3"/>
  <c r="D37" i="3"/>
  <c r="C10" i="4" s="1"/>
  <c r="O36" i="3"/>
  <c r="I9" i="4" s="1"/>
  <c r="J10" i="1"/>
  <c r="F11" i="1"/>
  <c r="B11" i="1"/>
  <c r="H11" i="1" s="1"/>
  <c r="E11" i="1"/>
  <c r="C11" i="1"/>
  <c r="G11" i="1"/>
  <c r="K11" i="1" s="1"/>
  <c r="K10" i="1"/>
  <c r="H11" i="4" l="1"/>
  <c r="K11" i="4"/>
  <c r="B25" i="4"/>
  <c r="W10" i="4"/>
  <c r="Q10" i="4"/>
  <c r="F10" i="4"/>
  <c r="L10" i="4"/>
  <c r="D23" i="3"/>
  <c r="F23" i="3" s="1"/>
  <c r="F10" i="3" s="1"/>
  <c r="C9" i="4"/>
  <c r="D9" i="3"/>
  <c r="O22" i="3"/>
  <c r="O9" i="3" s="1"/>
  <c r="M24" i="3"/>
  <c r="M11" i="3" s="1"/>
  <c r="C11" i="3"/>
  <c r="D24" i="3"/>
  <c r="D38" i="3"/>
  <c r="C11" i="4" s="1"/>
  <c r="O37" i="3"/>
  <c r="I10" i="4" s="1"/>
  <c r="O23" i="3"/>
  <c r="O10" i="3" s="1"/>
  <c r="D10" i="3"/>
  <c r="C39" i="3"/>
  <c r="B12" i="4" s="1"/>
  <c r="C25" i="3"/>
  <c r="M38" i="3"/>
  <c r="E11" i="4" s="1"/>
  <c r="F37" i="3"/>
  <c r="I11" i="1"/>
  <c r="B12" i="1"/>
  <c r="H12" i="1" s="1"/>
  <c r="F12" i="1"/>
  <c r="J12" i="1" s="1"/>
  <c r="J11" i="1"/>
  <c r="C12" i="1"/>
  <c r="E12" i="1"/>
  <c r="G12" i="1"/>
  <c r="K12" i="4" l="1"/>
  <c r="B26" i="4"/>
  <c r="H12" i="4"/>
  <c r="W11" i="4"/>
  <c r="Q11" i="4"/>
  <c r="F11" i="4"/>
  <c r="L11" i="4"/>
  <c r="F9" i="4"/>
  <c r="L9" i="4"/>
  <c r="F38" i="3"/>
  <c r="O24" i="3"/>
  <c r="O11" i="3" s="1"/>
  <c r="D11" i="3"/>
  <c r="F24" i="3"/>
  <c r="F11" i="3" s="1"/>
  <c r="M25" i="3"/>
  <c r="M12" i="3" s="1"/>
  <c r="C12" i="3"/>
  <c r="C40" i="3"/>
  <c r="B13" i="4" s="1"/>
  <c r="C26" i="3"/>
  <c r="M39" i="3"/>
  <c r="E12" i="4" s="1"/>
  <c r="D39" i="3"/>
  <c r="C12" i="4" s="1"/>
  <c r="D25" i="3"/>
  <c r="F25" i="3" s="1"/>
  <c r="F12" i="3" s="1"/>
  <c r="O38" i="3"/>
  <c r="I11" i="4" s="1"/>
  <c r="C13" i="1"/>
  <c r="C14" i="1"/>
  <c r="E13" i="1"/>
  <c r="E14" i="1"/>
  <c r="K12" i="1"/>
  <c r="F14" i="1"/>
  <c r="F13" i="1"/>
  <c r="J13" i="1" s="1"/>
  <c r="G14" i="1"/>
  <c r="G13" i="1"/>
  <c r="K13" i="1" s="1"/>
  <c r="I12" i="1"/>
  <c r="B13" i="1"/>
  <c r="H13" i="1" s="1"/>
  <c r="B14" i="1"/>
  <c r="H14" i="1" s="1"/>
  <c r="W12" i="4" l="1"/>
  <c r="Q12" i="4"/>
  <c r="H13" i="4"/>
  <c r="K13" i="4"/>
  <c r="B27" i="4"/>
  <c r="F12" i="4"/>
  <c r="L12" i="4"/>
  <c r="F39" i="3"/>
  <c r="C27" i="3"/>
  <c r="M40" i="3"/>
  <c r="E13" i="4" s="1"/>
  <c r="C13" i="3"/>
  <c r="M26" i="3"/>
  <c r="M13" i="3" s="1"/>
  <c r="O25" i="3"/>
  <c r="O12" i="3" s="1"/>
  <c r="D12" i="3"/>
  <c r="O39" i="3"/>
  <c r="I12" i="4" s="1"/>
  <c r="D26" i="3"/>
  <c r="F26" i="3" s="1"/>
  <c r="F13" i="3" s="1"/>
  <c r="D40" i="3"/>
  <c r="K14" i="1"/>
  <c r="I14" i="1"/>
  <c r="I13" i="1"/>
  <c r="J14" i="1"/>
  <c r="Q13" i="4" l="1"/>
  <c r="W13" i="4"/>
  <c r="F40" i="3"/>
  <c r="C13" i="4"/>
  <c r="M27" i="3"/>
  <c r="M14" i="3" s="1"/>
  <c r="C14" i="3"/>
  <c r="O40" i="3"/>
  <c r="I13" i="4" s="1"/>
  <c r="D27" i="3"/>
  <c r="F27" i="3" s="1"/>
  <c r="F14" i="3" s="1"/>
  <c r="O26" i="3"/>
  <c r="O13" i="3" s="1"/>
  <c r="D13" i="3"/>
  <c r="F13" i="4" l="1"/>
  <c r="L13" i="4"/>
  <c r="O27" i="3"/>
  <c r="O14" i="3" s="1"/>
  <c r="D14" i="3"/>
</calcChain>
</file>

<file path=xl/sharedStrings.xml><?xml version="1.0" encoding="utf-8"?>
<sst xmlns="http://schemas.openxmlformats.org/spreadsheetml/2006/main" count="227" uniqueCount="65">
  <si>
    <t>Scenario Volumes</t>
  </si>
  <si>
    <t>SUMMARY (in EJ LHV)</t>
  </si>
  <si>
    <t>Deltas</t>
  </si>
  <si>
    <t>NoRFS</t>
  </si>
  <si>
    <t>U.S. soy biodiesel</t>
  </si>
  <si>
    <t>U.S. corn ethanol</t>
  </si>
  <si>
    <t>model baseline</t>
  </si>
  <si>
    <t>"No RFS" Baseline (NoRFS)</t>
  </si>
  <si>
    <t>in Million Gallons Ethanol Equivalent</t>
  </si>
  <si>
    <t>in Quad BTU (LHV)</t>
  </si>
  <si>
    <t>in EJ (LHV)</t>
  </si>
  <si>
    <t>HiSoy</t>
  </si>
  <si>
    <t>HiCorn</t>
  </si>
  <si>
    <t>HiSoy - NoRFS</t>
  </si>
  <si>
    <t>HiCorn - NoRFS</t>
  </si>
  <si>
    <t>HiSoy case</t>
  </si>
  <si>
    <t>HiCorn case</t>
  </si>
  <si>
    <t>Corn Oil Biodiesel Production/Consumption Worksheet</t>
  </si>
  <si>
    <r>
      <rPr>
        <b/>
        <sz val="12"/>
        <color rgb="FFFF0000"/>
        <rFont val="Arial"/>
        <family val="2"/>
      </rPr>
      <t>Baseline</t>
    </r>
    <r>
      <rPr>
        <sz val="12"/>
        <color theme="1"/>
        <rFont val="Arial"/>
        <family val="2"/>
      </rPr>
      <t xml:space="preserve"> Levels of Corn Ethanol</t>
    </r>
  </si>
  <si>
    <t>Assumptions in Other Units</t>
  </si>
  <si>
    <t>Corn Ethanol Consumption</t>
  </si>
  <si>
    <t>Corn Oil Production Yields</t>
  </si>
  <si>
    <t>Corn Oil Production from Ethanol Byproduct</t>
  </si>
  <si>
    <t>Corn Oil BD Yield</t>
  </si>
  <si>
    <t>Biodiesel from Corn Oil</t>
  </si>
  <si>
    <t>Assumed Energy Content of Corn Oil</t>
  </si>
  <si>
    <t>in quad BTU</t>
  </si>
  <si>
    <t>in BG</t>
  </si>
  <si>
    <t>in EJ</t>
  </si>
  <si>
    <t>kg oil/GJ ethanol</t>
  </si>
  <si>
    <t>1000 MT of oil</t>
  </si>
  <si>
    <t>mil lbs of oil</t>
  </si>
  <si>
    <t>in lbs/gal</t>
  </si>
  <si>
    <t>in mil gal</t>
  </si>
  <si>
    <t>kg oil/GJ oil</t>
  </si>
  <si>
    <t>in kg oil/gal BD</t>
  </si>
  <si>
    <t>in GJ oil/gal BD</t>
  </si>
  <si>
    <t>in GJ oil/GJ fuel</t>
  </si>
  <si>
    <r>
      <rPr>
        <b/>
        <sz val="12"/>
        <color rgb="FFFF0000"/>
        <rFont val="Arial"/>
        <family val="2"/>
      </rPr>
      <t>5 Billion Gallon Shock</t>
    </r>
    <r>
      <rPr>
        <sz val="12"/>
        <color theme="1"/>
        <rFont val="Arial"/>
        <family val="2"/>
      </rPr>
      <t xml:space="preserve"> Levels of Corn Ethanol</t>
    </r>
  </si>
  <si>
    <t>Ref</t>
  </si>
  <si>
    <t>Ceth5B</t>
  </si>
  <si>
    <t>Biofuel Carbon Intensity Analysis Volume Assumptions &amp; Volume Shocks</t>
  </si>
  <si>
    <r>
      <t xml:space="preserve">ASSUMED </t>
    </r>
    <r>
      <rPr>
        <b/>
        <sz val="12"/>
        <color theme="1"/>
        <rFont val="Arial"/>
        <family val="2"/>
      </rPr>
      <t xml:space="preserve">TOTAL </t>
    </r>
    <r>
      <rPr>
        <sz val="12"/>
        <color theme="1"/>
        <rFont val="Arial"/>
        <family val="2"/>
      </rPr>
      <t>USA BIOFUEL CONSUMPTION IN REFERENCE CASE</t>
    </r>
  </si>
  <si>
    <r>
      <t>ASSUMED</t>
    </r>
    <r>
      <rPr>
        <b/>
        <sz val="12"/>
        <color theme="1"/>
        <rFont val="Arial"/>
        <family val="2"/>
      </rPr>
      <t xml:space="preserve"> MARGINAL INCREASE</t>
    </r>
    <r>
      <rPr>
        <sz val="12"/>
        <color theme="1"/>
        <rFont val="Arial"/>
        <family val="2"/>
      </rPr>
      <t xml:space="preserve"> IN USA BIOFUEL CONSUMPTION IN SHOCK CASES</t>
    </r>
  </si>
  <si>
    <r>
      <t xml:space="preserve">ASSUMED </t>
    </r>
    <r>
      <rPr>
        <b/>
        <sz val="12"/>
        <color theme="1"/>
        <rFont val="Arial"/>
        <family val="2"/>
      </rPr>
      <t xml:space="preserve">TOTAL </t>
    </r>
    <r>
      <rPr>
        <sz val="12"/>
        <color theme="1"/>
        <rFont val="Arial"/>
        <family val="2"/>
      </rPr>
      <t>USA BIOFUEL CONSUMPTION IN SHOCK CASE</t>
    </r>
  </si>
  <si>
    <t>in Exajoules/year</t>
  </si>
  <si>
    <t>Corn Ethanol</t>
  </si>
  <si>
    <t>Oilseed Biodiesel</t>
  </si>
  <si>
    <t>Corn Oil Biodiesel</t>
  </si>
  <si>
    <t>All Fuels</t>
  </si>
  <si>
    <t>Corn 5 BG Shock - Corn Ethanol</t>
  </si>
  <si>
    <t>Corn 5 BG Shock - Corn Oil Biodiesel</t>
  </si>
  <si>
    <t>Soy Oil Biodiesel 2 BG Shock</t>
  </si>
  <si>
    <t>Crop residue 5 BG Shock</t>
  </si>
  <si>
    <t>in quad BTU/year</t>
  </si>
  <si>
    <t>in Billion Wet Gallons</t>
  </si>
  <si>
    <t>Ceth</t>
  </si>
  <si>
    <t>Sybd</t>
  </si>
  <si>
    <t>Cobd</t>
  </si>
  <si>
    <t>Sybd2B</t>
  </si>
  <si>
    <t>ArsE5B</t>
  </si>
  <si>
    <t>ArsE</t>
  </si>
  <si>
    <t>Cobd yield</t>
  </si>
  <si>
    <t>(gal cobd /gal ceth)</t>
  </si>
  <si>
    <t>Final volume by scenarios (billion gallon)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</si>
</sst>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_(* #,##0.0_);_(* \(#,##0.0\);_(* &quot;-&quot;??_);_(@_)"/>
    <numFmt numFmtId="167" formatCode="_(* #,##0.0000_);_(* \(#,##0.0000\);_(* &quot;-&quot;??_);_(@_)"/>
    <numFmt numFmtId="168" formatCode="0.000"/>
    <numFmt numFmtId="169" formatCode="0.00000"/>
  </numFmts>
  <fonts count="10" x14ac:knownFonts="1">
    <font>
      <sz val="11"/>
      <color theme="1"/>
      <name val="Arial"/>
      <family val="2"/>
    </font>
    <font>
      <sz val="8"/>
      <color theme="1"/>
      <name val="Arial"/>
      <family val="2"/>
    </font>
    <font>
      <sz val="14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i/>
      <sz val="8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2" applyFont="1" applyFill="1"/>
    <xf numFmtId="0" fontId="1" fillId="0" borderId="0" xfId="2" applyFill="1"/>
    <xf numFmtId="0" fontId="1" fillId="0" borderId="0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1" fillId="0" borderId="0" xfId="2" applyFill="1" applyAlignment="1">
      <alignment horizontal="center" vertical="center"/>
    </xf>
    <xf numFmtId="0" fontId="1" fillId="0" borderId="0" xfId="2" applyFill="1" applyAlignment="1">
      <alignment horizontal="right" vertical="center"/>
    </xf>
    <xf numFmtId="0" fontId="1" fillId="0" borderId="0" xfId="2" applyFont="1" applyFill="1" applyBorder="1" applyAlignment="1">
      <alignment horizontal="right" vertical="center" wrapText="1"/>
    </xf>
    <xf numFmtId="165" fontId="0" fillId="0" borderId="0" xfId="3" applyNumberFormat="1" applyFont="1" applyFill="1"/>
    <xf numFmtId="164" fontId="0" fillId="0" borderId="0" xfId="3" applyNumberFormat="1" applyFont="1" applyFill="1" applyBorder="1" applyAlignment="1">
      <alignment vertical="center" wrapText="1"/>
    </xf>
    <xf numFmtId="9" fontId="1" fillId="0" borderId="0" xfId="1" applyFont="1" applyFill="1"/>
    <xf numFmtId="0" fontId="1" fillId="0" borderId="1" xfId="2" applyFill="1" applyBorder="1" applyAlignment="1">
      <alignment horizontal="center" vertical="center"/>
    </xf>
    <xf numFmtId="0" fontId="1" fillId="0" borderId="0" xfId="2" applyFill="1" applyBorder="1" applyAlignment="1">
      <alignment horizontal="center" vertical="center"/>
    </xf>
    <xf numFmtId="0" fontId="2" fillId="0" borderId="0" xfId="2" applyFont="1" applyFill="1" applyBorder="1"/>
    <xf numFmtId="0" fontId="1" fillId="0" borderId="3" xfId="2" applyFill="1" applyBorder="1" applyAlignment="1">
      <alignment horizontal="center" vertical="center"/>
    </xf>
    <xf numFmtId="0" fontId="1" fillId="0" borderId="3" xfId="2" applyFill="1" applyBorder="1"/>
    <xf numFmtId="0" fontId="3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3" fillId="3" borderId="4" xfId="2" applyFont="1" applyFill="1" applyBorder="1" applyAlignment="1">
      <alignment horizontal="center" vertical="center" wrapText="1"/>
    </xf>
    <xf numFmtId="0" fontId="3" fillId="3" borderId="5" xfId="2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horizontal="center" vertical="center" wrapText="1"/>
    </xf>
    <xf numFmtId="0" fontId="3" fillId="4" borderId="6" xfId="2" applyFont="1" applyFill="1" applyBorder="1" applyAlignment="1">
      <alignment horizontal="center" vertical="center" wrapText="1"/>
    </xf>
    <xf numFmtId="0" fontId="2" fillId="3" borderId="0" xfId="2" applyFont="1" applyFill="1" applyBorder="1"/>
    <xf numFmtId="0" fontId="2" fillId="3" borderId="1" xfId="2" applyFont="1" applyFill="1" applyBorder="1"/>
    <xf numFmtId="0" fontId="2" fillId="4" borderId="0" xfId="2" applyFont="1" applyFill="1"/>
    <xf numFmtId="43" fontId="4" fillId="0" borderId="0" xfId="3" applyNumberFormat="1" applyFont="1" applyFill="1"/>
    <xf numFmtId="43" fontId="4" fillId="0" borderId="1" xfId="3" applyNumberFormat="1" applyFont="1" applyFill="1" applyBorder="1"/>
    <xf numFmtId="43" fontId="4" fillId="0" borderId="3" xfId="3" applyNumberFormat="1" applyFont="1" applyFill="1" applyBorder="1"/>
    <xf numFmtId="43" fontId="4" fillId="0" borderId="0" xfId="2" applyNumberFormat="1" applyFont="1" applyFill="1" applyBorder="1"/>
    <xf numFmtId="43" fontId="4" fillId="0" borderId="1" xfId="2" applyNumberFormat="1" applyFont="1" applyFill="1" applyBorder="1"/>
    <xf numFmtId="43" fontId="4" fillId="0" borderId="0" xfId="2" applyNumberFormat="1" applyFont="1" applyFill="1"/>
    <xf numFmtId="0" fontId="2" fillId="2" borderId="0" xfId="2" applyFont="1" applyFill="1"/>
    <xf numFmtId="0" fontId="1" fillId="2" borderId="0" xfId="2" applyFill="1"/>
    <xf numFmtId="0" fontId="2" fillId="3" borderId="0" xfId="2" applyFont="1" applyFill="1"/>
    <xf numFmtId="0" fontId="1" fillId="3" borderId="0" xfId="2" applyFill="1"/>
    <xf numFmtId="0" fontId="1" fillId="4" borderId="0" xfId="2" applyFill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165" fontId="1" fillId="0" borderId="0" xfId="4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/>
    <xf numFmtId="0" fontId="3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43" fontId="1" fillId="0" borderId="0" xfId="0" applyNumberFormat="1" applyFont="1" applyAlignment="1">
      <alignment vertical="center"/>
    </xf>
    <xf numFmtId="43" fontId="1" fillId="0" borderId="0" xfId="4" applyFont="1" applyAlignment="1">
      <alignment vertical="center"/>
    </xf>
    <xf numFmtId="166" fontId="1" fillId="0" borderId="0" xfId="4" applyNumberFormat="1" applyFont="1" applyAlignment="1">
      <alignment vertical="center"/>
    </xf>
    <xf numFmtId="165" fontId="1" fillId="5" borderId="0" xfId="4" applyNumberFormat="1" applyFont="1" applyFill="1" applyAlignment="1">
      <alignment vertical="center"/>
    </xf>
    <xf numFmtId="167" fontId="1" fillId="5" borderId="0" xfId="0" applyNumberFormat="1" applyFont="1" applyFill="1" applyAlignment="1">
      <alignment vertical="center"/>
    </xf>
    <xf numFmtId="166" fontId="1" fillId="0" borderId="0" xfId="4" applyNumberFormat="1" applyFont="1"/>
    <xf numFmtId="43" fontId="1" fillId="0" borderId="0" xfId="0" applyNumberFormat="1" applyFont="1"/>
    <xf numFmtId="165" fontId="1" fillId="0" borderId="0" xfId="0" applyNumberFormat="1" applyFont="1" applyAlignment="1">
      <alignment vertical="center"/>
    </xf>
    <xf numFmtId="0" fontId="1" fillId="0" borderId="0" xfId="0" applyFont="1" applyFill="1" applyAlignment="1">
      <alignment vertical="center"/>
    </xf>
    <xf numFmtId="165" fontId="1" fillId="0" borderId="0" xfId="4" applyNumberFormat="1" applyFont="1" applyFill="1" applyAlignment="1">
      <alignment vertical="center"/>
    </xf>
    <xf numFmtId="0" fontId="1" fillId="7" borderId="0" xfId="0" applyFont="1" applyFill="1" applyAlignment="1">
      <alignment vertical="center"/>
    </xf>
    <xf numFmtId="43" fontId="1" fillId="7" borderId="0" xfId="4" applyFont="1" applyFill="1" applyAlignment="1">
      <alignment vertical="center"/>
    </xf>
    <xf numFmtId="0" fontId="8" fillId="7" borderId="0" xfId="0" applyFont="1" applyFill="1" applyAlignment="1">
      <alignment vertical="center" wrapText="1"/>
    </xf>
    <xf numFmtId="43" fontId="8" fillId="6" borderId="0" xfId="4" applyFont="1" applyFill="1" applyAlignment="1">
      <alignment vertical="center" wrapText="1"/>
    </xf>
    <xf numFmtId="0" fontId="8" fillId="8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7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43" fontId="8" fillId="0" borderId="0" xfId="4" applyFont="1" applyAlignment="1">
      <alignment vertical="center"/>
    </xf>
    <xf numFmtId="43" fontId="8" fillId="6" borderId="0" xfId="4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43" fontId="3" fillId="0" borderId="0" xfId="4" applyFont="1" applyAlignment="1">
      <alignment horizontal="center" vertical="center" wrapText="1"/>
    </xf>
    <xf numFmtId="43" fontId="1" fillId="6" borderId="0" xfId="4" applyFont="1" applyFill="1" applyAlignment="1">
      <alignment vertical="center"/>
    </xf>
    <xf numFmtId="0" fontId="1" fillId="8" borderId="0" xfId="0" applyFont="1" applyFill="1" applyAlignment="1">
      <alignment vertical="center"/>
    </xf>
    <xf numFmtId="43" fontId="1" fillId="8" borderId="0" xfId="4" applyFont="1" applyFill="1" applyAlignment="1">
      <alignment vertical="center"/>
    </xf>
    <xf numFmtId="43" fontId="1" fillId="0" borderId="0" xfId="4" applyNumberFormat="1" applyFont="1" applyAlignment="1">
      <alignment vertical="center"/>
    </xf>
    <xf numFmtId="43" fontId="8" fillId="8" borderId="0" xfId="4" applyFont="1" applyFill="1" applyAlignment="1">
      <alignment vertical="center"/>
    </xf>
    <xf numFmtId="0" fontId="9" fillId="7" borderId="0" xfId="0" applyFont="1" applyFill="1" applyAlignment="1">
      <alignment horizontal="center" vertical="center" wrapText="1"/>
    </xf>
    <xf numFmtId="43" fontId="1" fillId="8" borderId="0" xfId="4" applyFont="1" applyFill="1" applyAlignment="1">
      <alignment horizontal="center" vertical="center"/>
    </xf>
    <xf numFmtId="164" fontId="3" fillId="7" borderId="0" xfId="4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3" fontId="1" fillId="0" borderId="0" xfId="4" applyFont="1" applyAlignment="1">
      <alignment horizontal="center" vertical="center"/>
    </xf>
    <xf numFmtId="43" fontId="1" fillId="0" borderId="0" xfId="4" applyNumberFormat="1" applyFont="1" applyAlignment="1">
      <alignment horizontal="center" vertical="center"/>
    </xf>
    <xf numFmtId="164" fontId="1" fillId="0" borderId="0" xfId="4" applyNumberFormat="1" applyFont="1" applyAlignment="1">
      <alignment vertical="center"/>
    </xf>
    <xf numFmtId="0" fontId="0" fillId="9" borderId="0" xfId="0" applyFill="1"/>
    <xf numFmtId="43" fontId="0" fillId="9" borderId="0" xfId="0" applyNumberFormat="1" applyFill="1"/>
    <xf numFmtId="0" fontId="0" fillId="10" borderId="0" xfId="0" applyFill="1"/>
    <xf numFmtId="43" fontId="0" fillId="10" borderId="0" xfId="0" applyNumberFormat="1" applyFill="1"/>
    <xf numFmtId="0" fontId="0" fillId="2" borderId="0" xfId="0" applyFill="1"/>
    <xf numFmtId="43" fontId="0" fillId="2" borderId="0" xfId="0" applyNumberFormat="1" applyFill="1"/>
    <xf numFmtId="168" fontId="0" fillId="0" borderId="0" xfId="0" applyNumberFormat="1"/>
    <xf numFmtId="169" fontId="0" fillId="0" borderId="0" xfId="0" applyNumberFormat="1"/>
    <xf numFmtId="0" fontId="0" fillId="11" borderId="0" xfId="0" applyFill="1"/>
    <xf numFmtId="0" fontId="0" fillId="12" borderId="0" xfId="0" applyFill="1"/>
    <xf numFmtId="43" fontId="0" fillId="12" borderId="0" xfId="0" applyNumberFormat="1" applyFill="1"/>
    <xf numFmtId="2" fontId="0" fillId="12" borderId="0" xfId="0" applyNumberFormat="1" applyFill="1"/>
    <xf numFmtId="0" fontId="0" fillId="13" borderId="0" xfId="0" applyFill="1"/>
    <xf numFmtId="0" fontId="0" fillId="0" borderId="0" xfId="0" applyFill="1"/>
    <xf numFmtId="43" fontId="0" fillId="0" borderId="0" xfId="0" applyNumberFormat="1" applyFill="1"/>
    <xf numFmtId="2" fontId="0" fillId="0" borderId="0" xfId="0" applyNumberFormat="1" applyFill="1"/>
    <xf numFmtId="169" fontId="0" fillId="0" borderId="0" xfId="0" applyNumberFormat="1" applyFill="1"/>
    <xf numFmtId="168" fontId="0" fillId="10" borderId="0" xfId="0" applyNumberFormat="1" applyFill="1"/>
    <xf numFmtId="168" fontId="0" fillId="11" borderId="0" xfId="0" applyNumberFormat="1" applyFill="1"/>
    <xf numFmtId="168" fontId="0" fillId="13" borderId="0" xfId="0" applyNumberFormat="1" applyFill="1"/>
    <xf numFmtId="0" fontId="2" fillId="2" borderId="0" xfId="2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3" borderId="2" xfId="2" applyFont="1" applyFill="1" applyBorder="1" applyAlignment="1">
      <alignment horizontal="center"/>
    </xf>
    <xf numFmtId="0" fontId="2" fillId="3" borderId="1" xfId="2" applyFont="1" applyFill="1" applyBorder="1" applyAlignment="1">
      <alignment horizontal="center"/>
    </xf>
    <xf numFmtId="0" fontId="2" fillId="4" borderId="2" xfId="2" applyFont="1" applyFill="1" applyBorder="1" applyAlignment="1">
      <alignment horizontal="center"/>
    </xf>
    <xf numFmtId="0" fontId="2" fillId="4" borderId="3" xfId="2" applyFont="1" applyFill="1" applyBorder="1" applyAlignment="1">
      <alignment horizontal="center"/>
    </xf>
    <xf numFmtId="0" fontId="5" fillId="0" borderId="0" xfId="0" applyFont="1" applyAlignment="1">
      <alignment horizontal="left" vertical="center" wrapText="1"/>
    </xf>
  </cellXfs>
  <cellStyles count="5">
    <cellStyle name="Comma" xfId="4" builtinId="3"/>
    <cellStyle name="Comma 2" xfId="3" xr:uid="{00000000-0005-0000-0000-000000000000}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.07.02%20CI%20Modeling%20ADAGE%20new%20bas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 Flat Baseline &amp; Volumes"/>
      <sheetName val="Corn Oil BD Worksheet"/>
    </sheetNames>
    <sheetDataSet>
      <sheetData sheetId="0">
        <row r="33">
          <cell r="C33">
            <v>14</v>
          </cell>
          <cell r="H33">
            <v>2.5</v>
          </cell>
        </row>
        <row r="34">
          <cell r="C34">
            <v>14</v>
          </cell>
          <cell r="H34">
            <v>5</v>
          </cell>
        </row>
        <row r="35">
          <cell r="C35">
            <v>14</v>
          </cell>
          <cell r="H35">
            <v>5</v>
          </cell>
        </row>
        <row r="36">
          <cell r="C36">
            <v>14</v>
          </cell>
          <cell r="H36">
            <v>5</v>
          </cell>
        </row>
        <row r="37">
          <cell r="C37">
            <v>14</v>
          </cell>
          <cell r="H37">
            <v>5</v>
          </cell>
        </row>
        <row r="38">
          <cell r="C38">
            <v>14</v>
          </cell>
          <cell r="H38">
            <v>5</v>
          </cell>
        </row>
        <row r="39">
          <cell r="C39">
            <v>14</v>
          </cell>
          <cell r="H39">
            <v>5</v>
          </cell>
        </row>
        <row r="40">
          <cell r="C40">
            <v>14</v>
          </cell>
          <cell r="H40">
            <v>5</v>
          </cell>
        </row>
      </sheetData>
      <sheetData sheetId="1">
        <row r="7">
          <cell r="K7">
            <v>354.43039566344532</v>
          </cell>
        </row>
        <row r="8">
          <cell r="K8">
            <v>371.36514975385853</v>
          </cell>
        </row>
        <row r="9">
          <cell r="K9">
            <v>389.87343522978989</v>
          </cell>
        </row>
        <row r="10">
          <cell r="K10">
            <v>390.8502621663452</v>
          </cell>
        </row>
        <row r="11">
          <cell r="K11">
            <v>391.73250301817632</v>
          </cell>
        </row>
        <row r="12">
          <cell r="K12">
            <v>392.52295978256365</v>
          </cell>
        </row>
        <row r="13">
          <cell r="K13">
            <v>393.22436966174337</v>
          </cell>
        </row>
        <row r="14">
          <cell r="K14">
            <v>395.38618755551784</v>
          </cell>
        </row>
        <row r="21">
          <cell r="K21">
            <v>417.72153774620347</v>
          </cell>
        </row>
        <row r="22">
          <cell r="K22">
            <v>503.9955603802365</v>
          </cell>
        </row>
        <row r="23">
          <cell r="K23">
            <v>529.11394781185766</v>
          </cell>
        </row>
        <row r="24">
          <cell r="K24">
            <v>530.43964151146849</v>
          </cell>
        </row>
        <row r="25">
          <cell r="K25">
            <v>531.63696838181068</v>
          </cell>
        </row>
        <row r="26">
          <cell r="K26">
            <v>532.70973113347918</v>
          </cell>
        </row>
        <row r="27">
          <cell r="K27">
            <v>533.66164454093746</v>
          </cell>
        </row>
        <row r="28">
          <cell r="K28">
            <v>536.59554025391697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K236"/>
  <sheetViews>
    <sheetView topLeftCell="A85" zoomScale="90" zoomScaleNormal="90" workbookViewId="0">
      <selection activeCell="A90" sqref="A90"/>
    </sheetView>
  </sheetViews>
  <sheetFormatPr defaultColWidth="8.69921875" defaultRowHeight="10.199999999999999" x14ac:dyDescent="0.2"/>
  <cols>
    <col min="1" max="1" width="7.59765625" style="2" customWidth="1"/>
    <col min="2" max="3" width="9.8984375" style="2" customWidth="1"/>
    <col min="4" max="4" width="10.09765625" style="2" bestFit="1" customWidth="1"/>
    <col min="5" max="7" width="8.69921875" style="2"/>
    <col min="8" max="9" width="11.5" style="2" customWidth="1"/>
    <col min="10" max="11" width="11.59765625" style="2" customWidth="1"/>
    <col min="12" max="16384" width="8.69921875" style="2"/>
  </cols>
  <sheetData>
    <row r="1" spans="1:11" ht="17.399999999999999" x14ac:dyDescent="0.3">
      <c r="A1" s="1" t="s">
        <v>0</v>
      </c>
    </row>
    <row r="2" spans="1:11" ht="17.399999999999999" x14ac:dyDescent="0.3">
      <c r="A2" s="1"/>
    </row>
    <row r="3" spans="1:11" ht="17.399999999999999" x14ac:dyDescent="0.3">
      <c r="A3" s="1" t="s">
        <v>1</v>
      </c>
      <c r="G3" s="15"/>
      <c r="H3" s="13" t="s">
        <v>2</v>
      </c>
      <c r="I3" s="1"/>
    </row>
    <row r="4" spans="1:11" ht="17.399999999999999" x14ac:dyDescent="0.3">
      <c r="A4" s="1"/>
      <c r="B4" s="106" t="s">
        <v>3</v>
      </c>
      <c r="C4" s="107"/>
      <c r="D4" s="108" t="s">
        <v>11</v>
      </c>
      <c r="E4" s="109"/>
      <c r="F4" s="110" t="s">
        <v>12</v>
      </c>
      <c r="G4" s="111"/>
      <c r="H4" s="22" t="s">
        <v>13</v>
      </c>
      <c r="I4" s="23"/>
      <c r="J4" s="24" t="s">
        <v>14</v>
      </c>
      <c r="K4" s="24"/>
    </row>
    <row r="5" spans="1:11" ht="21" thickBot="1" x14ac:dyDescent="0.25">
      <c r="A5" s="3"/>
      <c r="B5" s="16" t="s">
        <v>4</v>
      </c>
      <c r="C5" s="17" t="s">
        <v>5</v>
      </c>
      <c r="D5" s="18" t="s">
        <v>4</v>
      </c>
      <c r="E5" s="19" t="s">
        <v>5</v>
      </c>
      <c r="F5" s="20" t="s">
        <v>4</v>
      </c>
      <c r="G5" s="21" t="s">
        <v>5</v>
      </c>
      <c r="H5" s="18" t="s">
        <v>4</v>
      </c>
      <c r="I5" s="19" t="s">
        <v>5</v>
      </c>
      <c r="J5" s="20" t="s">
        <v>4</v>
      </c>
      <c r="K5" s="20" t="s">
        <v>5</v>
      </c>
    </row>
    <row r="6" spans="1:11" x14ac:dyDescent="0.2">
      <c r="A6" s="3">
        <v>2010</v>
      </c>
      <c r="B6" s="5" t="s">
        <v>6</v>
      </c>
      <c r="C6" s="11" t="s">
        <v>6</v>
      </c>
      <c r="D6" s="5" t="s">
        <v>6</v>
      </c>
      <c r="E6" s="11" t="s">
        <v>6</v>
      </c>
      <c r="F6" s="5" t="s">
        <v>6</v>
      </c>
      <c r="G6" s="14" t="s">
        <v>6</v>
      </c>
      <c r="H6" s="12" t="s">
        <v>6</v>
      </c>
      <c r="I6" s="11" t="s">
        <v>6</v>
      </c>
      <c r="J6" s="5" t="s">
        <v>6</v>
      </c>
      <c r="K6" s="5" t="s">
        <v>6</v>
      </c>
    </row>
    <row r="7" spans="1:11" ht="13.8" x14ac:dyDescent="0.25">
      <c r="A7" s="3">
        <v>2015</v>
      </c>
      <c r="B7" s="25">
        <f>B44</f>
        <v>0.11009297305319998</v>
      </c>
      <c r="C7" s="26">
        <f>C44</f>
        <v>1.1212965296255999</v>
      </c>
      <c r="D7" s="25">
        <f>B81</f>
        <v>0.11009297305319998</v>
      </c>
      <c r="E7" s="26">
        <f>C81</f>
        <v>1.1212965296255999</v>
      </c>
      <c r="F7" s="25">
        <f>B118</f>
        <v>0.11009297305319998</v>
      </c>
      <c r="G7" s="27">
        <f>C118</f>
        <v>1.1212965296255999</v>
      </c>
      <c r="H7" s="28">
        <f>D7-B7</f>
        <v>0</v>
      </c>
      <c r="I7" s="29">
        <f>E7-C7</f>
        <v>0</v>
      </c>
      <c r="J7" s="30">
        <f>F7-B7</f>
        <v>0</v>
      </c>
      <c r="K7" s="30">
        <f>G7-C7</f>
        <v>0</v>
      </c>
    </row>
    <row r="8" spans="1:11" ht="13.8" x14ac:dyDescent="0.25">
      <c r="A8" s="3">
        <v>2020</v>
      </c>
      <c r="B8" s="25">
        <f t="shared" ref="B8:C14" si="0">B45</f>
        <v>4.7549259301199992E-2</v>
      </c>
      <c r="C8" s="26">
        <f>C45</f>
        <v>1.0576883238220902</v>
      </c>
      <c r="D8" s="25">
        <f t="shared" ref="D8:E14" si="1">B82</f>
        <v>0.35548082260435604</v>
      </c>
      <c r="E8" s="26">
        <f t="shared" si="1"/>
        <v>1.0875950958504437</v>
      </c>
      <c r="F8" s="25">
        <f t="shared" ref="F8:G14" si="2">B119</f>
        <v>0.24031219245479998</v>
      </c>
      <c r="G8" s="27">
        <f t="shared" si="2"/>
        <v>1.2027637259999999</v>
      </c>
      <c r="H8" s="28">
        <f t="shared" ref="H8:I14" si="3">D8-B8</f>
        <v>0.30793156330315608</v>
      </c>
      <c r="I8" s="29">
        <f>E8-C8</f>
        <v>2.9906772028353457E-2</v>
      </c>
      <c r="J8" s="30">
        <f t="shared" ref="J8:K14" si="4">F8-B8</f>
        <v>0.19276293315359999</v>
      </c>
      <c r="K8" s="30">
        <f t="shared" si="4"/>
        <v>0.14507540217790971</v>
      </c>
    </row>
    <row r="9" spans="1:11" ht="13.8" x14ac:dyDescent="0.25">
      <c r="A9" s="6">
        <v>2025</v>
      </c>
      <c r="B9" s="25">
        <f t="shared" si="0"/>
        <v>4.7549259301199992E-2</v>
      </c>
      <c r="C9" s="26">
        <f t="shared" si="0"/>
        <v>1.0576883238220902</v>
      </c>
      <c r="D9" s="25">
        <f t="shared" si="1"/>
        <v>0.35548082260435604</v>
      </c>
      <c r="E9" s="26">
        <f t="shared" si="1"/>
        <v>1.0875950958504437</v>
      </c>
      <c r="F9" s="25">
        <f t="shared" si="2"/>
        <v>0.24031219245479998</v>
      </c>
      <c r="G9" s="27">
        <f t="shared" si="2"/>
        <v>1.2027637259999999</v>
      </c>
      <c r="H9" s="28">
        <f t="shared" si="3"/>
        <v>0.30793156330315608</v>
      </c>
      <c r="I9" s="29">
        <f t="shared" si="3"/>
        <v>2.9906772028353457E-2</v>
      </c>
      <c r="J9" s="30">
        <f t="shared" si="4"/>
        <v>0.19276293315359999</v>
      </c>
      <c r="K9" s="30">
        <f t="shared" si="4"/>
        <v>0.14507540217790971</v>
      </c>
    </row>
    <row r="10" spans="1:11" ht="13.8" x14ac:dyDescent="0.25">
      <c r="A10" s="7">
        <v>2030</v>
      </c>
      <c r="B10" s="25">
        <f t="shared" si="0"/>
        <v>4.7549259301199992E-2</v>
      </c>
      <c r="C10" s="26">
        <f t="shared" si="0"/>
        <v>1.0576883238220902</v>
      </c>
      <c r="D10" s="25">
        <f t="shared" si="1"/>
        <v>0.35548082260435604</v>
      </c>
      <c r="E10" s="26">
        <f t="shared" si="1"/>
        <v>1.0875950958504437</v>
      </c>
      <c r="F10" s="25">
        <f t="shared" si="2"/>
        <v>0.24031219245479998</v>
      </c>
      <c r="G10" s="27">
        <f t="shared" si="2"/>
        <v>1.2027637259999999</v>
      </c>
      <c r="H10" s="28">
        <f t="shared" si="3"/>
        <v>0.30793156330315608</v>
      </c>
      <c r="I10" s="29">
        <f t="shared" si="3"/>
        <v>2.9906772028353457E-2</v>
      </c>
      <c r="J10" s="30">
        <f t="shared" si="4"/>
        <v>0.19276293315359999</v>
      </c>
      <c r="K10" s="30">
        <f t="shared" si="4"/>
        <v>0.14507540217790971</v>
      </c>
    </row>
    <row r="11" spans="1:11" ht="13.8" x14ac:dyDescent="0.25">
      <c r="A11" s="6">
        <v>2035</v>
      </c>
      <c r="B11" s="25">
        <f t="shared" si="0"/>
        <v>4.7549259301199992E-2</v>
      </c>
      <c r="C11" s="26">
        <f t="shared" si="0"/>
        <v>1.0576883238220902</v>
      </c>
      <c r="D11" s="25">
        <f t="shared" si="1"/>
        <v>0.35548082260435604</v>
      </c>
      <c r="E11" s="26">
        <f t="shared" si="1"/>
        <v>1.0875950958504437</v>
      </c>
      <c r="F11" s="25">
        <f t="shared" si="2"/>
        <v>0.24031219245479998</v>
      </c>
      <c r="G11" s="27">
        <f t="shared" si="2"/>
        <v>1.2027637259999999</v>
      </c>
      <c r="H11" s="28">
        <f t="shared" si="3"/>
        <v>0.30793156330315608</v>
      </c>
      <c r="I11" s="29">
        <f t="shared" si="3"/>
        <v>2.9906772028353457E-2</v>
      </c>
      <c r="J11" s="30">
        <f t="shared" si="4"/>
        <v>0.19276293315359999</v>
      </c>
      <c r="K11" s="30">
        <f t="shared" si="4"/>
        <v>0.14507540217790971</v>
      </c>
    </row>
    <row r="12" spans="1:11" ht="13.8" x14ac:dyDescent="0.25">
      <c r="A12" s="6">
        <v>2040</v>
      </c>
      <c r="B12" s="25">
        <f t="shared" si="0"/>
        <v>4.7549259301199992E-2</v>
      </c>
      <c r="C12" s="26">
        <f t="shared" si="0"/>
        <v>1.0576883238220902</v>
      </c>
      <c r="D12" s="25">
        <f t="shared" si="1"/>
        <v>0.35548082260435604</v>
      </c>
      <c r="E12" s="26">
        <f t="shared" si="1"/>
        <v>1.0875950958504437</v>
      </c>
      <c r="F12" s="25">
        <f t="shared" si="2"/>
        <v>0.24031219245479998</v>
      </c>
      <c r="G12" s="27">
        <f t="shared" si="2"/>
        <v>1.2027637259999999</v>
      </c>
      <c r="H12" s="28">
        <f t="shared" si="3"/>
        <v>0.30793156330315608</v>
      </c>
      <c r="I12" s="29">
        <f t="shared" si="3"/>
        <v>2.9906772028353457E-2</v>
      </c>
      <c r="J12" s="30">
        <f t="shared" si="4"/>
        <v>0.19276293315359999</v>
      </c>
      <c r="K12" s="30">
        <f t="shared" si="4"/>
        <v>0.14507540217790971</v>
      </c>
    </row>
    <row r="13" spans="1:11" ht="13.8" x14ac:dyDescent="0.25">
      <c r="A13" s="6">
        <v>2045</v>
      </c>
      <c r="B13" s="25">
        <f t="shared" si="0"/>
        <v>4.7549259301199992E-2</v>
      </c>
      <c r="C13" s="26">
        <f t="shared" si="0"/>
        <v>1.0576883238220902</v>
      </c>
      <c r="D13" s="25">
        <f t="shared" si="1"/>
        <v>0.35548082260435604</v>
      </c>
      <c r="E13" s="26">
        <f t="shared" si="1"/>
        <v>1.0875950958504437</v>
      </c>
      <c r="F13" s="25">
        <f t="shared" si="2"/>
        <v>0.24031219245479998</v>
      </c>
      <c r="G13" s="27">
        <f t="shared" si="2"/>
        <v>1.2027637259999999</v>
      </c>
      <c r="H13" s="28">
        <f t="shared" si="3"/>
        <v>0.30793156330315608</v>
      </c>
      <c r="I13" s="29">
        <f t="shared" si="3"/>
        <v>2.9906772028353457E-2</v>
      </c>
      <c r="J13" s="30">
        <f t="shared" si="4"/>
        <v>0.19276293315359999</v>
      </c>
      <c r="K13" s="30">
        <f t="shared" si="4"/>
        <v>0.14507540217790971</v>
      </c>
    </row>
    <row r="14" spans="1:11" ht="13.8" x14ac:dyDescent="0.25">
      <c r="A14" s="6">
        <v>2050</v>
      </c>
      <c r="B14" s="25">
        <f t="shared" si="0"/>
        <v>4.7549259301199992E-2</v>
      </c>
      <c r="C14" s="26">
        <f t="shared" si="0"/>
        <v>1.0576883238220902</v>
      </c>
      <c r="D14" s="25">
        <f t="shared" si="1"/>
        <v>0.35548082260435604</v>
      </c>
      <c r="E14" s="26">
        <f t="shared" si="1"/>
        <v>1.0875950958504437</v>
      </c>
      <c r="F14" s="25">
        <f t="shared" si="2"/>
        <v>0.24031219245479998</v>
      </c>
      <c r="G14" s="27">
        <f t="shared" si="2"/>
        <v>1.2027637259999999</v>
      </c>
      <c r="H14" s="28">
        <f t="shared" si="3"/>
        <v>0.30793156330315608</v>
      </c>
      <c r="I14" s="29">
        <f>E14-C14</f>
        <v>2.9906772028353457E-2</v>
      </c>
      <c r="J14" s="30">
        <f t="shared" si="4"/>
        <v>0.19276293315359999</v>
      </c>
      <c r="K14" s="30">
        <f t="shared" si="4"/>
        <v>0.14507540217790971</v>
      </c>
    </row>
    <row r="16" spans="1:11" s="32" customFormat="1" ht="17.399999999999999" x14ac:dyDescent="0.3">
      <c r="A16" s="31" t="s">
        <v>7</v>
      </c>
    </row>
    <row r="17" spans="1:3" x14ac:dyDescent="0.2">
      <c r="A17" s="2" t="s">
        <v>8</v>
      </c>
    </row>
    <row r="18" spans="1:3" ht="20.399999999999999" x14ac:dyDescent="0.2">
      <c r="A18" s="3"/>
      <c r="B18" s="4" t="s">
        <v>4</v>
      </c>
      <c r="C18" s="4" t="s">
        <v>5</v>
      </c>
    </row>
    <row r="19" spans="1:3" x14ac:dyDescent="0.2">
      <c r="A19" s="3">
        <v>2010</v>
      </c>
      <c r="B19" s="5" t="s">
        <v>6</v>
      </c>
      <c r="C19" s="5" t="s">
        <v>6</v>
      </c>
    </row>
    <row r="20" spans="1:3" ht="13.8" x14ac:dyDescent="0.25">
      <c r="A20" s="3">
        <v>2015</v>
      </c>
      <c r="B20" s="8">
        <v>1373</v>
      </c>
      <c r="C20" s="8">
        <v>13984</v>
      </c>
    </row>
    <row r="21" spans="1:3" ht="13.8" x14ac:dyDescent="0.25">
      <c r="A21" s="3">
        <v>2020</v>
      </c>
      <c r="B21" s="8">
        <v>593</v>
      </c>
      <c r="C21" s="8">
        <v>13190.724424400667</v>
      </c>
    </row>
    <row r="22" spans="1:3" ht="13.8" x14ac:dyDescent="0.25">
      <c r="A22" s="6">
        <v>2025</v>
      </c>
      <c r="B22" s="8">
        <v>593</v>
      </c>
      <c r="C22" s="8">
        <v>13190.724424400667</v>
      </c>
    </row>
    <row r="23" spans="1:3" ht="13.8" x14ac:dyDescent="0.25">
      <c r="A23" s="7">
        <v>2030</v>
      </c>
      <c r="B23" s="8">
        <v>593</v>
      </c>
      <c r="C23" s="8">
        <v>13190.724424400667</v>
      </c>
    </row>
    <row r="24" spans="1:3" ht="13.8" x14ac:dyDescent="0.25">
      <c r="A24" s="6">
        <v>2035</v>
      </c>
      <c r="B24" s="8">
        <v>593</v>
      </c>
      <c r="C24" s="8">
        <v>13190.724424400667</v>
      </c>
    </row>
    <row r="25" spans="1:3" ht="13.8" x14ac:dyDescent="0.25">
      <c r="A25" s="6">
        <v>2040</v>
      </c>
      <c r="B25" s="8">
        <v>593</v>
      </c>
      <c r="C25" s="8">
        <v>13190.724424400667</v>
      </c>
    </row>
    <row r="26" spans="1:3" ht="13.8" x14ac:dyDescent="0.25">
      <c r="A26" s="6">
        <v>2045</v>
      </c>
      <c r="B26" s="8">
        <v>593</v>
      </c>
      <c r="C26" s="8">
        <v>13190.724424400667</v>
      </c>
    </row>
    <row r="27" spans="1:3" ht="13.8" x14ac:dyDescent="0.25">
      <c r="A27" s="6">
        <v>2050</v>
      </c>
      <c r="B27" s="8">
        <v>593</v>
      </c>
      <c r="C27" s="8">
        <v>13190.724424400667</v>
      </c>
    </row>
    <row r="29" spans="1:3" x14ac:dyDescent="0.2">
      <c r="A29" s="2" t="s">
        <v>9</v>
      </c>
    </row>
    <row r="30" spans="1:3" ht="20.399999999999999" x14ac:dyDescent="0.2">
      <c r="A30" s="3"/>
      <c r="B30" s="4" t="s">
        <v>4</v>
      </c>
      <c r="C30" s="4" t="s">
        <v>5</v>
      </c>
    </row>
    <row r="31" spans="1:3" x14ac:dyDescent="0.2">
      <c r="A31" s="3">
        <v>2010</v>
      </c>
      <c r="B31" s="5" t="s">
        <v>6</v>
      </c>
      <c r="C31" s="5" t="s">
        <v>6</v>
      </c>
    </row>
    <row r="32" spans="1:3" ht="13.8" x14ac:dyDescent="0.2">
      <c r="A32" s="3">
        <v>2015</v>
      </c>
      <c r="B32" s="9">
        <v>0.104348</v>
      </c>
      <c r="C32" s="9">
        <v>1.062784</v>
      </c>
    </row>
    <row r="33" spans="1:3" ht="13.8" x14ac:dyDescent="0.2">
      <c r="A33" s="3">
        <v>2020</v>
      </c>
      <c r="B33" s="9">
        <v>4.5067999999999997E-2</v>
      </c>
      <c r="C33" s="9">
        <v>1.0024950562544508</v>
      </c>
    </row>
    <row r="34" spans="1:3" ht="13.8" x14ac:dyDescent="0.2">
      <c r="A34" s="6">
        <v>2025</v>
      </c>
      <c r="B34" s="9">
        <v>4.5067999999999997E-2</v>
      </c>
      <c r="C34" s="9">
        <v>1.0024950562544508</v>
      </c>
    </row>
    <row r="35" spans="1:3" ht="13.8" x14ac:dyDescent="0.2">
      <c r="A35" s="7">
        <v>2030</v>
      </c>
      <c r="B35" s="9">
        <v>4.5067999999999997E-2</v>
      </c>
      <c r="C35" s="9">
        <v>1.0024950562544508</v>
      </c>
    </row>
    <row r="36" spans="1:3" ht="13.8" x14ac:dyDescent="0.2">
      <c r="A36" s="6">
        <v>2035</v>
      </c>
      <c r="B36" s="9">
        <v>4.5067999999999997E-2</v>
      </c>
      <c r="C36" s="9">
        <v>1.0024950562544508</v>
      </c>
    </row>
    <row r="37" spans="1:3" ht="13.8" x14ac:dyDescent="0.2">
      <c r="A37" s="6">
        <v>2040</v>
      </c>
      <c r="B37" s="9">
        <v>4.5067999999999997E-2</v>
      </c>
      <c r="C37" s="9">
        <v>1.0024950562544508</v>
      </c>
    </row>
    <row r="38" spans="1:3" ht="13.8" x14ac:dyDescent="0.2">
      <c r="A38" s="6">
        <v>2045</v>
      </c>
      <c r="B38" s="9">
        <v>4.5067999999999997E-2</v>
      </c>
      <c r="C38" s="9">
        <v>1.0024950562544508</v>
      </c>
    </row>
    <row r="39" spans="1:3" ht="13.8" x14ac:dyDescent="0.2">
      <c r="A39" s="6">
        <v>2050</v>
      </c>
      <c r="B39" s="9">
        <v>4.5067999999999997E-2</v>
      </c>
      <c r="C39" s="9">
        <v>1.0024950562544508</v>
      </c>
    </row>
    <row r="41" spans="1:3" x14ac:dyDescent="0.2">
      <c r="A41" s="2" t="s">
        <v>10</v>
      </c>
    </row>
    <row r="42" spans="1:3" ht="20.399999999999999" x14ac:dyDescent="0.2">
      <c r="A42" s="3"/>
      <c r="B42" s="4" t="s">
        <v>4</v>
      </c>
      <c r="C42" s="4" t="s">
        <v>5</v>
      </c>
    </row>
    <row r="43" spans="1:3" x14ac:dyDescent="0.2">
      <c r="A43" s="3">
        <v>2010</v>
      </c>
      <c r="B43" s="5" t="s">
        <v>6</v>
      </c>
      <c r="C43" s="5" t="s">
        <v>6</v>
      </c>
    </row>
    <row r="44" spans="1:3" ht="13.8" x14ac:dyDescent="0.2">
      <c r="A44" s="3">
        <v>2015</v>
      </c>
      <c r="B44" s="9">
        <v>0.11009297305319998</v>
      </c>
      <c r="C44" s="9">
        <v>1.1212965296255999</v>
      </c>
    </row>
    <row r="45" spans="1:3" ht="13.8" x14ac:dyDescent="0.2">
      <c r="A45" s="3">
        <v>2020</v>
      </c>
      <c r="B45" s="9">
        <v>4.7549259301199992E-2</v>
      </c>
      <c r="C45" s="9">
        <v>1.0576883238220902</v>
      </c>
    </row>
    <row r="46" spans="1:3" ht="13.8" x14ac:dyDescent="0.2">
      <c r="A46" s="6">
        <v>2025</v>
      </c>
      <c r="B46" s="9">
        <v>4.7549259301199992E-2</v>
      </c>
      <c r="C46" s="9">
        <v>1.0576883238220902</v>
      </c>
    </row>
    <row r="47" spans="1:3" ht="13.8" x14ac:dyDescent="0.2">
      <c r="A47" s="7">
        <v>2030</v>
      </c>
      <c r="B47" s="9">
        <v>4.7549259301199992E-2</v>
      </c>
      <c r="C47" s="9">
        <v>1.0576883238220902</v>
      </c>
    </row>
    <row r="48" spans="1:3" ht="13.8" x14ac:dyDescent="0.2">
      <c r="A48" s="6">
        <v>2035</v>
      </c>
      <c r="B48" s="9">
        <v>4.7549259301199992E-2</v>
      </c>
      <c r="C48" s="9">
        <v>1.0576883238220902</v>
      </c>
    </row>
    <row r="49" spans="1:3" ht="13.8" x14ac:dyDescent="0.2">
      <c r="A49" s="6">
        <v>2040</v>
      </c>
      <c r="B49" s="9">
        <v>4.7549259301199992E-2</v>
      </c>
      <c r="C49" s="9">
        <v>1.0576883238220902</v>
      </c>
    </row>
    <row r="50" spans="1:3" ht="13.8" x14ac:dyDescent="0.2">
      <c r="A50" s="6">
        <v>2045</v>
      </c>
      <c r="B50" s="9">
        <v>4.7549259301199992E-2</v>
      </c>
      <c r="C50" s="9">
        <v>1.0576883238220902</v>
      </c>
    </row>
    <row r="51" spans="1:3" ht="13.8" x14ac:dyDescent="0.2">
      <c r="A51" s="6">
        <v>2050</v>
      </c>
      <c r="B51" s="9">
        <v>4.7549259301199992E-2</v>
      </c>
      <c r="C51" s="9">
        <v>1.0576883238220902</v>
      </c>
    </row>
    <row r="53" spans="1:3" s="34" customFormat="1" ht="17.399999999999999" x14ac:dyDescent="0.3">
      <c r="A53" s="33" t="s">
        <v>15</v>
      </c>
    </row>
    <row r="54" spans="1:3" x14ac:dyDescent="0.2">
      <c r="A54" s="2" t="s">
        <v>8</v>
      </c>
    </row>
    <row r="55" spans="1:3" ht="20.399999999999999" x14ac:dyDescent="0.2">
      <c r="A55" s="3"/>
      <c r="B55" s="4" t="s">
        <v>4</v>
      </c>
      <c r="C55" s="4" t="s">
        <v>5</v>
      </c>
    </row>
    <row r="56" spans="1:3" x14ac:dyDescent="0.2">
      <c r="A56" s="7">
        <v>2010</v>
      </c>
      <c r="B56" s="5" t="s">
        <v>6</v>
      </c>
      <c r="C56" s="5" t="s">
        <v>6</v>
      </c>
    </row>
    <row r="57" spans="1:3" ht="13.8" x14ac:dyDescent="0.25">
      <c r="A57" s="7">
        <v>2015</v>
      </c>
      <c r="B57" s="8">
        <v>1373</v>
      </c>
      <c r="C57" s="8">
        <v>13984</v>
      </c>
    </row>
    <row r="58" spans="1:3" ht="13.8" x14ac:dyDescent="0.25">
      <c r="A58" s="7">
        <v>2020</v>
      </c>
      <c r="B58" s="8">
        <v>4433.2999273253281</v>
      </c>
      <c r="C58" s="8">
        <v>13563.700072674672</v>
      </c>
    </row>
    <row r="59" spans="1:3" ht="13.8" x14ac:dyDescent="0.25">
      <c r="A59" s="6">
        <v>2025</v>
      </c>
      <c r="B59" s="8">
        <v>4433.2999273253281</v>
      </c>
      <c r="C59" s="8">
        <v>13563.700072674672</v>
      </c>
    </row>
    <row r="60" spans="1:3" ht="13.8" x14ac:dyDescent="0.25">
      <c r="A60" s="7">
        <v>2030</v>
      </c>
      <c r="B60" s="8">
        <v>4433.2999273253281</v>
      </c>
      <c r="C60" s="8">
        <v>13563.700072674672</v>
      </c>
    </row>
    <row r="61" spans="1:3" ht="13.8" x14ac:dyDescent="0.25">
      <c r="A61" s="6">
        <v>2035</v>
      </c>
      <c r="B61" s="8">
        <v>4433.2999273253281</v>
      </c>
      <c r="C61" s="8">
        <v>13563.700072674672</v>
      </c>
    </row>
    <row r="62" spans="1:3" ht="13.8" x14ac:dyDescent="0.25">
      <c r="A62" s="6">
        <v>2040</v>
      </c>
      <c r="B62" s="8">
        <v>4433.2999273253281</v>
      </c>
      <c r="C62" s="8">
        <v>13563.700072674672</v>
      </c>
    </row>
    <row r="63" spans="1:3" ht="13.8" x14ac:dyDescent="0.25">
      <c r="A63" s="6">
        <v>2045</v>
      </c>
      <c r="B63" s="8">
        <v>4433.2999273253281</v>
      </c>
      <c r="C63" s="8">
        <v>13563.700072674672</v>
      </c>
    </row>
    <row r="64" spans="1:3" ht="13.8" x14ac:dyDescent="0.25">
      <c r="A64" s="6">
        <v>2050</v>
      </c>
      <c r="B64" s="8">
        <v>4433.2999273253281</v>
      </c>
      <c r="C64" s="8">
        <v>13563.700072674672</v>
      </c>
    </row>
    <row r="66" spans="1:3" x14ac:dyDescent="0.2">
      <c r="A66" s="2" t="s">
        <v>9</v>
      </c>
    </row>
    <row r="67" spans="1:3" ht="20.399999999999999" x14ac:dyDescent="0.2">
      <c r="A67" s="3"/>
      <c r="B67" s="4" t="s">
        <v>4</v>
      </c>
      <c r="C67" s="4" t="s">
        <v>5</v>
      </c>
    </row>
    <row r="68" spans="1:3" x14ac:dyDescent="0.2">
      <c r="A68" s="7">
        <v>2010</v>
      </c>
      <c r="B68" s="5" t="s">
        <v>6</v>
      </c>
      <c r="C68" s="5" t="s">
        <v>6</v>
      </c>
    </row>
    <row r="69" spans="1:3" ht="13.8" x14ac:dyDescent="0.2">
      <c r="A69" s="7">
        <v>2015</v>
      </c>
      <c r="B69" s="9">
        <v>0.104348</v>
      </c>
      <c r="C69" s="9">
        <v>1.062784</v>
      </c>
    </row>
    <row r="70" spans="1:3" ht="13.8" x14ac:dyDescent="0.2">
      <c r="A70" s="7">
        <v>2020</v>
      </c>
      <c r="B70" s="9">
        <v>0.33693079447672492</v>
      </c>
      <c r="C70" s="9">
        <v>1.030841205523275</v>
      </c>
    </row>
    <row r="71" spans="1:3" ht="13.8" x14ac:dyDescent="0.2">
      <c r="A71" s="6">
        <v>2025</v>
      </c>
      <c r="B71" s="9">
        <v>0.33693079447672492</v>
      </c>
      <c r="C71" s="9">
        <v>1.030841205523275</v>
      </c>
    </row>
    <row r="72" spans="1:3" ht="13.8" x14ac:dyDescent="0.2">
      <c r="A72" s="7">
        <v>2030</v>
      </c>
      <c r="B72" s="9">
        <v>0.33693079447672492</v>
      </c>
      <c r="C72" s="9">
        <v>1.030841205523275</v>
      </c>
    </row>
    <row r="73" spans="1:3" ht="13.8" x14ac:dyDescent="0.2">
      <c r="A73" s="6">
        <v>2035</v>
      </c>
      <c r="B73" s="9">
        <v>0.33693079447672492</v>
      </c>
      <c r="C73" s="9">
        <v>1.030841205523275</v>
      </c>
    </row>
    <row r="74" spans="1:3" ht="13.8" x14ac:dyDescent="0.2">
      <c r="A74" s="6">
        <v>2040</v>
      </c>
      <c r="B74" s="9">
        <v>0.33693079447672492</v>
      </c>
      <c r="C74" s="9">
        <v>1.030841205523275</v>
      </c>
    </row>
    <row r="75" spans="1:3" ht="13.8" x14ac:dyDescent="0.2">
      <c r="A75" s="6">
        <v>2045</v>
      </c>
      <c r="B75" s="9">
        <v>0.33693079447672492</v>
      </c>
      <c r="C75" s="9">
        <v>1.030841205523275</v>
      </c>
    </row>
    <row r="76" spans="1:3" ht="13.8" x14ac:dyDescent="0.2">
      <c r="A76" s="6">
        <v>2050</v>
      </c>
      <c r="B76" s="9">
        <v>0.33693079447672492</v>
      </c>
      <c r="C76" s="9">
        <v>1.030841205523275</v>
      </c>
    </row>
    <row r="78" spans="1:3" x14ac:dyDescent="0.2">
      <c r="A78" s="2" t="s">
        <v>10</v>
      </c>
    </row>
    <row r="79" spans="1:3" ht="20.399999999999999" x14ac:dyDescent="0.2">
      <c r="A79" s="3"/>
      <c r="B79" s="4" t="s">
        <v>4</v>
      </c>
      <c r="C79" s="4" t="s">
        <v>5</v>
      </c>
    </row>
    <row r="80" spans="1:3" x14ac:dyDescent="0.2">
      <c r="A80" s="7">
        <v>2010</v>
      </c>
      <c r="B80" s="5" t="s">
        <v>6</v>
      </c>
      <c r="C80" s="5" t="s">
        <v>6</v>
      </c>
    </row>
    <row r="81" spans="1:3" ht="13.8" x14ac:dyDescent="0.2">
      <c r="A81" s="7">
        <v>2015</v>
      </c>
      <c r="B81" s="9">
        <v>0.11009297305319998</v>
      </c>
      <c r="C81" s="9">
        <v>1.1212965296255999</v>
      </c>
    </row>
    <row r="82" spans="1:3" ht="13.8" x14ac:dyDescent="0.2">
      <c r="A82" s="7">
        <v>2020</v>
      </c>
      <c r="B82" s="9">
        <v>0.35548082260435604</v>
      </c>
      <c r="C82" s="9">
        <v>1.0875950958504437</v>
      </c>
    </row>
    <row r="83" spans="1:3" ht="13.8" x14ac:dyDescent="0.2">
      <c r="A83" s="6">
        <v>2025</v>
      </c>
      <c r="B83" s="9">
        <v>0.35548082260435604</v>
      </c>
      <c r="C83" s="9">
        <v>1.0875950958504437</v>
      </c>
    </row>
    <row r="84" spans="1:3" ht="13.8" x14ac:dyDescent="0.2">
      <c r="A84" s="7">
        <v>2030</v>
      </c>
      <c r="B84" s="9">
        <v>0.35548082260435604</v>
      </c>
      <c r="C84" s="9">
        <v>1.0875950958504437</v>
      </c>
    </row>
    <row r="85" spans="1:3" ht="13.8" x14ac:dyDescent="0.2">
      <c r="A85" s="6">
        <v>2035</v>
      </c>
      <c r="B85" s="9">
        <v>0.35548082260435604</v>
      </c>
      <c r="C85" s="9">
        <v>1.0875950958504437</v>
      </c>
    </row>
    <row r="86" spans="1:3" ht="13.8" x14ac:dyDescent="0.2">
      <c r="A86" s="6">
        <v>2040</v>
      </c>
      <c r="B86" s="9">
        <v>0.35548082260435604</v>
      </c>
      <c r="C86" s="9">
        <v>1.0875950958504437</v>
      </c>
    </row>
    <row r="87" spans="1:3" ht="13.8" x14ac:dyDescent="0.2">
      <c r="A87" s="6">
        <v>2045</v>
      </c>
      <c r="B87" s="9">
        <v>0.35548082260435604</v>
      </c>
      <c r="C87" s="9">
        <v>1.0875950958504437</v>
      </c>
    </row>
    <row r="88" spans="1:3" ht="13.8" x14ac:dyDescent="0.2">
      <c r="A88" s="6">
        <v>2050</v>
      </c>
      <c r="B88" s="9">
        <v>0.35548082260435604</v>
      </c>
      <c r="C88" s="9">
        <v>1.0875950958504437</v>
      </c>
    </row>
    <row r="90" spans="1:3" s="35" customFormat="1" ht="17.399999999999999" x14ac:dyDescent="0.3">
      <c r="A90" s="24" t="s">
        <v>16</v>
      </c>
    </row>
    <row r="91" spans="1:3" x14ac:dyDescent="0.2">
      <c r="A91" s="2" t="s">
        <v>8</v>
      </c>
    </row>
    <row r="92" spans="1:3" ht="20.399999999999999" x14ac:dyDescent="0.2">
      <c r="A92" s="3"/>
      <c r="B92" s="4" t="s">
        <v>4</v>
      </c>
      <c r="C92" s="4" t="s">
        <v>5</v>
      </c>
    </row>
    <row r="93" spans="1:3" x14ac:dyDescent="0.2">
      <c r="A93" s="7">
        <v>2010</v>
      </c>
      <c r="B93" s="5" t="s">
        <v>6</v>
      </c>
      <c r="C93" s="5" t="s">
        <v>6</v>
      </c>
    </row>
    <row r="94" spans="1:3" ht="13.8" x14ac:dyDescent="0.25">
      <c r="A94" s="7">
        <v>2015</v>
      </c>
      <c r="B94" s="8">
        <v>1373</v>
      </c>
      <c r="C94" s="8">
        <v>13984</v>
      </c>
    </row>
    <row r="95" spans="1:3" ht="13.8" x14ac:dyDescent="0.25">
      <c r="A95" s="7">
        <v>2020</v>
      </c>
      <c r="B95" s="8">
        <v>2997</v>
      </c>
      <c r="C95" s="8">
        <v>15000</v>
      </c>
    </row>
    <row r="96" spans="1:3" ht="13.8" x14ac:dyDescent="0.25">
      <c r="A96" s="6">
        <v>2025</v>
      </c>
      <c r="B96" s="8">
        <v>2997</v>
      </c>
      <c r="C96" s="8">
        <v>15000</v>
      </c>
    </row>
    <row r="97" spans="1:3" ht="13.8" x14ac:dyDescent="0.25">
      <c r="A97" s="7">
        <v>2030</v>
      </c>
      <c r="B97" s="8">
        <v>2997</v>
      </c>
      <c r="C97" s="8">
        <v>15000</v>
      </c>
    </row>
    <row r="98" spans="1:3" ht="13.8" x14ac:dyDescent="0.25">
      <c r="A98" s="6">
        <v>2035</v>
      </c>
      <c r="B98" s="8">
        <v>2997</v>
      </c>
      <c r="C98" s="8">
        <v>15000</v>
      </c>
    </row>
    <row r="99" spans="1:3" ht="13.8" x14ac:dyDescent="0.25">
      <c r="A99" s="6">
        <v>2040</v>
      </c>
      <c r="B99" s="8">
        <v>2997</v>
      </c>
      <c r="C99" s="8">
        <v>15000</v>
      </c>
    </row>
    <row r="100" spans="1:3" ht="13.8" x14ac:dyDescent="0.25">
      <c r="A100" s="6">
        <v>2045</v>
      </c>
      <c r="B100" s="8">
        <v>2997</v>
      </c>
      <c r="C100" s="8">
        <v>15000</v>
      </c>
    </row>
    <row r="101" spans="1:3" ht="13.8" x14ac:dyDescent="0.25">
      <c r="A101" s="6">
        <v>2050</v>
      </c>
      <c r="B101" s="8">
        <v>2997</v>
      </c>
      <c r="C101" s="8">
        <v>15000</v>
      </c>
    </row>
    <row r="103" spans="1:3" x14ac:dyDescent="0.2">
      <c r="A103" s="2" t="s">
        <v>9</v>
      </c>
    </row>
    <row r="104" spans="1:3" ht="20.399999999999999" x14ac:dyDescent="0.2">
      <c r="A104" s="3"/>
      <c r="B104" s="4" t="s">
        <v>4</v>
      </c>
      <c r="C104" s="4" t="s">
        <v>5</v>
      </c>
    </row>
    <row r="105" spans="1:3" x14ac:dyDescent="0.2">
      <c r="A105" s="7">
        <v>2010</v>
      </c>
      <c r="B105" s="5" t="s">
        <v>6</v>
      </c>
      <c r="C105" s="5" t="s">
        <v>6</v>
      </c>
    </row>
    <row r="106" spans="1:3" ht="13.8" x14ac:dyDescent="0.2">
      <c r="A106" s="7">
        <v>2015</v>
      </c>
      <c r="B106" s="9">
        <v>0.104348</v>
      </c>
      <c r="C106" s="9">
        <v>1.062784</v>
      </c>
    </row>
    <row r="107" spans="1:3" ht="13.8" x14ac:dyDescent="0.2">
      <c r="A107" s="7">
        <v>2020</v>
      </c>
      <c r="B107" s="9">
        <v>0.227772</v>
      </c>
      <c r="C107" s="9">
        <v>1.1399999999999999</v>
      </c>
    </row>
    <row r="108" spans="1:3" ht="13.8" x14ac:dyDescent="0.2">
      <c r="A108" s="6">
        <v>2025</v>
      </c>
      <c r="B108" s="9">
        <v>0.227772</v>
      </c>
      <c r="C108" s="9">
        <v>1.1399999999999999</v>
      </c>
    </row>
    <row r="109" spans="1:3" ht="13.8" x14ac:dyDescent="0.2">
      <c r="A109" s="7">
        <v>2030</v>
      </c>
      <c r="B109" s="9">
        <v>0.227772</v>
      </c>
      <c r="C109" s="9">
        <v>1.1399999999999999</v>
      </c>
    </row>
    <row r="110" spans="1:3" ht="13.8" x14ac:dyDescent="0.2">
      <c r="A110" s="6">
        <v>2035</v>
      </c>
      <c r="B110" s="9">
        <v>0.227772</v>
      </c>
      <c r="C110" s="9">
        <v>1.1399999999999999</v>
      </c>
    </row>
    <row r="111" spans="1:3" ht="13.8" x14ac:dyDescent="0.2">
      <c r="A111" s="6">
        <v>2040</v>
      </c>
      <c r="B111" s="9">
        <v>0.227772</v>
      </c>
      <c r="C111" s="9">
        <v>1.1399999999999999</v>
      </c>
    </row>
    <row r="112" spans="1:3" ht="13.8" x14ac:dyDescent="0.2">
      <c r="A112" s="6">
        <v>2045</v>
      </c>
      <c r="B112" s="9">
        <v>0.227772</v>
      </c>
      <c r="C112" s="9">
        <v>1.1399999999999999</v>
      </c>
    </row>
    <row r="113" spans="1:5" ht="13.8" x14ac:dyDescent="0.2">
      <c r="A113" s="6">
        <v>2050</v>
      </c>
      <c r="B113" s="9">
        <v>0.227772</v>
      </c>
      <c r="C113" s="9">
        <v>1.1399999999999999</v>
      </c>
    </row>
    <row r="115" spans="1:5" x14ac:dyDescent="0.2">
      <c r="A115" s="2" t="s">
        <v>10</v>
      </c>
    </row>
    <row r="116" spans="1:5" ht="20.399999999999999" x14ac:dyDescent="0.2">
      <c r="A116" s="3"/>
      <c r="B116" s="4" t="s">
        <v>4</v>
      </c>
      <c r="C116" s="4" t="s">
        <v>5</v>
      </c>
    </row>
    <row r="117" spans="1:5" x14ac:dyDescent="0.2">
      <c r="A117" s="7">
        <v>2010</v>
      </c>
      <c r="B117" s="5" t="s">
        <v>6</v>
      </c>
      <c r="C117" s="5" t="s">
        <v>6</v>
      </c>
    </row>
    <row r="118" spans="1:5" ht="13.8" x14ac:dyDescent="0.2">
      <c r="A118" s="7">
        <v>2015</v>
      </c>
      <c r="B118" s="9">
        <v>0.11009297305319998</v>
      </c>
      <c r="C118" s="9">
        <v>1.1212965296255999</v>
      </c>
    </row>
    <row r="119" spans="1:5" ht="13.8" x14ac:dyDescent="0.2">
      <c r="A119" s="7">
        <v>2020</v>
      </c>
      <c r="B119" s="9">
        <v>0.24031219245479998</v>
      </c>
      <c r="C119" s="9">
        <v>1.2027637259999999</v>
      </c>
      <c r="E119" s="10"/>
    </row>
    <row r="120" spans="1:5" ht="13.8" x14ac:dyDescent="0.2">
      <c r="A120" s="6">
        <v>2025</v>
      </c>
      <c r="B120" s="9">
        <v>0.24031219245479998</v>
      </c>
      <c r="C120" s="9">
        <v>1.2027637259999999</v>
      </c>
    </row>
    <row r="121" spans="1:5" ht="13.8" x14ac:dyDescent="0.2">
      <c r="A121" s="7">
        <v>2030</v>
      </c>
      <c r="B121" s="9">
        <v>0.24031219245479998</v>
      </c>
      <c r="C121" s="9">
        <v>1.2027637259999999</v>
      </c>
    </row>
    <row r="122" spans="1:5" ht="13.8" x14ac:dyDescent="0.2">
      <c r="A122" s="6">
        <v>2035</v>
      </c>
      <c r="B122" s="9">
        <v>0.24031219245479998</v>
      </c>
      <c r="C122" s="9">
        <v>1.2027637259999999</v>
      </c>
    </row>
    <row r="123" spans="1:5" ht="13.8" x14ac:dyDescent="0.2">
      <c r="A123" s="6">
        <v>2040</v>
      </c>
      <c r="B123" s="9">
        <v>0.24031219245479998</v>
      </c>
      <c r="C123" s="9">
        <v>1.2027637259999999</v>
      </c>
    </row>
    <row r="124" spans="1:5" ht="13.8" x14ac:dyDescent="0.2">
      <c r="A124" s="6">
        <v>2045</v>
      </c>
      <c r="B124" s="9">
        <v>0.24031219245479998</v>
      </c>
      <c r="C124" s="9">
        <v>1.2027637259999999</v>
      </c>
    </row>
    <row r="125" spans="1:5" ht="13.8" x14ac:dyDescent="0.2">
      <c r="A125" s="6">
        <v>2050</v>
      </c>
      <c r="B125" s="9">
        <v>0.24031219245479998</v>
      </c>
      <c r="C125" s="9">
        <v>1.2027637259999999</v>
      </c>
    </row>
    <row r="127" spans="1:5" customFormat="1" ht="13.8" x14ac:dyDescent="0.25"/>
    <row r="128" spans="1:5" customFormat="1" ht="13.8" x14ac:dyDescent="0.25"/>
    <row r="129" customFormat="1" ht="13.8" x14ac:dyDescent="0.25"/>
    <row r="130" customFormat="1" ht="13.8" x14ac:dyDescent="0.25"/>
    <row r="131" customFormat="1" ht="13.8" x14ac:dyDescent="0.25"/>
    <row r="132" customFormat="1" ht="13.8" x14ac:dyDescent="0.25"/>
    <row r="133" customFormat="1" ht="13.8" x14ac:dyDescent="0.25"/>
    <row r="134" customFormat="1" ht="13.8" x14ac:dyDescent="0.25"/>
    <row r="135" customFormat="1" ht="13.8" x14ac:dyDescent="0.25"/>
    <row r="136" customFormat="1" ht="13.8" x14ac:dyDescent="0.25"/>
    <row r="137" customFormat="1" ht="13.8" x14ac:dyDescent="0.25"/>
    <row r="138" customFormat="1" ht="13.8" x14ac:dyDescent="0.25"/>
    <row r="139" customFormat="1" ht="13.8" x14ac:dyDescent="0.25"/>
    <row r="140" customFormat="1" ht="13.8" x14ac:dyDescent="0.25"/>
    <row r="141" customFormat="1" ht="13.8" x14ac:dyDescent="0.25"/>
    <row r="142" customFormat="1" ht="13.8" x14ac:dyDescent="0.25"/>
    <row r="143" customFormat="1" ht="13.8" x14ac:dyDescent="0.25"/>
    <row r="144" customFormat="1" ht="13.8" x14ac:dyDescent="0.25"/>
    <row r="145" customFormat="1" ht="13.8" x14ac:dyDescent="0.25"/>
    <row r="146" customFormat="1" ht="13.8" x14ac:dyDescent="0.25"/>
    <row r="147" customFormat="1" ht="13.8" x14ac:dyDescent="0.25"/>
    <row r="148" customFormat="1" ht="13.8" x14ac:dyDescent="0.25"/>
    <row r="149" customFormat="1" ht="13.8" x14ac:dyDescent="0.25"/>
    <row r="150" customFormat="1" ht="13.8" x14ac:dyDescent="0.25"/>
    <row r="151" customFormat="1" ht="13.8" x14ac:dyDescent="0.25"/>
    <row r="152" customFormat="1" ht="13.8" x14ac:dyDescent="0.25"/>
    <row r="153" customFormat="1" ht="13.8" x14ac:dyDescent="0.25"/>
    <row r="154" customFormat="1" ht="13.8" x14ac:dyDescent="0.25"/>
    <row r="155" customFormat="1" ht="13.8" x14ac:dyDescent="0.25"/>
    <row r="156" customFormat="1" ht="13.8" x14ac:dyDescent="0.25"/>
    <row r="157" customFormat="1" ht="13.8" x14ac:dyDescent="0.25"/>
    <row r="158" customFormat="1" ht="13.8" x14ac:dyDescent="0.25"/>
    <row r="159" customFormat="1" ht="13.8" x14ac:dyDescent="0.25"/>
    <row r="160" customFormat="1" ht="13.8" x14ac:dyDescent="0.25"/>
    <row r="161" customFormat="1" ht="13.8" x14ac:dyDescent="0.25"/>
    <row r="162" customFormat="1" ht="13.8" x14ac:dyDescent="0.25"/>
    <row r="163" customFormat="1" ht="13.8" x14ac:dyDescent="0.25"/>
    <row r="164" customFormat="1" ht="13.8" x14ac:dyDescent="0.25"/>
    <row r="165" customFormat="1" ht="13.8" x14ac:dyDescent="0.25"/>
    <row r="166" customFormat="1" ht="13.8" x14ac:dyDescent="0.25"/>
    <row r="167" customFormat="1" ht="13.8" x14ac:dyDescent="0.25"/>
    <row r="168" customFormat="1" ht="13.8" x14ac:dyDescent="0.25"/>
    <row r="169" customFormat="1" ht="13.8" x14ac:dyDescent="0.25"/>
    <row r="170" customFormat="1" ht="13.8" x14ac:dyDescent="0.25"/>
    <row r="171" customFormat="1" ht="13.8" x14ac:dyDescent="0.25"/>
    <row r="172" customFormat="1" ht="13.8" x14ac:dyDescent="0.25"/>
    <row r="173" customFormat="1" ht="13.8" x14ac:dyDescent="0.25"/>
    <row r="174" customFormat="1" ht="13.8" x14ac:dyDescent="0.25"/>
    <row r="175" customFormat="1" ht="13.8" x14ac:dyDescent="0.25"/>
    <row r="176" customFormat="1" ht="13.8" x14ac:dyDescent="0.25"/>
    <row r="177" customFormat="1" ht="13.8" x14ac:dyDescent="0.25"/>
    <row r="178" customFormat="1" ht="13.8" x14ac:dyDescent="0.25"/>
    <row r="179" customFormat="1" ht="13.8" x14ac:dyDescent="0.25"/>
    <row r="180" customFormat="1" ht="13.8" x14ac:dyDescent="0.25"/>
    <row r="181" customFormat="1" ht="13.8" x14ac:dyDescent="0.25"/>
    <row r="182" customFormat="1" ht="13.8" x14ac:dyDescent="0.25"/>
    <row r="183" customFormat="1" ht="13.8" x14ac:dyDescent="0.25"/>
    <row r="184" customFormat="1" ht="13.8" x14ac:dyDescent="0.25"/>
    <row r="185" customFormat="1" ht="13.8" x14ac:dyDescent="0.25"/>
    <row r="186" customFormat="1" ht="13.8" x14ac:dyDescent="0.25"/>
    <row r="187" customFormat="1" ht="13.8" x14ac:dyDescent="0.25"/>
    <row r="188" customFormat="1" ht="13.8" x14ac:dyDescent="0.25"/>
    <row r="189" customFormat="1" ht="13.8" x14ac:dyDescent="0.25"/>
    <row r="190" customFormat="1" ht="13.8" x14ac:dyDescent="0.25"/>
    <row r="191" customFormat="1" ht="13.8" x14ac:dyDescent="0.25"/>
    <row r="192" customFormat="1" ht="13.8" x14ac:dyDescent="0.25"/>
    <row r="193" customFormat="1" ht="13.8" x14ac:dyDescent="0.25"/>
    <row r="194" customFormat="1" ht="13.8" x14ac:dyDescent="0.25"/>
    <row r="195" customFormat="1" ht="13.8" x14ac:dyDescent="0.25"/>
    <row r="196" customFormat="1" ht="13.8" x14ac:dyDescent="0.25"/>
    <row r="197" customFormat="1" ht="13.8" x14ac:dyDescent="0.25"/>
    <row r="198" customFormat="1" ht="13.8" x14ac:dyDescent="0.25"/>
    <row r="199" customFormat="1" ht="13.8" x14ac:dyDescent="0.25"/>
    <row r="200" customFormat="1" ht="13.8" x14ac:dyDescent="0.25"/>
    <row r="201" customFormat="1" ht="13.8" x14ac:dyDescent="0.25"/>
    <row r="202" customFormat="1" ht="13.8" x14ac:dyDescent="0.25"/>
    <row r="203" customFormat="1" ht="13.8" x14ac:dyDescent="0.25"/>
    <row r="204" customFormat="1" ht="13.8" x14ac:dyDescent="0.25"/>
    <row r="205" customFormat="1" ht="13.8" x14ac:dyDescent="0.25"/>
    <row r="206" customFormat="1" ht="13.8" x14ac:dyDescent="0.25"/>
    <row r="207" customFormat="1" ht="13.8" x14ac:dyDescent="0.25"/>
    <row r="208" customFormat="1" ht="13.8" x14ac:dyDescent="0.25"/>
    <row r="209" customFormat="1" ht="13.8" x14ac:dyDescent="0.25"/>
    <row r="210" customFormat="1" ht="13.8" x14ac:dyDescent="0.25"/>
    <row r="211" customFormat="1" ht="13.8" x14ac:dyDescent="0.25"/>
    <row r="212" customFormat="1" ht="13.8" x14ac:dyDescent="0.25"/>
    <row r="213" customFormat="1" ht="13.8" x14ac:dyDescent="0.25"/>
    <row r="214" customFormat="1" ht="13.8" x14ac:dyDescent="0.25"/>
    <row r="215" customFormat="1" ht="13.8" x14ac:dyDescent="0.25"/>
    <row r="216" customFormat="1" ht="13.8" x14ac:dyDescent="0.25"/>
    <row r="217" customFormat="1" ht="13.8" x14ac:dyDescent="0.25"/>
    <row r="218" customFormat="1" ht="13.8" x14ac:dyDescent="0.25"/>
    <row r="219" customFormat="1" ht="13.8" x14ac:dyDescent="0.25"/>
    <row r="220" customFormat="1" ht="13.8" x14ac:dyDescent="0.25"/>
    <row r="221" customFormat="1" ht="13.8" x14ac:dyDescent="0.25"/>
    <row r="222" customFormat="1" ht="13.8" x14ac:dyDescent="0.25"/>
    <row r="223" customFormat="1" ht="13.8" x14ac:dyDescent="0.25"/>
    <row r="224" customFormat="1" ht="13.8" x14ac:dyDescent="0.25"/>
    <row r="225" customFormat="1" ht="13.8" x14ac:dyDescent="0.25"/>
    <row r="226" customFormat="1" ht="13.8" x14ac:dyDescent="0.25"/>
    <row r="227" customFormat="1" ht="13.8" x14ac:dyDescent="0.25"/>
    <row r="228" customFormat="1" ht="13.8" x14ac:dyDescent="0.25"/>
    <row r="229" customFormat="1" ht="13.8" x14ac:dyDescent="0.25"/>
    <row r="230" customFormat="1" ht="13.8" x14ac:dyDescent="0.25"/>
    <row r="231" customFormat="1" ht="13.8" x14ac:dyDescent="0.25"/>
    <row r="232" customFormat="1" ht="13.8" x14ac:dyDescent="0.25"/>
    <row r="233" customFormat="1" ht="13.8" x14ac:dyDescent="0.25"/>
    <row r="234" customFormat="1" ht="13.8" x14ac:dyDescent="0.25"/>
    <row r="235" customFormat="1" ht="13.8" x14ac:dyDescent="0.25"/>
    <row r="236" customFormat="1" ht="13.8" x14ac:dyDescent="0.25"/>
  </sheetData>
  <mergeCells count="3">
    <mergeCell ref="B4:C4"/>
    <mergeCell ref="D4:E4"/>
    <mergeCell ref="F4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84FE-1FF4-453F-BDAD-A81B4166AB4A}">
  <dimension ref="A1:R28"/>
  <sheetViews>
    <sheetView topLeftCell="A4" workbookViewId="0">
      <selection activeCell="K22" sqref="K22"/>
    </sheetView>
  </sheetViews>
  <sheetFormatPr defaultColWidth="8" defaultRowHeight="10.199999999999999" x14ac:dyDescent="0.2"/>
  <cols>
    <col min="1" max="1" width="8" style="38"/>
    <col min="2" max="4" width="10" style="38" customWidth="1"/>
    <col min="5" max="5" width="2.296875" style="38" customWidth="1"/>
    <col min="6" max="6" width="5.09765625" style="38" customWidth="1"/>
    <col min="7" max="8" width="8" style="38"/>
    <col min="9" max="9" width="9.59765625" style="38" customWidth="1"/>
    <col min="10" max="13" width="8" style="38"/>
    <col min="14" max="14" width="2.296875" style="38" customWidth="1"/>
    <col min="15" max="16384" width="8" style="38"/>
  </cols>
  <sheetData>
    <row r="1" spans="1:18" ht="17.399999999999999" x14ac:dyDescent="0.2">
      <c r="A1" s="36" t="s">
        <v>17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8" x14ac:dyDescent="0.2">
      <c r="A2" s="37"/>
      <c r="B2" s="37"/>
      <c r="C2" s="37"/>
      <c r="D2" s="37"/>
      <c r="E2" s="37"/>
      <c r="F2" s="37"/>
      <c r="G2" s="37"/>
      <c r="H2" s="37"/>
      <c r="I2" s="39"/>
      <c r="J2" s="37"/>
      <c r="K2" s="37"/>
      <c r="L2" s="37"/>
    </row>
    <row r="3" spans="1:18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8" ht="15.6" x14ac:dyDescent="0.2">
      <c r="A4" s="40" t="s">
        <v>18</v>
      </c>
      <c r="B4" s="37"/>
      <c r="C4" s="37"/>
      <c r="D4" s="37"/>
      <c r="E4" s="37"/>
      <c r="F4" s="39"/>
      <c r="G4" s="37"/>
      <c r="H4" s="37"/>
      <c r="I4" s="37"/>
      <c r="J4" s="37"/>
      <c r="K4" s="37"/>
      <c r="L4" s="37"/>
      <c r="O4" s="41" t="s">
        <v>19</v>
      </c>
    </row>
    <row r="5" spans="1:18" s="42" customFormat="1" ht="51" x14ac:dyDescent="0.25">
      <c r="B5" s="42" t="s">
        <v>20</v>
      </c>
      <c r="C5" s="42" t="s">
        <v>20</v>
      </c>
      <c r="D5" s="42" t="s">
        <v>20</v>
      </c>
      <c r="G5" s="42" t="s">
        <v>21</v>
      </c>
      <c r="H5" s="42" t="s">
        <v>22</v>
      </c>
      <c r="I5" s="42" t="s">
        <v>22</v>
      </c>
      <c r="J5" s="42" t="s">
        <v>23</v>
      </c>
      <c r="K5" s="43" t="s">
        <v>24</v>
      </c>
      <c r="L5" s="43" t="s">
        <v>24</v>
      </c>
      <c r="M5" s="43" t="s">
        <v>24</v>
      </c>
      <c r="O5" s="42" t="s">
        <v>25</v>
      </c>
      <c r="P5" s="42" t="s">
        <v>23</v>
      </c>
      <c r="Q5" s="42" t="s">
        <v>23</v>
      </c>
      <c r="R5" s="42" t="s">
        <v>23</v>
      </c>
    </row>
    <row r="6" spans="1:18" s="44" customFormat="1" ht="20.399999999999999" x14ac:dyDescent="0.25">
      <c r="B6" s="44" t="s">
        <v>26</v>
      </c>
      <c r="C6" s="44" t="s">
        <v>27</v>
      </c>
      <c r="D6" s="44" t="s">
        <v>28</v>
      </c>
      <c r="G6" s="44" t="s">
        <v>29</v>
      </c>
      <c r="H6" s="44" t="s">
        <v>30</v>
      </c>
      <c r="I6" s="44" t="s">
        <v>31</v>
      </c>
      <c r="J6" s="44" t="s">
        <v>32</v>
      </c>
      <c r="K6" s="45" t="s">
        <v>33</v>
      </c>
      <c r="L6" s="45" t="s">
        <v>26</v>
      </c>
      <c r="M6" s="45" t="s">
        <v>28</v>
      </c>
      <c r="O6" s="44" t="s">
        <v>34</v>
      </c>
      <c r="P6" s="44" t="s">
        <v>35</v>
      </c>
      <c r="Q6" s="44" t="s">
        <v>36</v>
      </c>
      <c r="R6" s="44" t="s">
        <v>37</v>
      </c>
    </row>
    <row r="7" spans="1:18" x14ac:dyDescent="0.2">
      <c r="A7" s="46">
        <v>2015</v>
      </c>
      <c r="B7" s="47">
        <f>C7*76/1000</f>
        <v>1.0640000000000001</v>
      </c>
      <c r="C7" s="48">
        <f>'[1]2015 Flat Baseline &amp; Volumes'!C33</f>
        <v>14</v>
      </c>
      <c r="D7" s="48">
        <f t="shared" ref="D7:D14" si="0">B7*1.0550559</f>
        <v>1.1225794776</v>
      </c>
      <c r="E7" s="48"/>
      <c r="F7" s="46">
        <v>2015</v>
      </c>
      <c r="G7" s="49">
        <v>1.1313743769398932</v>
      </c>
      <c r="H7" s="39">
        <f t="shared" ref="H7:H14" si="1">G7*D7*1000</f>
        <v>1270.0576570352107</v>
      </c>
      <c r="I7" s="39">
        <f>H7/0.453592</f>
        <v>2800.0001257412182</v>
      </c>
      <c r="J7" s="50">
        <v>7.9</v>
      </c>
      <c r="K7" s="51">
        <f>I7/J7</f>
        <v>354.43039566344532</v>
      </c>
      <c r="L7" s="52">
        <f>K7*118/1000000</f>
        <v>4.1822786688286546E-2</v>
      </c>
      <c r="M7" s="52">
        <f>L7*1.0550559</f>
        <v>4.4125377849918178E-2</v>
      </c>
      <c r="O7" s="53">
        <v>27.182608869031473</v>
      </c>
      <c r="P7" s="54">
        <f t="shared" ref="P7:P14" si="2">J7*0.453592</f>
        <v>3.5833767999999999</v>
      </c>
      <c r="Q7" s="54">
        <f>P7*(1/O7)</f>
        <v>0.13182608105296542</v>
      </c>
      <c r="R7" s="54">
        <f>Q7/0.12449659060916</f>
        <v>1.0588730214051834</v>
      </c>
    </row>
    <row r="8" spans="1:18" x14ac:dyDescent="0.2">
      <c r="A8" s="46">
        <v>2020</v>
      </c>
      <c r="B8" s="47">
        <f t="shared" ref="B8:B14" si="3">C8*76/1000</f>
        <v>1.0640000000000001</v>
      </c>
      <c r="C8" s="48">
        <f>'[1]2015 Flat Baseline &amp; Volumes'!C34</f>
        <v>14</v>
      </c>
      <c r="D8" s="48">
        <f t="shared" si="0"/>
        <v>1.1225794776</v>
      </c>
      <c r="E8" s="37"/>
      <c r="F8" s="46">
        <v>2020</v>
      </c>
      <c r="G8" s="49">
        <v>1.1700364509720118</v>
      </c>
      <c r="H8" s="39">
        <f t="shared" si="1"/>
        <v>1313.4589079051191</v>
      </c>
      <c r="I8" s="39">
        <f t="shared" ref="I8:I14" si="4">H8/0.453592</f>
        <v>2895.683583275541</v>
      </c>
      <c r="J8" s="50">
        <v>7.7974025974025967</v>
      </c>
      <c r="K8" s="51">
        <f t="shared" ref="K8:K14" si="5">I8/J8</f>
        <v>371.36514975385853</v>
      </c>
      <c r="L8" s="52">
        <f t="shared" ref="L8:L14" si="6">K8*118/1000000</f>
        <v>4.3821087670955307E-2</v>
      </c>
      <c r="M8" s="52">
        <f t="shared" ref="M8:M14" si="7">L8*1.0550559</f>
        <v>4.623369709165865E-2</v>
      </c>
      <c r="O8" s="53">
        <v>27.182608869031473</v>
      </c>
      <c r="P8" s="54">
        <f t="shared" si="2"/>
        <v>3.5368394389610387</v>
      </c>
      <c r="Q8" s="54">
        <f t="shared" ref="Q8:Q14" si="8">P8*(1/O8)</f>
        <v>0.13011405402630355</v>
      </c>
      <c r="R8" s="54">
        <f t="shared" ref="R8:R14" si="9">Q8/0.12449659060916</f>
        <v>1.0451214237245967</v>
      </c>
    </row>
    <row r="9" spans="1:18" x14ac:dyDescent="0.2">
      <c r="A9" s="46">
        <v>2025</v>
      </c>
      <c r="B9" s="47">
        <f t="shared" si="3"/>
        <v>1.0640000000000001</v>
      </c>
      <c r="C9" s="48">
        <f>'[1]2015 Flat Baseline &amp; Volumes'!C35</f>
        <v>14</v>
      </c>
      <c r="D9" s="48">
        <f t="shared" si="0"/>
        <v>1.1225794776</v>
      </c>
      <c r="E9" s="37"/>
      <c r="F9" s="46">
        <v>2025</v>
      </c>
      <c r="G9" s="49">
        <v>1.2121868324355998</v>
      </c>
      <c r="H9" s="39">
        <f t="shared" si="1"/>
        <v>1360.7760611091544</v>
      </c>
      <c r="I9" s="39">
        <f t="shared" si="4"/>
        <v>3000.0001347227339</v>
      </c>
      <c r="J9" s="50">
        <v>7.6948051948051948</v>
      </c>
      <c r="K9" s="51">
        <f t="shared" si="5"/>
        <v>389.87343522978989</v>
      </c>
      <c r="L9" s="52">
        <f t="shared" si="6"/>
        <v>4.600506535711521E-2</v>
      </c>
      <c r="M9" s="52">
        <f t="shared" si="7"/>
        <v>4.8537915634910007E-2</v>
      </c>
      <c r="O9" s="53">
        <v>27.182608869031473</v>
      </c>
      <c r="P9" s="54">
        <f t="shared" si="2"/>
        <v>3.4903020779220779</v>
      </c>
      <c r="Q9" s="54">
        <f t="shared" si="8"/>
        <v>0.12840202699964165</v>
      </c>
      <c r="R9" s="54">
        <f t="shared" si="9"/>
        <v>1.0313698260440098</v>
      </c>
    </row>
    <row r="10" spans="1:18" x14ac:dyDescent="0.2">
      <c r="A10" s="46">
        <v>2030</v>
      </c>
      <c r="B10" s="47">
        <f t="shared" si="3"/>
        <v>1.0640000000000001</v>
      </c>
      <c r="C10" s="48">
        <f>'[1]2015 Flat Baseline &amp; Volumes'!C36</f>
        <v>14</v>
      </c>
      <c r="D10" s="48">
        <f t="shared" si="0"/>
        <v>1.1225794776</v>
      </c>
      <c r="E10" s="37"/>
      <c r="F10" s="46">
        <v>2030</v>
      </c>
      <c r="G10" s="49">
        <v>1.2096663393136391</v>
      </c>
      <c r="H10" s="39">
        <f t="shared" si="1"/>
        <v>1357.9466072570092</v>
      </c>
      <c r="I10" s="39">
        <f t="shared" si="4"/>
        <v>2993.762251664512</v>
      </c>
      <c r="J10" s="50">
        <v>7.6596142857142873</v>
      </c>
      <c r="K10" s="51">
        <f t="shared" si="5"/>
        <v>390.8502621663452</v>
      </c>
      <c r="L10" s="52">
        <f t="shared" si="6"/>
        <v>4.6120330935628735E-2</v>
      </c>
      <c r="M10" s="52">
        <f t="shared" si="7"/>
        <v>4.8659527263587611E-2</v>
      </c>
      <c r="O10" s="53">
        <v>27.182608869031473</v>
      </c>
      <c r="P10" s="54">
        <f t="shared" si="2"/>
        <v>3.4743397630857151</v>
      </c>
      <c r="Q10" s="54">
        <f t="shared" si="8"/>
        <v>0.12781480172949666</v>
      </c>
      <c r="R10" s="54">
        <f t="shared" si="9"/>
        <v>1.0266530280395687</v>
      </c>
    </row>
    <row r="11" spans="1:18" x14ac:dyDescent="0.2">
      <c r="A11" s="46">
        <v>2035</v>
      </c>
      <c r="B11" s="47">
        <f t="shared" si="3"/>
        <v>1.0640000000000001</v>
      </c>
      <c r="C11" s="48">
        <f>'[1]2015 Flat Baseline &amp; Volumes'!C37</f>
        <v>14</v>
      </c>
      <c r="D11" s="48">
        <f t="shared" si="0"/>
        <v>1.1225794776</v>
      </c>
      <c r="E11" s="37"/>
      <c r="F11" s="46">
        <v>2035</v>
      </c>
      <c r="G11" s="49">
        <v>1.2068266712667119</v>
      </c>
      <c r="H11" s="39">
        <f t="shared" si="1"/>
        <v>1354.7588541843324</v>
      </c>
      <c r="I11" s="39">
        <f t="shared" si="4"/>
        <v>2986.7344533949727</v>
      </c>
      <c r="J11" s="50">
        <v>7.6244233766233807</v>
      </c>
      <c r="K11" s="51">
        <f t="shared" si="5"/>
        <v>391.73250301817632</v>
      </c>
      <c r="L11" s="52">
        <f t="shared" si="6"/>
        <v>4.6224435356144809E-2</v>
      </c>
      <c r="M11" s="52">
        <f t="shared" si="7"/>
        <v>4.8769363246669181E-2</v>
      </c>
      <c r="O11" s="53">
        <v>27.182608869031473</v>
      </c>
      <c r="P11" s="54">
        <f t="shared" si="2"/>
        <v>3.4583774482493523</v>
      </c>
      <c r="Q11" s="54">
        <f t="shared" si="8"/>
        <v>0.12722757645935168</v>
      </c>
      <c r="R11" s="54">
        <f t="shared" si="9"/>
        <v>1.0219362300351278</v>
      </c>
    </row>
    <row r="12" spans="1:18" x14ac:dyDescent="0.2">
      <c r="A12" s="46">
        <v>2040</v>
      </c>
      <c r="B12" s="47">
        <f t="shared" si="3"/>
        <v>1.0640000000000001</v>
      </c>
      <c r="C12" s="48">
        <f>'[1]2015 Flat Baseline &amp; Volumes'!C38</f>
        <v>14</v>
      </c>
      <c r="D12" s="48">
        <f t="shared" si="0"/>
        <v>1.1225794776</v>
      </c>
      <c r="E12" s="37"/>
      <c r="F12" s="46">
        <v>2040</v>
      </c>
      <c r="G12" s="49">
        <v>1.2036804555312097</v>
      </c>
      <c r="H12" s="39">
        <f t="shared" si="1"/>
        <v>1351.2269769675554</v>
      </c>
      <c r="I12" s="39">
        <f t="shared" si="4"/>
        <v>2978.9479906337751</v>
      </c>
      <c r="J12" s="50">
        <v>7.5892324675324732</v>
      </c>
      <c r="K12" s="51">
        <f t="shared" si="5"/>
        <v>392.52295978256365</v>
      </c>
      <c r="L12" s="52">
        <f t="shared" si="6"/>
        <v>4.6317709254342511E-2</v>
      </c>
      <c r="M12" s="52">
        <f t="shared" si="7"/>
        <v>4.8867772423278666E-2</v>
      </c>
      <c r="O12" s="53">
        <v>27.182608869031473</v>
      </c>
      <c r="P12" s="54">
        <f t="shared" si="2"/>
        <v>3.4424151334129895</v>
      </c>
      <c r="Q12" s="54">
        <f t="shared" si="8"/>
        <v>0.12664035118920666</v>
      </c>
      <c r="R12" s="54">
        <f t="shared" si="9"/>
        <v>1.0172194320306867</v>
      </c>
    </row>
    <row r="13" spans="1:18" x14ac:dyDescent="0.2">
      <c r="A13" s="46">
        <v>2045</v>
      </c>
      <c r="B13" s="47">
        <f t="shared" si="3"/>
        <v>1.0640000000000001</v>
      </c>
      <c r="C13" s="48">
        <f>'[1]2015 Flat Baseline &amp; Volumes'!C39</f>
        <v>14</v>
      </c>
      <c r="D13" s="48">
        <f t="shared" si="0"/>
        <v>1.1225794776</v>
      </c>
      <c r="E13" s="37"/>
      <c r="F13" s="46">
        <v>2045</v>
      </c>
      <c r="G13" s="49">
        <v>1.2002399621994462</v>
      </c>
      <c r="H13" s="39">
        <f t="shared" si="1"/>
        <v>1347.3647497604979</v>
      </c>
      <c r="I13" s="39">
        <f t="shared" si="4"/>
        <v>2970.4332302167982</v>
      </c>
      <c r="J13" s="50">
        <v>7.5540415584415657</v>
      </c>
      <c r="K13" s="51">
        <f t="shared" si="5"/>
        <v>393.22436966174337</v>
      </c>
      <c r="L13" s="52">
        <f t="shared" si="6"/>
        <v>4.6400475620085715E-2</v>
      </c>
      <c r="M13" s="52">
        <f t="shared" si="7"/>
        <v>4.8955095565777589E-2</v>
      </c>
      <c r="O13" s="53">
        <v>27.182608869031473</v>
      </c>
      <c r="P13" s="54">
        <f t="shared" si="2"/>
        <v>3.4264528185766268</v>
      </c>
      <c r="Q13" s="54">
        <f t="shared" si="8"/>
        <v>0.12605312591906168</v>
      </c>
      <c r="R13" s="54">
        <f t="shared" si="9"/>
        <v>1.0125026340262457</v>
      </c>
    </row>
    <row r="14" spans="1:18" x14ac:dyDescent="0.2">
      <c r="A14" s="46">
        <v>2050</v>
      </c>
      <c r="B14" s="47">
        <f t="shared" si="3"/>
        <v>1.0640000000000001</v>
      </c>
      <c r="C14" s="48">
        <f>'[1]2015 Flat Baseline &amp; Volumes'!C40</f>
        <v>14</v>
      </c>
      <c r="D14" s="48">
        <f t="shared" si="0"/>
        <v>1.1225794776</v>
      </c>
      <c r="E14" s="37"/>
      <c r="F14" s="46">
        <v>2050</v>
      </c>
      <c r="G14" s="49">
        <v>1.2012163636298412</v>
      </c>
      <c r="H14" s="39">
        <f t="shared" si="1"/>
        <v>1348.4608379681588</v>
      </c>
      <c r="I14" s="39">
        <f t="shared" si="4"/>
        <v>2972.8496930460828</v>
      </c>
      <c r="J14" s="50">
        <v>7.5188506493506493</v>
      </c>
      <c r="K14" s="51">
        <f t="shared" si="5"/>
        <v>395.38618755551784</v>
      </c>
      <c r="L14" s="52">
        <f t="shared" si="6"/>
        <v>4.6655570131551104E-2</v>
      </c>
      <c r="M14" s="52">
        <f t="shared" si="7"/>
        <v>4.9224234535156765E-2</v>
      </c>
      <c r="O14" s="53">
        <v>27.182608869031473</v>
      </c>
      <c r="P14" s="54">
        <f t="shared" si="2"/>
        <v>3.4104905037402595</v>
      </c>
      <c r="Q14" s="54">
        <f t="shared" si="8"/>
        <v>0.12546590064891652</v>
      </c>
      <c r="R14" s="54">
        <f t="shared" si="9"/>
        <v>1.0077858360218035</v>
      </c>
    </row>
    <row r="15" spans="1:18" x14ac:dyDescent="0.2">
      <c r="A15" s="37"/>
      <c r="B15" s="48"/>
      <c r="C15" s="37"/>
      <c r="D15" s="37"/>
      <c r="E15" s="37"/>
      <c r="F15" s="37"/>
      <c r="G15" s="37"/>
      <c r="H15" s="37"/>
      <c r="I15" s="37"/>
      <c r="J15" s="37"/>
      <c r="K15" s="55"/>
      <c r="L15" s="37"/>
    </row>
    <row r="18" spans="1:18" ht="15.6" x14ac:dyDescent="0.2">
      <c r="A18" s="40" t="s">
        <v>38</v>
      </c>
      <c r="B18" s="37"/>
      <c r="C18" s="37"/>
      <c r="D18" s="37"/>
      <c r="E18" s="37"/>
      <c r="F18" s="39"/>
      <c r="G18" s="37"/>
      <c r="H18" s="37"/>
      <c r="I18" s="37"/>
      <c r="J18" s="37"/>
      <c r="K18" s="37"/>
      <c r="L18" s="37"/>
      <c r="O18" s="41" t="s">
        <v>19</v>
      </c>
    </row>
    <row r="19" spans="1:18" ht="51" x14ac:dyDescent="0.2">
      <c r="A19" s="42"/>
      <c r="B19" s="42" t="s">
        <v>20</v>
      </c>
      <c r="C19" s="42" t="s">
        <v>20</v>
      </c>
      <c r="D19" s="42" t="s">
        <v>20</v>
      </c>
      <c r="E19" s="42"/>
      <c r="F19" s="42"/>
      <c r="G19" s="42" t="s">
        <v>21</v>
      </c>
      <c r="H19" s="42" t="s">
        <v>22</v>
      </c>
      <c r="I19" s="42" t="s">
        <v>22</v>
      </c>
      <c r="J19" s="42" t="s">
        <v>23</v>
      </c>
      <c r="K19" s="43" t="s">
        <v>24</v>
      </c>
      <c r="L19" s="43" t="s">
        <v>24</v>
      </c>
      <c r="M19" s="43" t="s">
        <v>24</v>
      </c>
      <c r="N19" s="42"/>
      <c r="O19" s="42" t="s">
        <v>25</v>
      </c>
      <c r="P19" s="42" t="s">
        <v>23</v>
      </c>
      <c r="Q19" s="42" t="s">
        <v>23</v>
      </c>
      <c r="R19" s="42" t="s">
        <v>23</v>
      </c>
    </row>
    <row r="20" spans="1:18" ht="20.399999999999999" x14ac:dyDescent="0.2">
      <c r="A20" s="44"/>
      <c r="B20" s="44" t="s">
        <v>26</v>
      </c>
      <c r="C20" s="44" t="s">
        <v>27</v>
      </c>
      <c r="D20" s="44" t="s">
        <v>28</v>
      </c>
      <c r="E20" s="44"/>
      <c r="F20" s="44"/>
      <c r="G20" s="44" t="s">
        <v>29</v>
      </c>
      <c r="H20" s="44" t="s">
        <v>30</v>
      </c>
      <c r="I20" s="44" t="s">
        <v>31</v>
      </c>
      <c r="J20" s="44" t="s">
        <v>32</v>
      </c>
      <c r="K20" s="45" t="s">
        <v>33</v>
      </c>
      <c r="L20" s="45" t="s">
        <v>26</v>
      </c>
      <c r="M20" s="45" t="s">
        <v>28</v>
      </c>
      <c r="N20" s="44"/>
      <c r="O20" s="44" t="s">
        <v>34</v>
      </c>
      <c r="P20" s="44" t="s">
        <v>35</v>
      </c>
      <c r="Q20" s="44" t="s">
        <v>36</v>
      </c>
      <c r="R20" s="44" t="s">
        <v>37</v>
      </c>
    </row>
    <row r="21" spans="1:18" x14ac:dyDescent="0.2">
      <c r="A21" s="46">
        <v>2015</v>
      </c>
      <c r="B21" s="47">
        <f>C21*76/1000</f>
        <v>1.254</v>
      </c>
      <c r="C21" s="48">
        <f>'[1]2015 Flat Baseline &amp; Volumes'!C33+'[1]2015 Flat Baseline &amp; Volumes'!H33</f>
        <v>16.5</v>
      </c>
      <c r="D21" s="48">
        <f t="shared" ref="D21:D28" si="10">B21*1.0550559</f>
        <v>1.3230400985999999</v>
      </c>
      <c r="E21" s="48"/>
      <c r="F21" s="46">
        <v>2015</v>
      </c>
      <c r="G21" s="49">
        <v>1.1313743769398932</v>
      </c>
      <c r="H21" s="39">
        <f t="shared" ref="H21:H28" si="11">G21*D21*1000</f>
        <v>1496.8536672200698</v>
      </c>
      <c r="I21" s="39">
        <f>H21/0.453592</f>
        <v>3300.0001481950076</v>
      </c>
      <c r="J21" s="50">
        <v>7.9</v>
      </c>
      <c r="K21" s="51">
        <f>I21/J21</f>
        <v>417.72153774620347</v>
      </c>
      <c r="L21" s="52">
        <f>K21*118/1000000</f>
        <v>4.9291141454052008E-2</v>
      </c>
      <c r="M21" s="52">
        <f>L21*1.0550559</f>
        <v>5.2004909608832146E-2</v>
      </c>
      <c r="O21" s="53">
        <v>27.182608869031473</v>
      </c>
      <c r="P21" s="54">
        <f t="shared" ref="P21:P28" si="12">J21*0.453592</f>
        <v>3.5833767999999999</v>
      </c>
      <c r="Q21" s="54">
        <f>P21*(1/O21)</f>
        <v>0.13182608105296542</v>
      </c>
      <c r="R21" s="54">
        <f>Q21/0.12449659060916</f>
        <v>1.0588730214051834</v>
      </c>
    </row>
    <row r="22" spans="1:18" x14ac:dyDescent="0.2">
      <c r="A22" s="46">
        <v>2020</v>
      </c>
      <c r="B22" s="47">
        <f t="shared" ref="B22:B28" si="13">C22*76/1000</f>
        <v>1.444</v>
      </c>
      <c r="C22" s="48">
        <f>'[1]2015 Flat Baseline &amp; Volumes'!C34+'[1]2015 Flat Baseline &amp; Volumes'!H34</f>
        <v>19</v>
      </c>
      <c r="D22" s="48">
        <f t="shared" si="10"/>
        <v>1.5235007195999999</v>
      </c>
      <c r="E22" s="37"/>
      <c r="F22" s="46">
        <v>2020</v>
      </c>
      <c r="G22" s="49">
        <v>1.1700364509720118</v>
      </c>
      <c r="H22" s="39">
        <f t="shared" si="11"/>
        <v>1782.5513750140899</v>
      </c>
      <c r="I22" s="39">
        <f t="shared" ref="I22:I28" si="14">H22/0.453592</f>
        <v>3929.8562915882335</v>
      </c>
      <c r="J22" s="50">
        <v>7.7974025974025967</v>
      </c>
      <c r="K22" s="51">
        <f t="shared" ref="K22:K28" si="15">I22/J22</f>
        <v>503.9955603802365</v>
      </c>
      <c r="L22" s="52">
        <f t="shared" ref="L22:L28" si="16">K22*118/1000000</f>
        <v>5.9471476124867903E-2</v>
      </c>
      <c r="M22" s="52">
        <f t="shared" ref="M22:M28" si="17">L22*1.0550559</f>
        <v>6.2745731767251012E-2</v>
      </c>
      <c r="O22" s="53">
        <v>27.182608869031473</v>
      </c>
      <c r="P22" s="54">
        <f t="shared" si="12"/>
        <v>3.5368394389610387</v>
      </c>
      <c r="Q22" s="54">
        <f t="shared" ref="Q22:Q28" si="18">P22*(1/O22)</f>
        <v>0.13011405402630355</v>
      </c>
      <c r="R22" s="54">
        <f t="shared" ref="R22:R28" si="19">Q22/0.12449659060916</f>
        <v>1.0451214237245967</v>
      </c>
    </row>
    <row r="23" spans="1:18" x14ac:dyDescent="0.2">
      <c r="A23" s="46">
        <v>2025</v>
      </c>
      <c r="B23" s="47">
        <f t="shared" si="13"/>
        <v>1.444</v>
      </c>
      <c r="C23" s="48">
        <f>'[1]2015 Flat Baseline &amp; Volumes'!C35+'[1]2015 Flat Baseline &amp; Volumes'!H35</f>
        <v>19</v>
      </c>
      <c r="D23" s="48">
        <f t="shared" si="10"/>
        <v>1.5235007195999999</v>
      </c>
      <c r="E23" s="37"/>
      <c r="F23" s="46">
        <v>2025</v>
      </c>
      <c r="G23" s="49">
        <v>1.2121868324355998</v>
      </c>
      <c r="H23" s="39">
        <f t="shared" si="11"/>
        <v>1846.7675115052807</v>
      </c>
      <c r="I23" s="39">
        <f t="shared" si="14"/>
        <v>4071.428754266567</v>
      </c>
      <c r="J23" s="50">
        <v>7.6948051948051948</v>
      </c>
      <c r="K23" s="51">
        <f t="shared" si="15"/>
        <v>529.11394781185766</v>
      </c>
      <c r="L23" s="52">
        <f t="shared" si="16"/>
        <v>6.2435445841799206E-2</v>
      </c>
      <c r="M23" s="52">
        <f t="shared" si="17"/>
        <v>6.5872885504520709E-2</v>
      </c>
      <c r="O23" s="53">
        <v>27.182608869031473</v>
      </c>
      <c r="P23" s="54">
        <f t="shared" si="12"/>
        <v>3.4903020779220779</v>
      </c>
      <c r="Q23" s="54">
        <f t="shared" si="18"/>
        <v>0.12840202699964165</v>
      </c>
      <c r="R23" s="54">
        <f t="shared" si="19"/>
        <v>1.0313698260440098</v>
      </c>
    </row>
    <row r="24" spans="1:18" x14ac:dyDescent="0.2">
      <c r="A24" s="46">
        <v>2030</v>
      </c>
      <c r="B24" s="47">
        <f t="shared" si="13"/>
        <v>1.444</v>
      </c>
      <c r="C24" s="48">
        <f>'[1]2015 Flat Baseline &amp; Volumes'!C36+'[1]2015 Flat Baseline &amp; Volumes'!H36</f>
        <v>19</v>
      </c>
      <c r="D24" s="48">
        <f t="shared" si="10"/>
        <v>1.5235007195999999</v>
      </c>
      <c r="E24" s="37"/>
      <c r="F24" s="46">
        <v>2030</v>
      </c>
      <c r="G24" s="49">
        <v>1.2096663393136391</v>
      </c>
      <c r="H24" s="39">
        <f t="shared" si="11"/>
        <v>1842.9275384202269</v>
      </c>
      <c r="I24" s="39">
        <f t="shared" si="14"/>
        <v>4062.9630558304093</v>
      </c>
      <c r="J24" s="50">
        <v>7.6596142857142873</v>
      </c>
      <c r="K24" s="51">
        <f t="shared" si="15"/>
        <v>530.43964151146849</v>
      </c>
      <c r="L24" s="52">
        <f t="shared" si="16"/>
        <v>6.2591877698353282E-2</v>
      </c>
      <c r="M24" s="52">
        <f t="shared" si="17"/>
        <v>6.6037929857726052E-2</v>
      </c>
      <c r="O24" s="53">
        <v>27.182608869031473</v>
      </c>
      <c r="P24" s="54">
        <f t="shared" si="12"/>
        <v>3.4743397630857151</v>
      </c>
      <c r="Q24" s="54">
        <f t="shared" si="18"/>
        <v>0.12781480172949666</v>
      </c>
      <c r="R24" s="54">
        <f t="shared" si="19"/>
        <v>1.0266530280395687</v>
      </c>
    </row>
    <row r="25" spans="1:18" x14ac:dyDescent="0.2">
      <c r="A25" s="46">
        <v>2035</v>
      </c>
      <c r="B25" s="47">
        <f t="shared" si="13"/>
        <v>1.444</v>
      </c>
      <c r="C25" s="48">
        <f>'[1]2015 Flat Baseline &amp; Volumes'!C37+'[1]2015 Flat Baseline &amp; Volumes'!H37</f>
        <v>19</v>
      </c>
      <c r="D25" s="48">
        <f t="shared" si="10"/>
        <v>1.5235007195999999</v>
      </c>
      <c r="E25" s="37"/>
      <c r="F25" s="46">
        <v>2035</v>
      </c>
      <c r="G25" s="49">
        <v>1.2068266712667119</v>
      </c>
      <c r="H25" s="39">
        <f t="shared" si="11"/>
        <v>1838.6013021073081</v>
      </c>
      <c r="I25" s="39">
        <f t="shared" si="14"/>
        <v>4053.4253296074626</v>
      </c>
      <c r="J25" s="50">
        <v>7.6244233766233807</v>
      </c>
      <c r="K25" s="51">
        <f t="shared" si="15"/>
        <v>531.63696838181068</v>
      </c>
      <c r="L25" s="52">
        <f t="shared" si="16"/>
        <v>6.2733162269053663E-2</v>
      </c>
      <c r="M25" s="52">
        <f t="shared" si="17"/>
        <v>6.6186992977622455E-2</v>
      </c>
      <c r="O25" s="53">
        <v>27.182608869031473</v>
      </c>
      <c r="P25" s="54">
        <f t="shared" si="12"/>
        <v>3.4583774482493523</v>
      </c>
      <c r="Q25" s="54">
        <f t="shared" si="18"/>
        <v>0.12722757645935168</v>
      </c>
      <c r="R25" s="54">
        <f t="shared" si="19"/>
        <v>1.0219362300351278</v>
      </c>
    </row>
    <row r="26" spans="1:18" x14ac:dyDescent="0.2">
      <c r="A26" s="46">
        <v>2040</v>
      </c>
      <c r="B26" s="47">
        <f t="shared" si="13"/>
        <v>1.444</v>
      </c>
      <c r="C26" s="48">
        <f>'[1]2015 Flat Baseline &amp; Volumes'!C38+'[1]2015 Flat Baseline &amp; Volumes'!H38</f>
        <v>19</v>
      </c>
      <c r="D26" s="48">
        <f t="shared" si="10"/>
        <v>1.5235007195999999</v>
      </c>
      <c r="E26" s="37"/>
      <c r="F26" s="46">
        <v>2040</v>
      </c>
      <c r="G26" s="49">
        <v>1.2036804555312097</v>
      </c>
      <c r="H26" s="39">
        <f t="shared" si="11"/>
        <v>1833.8080401702537</v>
      </c>
      <c r="I26" s="39">
        <f t="shared" si="14"/>
        <v>4042.8579872886949</v>
      </c>
      <c r="J26" s="50">
        <v>7.5892324675324732</v>
      </c>
      <c r="K26" s="51">
        <f t="shared" si="15"/>
        <v>532.70973113347918</v>
      </c>
      <c r="L26" s="52">
        <f t="shared" si="16"/>
        <v>6.2859748273750543E-2</v>
      </c>
      <c r="M26" s="52">
        <f t="shared" si="17"/>
        <v>6.632054828873532E-2</v>
      </c>
      <c r="O26" s="53">
        <v>27.182608869031473</v>
      </c>
      <c r="P26" s="54">
        <f t="shared" si="12"/>
        <v>3.4424151334129895</v>
      </c>
      <c r="Q26" s="54">
        <f t="shared" si="18"/>
        <v>0.12664035118920666</v>
      </c>
      <c r="R26" s="54">
        <f t="shared" si="19"/>
        <v>1.0172194320306867</v>
      </c>
    </row>
    <row r="27" spans="1:18" x14ac:dyDescent="0.2">
      <c r="A27" s="46">
        <v>2045</v>
      </c>
      <c r="B27" s="47">
        <f t="shared" si="13"/>
        <v>1.444</v>
      </c>
      <c r="C27" s="48">
        <f>'[1]2015 Flat Baseline &amp; Volumes'!C39+'[1]2015 Flat Baseline &amp; Volumes'!H39</f>
        <v>19</v>
      </c>
      <c r="D27" s="48">
        <f t="shared" si="10"/>
        <v>1.5235007195999999</v>
      </c>
      <c r="E27" s="37"/>
      <c r="F27" s="46">
        <v>2045</v>
      </c>
      <c r="G27" s="49">
        <v>1.2002399621994462</v>
      </c>
      <c r="H27" s="39">
        <f t="shared" si="11"/>
        <v>1828.5664461035328</v>
      </c>
      <c r="I27" s="39">
        <f t="shared" si="14"/>
        <v>4031.3022410085118</v>
      </c>
      <c r="J27" s="50">
        <v>7.5540415584415657</v>
      </c>
      <c r="K27" s="51">
        <f t="shared" si="15"/>
        <v>533.66164454093746</v>
      </c>
      <c r="L27" s="52">
        <f t="shared" si="16"/>
        <v>6.2972074055830621E-2</v>
      </c>
      <c r="M27" s="52">
        <f t="shared" si="17"/>
        <v>6.6439058267841022E-2</v>
      </c>
      <c r="O27" s="53">
        <v>27.182608869031473</v>
      </c>
      <c r="P27" s="54">
        <f t="shared" si="12"/>
        <v>3.4264528185766268</v>
      </c>
      <c r="Q27" s="54">
        <f t="shared" si="18"/>
        <v>0.12605312591906168</v>
      </c>
      <c r="R27" s="54">
        <f t="shared" si="19"/>
        <v>1.0125026340262457</v>
      </c>
    </row>
    <row r="28" spans="1:18" x14ac:dyDescent="0.2">
      <c r="A28" s="46">
        <v>2050</v>
      </c>
      <c r="B28" s="47">
        <f t="shared" si="13"/>
        <v>1.444</v>
      </c>
      <c r="C28" s="48">
        <f>'[1]2015 Flat Baseline &amp; Volumes'!C40+'[1]2015 Flat Baseline &amp; Volumes'!H40</f>
        <v>19</v>
      </c>
      <c r="D28" s="48">
        <f t="shared" si="10"/>
        <v>1.5235007195999999</v>
      </c>
      <c r="E28" s="37"/>
      <c r="F28" s="46">
        <v>2050</v>
      </c>
      <c r="G28" s="49">
        <v>1.2012163636298412</v>
      </c>
      <c r="H28" s="39">
        <f t="shared" si="11"/>
        <v>1830.0539943853582</v>
      </c>
      <c r="I28" s="39">
        <f t="shared" si="14"/>
        <v>4034.5817262768264</v>
      </c>
      <c r="J28" s="50">
        <v>7.5188506493506493</v>
      </c>
      <c r="K28" s="51">
        <f t="shared" si="15"/>
        <v>536.59554025391697</v>
      </c>
      <c r="L28" s="52">
        <f t="shared" si="16"/>
        <v>6.3318273749962198E-2</v>
      </c>
      <c r="M28" s="52">
        <f t="shared" si="17"/>
        <v>6.6804318297712731E-2</v>
      </c>
      <c r="O28" s="53">
        <v>27.182608869031473</v>
      </c>
      <c r="P28" s="54">
        <f t="shared" si="12"/>
        <v>3.4104905037402595</v>
      </c>
      <c r="Q28" s="54">
        <f t="shared" si="18"/>
        <v>0.12546590064891652</v>
      </c>
      <c r="R28" s="54">
        <f t="shared" si="19"/>
        <v>1.0077858360218035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82D27-D2F1-4C81-94DA-260C78DE4012}">
  <dimension ref="A1:V41"/>
  <sheetViews>
    <sheetView topLeftCell="A13" workbookViewId="0">
      <selection activeCell="K27" sqref="K27"/>
    </sheetView>
  </sheetViews>
  <sheetFormatPr defaultColWidth="8" defaultRowHeight="10.199999999999999" x14ac:dyDescent="0.25"/>
  <cols>
    <col min="1" max="1" width="3.09765625" style="37" customWidth="1"/>
    <col min="2" max="2" width="4.19921875" style="37" customWidth="1"/>
    <col min="3" max="6" width="10.796875" style="49" customWidth="1"/>
    <col min="7" max="7" width="2.09765625" style="49" customWidth="1"/>
    <col min="8" max="11" width="10.796875" style="49" customWidth="1"/>
    <col min="12" max="12" width="2.09765625" style="37" customWidth="1"/>
    <col min="13" max="16" width="10.796875" style="37" customWidth="1"/>
    <col min="17" max="17" width="2.796875" style="37" customWidth="1"/>
    <col min="18" max="18" width="11.59765625" style="56" bestFit="1" customWidth="1"/>
    <col min="19" max="19" width="8" style="37"/>
    <col min="20" max="20" width="12.296875" style="37" bestFit="1" customWidth="1"/>
    <col min="21" max="16384" width="8" style="37"/>
  </cols>
  <sheetData>
    <row r="1" spans="1:18" ht="17.399999999999999" x14ac:dyDescent="0.25">
      <c r="A1" s="36" t="s">
        <v>41</v>
      </c>
    </row>
    <row r="2" spans="1:18" x14ac:dyDescent="0.25">
      <c r="R2" s="57"/>
    </row>
    <row r="3" spans="1:18" x14ac:dyDescent="0.25">
      <c r="A3" s="58"/>
      <c r="B3" s="58"/>
      <c r="C3" s="59"/>
      <c r="D3" s="59"/>
      <c r="E3" s="59"/>
      <c r="F3" s="59"/>
      <c r="G3" s="59"/>
      <c r="H3" s="59"/>
      <c r="I3" s="59"/>
      <c r="J3" s="59"/>
      <c r="K3" s="59"/>
      <c r="L3" s="58"/>
      <c r="M3" s="58"/>
      <c r="N3" s="58"/>
      <c r="O3" s="58"/>
      <c r="P3" s="58"/>
      <c r="Q3" s="58"/>
    </row>
    <row r="4" spans="1:18" s="64" customFormat="1" ht="15.6" x14ac:dyDescent="0.25">
      <c r="A4" s="60"/>
      <c r="B4" s="112" t="s">
        <v>42</v>
      </c>
      <c r="C4" s="112"/>
      <c r="D4" s="112"/>
      <c r="E4" s="112"/>
      <c r="F4" s="112"/>
      <c r="G4" s="61"/>
      <c r="H4" s="112" t="s">
        <v>43</v>
      </c>
      <c r="I4" s="112"/>
      <c r="J4" s="112"/>
      <c r="K4" s="112"/>
      <c r="L4" s="62"/>
      <c r="M4" s="112" t="s">
        <v>44</v>
      </c>
      <c r="N4" s="112"/>
      <c r="O4" s="112"/>
      <c r="P4" s="112"/>
      <c r="Q4" s="60"/>
      <c r="R4" s="63"/>
    </row>
    <row r="5" spans="1:18" s="66" customFormat="1" ht="15.6" x14ac:dyDescent="0.25">
      <c r="A5" s="65"/>
      <c r="B5" s="66" t="s">
        <v>45</v>
      </c>
      <c r="C5" s="67"/>
      <c r="D5" s="67"/>
      <c r="E5" s="67"/>
      <c r="F5" s="67"/>
      <c r="G5" s="68"/>
      <c r="H5" s="67"/>
      <c r="I5" s="67"/>
      <c r="J5" s="67"/>
      <c r="K5" s="67"/>
      <c r="L5" s="69"/>
      <c r="Q5" s="65"/>
      <c r="R5" s="70"/>
    </row>
    <row r="6" spans="1:18" ht="30.6" x14ac:dyDescent="0.25">
      <c r="A6" s="58"/>
      <c r="C6" s="71" t="s">
        <v>46</v>
      </c>
      <c r="D6" s="71" t="s">
        <v>47</v>
      </c>
      <c r="E6" s="71" t="s">
        <v>48</v>
      </c>
      <c r="F6" s="71" t="s">
        <v>49</v>
      </c>
      <c r="G6" s="72"/>
      <c r="H6" s="71" t="s">
        <v>50</v>
      </c>
      <c r="I6" s="71" t="s">
        <v>51</v>
      </c>
      <c r="J6" s="71" t="s">
        <v>52</v>
      </c>
      <c r="K6" s="71" t="s">
        <v>53</v>
      </c>
      <c r="L6" s="73"/>
      <c r="M6" s="71" t="s">
        <v>50</v>
      </c>
      <c r="N6" s="71" t="s">
        <v>51</v>
      </c>
      <c r="O6" s="71" t="s">
        <v>52</v>
      </c>
      <c r="P6" s="71" t="s">
        <v>53</v>
      </c>
      <c r="Q6" s="58"/>
    </row>
    <row r="7" spans="1:18" x14ac:dyDescent="0.25">
      <c r="A7" s="58"/>
      <c r="B7" s="46">
        <v>2015</v>
      </c>
      <c r="C7" s="49">
        <f>C20*1.0550559</f>
        <v>1.1225794776</v>
      </c>
      <c r="D7" s="49">
        <f t="shared" ref="D7:F7" si="0">D20*1.0550559</f>
        <v>6.9736254878081869E-2</v>
      </c>
      <c r="E7" s="49">
        <f t="shared" si="0"/>
        <v>4.4125377849918178E-2</v>
      </c>
      <c r="F7" s="49">
        <f t="shared" si="0"/>
        <v>1.236441110328</v>
      </c>
      <c r="G7" s="72"/>
      <c r="H7" s="49">
        <f>H20*1.0550559</f>
        <v>0.20046062099999998</v>
      </c>
      <c r="I7" s="49">
        <f t="shared" ref="I7:K7" si="1">I20*1.0550559</f>
        <v>7.8795317589139668E-3</v>
      </c>
      <c r="J7" s="49">
        <f t="shared" si="1"/>
        <v>0.1244965962</v>
      </c>
      <c r="K7" s="49">
        <f t="shared" si="1"/>
        <v>0.20046062099999998</v>
      </c>
      <c r="L7" s="74"/>
      <c r="M7" s="49">
        <f>M20*1.0550559</f>
        <v>1.3230400985999999</v>
      </c>
      <c r="N7" s="49">
        <f t="shared" ref="N7:P14" si="2">N20*1.0550559</f>
        <v>5.2004909608832146E-2</v>
      </c>
      <c r="O7" s="49">
        <f t="shared" si="2"/>
        <v>0.19423285107808189</v>
      </c>
      <c r="P7" s="49">
        <f t="shared" si="2"/>
        <v>0.20046062099999998</v>
      </c>
      <c r="Q7" s="58"/>
    </row>
    <row r="8" spans="1:18" x14ac:dyDescent="0.25">
      <c r="A8" s="58"/>
      <c r="B8" s="46">
        <v>2020</v>
      </c>
      <c r="C8" s="49">
        <f t="shared" ref="C8:F14" si="3">C21*1.0550559</f>
        <v>1.1225794776</v>
      </c>
      <c r="D8" s="49">
        <f t="shared" si="3"/>
        <v>6.9736254878081869E-2</v>
      </c>
      <c r="E8" s="49">
        <f t="shared" si="3"/>
        <v>4.623369709165865E-2</v>
      </c>
      <c r="F8" s="49">
        <f t="shared" si="3"/>
        <v>1.2385494295697403</v>
      </c>
      <c r="G8" s="72"/>
      <c r="H8" s="49">
        <f t="shared" ref="H8:K14" si="4">H21*1.0550559</f>
        <v>0.40092124199999996</v>
      </c>
      <c r="I8" s="49">
        <f t="shared" si="4"/>
        <v>1.6512034675592365E-2</v>
      </c>
      <c r="J8" s="49">
        <f t="shared" si="4"/>
        <v>0.24899319240000001</v>
      </c>
      <c r="K8" s="49">
        <f t="shared" si="4"/>
        <v>0.40092124199999996</v>
      </c>
      <c r="L8" s="74"/>
      <c r="M8" s="49">
        <f t="shared" ref="M8:P14" si="5">M21*1.0550559</f>
        <v>1.5235007195999999</v>
      </c>
      <c r="N8" s="49">
        <f t="shared" si="5"/>
        <v>6.2745731767251012E-2</v>
      </c>
      <c r="O8" s="49">
        <f t="shared" si="2"/>
        <v>0.31872944727808189</v>
      </c>
      <c r="P8" s="49">
        <f t="shared" si="5"/>
        <v>0.40092124199999996</v>
      </c>
      <c r="Q8" s="58"/>
    </row>
    <row r="9" spans="1:18" x14ac:dyDescent="0.25">
      <c r="A9" s="58"/>
      <c r="B9" s="46">
        <v>2025</v>
      </c>
      <c r="C9" s="49">
        <f t="shared" si="3"/>
        <v>1.1225794776</v>
      </c>
      <c r="D9" s="49">
        <f t="shared" si="3"/>
        <v>6.9736254878081869E-2</v>
      </c>
      <c r="E9" s="49">
        <f t="shared" si="3"/>
        <v>4.8537915634910007E-2</v>
      </c>
      <c r="F9" s="49">
        <f t="shared" si="3"/>
        <v>1.2408536481129917</v>
      </c>
      <c r="G9" s="72"/>
      <c r="H9" s="49">
        <f t="shared" si="4"/>
        <v>0.40092124199999996</v>
      </c>
      <c r="I9" s="49">
        <f t="shared" si="4"/>
        <v>1.7334969869610712E-2</v>
      </c>
      <c r="J9" s="49">
        <f t="shared" si="4"/>
        <v>0.24899319240000001</v>
      </c>
      <c r="K9" s="49">
        <f t="shared" si="4"/>
        <v>0.40092124199999996</v>
      </c>
      <c r="L9" s="74"/>
      <c r="M9" s="49">
        <f t="shared" si="5"/>
        <v>1.5235007195999999</v>
      </c>
      <c r="N9" s="49">
        <f t="shared" si="5"/>
        <v>6.5872885504520709E-2</v>
      </c>
      <c r="O9" s="49">
        <f t="shared" si="2"/>
        <v>0.31872944727808189</v>
      </c>
      <c r="P9" s="49">
        <f t="shared" si="5"/>
        <v>0.40092124199999996</v>
      </c>
      <c r="Q9" s="58"/>
    </row>
    <row r="10" spans="1:18" x14ac:dyDescent="0.25">
      <c r="A10" s="58"/>
      <c r="B10" s="46">
        <v>2030</v>
      </c>
      <c r="C10" s="49">
        <f t="shared" si="3"/>
        <v>1.1225794776</v>
      </c>
      <c r="D10" s="49">
        <f t="shared" si="3"/>
        <v>6.9736254878081869E-2</v>
      </c>
      <c r="E10" s="49">
        <f t="shared" si="3"/>
        <v>4.8659527263587611E-2</v>
      </c>
      <c r="F10" s="49">
        <f t="shared" si="3"/>
        <v>1.2409752597416694</v>
      </c>
      <c r="G10" s="72"/>
      <c r="H10" s="49">
        <f t="shared" si="4"/>
        <v>0.40092124199999996</v>
      </c>
      <c r="I10" s="49">
        <f t="shared" si="4"/>
        <v>1.7378402594138437E-2</v>
      </c>
      <c r="J10" s="49">
        <f t="shared" si="4"/>
        <v>0.24899319240000001</v>
      </c>
      <c r="K10" s="49">
        <f t="shared" si="4"/>
        <v>0.40092124199999996</v>
      </c>
      <c r="L10" s="74"/>
      <c r="M10" s="49">
        <f t="shared" si="5"/>
        <v>1.5235007195999999</v>
      </c>
      <c r="N10" s="49">
        <f t="shared" si="5"/>
        <v>6.6037929857726052E-2</v>
      </c>
      <c r="O10" s="49">
        <f t="shared" si="2"/>
        <v>0.31872944727808189</v>
      </c>
      <c r="P10" s="49">
        <f t="shared" si="5"/>
        <v>0.40092124199999996</v>
      </c>
      <c r="Q10" s="58"/>
    </row>
    <row r="11" spans="1:18" x14ac:dyDescent="0.25">
      <c r="A11" s="58"/>
      <c r="B11" s="46">
        <v>2035</v>
      </c>
      <c r="C11" s="49">
        <f t="shared" si="3"/>
        <v>1.1225794776</v>
      </c>
      <c r="D11" s="49">
        <f t="shared" si="3"/>
        <v>6.9736254878081869E-2</v>
      </c>
      <c r="E11" s="49">
        <f t="shared" si="3"/>
        <v>4.8769363246669174E-2</v>
      </c>
      <c r="F11" s="49">
        <f t="shared" si="3"/>
        <v>1.241085095724751</v>
      </c>
      <c r="G11" s="72"/>
      <c r="H11" s="49">
        <f t="shared" si="4"/>
        <v>0.40092124199999996</v>
      </c>
      <c r="I11" s="49">
        <f t="shared" si="4"/>
        <v>1.7417629730953267E-2</v>
      </c>
      <c r="J11" s="75">
        <f t="shared" si="4"/>
        <v>0.24899319240000001</v>
      </c>
      <c r="K11" s="49">
        <f t="shared" si="4"/>
        <v>0.40092124199999996</v>
      </c>
      <c r="L11" s="74"/>
      <c r="M11" s="49">
        <f t="shared" si="5"/>
        <v>1.5235007195999999</v>
      </c>
      <c r="N11" s="49">
        <f t="shared" si="5"/>
        <v>6.6186992977622441E-2</v>
      </c>
      <c r="O11" s="49">
        <f t="shared" si="2"/>
        <v>0.31872944727808189</v>
      </c>
      <c r="P11" s="49">
        <f t="shared" si="5"/>
        <v>0.40092124199999996</v>
      </c>
      <c r="Q11" s="58"/>
    </row>
    <row r="12" spans="1:18" x14ac:dyDescent="0.25">
      <c r="A12" s="58"/>
      <c r="B12" s="46">
        <v>2040</v>
      </c>
      <c r="C12" s="49">
        <f t="shared" si="3"/>
        <v>1.1225794776</v>
      </c>
      <c r="D12" s="49">
        <f t="shared" si="3"/>
        <v>6.9736254878081869E-2</v>
      </c>
      <c r="E12" s="49">
        <f t="shared" si="3"/>
        <v>4.8867772423278659E-2</v>
      </c>
      <c r="F12" s="49">
        <f t="shared" si="3"/>
        <v>1.2411835049013604</v>
      </c>
      <c r="G12" s="72"/>
      <c r="H12" s="49">
        <f t="shared" si="4"/>
        <v>0.40092124199999996</v>
      </c>
      <c r="I12" s="49">
        <f t="shared" si="4"/>
        <v>1.7452775865456658E-2</v>
      </c>
      <c r="J12" s="49">
        <f t="shared" si="4"/>
        <v>0.24899319240000001</v>
      </c>
      <c r="K12" s="49">
        <f t="shared" si="4"/>
        <v>0.40092124199999996</v>
      </c>
      <c r="L12" s="74"/>
      <c r="M12" s="49">
        <f t="shared" si="5"/>
        <v>1.5235007195999999</v>
      </c>
      <c r="N12" s="49">
        <f t="shared" si="5"/>
        <v>6.632054828873532E-2</v>
      </c>
      <c r="O12" s="49">
        <f t="shared" si="2"/>
        <v>0.31872944727808189</v>
      </c>
      <c r="P12" s="49">
        <f t="shared" si="5"/>
        <v>0.40092124199999996</v>
      </c>
      <c r="Q12" s="58"/>
    </row>
    <row r="13" spans="1:18" x14ac:dyDescent="0.25">
      <c r="A13" s="58"/>
      <c r="B13" s="46">
        <v>2045</v>
      </c>
      <c r="C13" s="49">
        <f t="shared" si="3"/>
        <v>1.1225794776</v>
      </c>
      <c r="D13" s="49">
        <f t="shared" si="3"/>
        <v>6.9736254878081869E-2</v>
      </c>
      <c r="E13" s="49">
        <f t="shared" si="3"/>
        <v>4.8955095565777589E-2</v>
      </c>
      <c r="F13" s="49">
        <f t="shared" si="3"/>
        <v>1.2412708280438594</v>
      </c>
      <c r="G13" s="72"/>
      <c r="H13" s="49">
        <f t="shared" si="4"/>
        <v>0.40092124199999996</v>
      </c>
      <c r="I13" s="49">
        <f t="shared" si="4"/>
        <v>1.7483962702063427E-2</v>
      </c>
      <c r="J13" s="49">
        <f t="shared" si="4"/>
        <v>0.24899319240000001</v>
      </c>
      <c r="K13" s="49">
        <f t="shared" si="4"/>
        <v>0.40092124199999996</v>
      </c>
      <c r="L13" s="74"/>
      <c r="M13" s="49">
        <f t="shared" si="5"/>
        <v>1.5235007195999999</v>
      </c>
      <c r="N13" s="49">
        <f t="shared" si="5"/>
        <v>6.6439058267841022E-2</v>
      </c>
      <c r="O13" s="49">
        <f t="shared" si="2"/>
        <v>0.31872944727808189</v>
      </c>
      <c r="P13" s="49">
        <f t="shared" si="5"/>
        <v>0.40092124199999996</v>
      </c>
      <c r="Q13" s="58"/>
    </row>
    <row r="14" spans="1:18" x14ac:dyDescent="0.25">
      <c r="A14" s="58"/>
      <c r="B14" s="46">
        <v>2050</v>
      </c>
      <c r="C14" s="49">
        <f t="shared" si="3"/>
        <v>1.1225794776</v>
      </c>
      <c r="D14" s="49">
        <f t="shared" si="3"/>
        <v>6.9736254878081869E-2</v>
      </c>
      <c r="E14" s="49">
        <f>E27*1.0550559</f>
        <v>4.9224234535156765E-2</v>
      </c>
      <c r="F14" s="49">
        <f t="shared" si="3"/>
        <v>1.2415399670132388</v>
      </c>
      <c r="G14" s="72"/>
      <c r="H14" s="49">
        <f t="shared" si="4"/>
        <v>0.40092124199999996</v>
      </c>
      <c r="I14" s="49">
        <f t="shared" si="4"/>
        <v>1.7580083762555977E-2</v>
      </c>
      <c r="J14" s="49">
        <f t="shared" si="4"/>
        <v>0.24899319240000001</v>
      </c>
      <c r="K14" s="49">
        <f t="shared" si="4"/>
        <v>0.40092124199999996</v>
      </c>
      <c r="L14" s="74"/>
      <c r="M14" s="49">
        <f t="shared" si="5"/>
        <v>1.5235007195999999</v>
      </c>
      <c r="N14" s="49">
        <f t="shared" si="5"/>
        <v>6.6804318297712731E-2</v>
      </c>
      <c r="O14" s="49">
        <f t="shared" si="2"/>
        <v>0.31872944727808189</v>
      </c>
      <c r="P14" s="49">
        <f t="shared" si="5"/>
        <v>0.40092124199999996</v>
      </c>
      <c r="Q14" s="58"/>
    </row>
    <row r="15" spans="1:18" x14ac:dyDescent="0.25">
      <c r="A15" s="58"/>
      <c r="G15" s="72"/>
      <c r="L15" s="74"/>
      <c r="M15" s="49"/>
      <c r="N15" s="49"/>
      <c r="O15" s="49"/>
      <c r="P15" s="49"/>
      <c r="Q15" s="58"/>
    </row>
    <row r="16" spans="1:18" x14ac:dyDescent="0.25">
      <c r="A16" s="58"/>
      <c r="G16" s="72"/>
      <c r="L16" s="74"/>
      <c r="M16" s="49"/>
      <c r="N16" s="49"/>
      <c r="O16" s="49"/>
      <c r="P16" s="49"/>
      <c r="Q16" s="58"/>
    </row>
    <row r="17" spans="1:22" x14ac:dyDescent="0.25">
      <c r="A17" s="58"/>
      <c r="G17" s="72"/>
      <c r="L17" s="74"/>
      <c r="M17" s="49"/>
      <c r="N17" s="49"/>
      <c r="O17" s="49"/>
      <c r="P17" s="49"/>
      <c r="Q17" s="58"/>
    </row>
    <row r="18" spans="1:22" s="66" customFormat="1" ht="15.6" x14ac:dyDescent="0.25">
      <c r="A18" s="65"/>
      <c r="B18" s="66" t="s">
        <v>54</v>
      </c>
      <c r="C18" s="67"/>
      <c r="D18" s="67"/>
      <c r="E18" s="67"/>
      <c r="F18" s="67"/>
      <c r="G18" s="68"/>
      <c r="H18" s="67"/>
      <c r="I18" s="67"/>
      <c r="J18" s="67"/>
      <c r="K18" s="67"/>
      <c r="L18" s="76"/>
      <c r="M18" s="67"/>
      <c r="N18" s="67"/>
      <c r="O18" s="67"/>
      <c r="P18" s="67"/>
      <c r="Q18" s="77"/>
      <c r="R18" s="70"/>
    </row>
    <row r="19" spans="1:22" ht="30.6" x14ac:dyDescent="0.25">
      <c r="A19" s="58"/>
      <c r="C19" s="71" t="s">
        <v>46</v>
      </c>
      <c r="D19" s="71" t="s">
        <v>47</v>
      </c>
      <c r="E19" s="71" t="s">
        <v>48</v>
      </c>
      <c r="F19" s="71" t="s">
        <v>49</v>
      </c>
      <c r="G19" s="72"/>
      <c r="H19" s="71" t="s">
        <v>50</v>
      </c>
      <c r="I19" s="71" t="s">
        <v>51</v>
      </c>
      <c r="J19" s="71" t="s">
        <v>52</v>
      </c>
      <c r="K19" s="71" t="s">
        <v>53</v>
      </c>
      <c r="L19" s="78"/>
      <c r="M19" s="71" t="s">
        <v>50</v>
      </c>
      <c r="N19" s="71" t="s">
        <v>51</v>
      </c>
      <c r="O19" s="71" t="s">
        <v>52</v>
      </c>
      <c r="P19" s="71" t="s">
        <v>53</v>
      </c>
      <c r="Q19" s="79"/>
      <c r="R19" s="80"/>
      <c r="T19" s="81"/>
      <c r="U19" s="82"/>
      <c r="V19" s="81"/>
    </row>
    <row r="20" spans="1:22" x14ac:dyDescent="0.25">
      <c r="A20" s="58"/>
      <c r="B20" s="46">
        <v>2015</v>
      </c>
      <c r="C20" s="83">
        <f>C33/1000*76</f>
        <v>1.0640000000000001</v>
      </c>
      <c r="D20" s="83">
        <f>D33/1000*118</f>
        <v>6.6097213311713504E-2</v>
      </c>
      <c r="E20" s="83">
        <f t="shared" ref="E20:E27" si="6">E33/1000*118</f>
        <v>4.1822786688286546E-2</v>
      </c>
      <c r="F20" s="83">
        <f>SUM(C20:E20)</f>
        <v>1.1719200000000001</v>
      </c>
      <c r="G20" s="72"/>
      <c r="H20" s="83">
        <f t="shared" ref="H20:H27" si="7">H33/1000*76</f>
        <v>0.19</v>
      </c>
      <c r="I20" s="83">
        <f t="shared" ref="I20:J27" si="8">I33/1000*118</f>
        <v>7.4683547657654614E-3</v>
      </c>
      <c r="J20" s="83">
        <f t="shared" si="8"/>
        <v>0.11800000000000001</v>
      </c>
      <c r="K20" s="83">
        <f t="shared" ref="K20:K27" si="9">K33/1000*76</f>
        <v>0.19</v>
      </c>
      <c r="L20" s="74"/>
      <c r="M20" s="49">
        <f>C20+H20</f>
        <v>1.254</v>
      </c>
      <c r="N20" s="49">
        <f>E20+I20</f>
        <v>4.9291141454052008E-2</v>
      </c>
      <c r="O20" s="49">
        <f t="shared" ref="O20:O27" si="10">D20+J20</f>
        <v>0.18409721331171353</v>
      </c>
      <c r="P20" s="49">
        <f>K20</f>
        <v>0.19</v>
      </c>
      <c r="Q20" s="59"/>
      <c r="R20" s="57"/>
      <c r="S20" s="39"/>
      <c r="T20" s="50"/>
      <c r="U20" s="39"/>
      <c r="V20" s="47"/>
    </row>
    <row r="21" spans="1:22" x14ac:dyDescent="0.25">
      <c r="A21" s="58"/>
      <c r="B21" s="46">
        <v>2020</v>
      </c>
      <c r="C21" s="83">
        <f t="shared" ref="C21:C27" si="11">C34/1000*76</f>
        <v>1.0640000000000001</v>
      </c>
      <c r="D21" s="83">
        <f t="shared" ref="D21:D27" si="12">D34/1000*118</f>
        <v>6.6097213311713504E-2</v>
      </c>
      <c r="E21" s="83">
        <f t="shared" si="6"/>
        <v>4.3821087670955307E-2</v>
      </c>
      <c r="F21" s="83">
        <f t="shared" ref="F21:F27" si="13">SUM(C21:E21)</f>
        <v>1.1739183009826688</v>
      </c>
      <c r="G21" s="72"/>
      <c r="H21" s="83">
        <f t="shared" si="7"/>
        <v>0.38</v>
      </c>
      <c r="I21" s="83">
        <f t="shared" si="8"/>
        <v>1.56503884539126E-2</v>
      </c>
      <c r="J21" s="84">
        <f t="shared" si="8"/>
        <v>0.23600000000000002</v>
      </c>
      <c r="K21" s="83">
        <f t="shared" si="9"/>
        <v>0.38</v>
      </c>
      <c r="L21" s="74"/>
      <c r="M21" s="49">
        <f t="shared" ref="M21:M27" si="14">C21+H21</f>
        <v>1.444</v>
      </c>
      <c r="N21" s="49">
        <f t="shared" ref="N21:N27" si="15">E21+I21</f>
        <v>5.9471476124867903E-2</v>
      </c>
      <c r="O21" s="49">
        <f t="shared" si="10"/>
        <v>0.30209721331171352</v>
      </c>
      <c r="P21" s="49">
        <f t="shared" ref="P21:P27" si="16">K21</f>
        <v>0.38</v>
      </c>
      <c r="Q21" s="59"/>
      <c r="R21" s="57"/>
      <c r="S21" s="39"/>
      <c r="T21" s="50"/>
      <c r="U21" s="39"/>
      <c r="V21" s="47"/>
    </row>
    <row r="22" spans="1:22" x14ac:dyDescent="0.25">
      <c r="A22" s="58"/>
      <c r="B22" s="46">
        <v>2025</v>
      </c>
      <c r="C22" s="83">
        <f t="shared" si="11"/>
        <v>1.0640000000000001</v>
      </c>
      <c r="D22" s="83">
        <f t="shared" si="12"/>
        <v>6.6097213311713504E-2</v>
      </c>
      <c r="E22" s="83">
        <f t="shared" si="6"/>
        <v>4.600506535711521E-2</v>
      </c>
      <c r="F22" s="83">
        <f t="shared" si="13"/>
        <v>1.1761022786688287</v>
      </c>
      <c r="G22" s="72"/>
      <c r="H22" s="83">
        <f t="shared" si="7"/>
        <v>0.38</v>
      </c>
      <c r="I22" s="83">
        <f t="shared" si="8"/>
        <v>1.6430380484683999E-2</v>
      </c>
      <c r="J22" s="83">
        <f t="shared" si="8"/>
        <v>0.23600000000000002</v>
      </c>
      <c r="K22" s="83">
        <f t="shared" si="9"/>
        <v>0.38</v>
      </c>
      <c r="L22" s="74"/>
      <c r="M22" s="49">
        <f t="shared" si="14"/>
        <v>1.444</v>
      </c>
      <c r="N22" s="49">
        <f t="shared" si="15"/>
        <v>6.2435445841799206E-2</v>
      </c>
      <c r="O22" s="49">
        <f t="shared" si="10"/>
        <v>0.30209721331171352</v>
      </c>
      <c r="P22" s="49">
        <f t="shared" si="16"/>
        <v>0.38</v>
      </c>
      <c r="Q22" s="59"/>
      <c r="R22" s="57"/>
      <c r="S22" s="39"/>
      <c r="T22" s="50"/>
      <c r="U22" s="39"/>
      <c r="V22" s="47"/>
    </row>
    <row r="23" spans="1:22" x14ac:dyDescent="0.25">
      <c r="A23" s="58"/>
      <c r="B23" s="46">
        <v>2030</v>
      </c>
      <c r="C23" s="83">
        <f t="shared" si="11"/>
        <v>1.0640000000000001</v>
      </c>
      <c r="D23" s="83">
        <f t="shared" si="12"/>
        <v>6.6097213311713504E-2</v>
      </c>
      <c r="E23" s="83">
        <f t="shared" si="6"/>
        <v>4.6120330935628735E-2</v>
      </c>
      <c r="F23" s="83">
        <f t="shared" si="13"/>
        <v>1.1762175442473424</v>
      </c>
      <c r="G23" s="72"/>
      <c r="H23" s="83">
        <f t="shared" si="7"/>
        <v>0.38</v>
      </c>
      <c r="I23" s="83">
        <f t="shared" si="8"/>
        <v>1.647154676272455E-2</v>
      </c>
      <c r="J23" s="83">
        <f t="shared" si="8"/>
        <v>0.23600000000000002</v>
      </c>
      <c r="K23" s="83">
        <f t="shared" si="9"/>
        <v>0.38</v>
      </c>
      <c r="L23" s="74"/>
      <c r="M23" s="49">
        <f t="shared" si="14"/>
        <v>1.444</v>
      </c>
      <c r="N23" s="49">
        <f t="shared" si="15"/>
        <v>6.2591877698353282E-2</v>
      </c>
      <c r="O23" s="49">
        <f t="shared" si="10"/>
        <v>0.30209721331171352</v>
      </c>
      <c r="P23" s="49">
        <f t="shared" si="16"/>
        <v>0.38</v>
      </c>
      <c r="Q23" s="59"/>
      <c r="R23" s="57"/>
      <c r="S23" s="39"/>
      <c r="T23" s="50"/>
      <c r="U23" s="39"/>
      <c r="V23" s="47"/>
    </row>
    <row r="24" spans="1:22" x14ac:dyDescent="0.25">
      <c r="A24" s="58"/>
      <c r="B24" s="46">
        <v>2035</v>
      </c>
      <c r="C24" s="83">
        <f t="shared" si="11"/>
        <v>1.0640000000000001</v>
      </c>
      <c r="D24" s="83">
        <f t="shared" si="12"/>
        <v>6.6097213311713504E-2</v>
      </c>
      <c r="E24" s="83">
        <f t="shared" si="6"/>
        <v>4.6224435356144802E-2</v>
      </c>
      <c r="F24" s="83">
        <f t="shared" si="13"/>
        <v>1.1763216486678583</v>
      </c>
      <c r="G24" s="72"/>
      <c r="H24" s="83">
        <f t="shared" si="7"/>
        <v>0.38</v>
      </c>
      <c r="I24" s="83">
        <f t="shared" si="8"/>
        <v>1.6508726912908851E-2</v>
      </c>
      <c r="J24" s="83">
        <f t="shared" si="8"/>
        <v>0.23600000000000002</v>
      </c>
      <c r="K24" s="83">
        <f t="shared" si="9"/>
        <v>0.38</v>
      </c>
      <c r="L24" s="74"/>
      <c r="M24" s="49">
        <f t="shared" si="14"/>
        <v>1.444</v>
      </c>
      <c r="N24" s="49">
        <f t="shared" si="15"/>
        <v>6.2733162269053649E-2</v>
      </c>
      <c r="O24" s="49">
        <f t="shared" si="10"/>
        <v>0.30209721331171352</v>
      </c>
      <c r="P24" s="49">
        <f t="shared" si="16"/>
        <v>0.38</v>
      </c>
      <c r="Q24" s="59"/>
      <c r="R24" s="57"/>
      <c r="S24" s="39"/>
      <c r="T24" s="50"/>
      <c r="U24" s="39"/>
      <c r="V24" s="47"/>
    </row>
    <row r="25" spans="1:22" x14ac:dyDescent="0.25">
      <c r="A25" s="58"/>
      <c r="B25" s="46">
        <v>2040</v>
      </c>
      <c r="C25" s="83">
        <f t="shared" si="11"/>
        <v>1.0640000000000001</v>
      </c>
      <c r="D25" s="83">
        <f t="shared" si="12"/>
        <v>6.6097213311713504E-2</v>
      </c>
      <c r="E25" s="83">
        <f t="shared" si="6"/>
        <v>4.6317709254342504E-2</v>
      </c>
      <c r="F25" s="83">
        <f t="shared" si="13"/>
        <v>1.1764149225660561</v>
      </c>
      <c r="G25" s="72"/>
      <c r="H25" s="83">
        <f t="shared" si="7"/>
        <v>0.38</v>
      </c>
      <c r="I25" s="83">
        <f t="shared" si="8"/>
        <v>1.6542039019408032E-2</v>
      </c>
      <c r="J25" s="83">
        <f t="shared" si="8"/>
        <v>0.23600000000000002</v>
      </c>
      <c r="K25" s="83">
        <f t="shared" si="9"/>
        <v>0.38</v>
      </c>
      <c r="L25" s="74"/>
      <c r="M25" s="49">
        <f t="shared" si="14"/>
        <v>1.444</v>
      </c>
      <c r="N25" s="49">
        <f t="shared" si="15"/>
        <v>6.2859748273750543E-2</v>
      </c>
      <c r="O25" s="49">
        <f t="shared" si="10"/>
        <v>0.30209721331171352</v>
      </c>
      <c r="P25" s="49">
        <f t="shared" si="16"/>
        <v>0.38</v>
      </c>
      <c r="Q25" s="59"/>
      <c r="R25" s="57"/>
      <c r="S25" s="39"/>
      <c r="T25" s="50"/>
      <c r="U25" s="39"/>
      <c r="V25" s="47"/>
    </row>
    <row r="26" spans="1:22" x14ac:dyDescent="0.25">
      <c r="A26" s="58"/>
      <c r="B26" s="46">
        <v>2045</v>
      </c>
      <c r="C26" s="83">
        <f t="shared" si="11"/>
        <v>1.0640000000000001</v>
      </c>
      <c r="D26" s="83">
        <f t="shared" si="12"/>
        <v>6.6097213311713504E-2</v>
      </c>
      <c r="E26" s="83">
        <f t="shared" si="6"/>
        <v>4.6400475620085715E-2</v>
      </c>
      <c r="F26" s="83">
        <f t="shared" si="13"/>
        <v>1.1764976889317993</v>
      </c>
      <c r="G26" s="72"/>
      <c r="H26" s="83">
        <f t="shared" si="7"/>
        <v>0.38</v>
      </c>
      <c r="I26" s="83">
        <f t="shared" si="8"/>
        <v>1.6571598435744902E-2</v>
      </c>
      <c r="J26" s="83">
        <f t="shared" si="8"/>
        <v>0.23600000000000002</v>
      </c>
      <c r="K26" s="83">
        <f t="shared" si="9"/>
        <v>0.38</v>
      </c>
      <c r="L26" s="74"/>
      <c r="M26" s="49">
        <f t="shared" si="14"/>
        <v>1.444</v>
      </c>
      <c r="N26" s="49">
        <f t="shared" si="15"/>
        <v>6.2972074055830621E-2</v>
      </c>
      <c r="O26" s="49">
        <f t="shared" si="10"/>
        <v>0.30209721331171352</v>
      </c>
      <c r="P26" s="49">
        <f t="shared" si="16"/>
        <v>0.38</v>
      </c>
      <c r="Q26" s="59"/>
      <c r="R26" s="57"/>
      <c r="S26" s="39"/>
      <c r="T26" s="50"/>
      <c r="U26" s="39"/>
      <c r="V26" s="47"/>
    </row>
    <row r="27" spans="1:22" x14ac:dyDescent="0.25">
      <c r="A27" s="58"/>
      <c r="B27" s="46">
        <v>2050</v>
      </c>
      <c r="C27" s="83">
        <f t="shared" si="11"/>
        <v>1.0640000000000001</v>
      </c>
      <c r="D27" s="83">
        <f t="shared" si="12"/>
        <v>6.6097213311713504E-2</v>
      </c>
      <c r="E27" s="83">
        <f t="shared" si="6"/>
        <v>4.6655570131551104E-2</v>
      </c>
      <c r="F27" s="83">
        <f t="shared" si="13"/>
        <v>1.1767527834432647</v>
      </c>
      <c r="G27" s="72"/>
      <c r="H27" s="83">
        <f t="shared" si="7"/>
        <v>0.38</v>
      </c>
      <c r="I27" s="83">
        <f t="shared" si="8"/>
        <v>1.6662703618411098E-2</v>
      </c>
      <c r="J27" s="83">
        <f t="shared" si="8"/>
        <v>0.23600000000000002</v>
      </c>
      <c r="K27" s="83">
        <f t="shared" si="9"/>
        <v>0.38</v>
      </c>
      <c r="L27" s="74"/>
      <c r="M27" s="49">
        <f t="shared" si="14"/>
        <v>1.444</v>
      </c>
      <c r="N27" s="49">
        <f t="shared" si="15"/>
        <v>6.3318273749962198E-2</v>
      </c>
      <c r="O27" s="49">
        <f t="shared" si="10"/>
        <v>0.30209721331171352</v>
      </c>
      <c r="P27" s="49">
        <f t="shared" si="16"/>
        <v>0.38</v>
      </c>
      <c r="Q27" s="59"/>
      <c r="R27" s="57"/>
      <c r="S27" s="39"/>
      <c r="T27" s="50"/>
      <c r="U27" s="39"/>
      <c r="V27" s="47"/>
    </row>
    <row r="28" spans="1:22" x14ac:dyDescent="0.25">
      <c r="A28" s="58"/>
      <c r="G28" s="72"/>
      <c r="L28" s="74"/>
      <c r="M28" s="49"/>
      <c r="N28" s="49"/>
      <c r="O28" s="49"/>
      <c r="P28" s="49"/>
      <c r="Q28" s="58"/>
      <c r="T28" s="55"/>
    </row>
    <row r="29" spans="1:22" x14ac:dyDescent="0.25">
      <c r="A29" s="58"/>
      <c r="G29" s="72"/>
      <c r="L29" s="74"/>
      <c r="M29" s="49"/>
      <c r="N29" s="49"/>
      <c r="O29" s="49"/>
      <c r="P29" s="49"/>
      <c r="Q29" s="58"/>
    </row>
    <row r="30" spans="1:22" x14ac:dyDescent="0.25">
      <c r="A30" s="58"/>
      <c r="G30" s="72"/>
      <c r="L30" s="74"/>
      <c r="M30" s="49"/>
      <c r="N30" s="49"/>
      <c r="O30" s="49"/>
      <c r="P30" s="49"/>
      <c r="Q30" s="58"/>
    </row>
    <row r="31" spans="1:22" ht="15.6" x14ac:dyDescent="0.25">
      <c r="A31" s="58"/>
      <c r="B31" s="66" t="s">
        <v>55</v>
      </c>
      <c r="C31" s="67"/>
      <c r="D31" s="67"/>
      <c r="E31" s="67"/>
      <c r="F31" s="67"/>
      <c r="G31" s="72"/>
      <c r="L31" s="74"/>
      <c r="M31" s="67"/>
      <c r="N31" s="49"/>
      <c r="O31" s="49"/>
      <c r="P31" s="49"/>
      <c r="Q31" s="58"/>
    </row>
    <row r="32" spans="1:22" ht="30.6" x14ac:dyDescent="0.25">
      <c r="A32" s="58"/>
      <c r="C32" s="71" t="s">
        <v>46</v>
      </c>
      <c r="D32" s="71" t="s">
        <v>47</v>
      </c>
      <c r="E32" s="71" t="s">
        <v>48</v>
      </c>
      <c r="F32" s="71" t="s">
        <v>49</v>
      </c>
      <c r="G32" s="72"/>
      <c r="H32" s="71" t="s">
        <v>50</v>
      </c>
      <c r="I32" s="71" t="s">
        <v>51</v>
      </c>
      <c r="J32" s="71" t="s">
        <v>52</v>
      </c>
      <c r="K32" s="71" t="s">
        <v>53</v>
      </c>
      <c r="L32" s="74"/>
      <c r="M32" s="71" t="s">
        <v>50</v>
      </c>
      <c r="N32" s="71" t="s">
        <v>51</v>
      </c>
      <c r="O32" s="71" t="s">
        <v>52</v>
      </c>
      <c r="P32" s="71" t="s">
        <v>53</v>
      </c>
      <c r="Q32" s="58"/>
    </row>
    <row r="33" spans="1:17" x14ac:dyDescent="0.25">
      <c r="A33" s="58"/>
      <c r="B33" s="46">
        <v>2015</v>
      </c>
      <c r="C33" s="49">
        <v>14</v>
      </c>
      <c r="D33" s="49">
        <f>914.576271186441/1000-E33</f>
        <v>0.56014587552299577</v>
      </c>
      <c r="E33" s="85">
        <f>'[1]Corn Oil BD Worksheet'!K7/1000</f>
        <v>0.35443039566344531</v>
      </c>
      <c r="F33" s="49">
        <f t="shared" ref="F33:F40" si="17">SUM(C33:E33)</f>
        <v>14.914576271186441</v>
      </c>
      <c r="G33" s="72"/>
      <c r="H33" s="49">
        <v>2.5</v>
      </c>
      <c r="I33" s="85">
        <f>('[1]Corn Oil BD Worksheet'!K21-'[1]Corn Oil BD Worksheet'!K7)/1000</f>
        <v>6.3291142082758142E-2</v>
      </c>
      <c r="J33" s="49">
        <v>1</v>
      </c>
      <c r="K33" s="49">
        <v>2.5</v>
      </c>
      <c r="L33" s="74"/>
      <c r="M33" s="49">
        <f>C33+H33</f>
        <v>16.5</v>
      </c>
      <c r="N33" s="49">
        <f>E33+I33</f>
        <v>0.41772153774620346</v>
      </c>
      <c r="O33" s="49">
        <f t="shared" ref="O33:O40" si="18">D33+J33</f>
        <v>1.5601458755229958</v>
      </c>
      <c r="P33" s="49">
        <f>K33</f>
        <v>2.5</v>
      </c>
      <c r="Q33" s="58"/>
    </row>
    <row r="34" spans="1:17" x14ac:dyDescent="0.25">
      <c r="A34" s="58"/>
      <c r="B34" s="46">
        <v>2020</v>
      </c>
      <c r="C34" s="49">
        <f>C33</f>
        <v>14</v>
      </c>
      <c r="D34" s="49">
        <f>D33</f>
        <v>0.56014587552299577</v>
      </c>
      <c r="E34" s="85">
        <f>'[1]Corn Oil BD Worksheet'!K8/1000</f>
        <v>0.37136514975385854</v>
      </c>
      <c r="F34" s="49">
        <f t="shared" si="17"/>
        <v>14.931511025276853</v>
      </c>
      <c r="G34" s="72"/>
      <c r="H34" s="49">
        <v>5</v>
      </c>
      <c r="I34" s="85">
        <f>('[1]Corn Oil BD Worksheet'!K22-'[1]Corn Oil BD Worksheet'!K8)/1000</f>
        <v>0.13263041062637795</v>
      </c>
      <c r="J34" s="49">
        <v>2</v>
      </c>
      <c r="K34" s="49">
        <v>5</v>
      </c>
      <c r="L34" s="74"/>
      <c r="M34" s="49">
        <f t="shared" ref="M34:M40" si="19">C34+H34</f>
        <v>19</v>
      </c>
      <c r="N34" s="49">
        <f t="shared" ref="N34:N40" si="20">E34+I34</f>
        <v>0.50399556038023652</v>
      </c>
      <c r="O34" s="49">
        <f t="shared" si="18"/>
        <v>2.5601458755229958</v>
      </c>
      <c r="P34" s="49">
        <f t="shared" ref="P34:P40" si="21">K34</f>
        <v>5</v>
      </c>
      <c r="Q34" s="58"/>
    </row>
    <row r="35" spans="1:17" x14ac:dyDescent="0.25">
      <c r="A35" s="58"/>
      <c r="B35" s="46">
        <v>2025</v>
      </c>
      <c r="C35" s="49">
        <f t="shared" ref="C35:D40" si="22">C34</f>
        <v>14</v>
      </c>
      <c r="D35" s="49">
        <f t="shared" si="22"/>
        <v>0.56014587552299577</v>
      </c>
      <c r="E35" s="85">
        <f>'[1]Corn Oil BD Worksheet'!K9/1000</f>
        <v>0.3898734352297899</v>
      </c>
      <c r="F35" s="49">
        <f t="shared" si="17"/>
        <v>14.950019310752785</v>
      </c>
      <c r="G35" s="72"/>
      <c r="H35" s="49">
        <v>5</v>
      </c>
      <c r="I35" s="85">
        <f>('[1]Corn Oil BD Worksheet'!K23-'[1]Corn Oil BD Worksheet'!K9)/1000</f>
        <v>0.13924051258206777</v>
      </c>
      <c r="J35" s="49">
        <v>2</v>
      </c>
      <c r="K35" s="49">
        <v>5</v>
      </c>
      <c r="L35" s="74"/>
      <c r="M35" s="49">
        <f t="shared" si="19"/>
        <v>19</v>
      </c>
      <c r="N35" s="49">
        <f t="shared" si="20"/>
        <v>0.52911394781185761</v>
      </c>
      <c r="O35" s="49">
        <f t="shared" si="18"/>
        <v>2.5601458755229958</v>
      </c>
      <c r="P35" s="49">
        <f t="shared" si="21"/>
        <v>5</v>
      </c>
      <c r="Q35" s="58"/>
    </row>
    <row r="36" spans="1:17" x14ac:dyDescent="0.25">
      <c r="A36" s="58"/>
      <c r="B36" s="46">
        <v>2030</v>
      </c>
      <c r="C36" s="49">
        <f t="shared" si="22"/>
        <v>14</v>
      </c>
      <c r="D36" s="49">
        <f t="shared" si="22"/>
        <v>0.56014587552299577</v>
      </c>
      <c r="E36" s="85">
        <f>'[1]Corn Oil BD Worksheet'!K10/1000</f>
        <v>0.39085026216634522</v>
      </c>
      <c r="F36" s="49">
        <f t="shared" si="17"/>
        <v>14.950996137689341</v>
      </c>
      <c r="G36" s="72"/>
      <c r="H36" s="49">
        <v>5</v>
      </c>
      <c r="I36" s="85">
        <f>('[1]Corn Oil BD Worksheet'!K24-'[1]Corn Oil BD Worksheet'!K10)/1000</f>
        <v>0.1395893793451233</v>
      </c>
      <c r="J36" s="49">
        <v>2</v>
      </c>
      <c r="K36" s="49">
        <v>5</v>
      </c>
      <c r="L36" s="74"/>
      <c r="M36" s="49">
        <f t="shared" si="19"/>
        <v>19</v>
      </c>
      <c r="N36" s="49">
        <f t="shared" si="20"/>
        <v>0.5304396415114685</v>
      </c>
      <c r="O36" s="49">
        <f t="shared" si="18"/>
        <v>2.5601458755229958</v>
      </c>
      <c r="P36" s="49">
        <f t="shared" si="21"/>
        <v>5</v>
      </c>
      <c r="Q36" s="58"/>
    </row>
    <row r="37" spans="1:17" x14ac:dyDescent="0.25">
      <c r="A37" s="58"/>
      <c r="B37" s="46">
        <v>2035</v>
      </c>
      <c r="C37" s="49">
        <f t="shared" si="22"/>
        <v>14</v>
      </c>
      <c r="D37" s="49">
        <f t="shared" si="22"/>
        <v>0.56014587552299577</v>
      </c>
      <c r="E37" s="85">
        <f>'[1]Corn Oil BD Worksheet'!K11/1000</f>
        <v>0.3917325030181763</v>
      </c>
      <c r="F37" s="49">
        <f t="shared" si="17"/>
        <v>14.951878378541171</v>
      </c>
      <c r="G37" s="72"/>
      <c r="H37" s="49">
        <v>5</v>
      </c>
      <c r="I37" s="85">
        <f>('[1]Corn Oil BD Worksheet'!K25-'[1]Corn Oil BD Worksheet'!K11)/1000</f>
        <v>0.13990446536363435</v>
      </c>
      <c r="J37" s="49">
        <v>2</v>
      </c>
      <c r="K37" s="49">
        <v>5</v>
      </c>
      <c r="L37" s="74"/>
      <c r="M37" s="49">
        <f t="shared" si="19"/>
        <v>19</v>
      </c>
      <c r="N37" s="49">
        <f t="shared" si="20"/>
        <v>0.53163696838181063</v>
      </c>
      <c r="O37" s="49">
        <f t="shared" si="18"/>
        <v>2.5601458755229958</v>
      </c>
      <c r="P37" s="49">
        <f t="shared" si="21"/>
        <v>5</v>
      </c>
      <c r="Q37" s="58"/>
    </row>
    <row r="38" spans="1:17" x14ac:dyDescent="0.25">
      <c r="A38" s="58"/>
      <c r="B38" s="46">
        <v>2040</v>
      </c>
      <c r="C38" s="49">
        <f t="shared" si="22"/>
        <v>14</v>
      </c>
      <c r="D38" s="49">
        <f t="shared" si="22"/>
        <v>0.56014587552299577</v>
      </c>
      <c r="E38" s="85">
        <f>'[1]Corn Oil BD Worksheet'!K12/1000</f>
        <v>0.39252295978256363</v>
      </c>
      <c r="F38" s="49">
        <f t="shared" si="17"/>
        <v>14.952668835305559</v>
      </c>
      <c r="G38" s="72"/>
      <c r="H38" s="49">
        <v>5</v>
      </c>
      <c r="I38" s="85">
        <f>('[1]Corn Oil BD Worksheet'!K26-'[1]Corn Oil BD Worksheet'!K12)/1000</f>
        <v>0.14018677135091553</v>
      </c>
      <c r="J38" s="49">
        <v>2</v>
      </c>
      <c r="K38" s="49">
        <v>5</v>
      </c>
      <c r="L38" s="74"/>
      <c r="M38" s="49">
        <f t="shared" si="19"/>
        <v>19</v>
      </c>
      <c r="N38" s="49">
        <f t="shared" si="20"/>
        <v>0.53270973113347919</v>
      </c>
      <c r="O38" s="49">
        <f t="shared" si="18"/>
        <v>2.5601458755229958</v>
      </c>
      <c r="P38" s="49">
        <f t="shared" si="21"/>
        <v>5</v>
      </c>
      <c r="Q38" s="58"/>
    </row>
    <row r="39" spans="1:17" x14ac:dyDescent="0.25">
      <c r="A39" s="58"/>
      <c r="B39" s="46">
        <v>2045</v>
      </c>
      <c r="C39" s="49">
        <f t="shared" si="22"/>
        <v>14</v>
      </c>
      <c r="D39" s="49">
        <f t="shared" si="22"/>
        <v>0.56014587552299577</v>
      </c>
      <c r="E39" s="85">
        <f>'[1]Corn Oil BD Worksheet'!K13/1000</f>
        <v>0.39322436966174334</v>
      </c>
      <c r="F39" s="49">
        <f t="shared" si="17"/>
        <v>14.953370245184738</v>
      </c>
      <c r="G39" s="72"/>
      <c r="H39" s="49">
        <v>5</v>
      </c>
      <c r="I39" s="85">
        <f>('[1]Corn Oil BD Worksheet'!K27-'[1]Corn Oil BD Worksheet'!K13)/1000</f>
        <v>0.14043727487919408</v>
      </c>
      <c r="J39" s="49">
        <v>2</v>
      </c>
      <c r="K39" s="49">
        <v>5</v>
      </c>
      <c r="L39" s="74"/>
      <c r="M39" s="49">
        <f t="shared" si="19"/>
        <v>19</v>
      </c>
      <c r="N39" s="49">
        <f t="shared" si="20"/>
        <v>0.53366164454093745</v>
      </c>
      <c r="O39" s="49">
        <f t="shared" si="18"/>
        <v>2.5601458755229958</v>
      </c>
      <c r="P39" s="49">
        <f t="shared" si="21"/>
        <v>5</v>
      </c>
      <c r="Q39" s="58"/>
    </row>
    <row r="40" spans="1:17" x14ac:dyDescent="0.25">
      <c r="A40" s="58"/>
      <c r="B40" s="46">
        <v>2050</v>
      </c>
      <c r="C40" s="49">
        <f t="shared" si="22"/>
        <v>14</v>
      </c>
      <c r="D40" s="49">
        <f t="shared" si="22"/>
        <v>0.56014587552299577</v>
      </c>
      <c r="E40" s="85">
        <f>'[1]Corn Oil BD Worksheet'!K14/1000</f>
        <v>0.39538618755551785</v>
      </c>
      <c r="F40" s="49">
        <f t="shared" si="17"/>
        <v>14.955532063078513</v>
      </c>
      <c r="G40" s="72"/>
      <c r="H40" s="49">
        <v>5</v>
      </c>
      <c r="I40" s="85">
        <f>('[1]Corn Oil BD Worksheet'!K28-'[1]Corn Oil BD Worksheet'!K14)/1000</f>
        <v>0.14120935269839913</v>
      </c>
      <c r="J40" s="49">
        <v>2</v>
      </c>
      <c r="K40" s="49">
        <v>5</v>
      </c>
      <c r="L40" s="74"/>
      <c r="M40" s="49">
        <f t="shared" si="19"/>
        <v>19</v>
      </c>
      <c r="N40" s="49">
        <f t="shared" si="20"/>
        <v>0.53659554025391698</v>
      </c>
      <c r="O40" s="49">
        <f t="shared" si="18"/>
        <v>2.5601458755229958</v>
      </c>
      <c r="P40" s="49">
        <f t="shared" si="21"/>
        <v>5</v>
      </c>
      <c r="Q40" s="58"/>
    </row>
    <row r="41" spans="1:17" x14ac:dyDescent="0.25">
      <c r="A41" s="58"/>
      <c r="B41" s="58"/>
      <c r="C41" s="59"/>
      <c r="D41" s="59"/>
      <c r="E41" s="59"/>
      <c r="F41" s="59"/>
      <c r="G41" s="59"/>
      <c r="H41" s="59"/>
      <c r="I41" s="59"/>
      <c r="J41" s="59"/>
      <c r="K41" s="59"/>
      <c r="L41" s="58"/>
      <c r="M41" s="58"/>
      <c r="N41" s="58"/>
      <c r="O41" s="58"/>
      <c r="P41" s="58"/>
      <c r="Q41" s="58"/>
    </row>
  </sheetData>
  <mergeCells count="3">
    <mergeCell ref="B4:F4"/>
    <mergeCell ref="H4:K4"/>
    <mergeCell ref="M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8F68-A539-410F-8D42-D6B1D11EC0CE}">
  <dimension ref="A1:W36"/>
  <sheetViews>
    <sheetView tabSelected="1" topLeftCell="H1" workbookViewId="0">
      <selection activeCell="J18" sqref="J18"/>
    </sheetView>
  </sheetViews>
  <sheetFormatPr defaultRowHeight="13.8" x14ac:dyDescent="0.25"/>
  <cols>
    <col min="18" max="18" width="17.3984375" customWidth="1"/>
    <col min="19" max="19" width="10.3984375" bestFit="1" customWidth="1"/>
  </cols>
  <sheetData>
    <row r="1" spans="1:23" x14ac:dyDescent="0.25">
      <c r="A1" t="s">
        <v>64</v>
      </c>
    </row>
    <row r="4" spans="1:23" x14ac:dyDescent="0.25">
      <c r="B4" s="88" t="s">
        <v>39</v>
      </c>
      <c r="C4" s="88" t="s">
        <v>39</v>
      </c>
      <c r="D4" s="88" t="s">
        <v>39</v>
      </c>
      <c r="E4" s="90" t="s">
        <v>40</v>
      </c>
      <c r="F4" s="90" t="s">
        <v>40</v>
      </c>
      <c r="G4" s="90" t="s">
        <v>40</v>
      </c>
      <c r="H4" s="86" t="s">
        <v>59</v>
      </c>
      <c r="I4" s="86" t="s">
        <v>59</v>
      </c>
      <c r="J4" s="86" t="s">
        <v>59</v>
      </c>
      <c r="K4" s="95" t="s">
        <v>60</v>
      </c>
      <c r="L4" s="95" t="s">
        <v>60</v>
      </c>
      <c r="M4" s="95" t="s">
        <v>60</v>
      </c>
      <c r="N4" s="95" t="s">
        <v>60</v>
      </c>
      <c r="O4" s="98" t="s">
        <v>3</v>
      </c>
      <c r="P4" s="98" t="s">
        <v>3</v>
      </c>
      <c r="Q4" s="98" t="s">
        <v>3</v>
      </c>
      <c r="R4" s="88" t="s">
        <v>11</v>
      </c>
      <c r="S4" s="88" t="s">
        <v>11</v>
      </c>
      <c r="T4" s="88" t="s">
        <v>11</v>
      </c>
      <c r="U4" s="94" t="s">
        <v>12</v>
      </c>
      <c r="V4" s="94" t="s">
        <v>12</v>
      </c>
      <c r="W4" s="94" t="s">
        <v>12</v>
      </c>
    </row>
    <row r="5" spans="1:23" x14ac:dyDescent="0.25">
      <c r="B5" s="88" t="s">
        <v>56</v>
      </c>
      <c r="C5" s="88" t="s">
        <v>57</v>
      </c>
      <c r="D5" s="88" t="s">
        <v>58</v>
      </c>
      <c r="E5" s="90" t="s">
        <v>56</v>
      </c>
      <c r="F5" s="90" t="s">
        <v>57</v>
      </c>
      <c r="G5" s="90" t="s">
        <v>58</v>
      </c>
      <c r="H5" s="86" t="s">
        <v>56</v>
      </c>
      <c r="I5" s="86" t="s">
        <v>57</v>
      </c>
      <c r="J5" s="86" t="s">
        <v>58</v>
      </c>
      <c r="K5" s="95" t="s">
        <v>56</v>
      </c>
      <c r="L5" s="95" t="s">
        <v>57</v>
      </c>
      <c r="M5" s="95" t="s">
        <v>58</v>
      </c>
      <c r="N5" s="95" t="s">
        <v>61</v>
      </c>
      <c r="O5" s="98" t="s">
        <v>56</v>
      </c>
      <c r="P5" s="98" t="s">
        <v>57</v>
      </c>
      <c r="Q5" s="98" t="s">
        <v>58</v>
      </c>
      <c r="R5" s="88" t="s">
        <v>56</v>
      </c>
      <c r="S5" s="88" t="s">
        <v>57</v>
      </c>
      <c r="T5" s="88" t="s">
        <v>58</v>
      </c>
      <c r="U5" s="94" t="s">
        <v>56</v>
      </c>
      <c r="V5" s="94" t="s">
        <v>57</v>
      </c>
      <c r="W5" s="94" t="s">
        <v>58</v>
      </c>
    </row>
    <row r="6" spans="1:23" x14ac:dyDescent="0.25">
      <c r="A6">
        <v>2015</v>
      </c>
      <c r="B6" s="89">
        <f>'2015 Flat Baseline &amp; Volumes'!C33</f>
        <v>14</v>
      </c>
      <c r="C6" s="89">
        <f>'2015 Flat Baseline &amp; Volumes'!D33</f>
        <v>0.56014587552299577</v>
      </c>
      <c r="D6" s="89">
        <f>'2015 Flat Baseline &amp; Volumes'!E33</f>
        <v>0.35443039566344531</v>
      </c>
      <c r="E6" s="91">
        <f>'2015 Flat Baseline &amp; Volumes'!M33</f>
        <v>16.5</v>
      </c>
      <c r="F6" s="91">
        <f>C6</f>
        <v>0.56014587552299577</v>
      </c>
      <c r="G6" s="91">
        <f>'2015 Flat Baseline &amp; Volumes'!N33</f>
        <v>0.41772153774620346</v>
      </c>
      <c r="H6" s="87">
        <f>B6</f>
        <v>14</v>
      </c>
      <c r="I6" s="87">
        <f>'2015 Flat Baseline &amp; Volumes'!O33</f>
        <v>1.5601458755229958</v>
      </c>
      <c r="J6" s="87">
        <f>D6</f>
        <v>0.35443039566344531</v>
      </c>
      <c r="K6" s="96">
        <f>B6</f>
        <v>14</v>
      </c>
      <c r="L6" s="96">
        <f>C6</f>
        <v>0.56014587552299577</v>
      </c>
      <c r="M6" s="96">
        <f>D6</f>
        <v>0.35443039566344531</v>
      </c>
      <c r="N6" s="97">
        <v>2.5</v>
      </c>
      <c r="O6" s="105">
        <f>'For-GCAM'!C20/1000</f>
        <v>13.984</v>
      </c>
      <c r="P6" s="105">
        <f>'For-GCAM'!B20/1000</f>
        <v>1.373</v>
      </c>
      <c r="Q6" s="105">
        <f>O6*B20</f>
        <v>0.35402533235411565</v>
      </c>
      <c r="R6" s="103">
        <f>'For-GCAM'!C57/1000</f>
        <v>13.984</v>
      </c>
      <c r="S6" s="103">
        <f>'For-GCAM'!B57/1000</f>
        <v>1.373</v>
      </c>
      <c r="T6" s="103">
        <f>R6*B20</f>
        <v>0.35402533235411565</v>
      </c>
      <c r="U6" s="104">
        <f>'For-GCAM'!C94/1000</f>
        <v>13.984</v>
      </c>
      <c r="V6" s="104">
        <f>'For-GCAM'!B94/1000</f>
        <v>1.373</v>
      </c>
      <c r="W6" s="104">
        <f t="shared" ref="W6:W13" si="0">U6*B20</f>
        <v>0.35402533235411565</v>
      </c>
    </row>
    <row r="7" spans="1:23" x14ac:dyDescent="0.25">
      <c r="A7">
        <v>2020</v>
      </c>
      <c r="B7" s="89">
        <f>'2015 Flat Baseline &amp; Volumes'!C34</f>
        <v>14</v>
      </c>
      <c r="C7" s="89">
        <f>'2015 Flat Baseline &amp; Volumes'!D34</f>
        <v>0.56014587552299577</v>
      </c>
      <c r="D7" s="89">
        <f>'2015 Flat Baseline &amp; Volumes'!E34</f>
        <v>0.37136514975385854</v>
      </c>
      <c r="E7" s="91">
        <f>'2015 Flat Baseline &amp; Volumes'!M34</f>
        <v>19</v>
      </c>
      <c r="F7" s="91">
        <f t="shared" ref="F7:F13" si="1">C7</f>
        <v>0.56014587552299577</v>
      </c>
      <c r="G7" s="91">
        <f>'2015 Flat Baseline &amp; Volumes'!N34</f>
        <v>0.50399556038023652</v>
      </c>
      <c r="H7" s="87">
        <f t="shared" ref="H7:H13" si="2">B7</f>
        <v>14</v>
      </c>
      <c r="I7" s="87">
        <f>'2015 Flat Baseline &amp; Volumes'!O34</f>
        <v>2.5601458755229958</v>
      </c>
      <c r="J7" s="87">
        <f t="shared" ref="J7:J13" si="3">D7</f>
        <v>0.37136514975385854</v>
      </c>
      <c r="K7" s="96">
        <f t="shared" ref="K7:K13" si="4">B7</f>
        <v>14</v>
      </c>
      <c r="L7" s="96">
        <f t="shared" ref="L7:L13" si="5">C7</f>
        <v>0.56014587552299577</v>
      </c>
      <c r="M7" s="96">
        <f t="shared" ref="M7:M13" si="6">D7</f>
        <v>0.37136514975385854</v>
      </c>
      <c r="N7" s="97">
        <v>5</v>
      </c>
      <c r="O7" s="105">
        <f>'For-GCAM'!C21/1000</f>
        <v>13.190724424400667</v>
      </c>
      <c r="P7" s="105">
        <f>'For-GCAM'!B21/1000</f>
        <v>0.59299999999999997</v>
      </c>
      <c r="Q7" s="105">
        <f t="shared" ref="Q6:Q13" si="7">O7*B21</f>
        <v>0.34989823937353093</v>
      </c>
      <c r="R7" s="103">
        <f>'For-GCAM'!C58/1000</f>
        <v>13.563700072674672</v>
      </c>
      <c r="S7" s="103">
        <f>'For-GCAM'!B58/1000</f>
        <v>4.4332999273253284</v>
      </c>
      <c r="T7" s="103">
        <f t="shared" ref="T7:T13" si="8">R7*B21</f>
        <v>0.35979182205037508</v>
      </c>
      <c r="U7" s="104">
        <f>'For-GCAM'!C95/1000</f>
        <v>15</v>
      </c>
      <c r="V7" s="104">
        <f>'For-GCAM'!B95/1000</f>
        <v>2.9969999999999999</v>
      </c>
      <c r="W7" s="104">
        <f t="shared" si="0"/>
        <v>0.39789123187913411</v>
      </c>
    </row>
    <row r="8" spans="1:23" x14ac:dyDescent="0.25">
      <c r="A8">
        <v>2025</v>
      </c>
      <c r="B8" s="89">
        <f>'2015 Flat Baseline &amp; Volumes'!C35</f>
        <v>14</v>
      </c>
      <c r="C8" s="89">
        <f>'2015 Flat Baseline &amp; Volumes'!D35</f>
        <v>0.56014587552299577</v>
      </c>
      <c r="D8" s="89">
        <f>'2015 Flat Baseline &amp; Volumes'!E35</f>
        <v>0.3898734352297899</v>
      </c>
      <c r="E8" s="91">
        <f>'2015 Flat Baseline &amp; Volumes'!M35</f>
        <v>19</v>
      </c>
      <c r="F8" s="91">
        <f t="shared" si="1"/>
        <v>0.56014587552299577</v>
      </c>
      <c r="G8" s="91">
        <f>'2015 Flat Baseline &amp; Volumes'!N35</f>
        <v>0.52911394781185761</v>
      </c>
      <c r="H8" s="87">
        <f t="shared" si="2"/>
        <v>14</v>
      </c>
      <c r="I8" s="87">
        <f>'2015 Flat Baseline &amp; Volumes'!O35</f>
        <v>2.5601458755229958</v>
      </c>
      <c r="J8" s="87">
        <f t="shared" si="3"/>
        <v>0.3898734352297899</v>
      </c>
      <c r="K8" s="96">
        <f t="shared" si="4"/>
        <v>14</v>
      </c>
      <c r="L8" s="96">
        <f t="shared" si="5"/>
        <v>0.56014587552299577</v>
      </c>
      <c r="M8" s="96">
        <f t="shared" si="6"/>
        <v>0.3898734352297899</v>
      </c>
      <c r="N8" s="97">
        <v>5</v>
      </c>
      <c r="O8" s="105">
        <f>'For-GCAM'!C22/1000</f>
        <v>13.190724424400667</v>
      </c>
      <c r="P8" s="105">
        <f>'For-GCAM'!B22/1000</f>
        <v>0.59299999999999997</v>
      </c>
      <c r="Q8" s="105">
        <f t="shared" si="7"/>
        <v>0.36733664603647009</v>
      </c>
      <c r="R8" s="103">
        <f>'For-GCAM'!C59/1000</f>
        <v>13.563700072674672</v>
      </c>
      <c r="S8" s="103">
        <f>'For-GCAM'!B59/1000</f>
        <v>4.4332999273253284</v>
      </c>
      <c r="T8" s="103">
        <f t="shared" si="8"/>
        <v>0.3777233101257304</v>
      </c>
      <c r="U8" s="104">
        <f>'For-GCAM'!C96/1000</f>
        <v>15</v>
      </c>
      <c r="V8" s="104">
        <f>'For-GCAM'!B96/1000</f>
        <v>2.9969999999999999</v>
      </c>
      <c r="W8" s="104">
        <f t="shared" si="0"/>
        <v>0.41772153774620346</v>
      </c>
    </row>
    <row r="9" spans="1:23" x14ac:dyDescent="0.25">
      <c r="A9">
        <v>2030</v>
      </c>
      <c r="B9" s="89">
        <f>'2015 Flat Baseline &amp; Volumes'!C36</f>
        <v>14</v>
      </c>
      <c r="C9" s="89">
        <f>'2015 Flat Baseline &amp; Volumes'!D36</f>
        <v>0.56014587552299577</v>
      </c>
      <c r="D9" s="89">
        <f>'2015 Flat Baseline &amp; Volumes'!E36</f>
        <v>0.39085026216634522</v>
      </c>
      <c r="E9" s="91">
        <f>'2015 Flat Baseline &amp; Volumes'!M36</f>
        <v>19</v>
      </c>
      <c r="F9" s="91">
        <f t="shared" si="1"/>
        <v>0.56014587552299577</v>
      </c>
      <c r="G9" s="91">
        <f>'2015 Flat Baseline &amp; Volumes'!N36</f>
        <v>0.5304396415114685</v>
      </c>
      <c r="H9" s="87">
        <f t="shared" si="2"/>
        <v>14</v>
      </c>
      <c r="I9" s="87">
        <f>'2015 Flat Baseline &amp; Volumes'!O36</f>
        <v>2.5601458755229958</v>
      </c>
      <c r="J9" s="87">
        <f t="shared" si="3"/>
        <v>0.39085026216634522</v>
      </c>
      <c r="K9" s="96">
        <f t="shared" si="4"/>
        <v>14</v>
      </c>
      <c r="L9" s="96">
        <f t="shared" si="5"/>
        <v>0.56014587552299577</v>
      </c>
      <c r="M9" s="96">
        <f t="shared" si="6"/>
        <v>0.39085026216634522</v>
      </c>
      <c r="N9" s="97">
        <v>5</v>
      </c>
      <c r="O9" s="105">
        <f>'For-GCAM'!C23/1000</f>
        <v>13.190724424400667</v>
      </c>
      <c r="P9" s="105">
        <f>'For-GCAM'!B23/1000</f>
        <v>0.59299999999999997</v>
      </c>
      <c r="Q9" s="105">
        <f t="shared" si="7"/>
        <v>0.36825700710292958</v>
      </c>
      <c r="R9" s="103">
        <f>'For-GCAM'!C60/1000</f>
        <v>13.563700072674672</v>
      </c>
      <c r="S9" s="103">
        <f>'For-GCAM'!B60/1000</f>
        <v>4.4332999273253284</v>
      </c>
      <c r="T9" s="103">
        <f t="shared" si="8"/>
        <v>0.37866969495361225</v>
      </c>
      <c r="U9" s="104">
        <f>'For-GCAM'!C97/1000</f>
        <v>15</v>
      </c>
      <c r="V9" s="104">
        <f>'For-GCAM'!B97/1000</f>
        <v>2.9969999999999999</v>
      </c>
      <c r="W9" s="104">
        <f t="shared" si="0"/>
        <v>0.41876813803536989</v>
      </c>
    </row>
    <row r="10" spans="1:23" x14ac:dyDescent="0.25">
      <c r="A10">
        <v>2035</v>
      </c>
      <c r="B10" s="89">
        <f>'2015 Flat Baseline &amp; Volumes'!C37</f>
        <v>14</v>
      </c>
      <c r="C10" s="89">
        <f>'2015 Flat Baseline &amp; Volumes'!D37</f>
        <v>0.56014587552299577</v>
      </c>
      <c r="D10" s="89">
        <f>'2015 Flat Baseline &amp; Volumes'!E37</f>
        <v>0.3917325030181763</v>
      </c>
      <c r="E10" s="91">
        <f>'2015 Flat Baseline &amp; Volumes'!M37</f>
        <v>19</v>
      </c>
      <c r="F10" s="91">
        <f t="shared" si="1"/>
        <v>0.56014587552299577</v>
      </c>
      <c r="G10" s="91">
        <f>'2015 Flat Baseline &amp; Volumes'!N37</f>
        <v>0.53163696838181063</v>
      </c>
      <c r="H10" s="87">
        <f t="shared" si="2"/>
        <v>14</v>
      </c>
      <c r="I10" s="87">
        <f>'2015 Flat Baseline &amp; Volumes'!O37</f>
        <v>2.5601458755229958</v>
      </c>
      <c r="J10" s="87">
        <f t="shared" si="3"/>
        <v>0.3917325030181763</v>
      </c>
      <c r="K10" s="96">
        <f t="shared" si="4"/>
        <v>14</v>
      </c>
      <c r="L10" s="96">
        <f t="shared" si="5"/>
        <v>0.56014587552299577</v>
      </c>
      <c r="M10" s="96">
        <f t="shared" si="6"/>
        <v>0.3917325030181763</v>
      </c>
      <c r="N10" s="97">
        <v>5</v>
      </c>
      <c r="O10" s="105">
        <f>'For-GCAM'!C24/1000</f>
        <v>13.190724424400667</v>
      </c>
      <c r="P10" s="105">
        <f>'For-GCAM'!B24/1000</f>
        <v>0.59299999999999997</v>
      </c>
      <c r="Q10" s="105">
        <f t="shared" si="7"/>
        <v>0.36908824967096188</v>
      </c>
      <c r="R10" s="103">
        <f>'For-GCAM'!C61/1000</f>
        <v>13.563700072674672</v>
      </c>
      <c r="S10" s="103">
        <f>'For-GCAM'!B61/1000</f>
        <v>4.4332999273253284</v>
      </c>
      <c r="T10" s="103">
        <f t="shared" si="8"/>
        <v>0.37952444140404784</v>
      </c>
      <c r="U10" s="104">
        <f>'For-GCAM'!C98/1000</f>
        <v>15</v>
      </c>
      <c r="V10" s="104">
        <f>'For-GCAM'!B98/1000</f>
        <v>2.9969999999999999</v>
      </c>
      <c r="W10" s="104">
        <f t="shared" si="0"/>
        <v>0.41971339609090319</v>
      </c>
    </row>
    <row r="11" spans="1:23" x14ac:dyDescent="0.25">
      <c r="A11">
        <v>2040</v>
      </c>
      <c r="B11" s="89">
        <f>'2015 Flat Baseline &amp; Volumes'!C38</f>
        <v>14</v>
      </c>
      <c r="C11" s="89">
        <f>'2015 Flat Baseline &amp; Volumes'!D38</f>
        <v>0.56014587552299577</v>
      </c>
      <c r="D11" s="89">
        <f>'2015 Flat Baseline &amp; Volumes'!E38</f>
        <v>0.39252295978256363</v>
      </c>
      <c r="E11" s="91">
        <f>'2015 Flat Baseline &amp; Volumes'!M38</f>
        <v>19</v>
      </c>
      <c r="F11" s="91">
        <f t="shared" si="1"/>
        <v>0.56014587552299577</v>
      </c>
      <c r="G11" s="91">
        <f>'2015 Flat Baseline &amp; Volumes'!N38</f>
        <v>0.53270973113347919</v>
      </c>
      <c r="H11" s="87">
        <f t="shared" si="2"/>
        <v>14</v>
      </c>
      <c r="I11" s="87">
        <f>'2015 Flat Baseline &amp; Volumes'!O38</f>
        <v>2.5601458755229958</v>
      </c>
      <c r="J11" s="87">
        <f t="shared" si="3"/>
        <v>0.39252295978256363</v>
      </c>
      <c r="K11" s="96">
        <f t="shared" si="4"/>
        <v>14</v>
      </c>
      <c r="L11" s="96">
        <f t="shared" si="5"/>
        <v>0.56014587552299577</v>
      </c>
      <c r="M11" s="96">
        <f t="shared" si="6"/>
        <v>0.39252295978256363</v>
      </c>
      <c r="N11" s="97">
        <v>5</v>
      </c>
      <c r="O11" s="105">
        <f>'For-GCAM'!C25/1000</f>
        <v>13.190724424400667</v>
      </c>
      <c r="P11" s="105">
        <f>'For-GCAM'!B25/1000</f>
        <v>0.59299999999999997</v>
      </c>
      <c r="Q11" s="105">
        <f t="shared" si="7"/>
        <v>0.36983301376727878</v>
      </c>
      <c r="R11" s="103">
        <f>'For-GCAM'!C62/1000</f>
        <v>13.563700072674672</v>
      </c>
      <c r="S11" s="103">
        <f>'For-GCAM'!B62/1000</f>
        <v>4.4332999273253284</v>
      </c>
      <c r="T11" s="103">
        <f t="shared" si="8"/>
        <v>0.38029026415208828</v>
      </c>
      <c r="U11" s="104">
        <f>'For-GCAM'!C99/1000</f>
        <v>15</v>
      </c>
      <c r="V11" s="104">
        <f>'For-GCAM'!B99/1000</f>
        <v>2.9969999999999999</v>
      </c>
      <c r="W11" s="104">
        <f t="shared" si="0"/>
        <v>0.42056031405274674</v>
      </c>
    </row>
    <row r="12" spans="1:23" x14ac:dyDescent="0.25">
      <c r="A12">
        <v>2045</v>
      </c>
      <c r="B12" s="89">
        <f>'2015 Flat Baseline &amp; Volumes'!C39</f>
        <v>14</v>
      </c>
      <c r="C12" s="89">
        <f>'2015 Flat Baseline &amp; Volumes'!D39</f>
        <v>0.56014587552299577</v>
      </c>
      <c r="D12" s="89">
        <f>'2015 Flat Baseline &amp; Volumes'!E39</f>
        <v>0.39322436966174334</v>
      </c>
      <c r="E12" s="91">
        <f>'2015 Flat Baseline &amp; Volumes'!M39</f>
        <v>19</v>
      </c>
      <c r="F12" s="91">
        <f t="shared" si="1"/>
        <v>0.56014587552299577</v>
      </c>
      <c r="G12" s="91">
        <f>'2015 Flat Baseline &amp; Volumes'!N39</f>
        <v>0.53366164454093745</v>
      </c>
      <c r="H12" s="87">
        <f t="shared" si="2"/>
        <v>14</v>
      </c>
      <c r="I12" s="87">
        <f>'2015 Flat Baseline &amp; Volumes'!O39</f>
        <v>2.5601458755229958</v>
      </c>
      <c r="J12" s="87">
        <f t="shared" si="3"/>
        <v>0.39322436966174334</v>
      </c>
      <c r="K12" s="96">
        <f t="shared" si="4"/>
        <v>14</v>
      </c>
      <c r="L12" s="96">
        <f t="shared" si="5"/>
        <v>0.56014587552299577</v>
      </c>
      <c r="M12" s="96">
        <f t="shared" si="6"/>
        <v>0.39322436966174334</v>
      </c>
      <c r="N12" s="97">
        <v>5</v>
      </c>
      <c r="O12" s="105">
        <f>'For-GCAM'!C26/1000</f>
        <v>13.190724424400667</v>
      </c>
      <c r="P12" s="105">
        <f>'For-GCAM'!B26/1000</f>
        <v>0.59299999999999997</v>
      </c>
      <c r="Q12" s="105">
        <f t="shared" si="7"/>
        <v>0.37049387836905107</v>
      </c>
      <c r="R12" s="103">
        <f>'For-GCAM'!C63/1000</f>
        <v>13.563700072674672</v>
      </c>
      <c r="S12" s="103">
        <f>'For-GCAM'!B63/1000</f>
        <v>4.4332999273253284</v>
      </c>
      <c r="T12" s="103">
        <f t="shared" si="8"/>
        <v>0.38096981509703148</v>
      </c>
      <c r="U12" s="104">
        <f>'For-GCAM'!C100/1000</f>
        <v>15</v>
      </c>
      <c r="V12" s="104">
        <f>'For-GCAM'!B100/1000</f>
        <v>2.9969999999999999</v>
      </c>
      <c r="W12" s="104">
        <f t="shared" si="0"/>
        <v>0.42131182463758216</v>
      </c>
    </row>
    <row r="13" spans="1:23" x14ac:dyDescent="0.25">
      <c r="A13">
        <v>2050</v>
      </c>
      <c r="B13" s="89">
        <f>'2015 Flat Baseline &amp; Volumes'!C40</f>
        <v>14</v>
      </c>
      <c r="C13" s="89">
        <f>'2015 Flat Baseline &amp; Volumes'!D40</f>
        <v>0.56014587552299577</v>
      </c>
      <c r="D13" s="89">
        <f>'2015 Flat Baseline &amp; Volumes'!E40</f>
        <v>0.39538618755551785</v>
      </c>
      <c r="E13" s="91">
        <f>'2015 Flat Baseline &amp; Volumes'!M40</f>
        <v>19</v>
      </c>
      <c r="F13" s="91">
        <f t="shared" si="1"/>
        <v>0.56014587552299577</v>
      </c>
      <c r="G13" s="91">
        <f>'2015 Flat Baseline &amp; Volumes'!N40</f>
        <v>0.53659554025391698</v>
      </c>
      <c r="H13" s="87">
        <f t="shared" si="2"/>
        <v>14</v>
      </c>
      <c r="I13" s="87">
        <f>'2015 Flat Baseline &amp; Volumes'!O40</f>
        <v>2.5601458755229958</v>
      </c>
      <c r="J13" s="87">
        <f t="shared" si="3"/>
        <v>0.39538618755551785</v>
      </c>
      <c r="K13" s="96">
        <f t="shared" si="4"/>
        <v>14</v>
      </c>
      <c r="L13" s="96">
        <f t="shared" si="5"/>
        <v>0.56014587552299577</v>
      </c>
      <c r="M13" s="96">
        <f t="shared" si="6"/>
        <v>0.39538618755551785</v>
      </c>
      <c r="N13" s="97">
        <v>5</v>
      </c>
      <c r="O13" s="105">
        <f>'For-GCAM'!C27/1000</f>
        <v>13.190724424400667</v>
      </c>
      <c r="P13" s="105">
        <f>'For-GCAM'!B27/1000</f>
        <v>0.59299999999999997</v>
      </c>
      <c r="Q13" s="105">
        <f t="shared" si="7"/>
        <v>0.37253073151851662</v>
      </c>
      <c r="R13" s="103">
        <f>'For-GCAM'!C64/1000</f>
        <v>13.563700072674672</v>
      </c>
      <c r="S13" s="103">
        <f>'For-GCAM'!B64/1000</f>
        <v>4.4332999273253284</v>
      </c>
      <c r="T13" s="103">
        <f t="shared" si="8"/>
        <v>0.38306426149152423</v>
      </c>
      <c r="U13" s="104">
        <f>'For-GCAM'!C101/1000</f>
        <v>15</v>
      </c>
      <c r="V13" s="104">
        <f>'For-GCAM'!B101/1000</f>
        <v>2.9969999999999999</v>
      </c>
      <c r="W13" s="104">
        <f t="shared" si="0"/>
        <v>0.42362805809519771</v>
      </c>
    </row>
    <row r="14" spans="1:23" s="99" customFormat="1" x14ac:dyDescent="0.25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1"/>
      <c r="R14" s="102"/>
      <c r="S14" s="102"/>
    </row>
    <row r="15" spans="1:23" s="99" customFormat="1" x14ac:dyDescent="0.2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1"/>
      <c r="R15" s="102"/>
      <c r="S15" s="102"/>
    </row>
    <row r="16" spans="1:23" s="99" customFormat="1" x14ac:dyDescent="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1"/>
      <c r="R16" s="102"/>
      <c r="S16" s="102"/>
    </row>
    <row r="17" spans="1:19" s="99" customFormat="1" x14ac:dyDescent="0.2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1"/>
      <c r="R17" s="102"/>
      <c r="S17" s="102"/>
    </row>
    <row r="18" spans="1:19" s="99" customFormat="1" x14ac:dyDescent="0.25">
      <c r="A18"/>
      <c r="B18" s="86" t="s">
        <v>62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1"/>
      <c r="R18" s="102"/>
      <c r="S18" s="102"/>
    </row>
    <row r="19" spans="1:19" s="99" customFormat="1" x14ac:dyDescent="0.25">
      <c r="A19"/>
      <c r="B19" t="s">
        <v>63</v>
      </c>
      <c r="E19" s="100"/>
      <c r="F19" s="100"/>
      <c r="G19" s="100"/>
      <c r="H19" s="100"/>
      <c r="I19" s="100"/>
      <c r="J19" s="100"/>
      <c r="K19" s="100"/>
      <c r="L19" s="100"/>
      <c r="M19" s="100"/>
      <c r="N19" s="101"/>
      <c r="R19" s="102"/>
      <c r="S19" s="102"/>
    </row>
    <row r="20" spans="1:19" s="99" customFormat="1" x14ac:dyDescent="0.25">
      <c r="A20">
        <v>2015</v>
      </c>
      <c r="B20" s="93">
        <f t="shared" ref="B20:B27" si="9">D6/B6</f>
        <v>2.5316456833103237E-2</v>
      </c>
      <c r="E20" s="100"/>
      <c r="F20" s="100"/>
      <c r="G20" s="100"/>
      <c r="H20" s="100"/>
      <c r="I20" s="100"/>
      <c r="J20" s="100"/>
      <c r="K20" s="100"/>
      <c r="L20" s="100"/>
      <c r="M20" s="100"/>
      <c r="N20" s="101"/>
      <c r="R20" s="102"/>
      <c r="S20" s="102"/>
    </row>
    <row r="21" spans="1:19" s="99" customFormat="1" x14ac:dyDescent="0.25">
      <c r="A21">
        <v>2020</v>
      </c>
      <c r="B21" s="93">
        <f t="shared" si="9"/>
        <v>2.6526082125275609E-2</v>
      </c>
      <c r="E21" s="100"/>
      <c r="F21" s="100"/>
      <c r="G21" s="100"/>
      <c r="H21" s="100"/>
      <c r="I21" s="100"/>
      <c r="J21" s="100"/>
      <c r="K21" s="100"/>
      <c r="L21" s="100"/>
      <c r="M21" s="100"/>
      <c r="N21" s="101"/>
      <c r="R21" s="102"/>
      <c r="S21" s="102"/>
    </row>
    <row r="22" spans="1:19" s="99" customFormat="1" x14ac:dyDescent="0.25">
      <c r="A22">
        <v>2025</v>
      </c>
      <c r="B22" s="93">
        <f t="shared" si="9"/>
        <v>2.7848102516413564E-2</v>
      </c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R22" s="102"/>
      <c r="S22" s="102"/>
    </row>
    <row r="23" spans="1:19" s="99" customFormat="1" x14ac:dyDescent="0.25">
      <c r="A23">
        <v>2030</v>
      </c>
      <c r="B23" s="93">
        <f t="shared" si="9"/>
        <v>2.791787586902466E-2</v>
      </c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R23" s="102"/>
      <c r="S23" s="102"/>
    </row>
    <row r="24" spans="1:19" s="99" customFormat="1" x14ac:dyDescent="0.25">
      <c r="A24">
        <v>2035</v>
      </c>
      <c r="B24" s="93">
        <f t="shared" si="9"/>
        <v>2.798089307272688E-2</v>
      </c>
      <c r="E24" s="100"/>
      <c r="F24" s="100"/>
      <c r="G24" s="100"/>
      <c r="H24" s="100"/>
      <c r="I24" s="100"/>
      <c r="J24" s="100"/>
      <c r="K24" s="100"/>
      <c r="L24" s="100"/>
      <c r="M24" s="100"/>
      <c r="N24" s="101"/>
      <c r="R24" s="102"/>
      <c r="S24" s="102"/>
    </row>
    <row r="25" spans="1:19" s="99" customFormat="1" x14ac:dyDescent="0.25">
      <c r="A25">
        <v>2040</v>
      </c>
      <c r="B25" s="93">
        <f t="shared" si="9"/>
        <v>2.8037354270183116E-2</v>
      </c>
      <c r="E25" s="100"/>
      <c r="F25" s="100"/>
      <c r="G25" s="100"/>
      <c r="H25" s="100"/>
      <c r="I25" s="100"/>
      <c r="J25" s="100"/>
      <c r="K25" s="100"/>
      <c r="L25" s="100"/>
      <c r="M25" s="100"/>
      <c r="N25" s="101"/>
      <c r="R25" s="102"/>
      <c r="S25" s="102"/>
    </row>
    <row r="26" spans="1:19" s="99" customFormat="1" x14ac:dyDescent="0.25">
      <c r="A26">
        <v>2045</v>
      </c>
      <c r="B26" s="93">
        <f t="shared" si="9"/>
        <v>2.808745497583881E-2</v>
      </c>
      <c r="E26" s="100"/>
      <c r="F26" s="100"/>
      <c r="G26" s="100"/>
      <c r="H26" s="100"/>
      <c r="I26" s="100"/>
      <c r="J26" s="100"/>
      <c r="K26" s="100"/>
      <c r="L26" s="100"/>
      <c r="M26" s="100"/>
      <c r="N26" s="101"/>
      <c r="R26" s="102"/>
      <c r="S26" s="102"/>
    </row>
    <row r="27" spans="1:19" s="99" customFormat="1" x14ac:dyDescent="0.25">
      <c r="A27">
        <v>2050</v>
      </c>
      <c r="B27" s="93">
        <f t="shared" si="9"/>
        <v>2.8241870539679848E-2</v>
      </c>
      <c r="E27" s="100"/>
      <c r="F27" s="100"/>
      <c r="G27" s="100"/>
      <c r="H27" s="100"/>
      <c r="I27" s="100"/>
      <c r="J27" s="100"/>
      <c r="K27" s="100"/>
      <c r="L27" s="100"/>
      <c r="M27" s="100"/>
      <c r="N27" s="101"/>
      <c r="R27" s="102"/>
      <c r="S27" s="102"/>
    </row>
    <row r="28" spans="1:19" s="99" customFormat="1" x14ac:dyDescent="0.2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1"/>
      <c r="R28" s="102"/>
      <c r="S28" s="102"/>
    </row>
    <row r="29" spans="1:19" ht="15" customHeight="1" x14ac:dyDescent="0.25"/>
    <row r="36" spans="2:10" x14ac:dyDescent="0.25">
      <c r="B36" s="92"/>
      <c r="C36" s="92"/>
      <c r="D36" s="92"/>
      <c r="E36" s="92"/>
      <c r="F36" s="92"/>
      <c r="G36" s="92"/>
      <c r="H36" s="92"/>
      <c r="I36" s="92"/>
      <c r="J36" s="9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D2172DFC061A44B627BC0D88F61AEA" ma:contentTypeVersion="29" ma:contentTypeDescription="Create a new document." ma:contentTypeScope="" ma:versionID="2fc7fbd6a065c4fbcac91c1d1401fb4a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cafbe8fe-689d-4f79-8bd2-5ff3e5d8ee19" xmlns:ns6="7d1f1ad5-14eb-4191-8c93-9aae9175f3b2" targetNamespace="http://schemas.microsoft.com/office/2006/metadata/properties" ma:root="true" ma:fieldsID="4346f40067fa214fba55b9c74d61b385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cafbe8fe-689d-4f79-8bd2-5ff3e5d8ee19"/>
    <xsd:import namespace="7d1f1ad5-14eb-4191-8c93-9aae9175f3b2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2:e3f09c3df709400db2417a7161762d62" minOccurs="0"/>
                <xsd:element ref="ns5:SharedWithUsers" minOccurs="0"/>
                <xsd:element ref="ns5:SharingHintHash" minOccurs="0"/>
                <xsd:element ref="ns5:SharedWithDetails" minOccurs="0"/>
                <xsd:element ref="ns5:LastSharedByUser" minOccurs="0"/>
                <xsd:element ref="ns5:LastSharedByTime" minOccurs="0"/>
                <xsd:element ref="ns6:MediaServiceMetadata" minOccurs="0"/>
                <xsd:element ref="ns6:MediaServiceFastMetadata" minOccurs="0"/>
                <xsd:element ref="ns6:MediaServiceAutoTags" minOccurs="0"/>
                <xsd:element ref="ns6:MediaServiceOCR" minOccurs="0"/>
                <xsd:element ref="ns6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description="" ma:hidden="true" ma:list="{aec54597-794d-48fd-aaaa-4eaa50f4ff1d}" ma:internalName="TaxCatchAllLabel" ma:readOnly="true" ma:showField="CatchAllDataLabel" ma:web="7d8dd676-26ca-4e08-b90f-b4e0026a58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description="" ma:hidden="true" ma:list="{aec54597-794d-48fd-aaaa-4eaa50f4ff1d}" ma:internalName="TaxCatchAll" ma:showField="CatchAllData" ma:web="7d8dd676-26ca-4e08-b90f-b4e0026a58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3f09c3df709400db2417a7161762d62" ma:index="28" nillable="true" ma:taxonomy="true" ma:internalName="e3f09c3df709400db2417a7161762d62" ma:taxonomyFieldName="EPA_x0020_Subject" ma:displayName="EPA Subject" ma:readOnly="false" ma:default="" ma:fieldId="{e3f09c3d-f709-400d-b241-7a7161762d62}" ma:taxonomyMulti="true" ma:sspId="29f62856-1543-49d4-a736-4569d363f533" ma:termSetId="7a3d4ae0-7e62-45a2-a406-c6a8a6a8eee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be8fe-689d-4f79-8bd2-5ff3e5d8ee19" elementFormDefault="qualified">
    <xsd:import namespace="http://schemas.microsoft.com/office/2006/documentManagement/types"/>
    <xsd:import namespace="http://schemas.microsoft.com/office/infopath/2007/PartnerControls"/>
    <xsd:element name="SharedWithUsers" ma:index="2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30" nillable="true" ma:displayName="Sharing Hint Hash" ma:internalName="SharingHintHash" ma:readOnly="true">
      <xsd:simpleType>
        <xsd:restriction base="dms:Text"/>
      </xsd:simpleType>
    </xsd:element>
    <xsd:element name="SharedWithDetails" ma:index="3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32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33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1f1ad5-14eb-4191-8c93-9aae9175f3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3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36" nillable="true" ma:displayName="MediaServiceAutoTags" ma:internalName="MediaServiceAutoTags" ma:readOnly="true">
      <xsd:simpleType>
        <xsd:restriction base="dms:Text"/>
      </xsd:simpleType>
    </xsd:element>
    <xsd:element name="MediaServiceOCR" ma:index="3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3f09c3df709400db2417a7161762d62 xmlns="4ffa91fb-a0ff-4ac5-b2db-65c790d184a4">
      <Terms xmlns="http://schemas.microsoft.com/office/infopath/2007/PartnerControls"/>
    </e3f09c3df709400db2417a7161762d62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2018-07-05T16:07:39+00:00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Props1.xml><?xml version="1.0" encoding="utf-8"?>
<ds:datastoreItem xmlns:ds="http://schemas.openxmlformats.org/officeDocument/2006/customXml" ds:itemID="{FDA258E2-2E2D-4FE7-886E-B19C6E1C31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F81CAD-C409-444C-8705-EF6E1C79A21D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FF5C53CB-4107-4F30-91B7-C84A3A88DC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cafbe8fe-689d-4f79-8bd2-5ff3e5d8ee19"/>
    <ds:schemaRef ds:uri="7d1f1ad5-14eb-4191-8c93-9aae9175f3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64A40B7-9A22-47B9-B37D-F36F135031BD}">
  <ds:schemaRefs>
    <ds:schemaRef ds:uri="http://schemas.microsoft.com/office/2006/documentManagement/types"/>
    <ds:schemaRef ds:uri="http://www.w3.org/XML/1998/namespace"/>
    <ds:schemaRef ds:uri="http://schemas.microsoft.com/sharepoint.v3"/>
    <ds:schemaRef ds:uri="http://purl.org/dc/dcmitype/"/>
    <ds:schemaRef ds:uri="http://purl.org/dc/elements/1.1/"/>
    <ds:schemaRef ds:uri="http://schemas.microsoft.com/sharepoint/v3"/>
    <ds:schemaRef ds:uri="http://schemas.microsoft.com/office/infopath/2007/PartnerControls"/>
    <ds:schemaRef ds:uri="4ffa91fb-a0ff-4ac5-b2db-65c790d184a4"/>
    <ds:schemaRef ds:uri="http://schemas.openxmlformats.org/package/2006/metadata/core-properties"/>
    <ds:schemaRef ds:uri="http://purl.org/dc/terms/"/>
    <ds:schemaRef ds:uri="http://schemas.microsoft.com/office/2006/metadata/properties"/>
    <ds:schemaRef ds:uri="7d1f1ad5-14eb-4191-8c93-9aae9175f3b2"/>
    <ds:schemaRef ds:uri="cafbe8fe-689d-4f79-8bd2-5ff3e5d8ee19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For-GCAM</vt:lpstr>
      <vt:lpstr>corn oil BD Worksheet</vt:lpstr>
      <vt:lpstr>2015 Flat Baseline &amp; Volumes</vt:lpstr>
      <vt:lpstr>gams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Levy</dc:creator>
  <cp:lastModifiedBy>Yongxia</cp:lastModifiedBy>
  <dcterms:created xsi:type="dcterms:W3CDTF">2018-07-05T16:06:42Z</dcterms:created>
  <dcterms:modified xsi:type="dcterms:W3CDTF">2018-09-24T01:45:47Z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0x010100A8D2172DFC061A44B627BC0D88F61AEA</vt:lpwstr>
  </property>
  <property fmtid="{D5CDD505-2E9C-101B-9397-08002B2CF9AE}" pid="3" name="TaxKeyword">
    <vt:lpwstr/>
  </property>
  <property fmtid="{D5CDD505-2E9C-101B-9397-08002B2CF9AE}" pid="4" name="EPA Subject">
    <vt:lpwstr/>
  </property>
  <property fmtid="{D5CDD505-2E9C-101B-9397-08002B2CF9AE}" pid="5" name="Document Type">
    <vt:lpwstr/>
  </property>
</Properties>
</file>