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 - Ativo" sheetId="1" r:id="rId4"/>
    <sheet state="visible" name="BP - Passivo" sheetId="2" r:id="rId5"/>
    <sheet state="visible" name="Demonstrações de Resultados" sheetId="3" r:id="rId6"/>
    <sheet state="visible" name="DEMONSTRAÇÕES DO RESULTADO ABRA" sheetId="4" r:id="rId7"/>
    <sheet state="visible" name="DEMONSTRAÇÕES DO FLUXO DE CAIXA" sheetId="5" r:id="rId8"/>
    <sheet state="visible" name="DEMONSTRAÇÕES DA MUTAÇÃO DO PAT" sheetId="6" r:id="rId9"/>
    <sheet state="visible" name="DEMONSTRAÇÕES DO VALOR ADICIONA" sheetId="7" r:id="rId10"/>
    <sheet state="visible" name="Indicadores Econômicos e Financ" sheetId="8" r:id="rId11"/>
  </sheets>
  <definedNames/>
  <calcPr/>
</workbook>
</file>

<file path=xl/sharedStrings.xml><?xml version="1.0" encoding="utf-8"?>
<sst xmlns="http://schemas.openxmlformats.org/spreadsheetml/2006/main" count="243" uniqueCount="194">
  <si>
    <t>ATIVO CIRCULANTE</t>
  </si>
  <si>
    <t xml:space="preserve"> Caixa e Equivalente de Caixa</t>
  </si>
  <si>
    <t xml:space="preserve"> Contas a Receber de Clientes</t>
  </si>
  <si>
    <t xml:space="preserve"> Estoques</t>
  </si>
  <si>
    <t xml:space="preserve"> Tributos a Recuperar</t>
  </si>
  <si>
    <t xml:space="preserve"> Créditos nas operações de venda e aquisição de gás</t>
  </si>
  <si>
    <t>-</t>
  </si>
  <si>
    <t xml:space="preserve"> Outros Ativos</t>
  </si>
  <si>
    <t>Total do Ativo Circulante</t>
  </si>
  <si>
    <t>NÃO CIRCULANTE</t>
  </si>
  <si>
    <t xml:space="preserve"> </t>
  </si>
  <si>
    <t xml:space="preserve"> REALIZÁVEL A LONGO PRAZO</t>
  </si>
  <si>
    <t xml:space="preserve"> Adiantamento a Terceiros</t>
  </si>
  <si>
    <t xml:space="preserve"> Depósitos Judiciais</t>
  </si>
  <si>
    <t xml:space="preserve"> Tributos e Contribuições sociais diferidos </t>
  </si>
  <si>
    <t xml:space="preserve"> Títulos e valores mobiliários</t>
  </si>
  <si>
    <t>Total do Realizável a Longo Prazo</t>
  </si>
  <si>
    <t xml:space="preserve"> IMOBILIZADO</t>
  </si>
  <si>
    <t xml:space="preserve"> INTANGÍVEL</t>
  </si>
  <si>
    <t>Total do Ativo Não Circulante</t>
  </si>
  <si>
    <t>TOTAL DO ATIVO</t>
  </si>
  <si>
    <t>PASSIVO CIRCULANTE</t>
  </si>
  <si>
    <t>12/31/2022</t>
  </si>
  <si>
    <t>12/31/2021</t>
  </si>
  <si>
    <t xml:space="preserve">  Empréstimos e Financiamentos</t>
  </si>
  <si>
    <t xml:space="preserve">  Arrendamento Mercantil</t>
  </si>
  <si>
    <t xml:space="preserve">  Fornecedores </t>
  </si>
  <si>
    <t xml:space="preserve">  Obrigações Trabalhistas e Encargos Sociais a Pagar</t>
  </si>
  <si>
    <t xml:space="preserve">  Tributos a pagar</t>
  </si>
  <si>
    <t xml:space="preserve">  Dividendos e Juros Sobre Capital Próprio a Pagar</t>
  </si>
  <si>
    <t xml:space="preserve">  Débitos nas Operações de Venda de Gás</t>
  </si>
  <si>
    <t xml:space="preserve">  Outros Passivos</t>
  </si>
  <si>
    <t xml:space="preserve"> Total do Passivo Circulante</t>
  </si>
  <si>
    <t xml:space="preserve"> NÃO CIRCULANTE</t>
  </si>
  <si>
    <t xml:space="preserve">  Tributos e Contribuições sociais diferidos</t>
  </si>
  <si>
    <t xml:space="preserve">  Participação Financeira</t>
  </si>
  <si>
    <t xml:space="preserve">  Provisão de contingências</t>
  </si>
  <si>
    <t xml:space="preserve"> Total do Passivo Não Circulante</t>
  </si>
  <si>
    <t xml:space="preserve"> PATRIMÔNIO LÍQUIDO</t>
  </si>
  <si>
    <t xml:space="preserve">  Capital Social</t>
  </si>
  <si>
    <t xml:space="preserve">  Reserva de Lucros</t>
  </si>
  <si>
    <t xml:space="preserve">  Dividendos à Disposição dos Acionistas</t>
  </si>
  <si>
    <t xml:space="preserve"> Total do Patrimônio Líquido</t>
  </si>
  <si>
    <t xml:space="preserve"> TOTAL DO PASSIVO E DO PATRIMÔNIO LÍQUIDO</t>
  </si>
  <si>
    <t>12/31/2024</t>
  </si>
  <si>
    <t>12/31/2023</t>
  </si>
  <si>
    <t>RECEITA LÍQUIDA - VENDAS DE GÁS E SERVIÇOS</t>
  </si>
  <si>
    <t>Receita de Construção</t>
  </si>
  <si>
    <t>CUSTO DOS PRODUTOS/SERVIÇOS VENDIDOS</t>
  </si>
  <si>
    <t>Custo de Construção</t>
  </si>
  <si>
    <t>LUCRO BRUTO</t>
  </si>
  <si>
    <t>RECEITAS (DESPESAS) OPERACIONAIS</t>
  </si>
  <si>
    <t>Despesas Comerciais</t>
  </si>
  <si>
    <t>Despesas Gerais e Administrativas</t>
  </si>
  <si>
    <t>Outras Receitas (Despesas) Operacionais</t>
  </si>
  <si>
    <t>LUCRO ANTES DO RESULTADO FINANCEIRO</t>
  </si>
  <si>
    <t>Receitas Financeiras</t>
  </si>
  <si>
    <t>Despesas Financeiras</t>
  </si>
  <si>
    <t>LUCRO DO EXERCÍCIO ANTES DO IMPOSTO DE RENDA, DA CONTRIBUIÇÃO</t>
  </si>
  <si>
    <t>Imposto de Renda</t>
  </si>
  <si>
    <t>Incentivo Fiscal SUDENE</t>
  </si>
  <si>
    <t>Contribuição Social</t>
  </si>
  <si>
    <t>IRPJ/CSLL Diferidos</t>
  </si>
  <si>
    <t>LUCRO LÍQUIDO DO EXERCÍCIO</t>
  </si>
  <si>
    <t>RESULTADO POR AÇÃO - Em reais</t>
  </si>
  <si>
    <t>Básico e diluído</t>
  </si>
  <si>
    <t>OUTROS RESULTADOS ABRANGENTES</t>
  </si>
  <si>
    <t>RESULTADO ABRANGENTE TOTAL DO EXERCÍCIO</t>
  </si>
  <si>
    <t>ATIVIDADES OPERACIONAIS</t>
  </si>
  <si>
    <t>Lucro líquido do exercício</t>
  </si>
  <si>
    <t>Despesas que não afetam o caixa:</t>
  </si>
  <si>
    <t>Amortizações</t>
  </si>
  <si>
    <t>Provisão (reversão) para riscos tributários, cíveis e trabalhistas</t>
  </si>
  <si>
    <t>Ajuste da reserva de incentivos fiscais</t>
  </si>
  <si>
    <t>Atualização monetária de depósitos judiciais</t>
  </si>
  <si>
    <t>Atualização (líquida) de Take or Pay</t>
  </si>
  <si>
    <t>Provisão para participação nos lucros e resultados</t>
  </si>
  <si>
    <t>Provisão de perdas</t>
  </si>
  <si>
    <t>(Total)</t>
  </si>
  <si>
    <t>Variação no ativo</t>
  </si>
  <si>
    <t>Contas a receber de clientes</t>
  </si>
  <si>
    <t>Estoques</t>
  </si>
  <si>
    <t>Tributos a recuperar</t>
  </si>
  <si>
    <t>Movimentação de depósitos judiciais</t>
  </si>
  <si>
    <t>Direito de uso</t>
  </si>
  <si>
    <t>Outros ativos operacionais</t>
  </si>
  <si>
    <t>Variação no passivo</t>
  </si>
  <si>
    <t>Fornecedores</t>
  </si>
  <si>
    <t>Impostos e contribuições</t>
  </si>
  <si>
    <t>Participações nos lucros</t>
  </si>
  <si>
    <t>Outros passivos operacionais</t>
  </si>
  <si>
    <t>Imposto de Renda e Contribuição Social pagos</t>
  </si>
  <si>
    <t>Fluxo de caixa líquido proveniente das atividades operacionais</t>
  </si>
  <si>
    <t>ATIVIDADES DE INVESTIMENTO</t>
  </si>
  <si>
    <t>Aplicações no Ativo Intangível</t>
  </si>
  <si>
    <t>Fluxo de caixa utilizado nas atividades de investimento</t>
  </si>
  <si>
    <t>ATIVIDADES DE FINANCIAMENTOS</t>
  </si>
  <si>
    <t>Juros sobre o capital próprio pagos</t>
  </si>
  <si>
    <t>Dividendos Pagos</t>
  </si>
  <si>
    <t>Empréstimos e Passivo de arrendamento</t>
  </si>
  <si>
    <t>Fluxo de caixa utilizado nas atividades de financiamentos</t>
  </si>
  <si>
    <t>TOTAL DOS EFEITOS NO CAIXA e EQUIVALENTES DE CAIXA</t>
  </si>
  <si>
    <t>Caixa e equivalentes de caixa no início do exercício</t>
  </si>
  <si>
    <t>Caixa e equivalentes de caixa no final do exercício</t>
  </si>
  <si>
    <t>VARIAÇÃO NO CAIXA e EQUIVALENTES DE CAIXA</t>
  </si>
  <si>
    <t>Reserva de Lucros</t>
  </si>
  <si>
    <t>Capital Social</t>
  </si>
  <si>
    <t>Reservas de Incentivos Fiscais</t>
  </si>
  <si>
    <t>Reserva Legal</t>
  </si>
  <si>
    <t>Retenção de Lucros</t>
  </si>
  <si>
    <t>Total</t>
  </si>
  <si>
    <t>Dividendos adicionais propostos</t>
  </si>
  <si>
    <t>Lucros Acumulados</t>
  </si>
  <si>
    <t>Saldo em 1º de janeiro de 2022</t>
  </si>
  <si>
    <t>Dividendos Adicionais Propostos</t>
  </si>
  <si>
    <t>Aumento de capital social conforme 139ª AGE de 27/12/2022</t>
  </si>
  <si>
    <t>Proposta para destinação do lucro líquido:</t>
  </si>
  <si>
    <t xml:space="preserve">  Reserva legal</t>
  </si>
  <si>
    <t xml:space="preserve">  Constituição de reserva de incentivos fiscais</t>
  </si>
  <si>
    <t xml:space="preserve">  Dividendo complementar ao mínimo obrigatório</t>
  </si>
  <si>
    <t xml:space="preserve">  Dividendos adicionais propostos</t>
  </si>
  <si>
    <t xml:space="preserve">  Juros sobre o capital próprio</t>
  </si>
  <si>
    <t>Em 31 de dezembro de 2022</t>
  </si>
  <si>
    <t>Dividendos Adicionais Propostos Aprovados</t>
  </si>
  <si>
    <t>Aumento de capital social conforme 143ª AGE de 26/12/2023</t>
  </si>
  <si>
    <t xml:space="preserve">  Ajuste da reserva de incentivos fiscais</t>
  </si>
  <si>
    <t>Em 31 de dezembro de 2023</t>
  </si>
  <si>
    <t>Constituição de reserva de lucros</t>
  </si>
  <si>
    <t>Aumento de capital social conforme 148ª AGE de 23/12/2024</t>
  </si>
  <si>
    <t>Reserva legal</t>
  </si>
  <si>
    <t>Constituição da reserva de incentivos fiscais</t>
  </si>
  <si>
    <t>Juros sobre o capital próprio</t>
  </si>
  <si>
    <t>Em 31 de dezembro de 2024</t>
  </si>
  <si>
    <t>GERAÇÃO DO VALOR ADICIONADO</t>
  </si>
  <si>
    <t>Receitas</t>
  </si>
  <si>
    <t>Receita com a distribuição de gás canalizado e outras</t>
  </si>
  <si>
    <t>Outras receitas</t>
  </si>
  <si>
    <t>(-) Insumos adquiridos de terceiros</t>
  </si>
  <si>
    <t>Custos de industrialização do gás</t>
  </si>
  <si>
    <t>Energia, serviços de terceiros e outras despesas operacionais</t>
  </si>
  <si>
    <t>(=) Valor Adicionado Bruto</t>
  </si>
  <si>
    <t>(-) Retenções</t>
  </si>
  <si>
    <t>Amortização</t>
  </si>
  <si>
    <t>(=) Valor Adicionado Líquido produzido pela entidade</t>
  </si>
  <si>
    <t>(+) Valor Adicionado recebido em transferência</t>
  </si>
  <si>
    <t>Receitas financeiras</t>
  </si>
  <si>
    <t>(=) Valor Adicionado total a distribuir</t>
  </si>
  <si>
    <t>DISTRIBUIÇÃO DO VALOR ADICIONADO</t>
  </si>
  <si>
    <t>Pessoal:</t>
  </si>
  <si>
    <t>Remuneração direta</t>
  </si>
  <si>
    <t>Benefícios</t>
  </si>
  <si>
    <t>FGTS</t>
  </si>
  <si>
    <t>Tributos:</t>
  </si>
  <si>
    <t>Federais</t>
  </si>
  <si>
    <t>Estaduais</t>
  </si>
  <si>
    <t>Municipais</t>
  </si>
  <si>
    <t>Financiadores:</t>
  </si>
  <si>
    <t>Juros e despesas financeiras</t>
  </si>
  <si>
    <t>Acionistas:</t>
  </si>
  <si>
    <t>Dividendos</t>
  </si>
  <si>
    <t>Lucros retidos</t>
  </si>
  <si>
    <t>Indicadores Econômicos e Financeiros</t>
  </si>
  <si>
    <t>Grupo 1: Estrutura de Capitais</t>
  </si>
  <si>
    <t xml:space="preserve">Endividamento Geral (EG)
</t>
  </si>
  <si>
    <t xml:space="preserve">Participação de Capitais de Terceiros (PCT)
</t>
  </si>
  <si>
    <t xml:space="preserve">Composição do Endividamento (CE)
</t>
  </si>
  <si>
    <t xml:space="preserve">Grau de Imobilização do Patrimônio Líquido (ImPL)
</t>
  </si>
  <si>
    <t>Grau de Imobilização dos Recursos não Correntes (IRNC)</t>
  </si>
  <si>
    <t xml:space="preserve">Grupo 2: Liquidez
        </t>
  </si>
  <si>
    <t>Liquidez Corrente (LC)</t>
  </si>
  <si>
    <t xml:space="preserve">Liquidez Seca (LS)
</t>
  </si>
  <si>
    <t xml:space="preserve">Liquidez Geral (LG)
</t>
  </si>
  <si>
    <t>Liquidez Imediata (LI)</t>
  </si>
  <si>
    <t xml:space="preserve">Grupo 3: Rentabilidade
        </t>
  </si>
  <si>
    <t>Giro do Ativo (GA)</t>
  </si>
  <si>
    <t>Margem Líquida (ML)</t>
  </si>
  <si>
    <t>ROE (Return on Equity)</t>
  </si>
  <si>
    <t>Multiplicador de Alavancagem Financeira (MAF)</t>
  </si>
  <si>
    <t>ROA (Return on Assets)</t>
  </si>
  <si>
    <t xml:space="preserve">Grupo 4: Alavancagem
        </t>
  </si>
  <si>
    <t>Alavancagem Financeira (GAF)</t>
  </si>
  <si>
    <t>Alavancagem Operacional (GAO)</t>
  </si>
  <si>
    <t>Alavancagem Total (GAT)</t>
  </si>
  <si>
    <t>Grupo 5: Prazos Médios e Ciclo de Caixa</t>
  </si>
  <si>
    <t>PMRE</t>
  </si>
  <si>
    <t>PMRV</t>
  </si>
  <si>
    <t>Ciclo Operacional (CO) (Em dias)</t>
  </si>
  <si>
    <t>PMPC</t>
  </si>
  <si>
    <t>Ciclo Financeiro (CF) (Em dias)</t>
  </si>
  <si>
    <t>Grupo 6: Indicadores Complementares</t>
  </si>
  <si>
    <t>Margem Bruta (%)</t>
  </si>
  <si>
    <t>EBITDA</t>
  </si>
  <si>
    <t>Margem EBITDA (%)</t>
  </si>
  <si>
    <t>Cobertura de Despesas Financeiras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</si>
</sst>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%"/>
  </numFmts>
  <fonts count="17">
    <font>
      <sz val="10.0"/>
      <color rgb="FF000000"/>
      <name val="Arial"/>
      <scheme val="minor"/>
    </font>
    <font>
      <b/>
      <sz val="9.0"/>
      <color theme="1"/>
      <name val="Calibri"/>
    </font>
    <font>
      <sz val="11.0"/>
      <color theme="1"/>
      <name val="Aptos Narrow"/>
    </font>
    <font>
      <sz val="9.0"/>
      <color theme="1"/>
      <name val="Calibri"/>
    </font>
    <font>
      <sz val="11.0"/>
      <color theme="1"/>
      <name val="Arial"/>
    </font>
    <font>
      <color theme="1"/>
      <name val="Arial"/>
      <scheme val="minor"/>
    </font>
    <font>
      <b/>
      <sz val="9.0"/>
      <color rgb="FF000000"/>
      <name val="Calibri"/>
    </font>
    <font>
      <b/>
      <color theme="1"/>
      <name val="Arial"/>
      <scheme val="minor"/>
    </font>
    <font/>
    <font>
      <sz val="11.0"/>
      <color theme="1"/>
      <name val="Calibri"/>
    </font>
    <font>
      <b/>
      <sz val="8.0"/>
      <color theme="1"/>
      <name val="Calibri"/>
    </font>
    <font>
      <color theme="1"/>
      <name val="Arial"/>
    </font>
    <font>
      <b/>
      <sz val="25.0"/>
      <color theme="1"/>
      <name val="Arial"/>
      <scheme val="minor"/>
    </font>
    <font>
      <sz val="15.0"/>
      <color theme="1"/>
      <name val="Arial"/>
      <scheme val="minor"/>
    </font>
    <font>
      <b/>
      <sz val="14.0"/>
      <color theme="1"/>
      <name val="Calibri"/>
    </font>
    <font>
      <b/>
      <sz val="13.0"/>
      <color theme="1"/>
      <name val="Arial"/>
      <scheme val="minor"/>
    </font>
    <font>
      <b/>
      <sz val="13.0"/>
      <color rgb="FF666666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0">
    <border/>
    <border>
      <bottom style="medium">
        <color rgb="FF000000"/>
      </bottom>
    </border>
    <border>
      <bottom style="double">
        <color rgb="FF000000"/>
      </bottom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  <bottom style="double">
        <color rgb="FF000000"/>
      </bottom>
    </border>
    <border>
      <top style="double">
        <color rgb="FF000000"/>
      </top>
    </border>
    <border>
      <left/>
      <right/>
      <top style="medium">
        <color rgb="FF000000"/>
      </top>
      <bottom style="double">
        <color rgb="FF000000"/>
      </bottom>
    </border>
    <border>
      <bottom style="thin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1" numFmtId="14" xfId="0" applyAlignment="1" applyBorder="1" applyFont="1" applyNumberFormat="1">
      <alignment horizontal="right" shrinkToFit="0" wrapText="1"/>
    </xf>
    <xf borderId="1" fillId="0" fontId="1" numFmtId="14" xfId="0" applyAlignment="1" applyBorder="1" applyFont="1" applyNumberFormat="1">
      <alignment horizontal="right"/>
    </xf>
    <xf borderId="1" fillId="0" fontId="1" numFmtId="14" xfId="0" applyAlignment="1" applyBorder="1" applyFont="1" applyNumberFormat="1">
      <alignment horizontal="center" vertical="bottom"/>
    </xf>
    <xf borderId="1" fillId="0" fontId="1" numFmtId="14" xfId="0" applyAlignment="1" applyBorder="1" applyFont="1" applyNumberFormat="1">
      <alignment horizontal="center" readingOrder="0" vertical="bottom"/>
    </xf>
    <xf borderId="0" fillId="0" fontId="2" numFmtId="0" xfId="0" applyFont="1"/>
    <xf borderId="0" fillId="0" fontId="3" numFmtId="0" xfId="0" applyFont="1"/>
    <xf borderId="0" fillId="0" fontId="3" numFmtId="3" xfId="0" applyAlignment="1" applyFont="1" applyNumberFormat="1">
      <alignment horizontal="right" shrinkToFit="0" wrapText="1"/>
    </xf>
    <xf borderId="0" fillId="0" fontId="3" numFmtId="3" xfId="0" applyAlignment="1" applyFont="1" applyNumberFormat="1">
      <alignment horizontal="right"/>
    </xf>
    <xf borderId="0" fillId="0" fontId="3" numFmtId="3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3" numFmtId="3" xfId="0" applyAlignment="1" applyBorder="1" applyFont="1" applyNumberFormat="1">
      <alignment horizontal="right" shrinkToFit="0" wrapText="1"/>
    </xf>
    <xf borderId="1" fillId="0" fontId="3" numFmtId="3" xfId="0" applyAlignment="1" applyBorder="1" applyFont="1" applyNumberFormat="1">
      <alignment horizontal="right"/>
    </xf>
    <xf borderId="0" fillId="0" fontId="1" numFmtId="0" xfId="0" applyFont="1"/>
    <xf borderId="0" fillId="0" fontId="1" numFmtId="3" xfId="0" applyAlignment="1" applyFont="1" applyNumberFormat="1">
      <alignment horizontal="right" shrinkToFit="0" wrapText="1"/>
    </xf>
    <xf borderId="0" fillId="0" fontId="1" numFmtId="3" xfId="0" applyAlignment="1" applyFont="1" applyNumberFormat="1">
      <alignment horizontal="right"/>
    </xf>
    <xf borderId="0" fillId="0" fontId="1" numFmtId="3" xfId="0" applyAlignment="1" applyFont="1" applyNumberFormat="1">
      <alignment horizontal="right" readingOrder="0" shrinkToFit="0" wrapText="1"/>
    </xf>
    <xf borderId="0" fillId="0" fontId="3" numFmtId="0" xfId="0" applyAlignment="1" applyFont="1">
      <alignment horizontal="right"/>
    </xf>
    <xf borderId="0" fillId="0" fontId="5" numFmtId="3" xfId="0" applyAlignment="1" applyFont="1" applyNumberFormat="1">
      <alignment readingOrder="0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horizontal="right" readingOrder="0"/>
    </xf>
    <xf borderId="1" fillId="0" fontId="1" numFmtId="3" xfId="0" applyAlignment="1" applyBorder="1" applyFont="1" applyNumberFormat="1">
      <alignment horizontal="right" shrinkToFit="0" wrapText="1"/>
    </xf>
    <xf borderId="1" fillId="0" fontId="1" numFmtId="3" xfId="0" applyAlignment="1" applyBorder="1" applyFont="1" applyNumberFormat="1">
      <alignment horizontal="right"/>
    </xf>
    <xf borderId="2" fillId="0" fontId="1" numFmtId="3" xfId="0" applyAlignment="1" applyBorder="1" applyFont="1" applyNumberFormat="1">
      <alignment horizontal="right"/>
    </xf>
    <xf borderId="2" fillId="0" fontId="1" numFmtId="3" xfId="0" applyAlignment="1" applyBorder="1" applyFont="1" applyNumberFormat="1">
      <alignment horizontal="right" shrinkToFit="0" wrapText="1"/>
    </xf>
    <xf borderId="2" fillId="0" fontId="1" numFmtId="3" xfId="0" applyAlignment="1" applyBorder="1" applyFont="1" applyNumberFormat="1">
      <alignment horizontal="right" vertical="bottom"/>
    </xf>
    <xf borderId="2" fillId="0" fontId="6" numFmtId="3" xfId="0" applyAlignment="1" applyBorder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3" fillId="0" fontId="2" numFmtId="0" xfId="0" applyBorder="1" applyFont="1"/>
    <xf borderId="0" fillId="0" fontId="7" numFmtId="0" xfId="0" applyAlignment="1" applyFont="1">
      <alignment readingOrder="0"/>
    </xf>
    <xf borderId="0" fillId="0" fontId="5" numFmtId="3" xfId="0" applyFont="1" applyNumberForma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8" numFmtId="0" xfId="0" applyBorder="1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shrinkToFit="0" wrapText="1"/>
    </xf>
    <xf borderId="4" fillId="0" fontId="1" numFmtId="0" xfId="0" applyAlignment="1" applyBorder="1" applyFont="1">
      <alignment horizontal="center"/>
    </xf>
    <xf borderId="5" fillId="0" fontId="1" numFmtId="3" xfId="0" applyAlignment="1" applyBorder="1" applyFont="1" applyNumberFormat="1">
      <alignment horizontal="right"/>
    </xf>
    <xf borderId="5" fillId="0" fontId="1" numFmtId="0" xfId="0" applyAlignment="1" applyBorder="1" applyFont="1">
      <alignment horizontal="right"/>
    </xf>
    <xf borderId="0" fillId="0" fontId="9" numFmtId="0" xfId="0" applyFont="1"/>
    <xf borderId="6" fillId="0" fontId="9" numFmtId="0" xfId="0" applyBorder="1" applyFont="1"/>
    <xf borderId="0" fillId="0" fontId="3" numFmtId="3" xfId="0" applyAlignment="1" applyFont="1" applyNumberFormat="1">
      <alignment horizontal="right" vertical="bottom"/>
    </xf>
    <xf borderId="0" fillId="0" fontId="9" numFmtId="3" xfId="0" applyFont="1" applyNumberFormat="1"/>
    <xf borderId="0" fillId="0" fontId="1" numFmtId="0" xfId="0" applyAlignment="1" applyFont="1">
      <alignment vertical="bottom"/>
    </xf>
    <xf borderId="0" fillId="0" fontId="9" numFmtId="0" xfId="0" applyAlignment="1" applyFont="1">
      <alignment vertical="bottom"/>
    </xf>
    <xf borderId="3" fillId="0" fontId="1" numFmtId="3" xfId="0" applyAlignment="1" applyBorder="1" applyFont="1" applyNumberFormat="1">
      <alignment horizontal="right"/>
    </xf>
    <xf borderId="0" fillId="0" fontId="9" numFmtId="3" xfId="0" applyAlignment="1" applyFont="1" applyNumberFormat="1">
      <alignment vertical="bottom"/>
    </xf>
    <xf borderId="7" fillId="3" fontId="10" numFmtId="3" xfId="0" applyAlignment="1" applyBorder="1" applyFill="1" applyFont="1" applyNumberFormat="1">
      <alignment horizontal="center"/>
    </xf>
    <xf borderId="7" fillId="3" fontId="10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0" fillId="0" fontId="11" numFmtId="0" xfId="0" applyAlignment="1" applyFont="1">
      <alignment vertical="bottom"/>
    </xf>
    <xf borderId="0" fillId="0" fontId="3" numFmtId="0" xfId="0" applyAlignment="1" applyFont="1">
      <alignment readingOrder="0"/>
    </xf>
    <xf borderId="1" fillId="0" fontId="3" numFmtId="3" xfId="0" applyAlignment="1" applyBorder="1" applyFont="1" applyNumberFormat="1">
      <alignment horizontal="right" readingOrder="0"/>
    </xf>
    <xf borderId="1" fillId="0" fontId="3" numFmtId="3" xfId="0" applyAlignment="1" applyBorder="1" applyFont="1" applyNumberFormat="1">
      <alignment horizontal="right" vertical="bottom"/>
    </xf>
    <xf borderId="1" fillId="0" fontId="1" numFmtId="3" xfId="0" applyAlignment="1" applyBorder="1" applyFont="1" applyNumberFormat="1">
      <alignment horizontal="right" readingOrder="0"/>
    </xf>
    <xf borderId="1" fillId="0" fontId="1" numFmtId="3" xfId="0" applyAlignment="1" applyBorder="1" applyFont="1" applyNumberFormat="1">
      <alignment horizontal="right" vertical="bottom"/>
    </xf>
    <xf borderId="8" fillId="0" fontId="3" numFmtId="3" xfId="0" applyAlignment="1" applyBorder="1" applyFont="1" applyNumberFormat="1">
      <alignment horizontal="right" vertical="bottom"/>
    </xf>
    <xf borderId="9" fillId="0" fontId="1" numFmtId="3" xfId="0" applyAlignment="1" applyBorder="1" applyFont="1" applyNumberFormat="1">
      <alignment horizontal="right" vertical="bottom"/>
    </xf>
    <xf borderId="2" fillId="0" fontId="1" numFmtId="3" xfId="0" applyAlignment="1" applyBorder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1" fillId="0" fontId="9" numFmtId="3" xfId="0" applyBorder="1" applyFont="1" applyNumberFormat="1"/>
    <xf borderId="1" fillId="0" fontId="11" numFmtId="3" xfId="0" applyAlignment="1" applyBorder="1" applyFont="1" applyNumberFormat="1">
      <alignment vertical="bottom"/>
    </xf>
    <xf borderId="0" fillId="0" fontId="12" numFmtId="0" xfId="0" applyAlignment="1" applyFont="1">
      <alignment readingOrder="0"/>
    </xf>
    <xf borderId="0" fillId="4" fontId="13" numFmtId="0" xfId="0" applyAlignment="1" applyFill="1" applyFont="1">
      <alignment readingOrder="0" vertical="center"/>
    </xf>
    <xf borderId="1" fillId="0" fontId="14" numFmtId="164" xfId="0" applyAlignment="1" applyBorder="1" applyFont="1" applyNumberFormat="1">
      <alignment horizontal="center" shrinkToFit="0" wrapText="1"/>
    </xf>
    <xf borderId="1" fillId="0" fontId="14" numFmtId="164" xfId="0" applyAlignment="1" applyBorder="1" applyFont="1" applyNumberFormat="1">
      <alignment horizontal="center"/>
    </xf>
    <xf borderId="1" fillId="0" fontId="14" numFmtId="164" xfId="0" applyAlignment="1" applyBorder="1" applyFont="1" applyNumberFormat="1">
      <alignment horizontal="center" vertical="bottom"/>
    </xf>
    <xf borderId="0" fillId="0" fontId="15" numFmtId="0" xfId="0" applyAlignment="1" applyFont="1">
      <alignment readingOrder="0"/>
    </xf>
    <xf borderId="0" fillId="0" fontId="5" numFmtId="10" xfId="0" applyAlignment="1" applyFont="1" applyNumberFormat="1">
      <alignment horizontal="center" readingOrder="0" shrinkToFit="0" vertical="center" wrapText="0"/>
    </xf>
    <xf borderId="0" fillId="0" fontId="15" numFmtId="0" xfId="0" applyAlignment="1" applyFont="1">
      <alignment readingOrder="0" shrinkToFit="0" vertical="center" wrapText="1"/>
    </xf>
    <xf borderId="0" fillId="0" fontId="5" numFmtId="165" xfId="0" applyAlignment="1" applyFont="1" applyNumberFormat="1">
      <alignment horizontal="center" readingOrder="0" shrinkToFit="0" vertical="center" wrapText="0"/>
    </xf>
    <xf borderId="0" fillId="0" fontId="5" numFmtId="9" xfId="0" applyAlignment="1" applyFont="1" applyNumberFormat="1">
      <alignment horizontal="center" readingOrder="0" shrinkToFit="0" vertical="center" wrapText="0"/>
    </xf>
    <xf borderId="0" fillId="5" fontId="13" numFmtId="0" xfId="0" applyAlignment="1" applyFill="1" applyFont="1">
      <alignment readingOrder="0"/>
    </xf>
    <xf borderId="0" fillId="0" fontId="5" numFmtId="2" xfId="0" applyAlignment="1" applyFont="1" applyNumberFormat="1">
      <alignment horizontal="center" shrinkToFit="0" vertical="center" wrapText="0"/>
    </xf>
    <xf borderId="0" fillId="0" fontId="5" numFmtId="4" xfId="0" applyAlignment="1" applyFont="1" applyNumberFormat="1">
      <alignment horizontal="center" readingOrder="0" shrinkToFit="0" vertical="center" wrapText="0"/>
    </xf>
    <xf borderId="0" fillId="5" fontId="13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vertical="center" wrapText="1"/>
    </xf>
    <xf borderId="0" fillId="0" fontId="5" numFmtId="1" xfId="0" applyAlignment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_rels/drawing8.xml.rels><?xml version="1.0" encoding="UTF-8" standalone="yes"?><Relationships xmlns="http://schemas.openxmlformats.org/package/2006/relationships"><Relationship Id="rId20" Type="http://schemas.openxmlformats.org/officeDocument/2006/relationships/image" Target="../media/image11.png"/><Relationship Id="rId22" Type="http://schemas.openxmlformats.org/officeDocument/2006/relationships/image" Target="../media/image6.png"/><Relationship Id="rId21" Type="http://schemas.openxmlformats.org/officeDocument/2006/relationships/image" Target="../media/image26.png"/><Relationship Id="rId24" Type="http://schemas.openxmlformats.org/officeDocument/2006/relationships/image" Target="../media/image10.png"/><Relationship Id="rId23" Type="http://schemas.openxmlformats.org/officeDocument/2006/relationships/image" Target="../media/image5.png"/><Relationship Id="rId1" Type="http://schemas.openxmlformats.org/officeDocument/2006/relationships/image" Target="../media/image17.png"/><Relationship Id="rId2" Type="http://schemas.openxmlformats.org/officeDocument/2006/relationships/image" Target="../media/image15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9" Type="http://schemas.openxmlformats.org/officeDocument/2006/relationships/image" Target="../media/image1.png"/><Relationship Id="rId26" Type="http://schemas.openxmlformats.org/officeDocument/2006/relationships/image" Target="../media/image20.png"/><Relationship Id="rId25" Type="http://schemas.openxmlformats.org/officeDocument/2006/relationships/image" Target="../media/image18.png"/><Relationship Id="rId27" Type="http://schemas.openxmlformats.org/officeDocument/2006/relationships/image" Target="../media/image25.png"/><Relationship Id="rId5" Type="http://schemas.openxmlformats.org/officeDocument/2006/relationships/image" Target="../media/image23.png"/><Relationship Id="rId6" Type="http://schemas.openxmlformats.org/officeDocument/2006/relationships/image" Target="../media/image12.png"/><Relationship Id="rId7" Type="http://schemas.openxmlformats.org/officeDocument/2006/relationships/image" Target="../media/image22.png"/><Relationship Id="rId8" Type="http://schemas.openxmlformats.org/officeDocument/2006/relationships/image" Target="../media/image24.png"/><Relationship Id="rId11" Type="http://schemas.openxmlformats.org/officeDocument/2006/relationships/image" Target="../media/image14.png"/><Relationship Id="rId10" Type="http://schemas.openxmlformats.org/officeDocument/2006/relationships/image" Target="../media/image2.png"/><Relationship Id="rId13" Type="http://schemas.openxmlformats.org/officeDocument/2006/relationships/image" Target="../media/image19.png"/><Relationship Id="rId12" Type="http://schemas.openxmlformats.org/officeDocument/2006/relationships/image" Target="../media/image13.png"/><Relationship Id="rId15" Type="http://schemas.openxmlformats.org/officeDocument/2006/relationships/image" Target="../media/image4.png"/><Relationship Id="rId14" Type="http://schemas.openxmlformats.org/officeDocument/2006/relationships/image" Target="../media/image9.png"/><Relationship Id="rId17" Type="http://schemas.openxmlformats.org/officeDocument/2006/relationships/image" Target="../media/image27.png"/><Relationship Id="rId16" Type="http://schemas.openxmlformats.org/officeDocument/2006/relationships/image" Target="../media/image21.png"/><Relationship Id="rId19" Type="http://schemas.openxmlformats.org/officeDocument/2006/relationships/image" Target="../media/image16.png"/><Relationship Id="rId1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5</xdr:row>
      <xdr:rowOff>19050</xdr:rowOff>
    </xdr:from>
    <xdr:ext cx="3390900" cy="514350"/>
    <xdr:pic>
      <xdr:nvPicPr>
        <xdr:cNvPr id="0" name="image1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5</xdr:row>
      <xdr:rowOff>628650</xdr:rowOff>
    </xdr:from>
    <xdr:ext cx="3390900" cy="552450"/>
    <xdr:pic>
      <xdr:nvPicPr>
        <xdr:cNvPr id="0" name="image1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438150</xdr:colOff>
      <xdr:row>9</xdr:row>
      <xdr:rowOff>628650</xdr:rowOff>
    </xdr:from>
    <xdr:ext cx="2647950" cy="590550"/>
    <xdr:pic>
      <xdr:nvPicPr>
        <xdr:cNvPr id="0" name="image7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10</xdr:row>
      <xdr:rowOff>590550</xdr:rowOff>
    </xdr:from>
    <xdr:ext cx="3238500" cy="542925"/>
    <xdr:pic>
      <xdr:nvPicPr>
        <xdr:cNvPr id="0" name="image8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1771650</xdr:colOff>
      <xdr:row>11</xdr:row>
      <xdr:rowOff>619125</xdr:rowOff>
    </xdr:from>
    <xdr:ext cx="5829300" cy="523875"/>
    <xdr:pic>
      <xdr:nvPicPr>
        <xdr:cNvPr id="0" name="image23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16</xdr:row>
      <xdr:rowOff>38100</xdr:rowOff>
    </xdr:from>
    <xdr:ext cx="2867025" cy="523875"/>
    <xdr:pic>
      <xdr:nvPicPr>
        <xdr:cNvPr id="0" name="image12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</xdr:colOff>
      <xdr:row>16</xdr:row>
      <xdr:rowOff>647700</xdr:rowOff>
    </xdr:from>
    <xdr:ext cx="3362325" cy="485775"/>
    <xdr:pic>
      <xdr:nvPicPr>
        <xdr:cNvPr id="0" name="image22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238125</xdr:colOff>
      <xdr:row>19</xdr:row>
      <xdr:rowOff>28575</xdr:rowOff>
    </xdr:from>
    <xdr:ext cx="2847975" cy="533400"/>
    <xdr:pic>
      <xdr:nvPicPr>
        <xdr:cNvPr id="0" name="image24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514350</xdr:colOff>
      <xdr:row>22</xdr:row>
      <xdr:rowOff>19050</xdr:rowOff>
    </xdr:from>
    <xdr:ext cx="4219575" cy="523875"/>
    <xdr:pic>
      <xdr:nvPicPr>
        <xdr:cNvPr id="0" name="image1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781050</xdr:colOff>
      <xdr:row>28</xdr:row>
      <xdr:rowOff>152400</xdr:rowOff>
    </xdr:from>
    <xdr:ext cx="1971675" cy="371475"/>
    <xdr:pic>
      <xdr:nvPicPr>
        <xdr:cNvPr id="0" name="image2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30</xdr:row>
      <xdr:rowOff>19050</xdr:rowOff>
    </xdr:from>
    <xdr:ext cx="1800225" cy="447675"/>
    <xdr:pic>
      <xdr:nvPicPr>
        <xdr:cNvPr id="0" name="image14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409575</xdr:colOff>
      <xdr:row>26</xdr:row>
      <xdr:rowOff>57150</xdr:rowOff>
    </xdr:from>
    <xdr:ext cx="4638675" cy="504825"/>
    <xdr:pic>
      <xdr:nvPicPr>
        <xdr:cNvPr id="0" name="image13.png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26</xdr:row>
      <xdr:rowOff>685800</xdr:rowOff>
    </xdr:from>
    <xdr:ext cx="3457575" cy="552450"/>
    <xdr:pic>
      <xdr:nvPicPr>
        <xdr:cNvPr id="0" name="image19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28</xdr:row>
      <xdr:rowOff>704850</xdr:rowOff>
    </xdr:from>
    <xdr:ext cx="3771900" cy="666750"/>
    <xdr:pic>
      <xdr:nvPicPr>
        <xdr:cNvPr id="0" name="image9.pn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638175</xdr:colOff>
      <xdr:row>4</xdr:row>
      <xdr:rowOff>66675</xdr:rowOff>
    </xdr:from>
    <xdr:ext cx="2628900" cy="485775"/>
    <xdr:pic>
      <xdr:nvPicPr>
        <xdr:cNvPr id="0" name="image4.png" title="Imagem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542925</xdr:colOff>
      <xdr:row>7</xdr:row>
      <xdr:rowOff>9525</xdr:rowOff>
    </xdr:from>
    <xdr:ext cx="2457450" cy="514350"/>
    <xdr:pic>
      <xdr:nvPicPr>
        <xdr:cNvPr id="0" name="image21.pn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781050</xdr:colOff>
      <xdr:row>8</xdr:row>
      <xdr:rowOff>28575</xdr:rowOff>
    </xdr:from>
    <xdr:ext cx="4267200" cy="495300"/>
    <xdr:pic>
      <xdr:nvPicPr>
        <xdr:cNvPr id="0" name="image27.png" title="Imagem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438150</xdr:colOff>
      <xdr:row>13</xdr:row>
      <xdr:rowOff>38100</xdr:rowOff>
    </xdr:from>
    <xdr:ext cx="2933700" cy="533400"/>
    <xdr:pic>
      <xdr:nvPicPr>
        <xdr:cNvPr id="0" name="image3.png" title="Imagem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876300</xdr:colOff>
      <xdr:row>15</xdr:row>
      <xdr:rowOff>9525</xdr:rowOff>
    </xdr:from>
    <xdr:ext cx="2171700" cy="561975"/>
    <xdr:pic>
      <xdr:nvPicPr>
        <xdr:cNvPr id="0" name="image16.png" title="Imagem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438150</xdr:colOff>
      <xdr:row>17</xdr:row>
      <xdr:rowOff>638175</xdr:rowOff>
    </xdr:from>
    <xdr:ext cx="2933700" cy="581025"/>
    <xdr:pic>
      <xdr:nvPicPr>
        <xdr:cNvPr id="0" name="image11.png" title="Imagem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20</xdr:row>
      <xdr:rowOff>171450</xdr:rowOff>
    </xdr:from>
    <xdr:ext cx="5419725" cy="257175"/>
    <xdr:pic>
      <xdr:nvPicPr>
        <xdr:cNvPr id="0" name="image26.png" title="Imagem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733425</xdr:colOff>
      <xdr:row>23</xdr:row>
      <xdr:rowOff>28575</xdr:rowOff>
    </xdr:from>
    <xdr:ext cx="3781425" cy="419100"/>
    <xdr:pic>
      <xdr:nvPicPr>
        <xdr:cNvPr id="0" name="image6.png" title="Imagem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24</xdr:row>
      <xdr:rowOff>133350</xdr:rowOff>
    </xdr:from>
    <xdr:ext cx="1600200" cy="314325"/>
    <xdr:pic>
      <xdr:nvPicPr>
        <xdr:cNvPr id="0" name="image5.png" title="Imagem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485775</xdr:colOff>
      <xdr:row>33</xdr:row>
      <xdr:rowOff>19050</xdr:rowOff>
    </xdr:from>
    <xdr:ext cx="4772025" cy="476250"/>
    <xdr:pic>
      <xdr:nvPicPr>
        <xdr:cNvPr id="0" name="image10.png" title="Imagem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371475</xdr:colOff>
      <xdr:row>34</xdr:row>
      <xdr:rowOff>28575</xdr:rowOff>
    </xdr:from>
    <xdr:ext cx="3171825" cy="495300"/>
    <xdr:pic>
      <xdr:nvPicPr>
        <xdr:cNvPr id="0" name="image18.png" title="Imagem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35</xdr:row>
      <xdr:rowOff>28575</xdr:rowOff>
    </xdr:from>
    <xdr:ext cx="5095875" cy="409575"/>
    <xdr:pic>
      <xdr:nvPicPr>
        <xdr:cNvPr id="0" name="image20.png" title="Imagem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342900</xdr:colOff>
      <xdr:row>31</xdr:row>
      <xdr:rowOff>466725</xdr:rowOff>
    </xdr:from>
    <xdr:ext cx="3248025" cy="542925"/>
    <xdr:pic>
      <xdr:nvPicPr>
        <xdr:cNvPr id="0" name="image25.png" title="Imagem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9.75"/>
    <col customWidth="1" min="3" max="5" width="8.63"/>
  </cols>
  <sheetData>
    <row r="1">
      <c r="A1" s="1" t="s">
        <v>0</v>
      </c>
      <c r="B1" s="2">
        <v>45657.0</v>
      </c>
      <c r="C1" s="3">
        <v>45291.0</v>
      </c>
      <c r="D1" s="4">
        <v>44926.0</v>
      </c>
      <c r="E1" s="5">
        <v>44561.0</v>
      </c>
    </row>
    <row r="2">
      <c r="A2" s="6"/>
      <c r="B2" s="6"/>
      <c r="C2" s="6"/>
    </row>
    <row r="3">
      <c r="A3" s="7" t="s">
        <v>1</v>
      </c>
      <c r="B3" s="8">
        <v>1.06866178E8</v>
      </c>
      <c r="C3" s="9">
        <v>1.56050628E8</v>
      </c>
      <c r="D3" s="9">
        <v>9.0866988E7</v>
      </c>
      <c r="E3" s="10">
        <v>1.32825272E8</v>
      </c>
    </row>
    <row r="4">
      <c r="A4" s="7" t="s">
        <v>2</v>
      </c>
      <c r="B4" s="8">
        <v>9.3575193E7</v>
      </c>
      <c r="C4" s="9">
        <v>1.6531761E8</v>
      </c>
      <c r="D4" s="9">
        <v>2.36412641E8</v>
      </c>
      <c r="E4" s="10">
        <v>282752.0</v>
      </c>
    </row>
    <row r="5">
      <c r="A5" s="7" t="s">
        <v>3</v>
      </c>
      <c r="B5" s="8">
        <v>5432366.0</v>
      </c>
      <c r="C5" s="9">
        <v>3305291.0</v>
      </c>
      <c r="D5" s="9">
        <v>3451210.0</v>
      </c>
      <c r="E5" s="10">
        <v>1.25107235E8</v>
      </c>
    </row>
    <row r="6">
      <c r="A6" s="7" t="s">
        <v>4</v>
      </c>
      <c r="B6" s="8">
        <v>7.9626463E7</v>
      </c>
      <c r="C6" s="9">
        <v>6.4442944E7</v>
      </c>
      <c r="D6" s="9">
        <v>4.4648953E7</v>
      </c>
      <c r="E6" s="10">
        <v>3791549.0</v>
      </c>
    </row>
    <row r="7">
      <c r="A7" s="7" t="s">
        <v>5</v>
      </c>
      <c r="B7" s="8">
        <v>38794.0</v>
      </c>
      <c r="C7" s="11" t="s">
        <v>6</v>
      </c>
      <c r="D7" s="12" t="s">
        <v>6</v>
      </c>
      <c r="E7" s="10">
        <v>1.7942161E7</v>
      </c>
    </row>
    <row r="8">
      <c r="A8" s="7" t="s">
        <v>7</v>
      </c>
      <c r="B8" s="13">
        <v>9641341.0</v>
      </c>
      <c r="C8" s="14">
        <v>3724757.0</v>
      </c>
      <c r="D8" s="14">
        <v>3834889.0</v>
      </c>
      <c r="E8" s="10">
        <v>2952178.0</v>
      </c>
    </row>
    <row r="9">
      <c r="A9" s="15" t="s">
        <v>8</v>
      </c>
      <c r="B9" s="16">
        <v>2.95180334E8</v>
      </c>
      <c r="C9" s="17">
        <v>3.9284123E8</v>
      </c>
      <c r="D9" s="16">
        <v>3.79214681E8</v>
      </c>
      <c r="E9" s="18">
        <v>2.82901147E8</v>
      </c>
    </row>
    <row r="10">
      <c r="A10" s="6"/>
      <c r="B10" s="6"/>
      <c r="C10" s="6"/>
    </row>
    <row r="11">
      <c r="A11" s="15" t="s">
        <v>9</v>
      </c>
      <c r="B11" s="6"/>
      <c r="C11" s="19" t="s">
        <v>10</v>
      </c>
    </row>
    <row r="12">
      <c r="A12" s="15" t="s">
        <v>11</v>
      </c>
      <c r="B12" s="6"/>
      <c r="C12" s="19" t="s">
        <v>10</v>
      </c>
    </row>
    <row r="13">
      <c r="A13" s="7" t="s">
        <v>12</v>
      </c>
      <c r="B13" s="8">
        <v>112098.0</v>
      </c>
      <c r="C13" s="11" t="s">
        <v>6</v>
      </c>
      <c r="D13" s="12" t="s">
        <v>6</v>
      </c>
      <c r="E13" s="20">
        <v>8.9166408E7</v>
      </c>
    </row>
    <row r="14">
      <c r="A14" s="7" t="s">
        <v>13</v>
      </c>
      <c r="B14" s="8">
        <v>1.1682723E7</v>
      </c>
      <c r="C14" s="9">
        <v>1.2281299E7</v>
      </c>
      <c r="D14" s="9">
        <v>1.1814868E7</v>
      </c>
      <c r="E14" s="10">
        <v>1.7466633E7</v>
      </c>
    </row>
    <row r="15">
      <c r="A15" s="7" t="s">
        <v>4</v>
      </c>
      <c r="B15" s="8">
        <v>2.2687646E8</v>
      </c>
      <c r="C15" s="9">
        <v>2.12620734E8</v>
      </c>
      <c r="D15" s="9">
        <v>1.99362733E8</v>
      </c>
      <c r="E15" s="10">
        <v>1.74656624E8</v>
      </c>
    </row>
    <row r="16">
      <c r="A16" s="7" t="s">
        <v>14</v>
      </c>
      <c r="B16" s="8">
        <v>603579.0</v>
      </c>
      <c r="C16" s="9">
        <v>603579.0</v>
      </c>
      <c r="D16" s="9">
        <v>6681710.0</v>
      </c>
      <c r="E16" s="10">
        <v>2.2001256E7</v>
      </c>
    </row>
    <row r="17">
      <c r="A17" s="7" t="s">
        <v>15</v>
      </c>
      <c r="B17" s="13">
        <v>2.4917808E7</v>
      </c>
      <c r="C17" s="14">
        <v>1.8299948E7</v>
      </c>
      <c r="D17" s="14">
        <v>1.2125736E7</v>
      </c>
      <c r="E17" s="10">
        <v>4662979.0</v>
      </c>
    </row>
    <row r="18">
      <c r="A18" s="15" t="s">
        <v>16</v>
      </c>
      <c r="B18" s="16">
        <v>2.64192667E8</v>
      </c>
      <c r="C18" s="17">
        <v>2.4380556E8</v>
      </c>
      <c r="D18" s="21">
        <v>2.29985047E8</v>
      </c>
      <c r="E18" s="22">
        <v>3.079539E8</v>
      </c>
    </row>
    <row r="19">
      <c r="A19" s="6"/>
      <c r="B19" s="6"/>
      <c r="C19" s="6"/>
    </row>
    <row r="20">
      <c r="A20" s="15" t="s">
        <v>17</v>
      </c>
      <c r="B20" s="16">
        <v>7397949.0</v>
      </c>
      <c r="C20" s="17">
        <v>8031023.0</v>
      </c>
      <c r="D20" s="17">
        <v>9004481.0</v>
      </c>
      <c r="E20" s="23">
        <v>8824037.0</v>
      </c>
    </row>
    <row r="21">
      <c r="A21" s="15" t="s">
        <v>18</v>
      </c>
      <c r="B21" s="24">
        <v>4.58408958E8</v>
      </c>
      <c r="C21" s="25">
        <v>3.54847025E8</v>
      </c>
      <c r="D21" s="25">
        <v>2.79929134E8</v>
      </c>
      <c r="E21" s="23">
        <v>2.44182981E8</v>
      </c>
    </row>
    <row r="22">
      <c r="A22" s="15" t="s">
        <v>19</v>
      </c>
      <c r="B22" s="16">
        <v>7.29999574E8</v>
      </c>
      <c r="C22" s="17">
        <v>6.06683608E8</v>
      </c>
      <c r="D22" s="21">
        <v>5.18918662E8</v>
      </c>
      <c r="E22" s="22">
        <v>5.60960918E8</v>
      </c>
    </row>
    <row r="23">
      <c r="A23" s="15" t="s">
        <v>10</v>
      </c>
      <c r="B23" s="6"/>
      <c r="C23" s="6"/>
    </row>
    <row r="24">
      <c r="A24" s="15" t="s">
        <v>20</v>
      </c>
      <c r="B24" s="26">
        <v>1.025179908E9</v>
      </c>
      <c r="C24" s="27">
        <v>9.99524838E8</v>
      </c>
      <c r="D24" s="28">
        <v>8.98133343E8</v>
      </c>
      <c r="E24" s="29">
        <v>8.43862065E8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</cols>
  <sheetData>
    <row r="1">
      <c r="A1" s="15" t="s">
        <v>21</v>
      </c>
      <c r="B1" s="2">
        <v>45657.0</v>
      </c>
      <c r="C1" s="3">
        <v>45291.0</v>
      </c>
      <c r="D1" s="30" t="s">
        <v>22</v>
      </c>
      <c r="E1" s="30" t="s">
        <v>23</v>
      </c>
    </row>
    <row r="2">
      <c r="A2" s="6"/>
      <c r="B2" s="6"/>
      <c r="C2" s="15" t="s">
        <v>10</v>
      </c>
      <c r="D2" s="15"/>
      <c r="E2" s="15"/>
    </row>
    <row r="3">
      <c r="A3" s="7" t="s">
        <v>24</v>
      </c>
      <c r="B3" s="8">
        <v>2359571.0</v>
      </c>
      <c r="C3" s="9">
        <v>2.9099267E7</v>
      </c>
      <c r="D3" s="10">
        <v>3.0594295E7</v>
      </c>
      <c r="E3" s="10">
        <v>4210526.0</v>
      </c>
    </row>
    <row r="4">
      <c r="A4" s="7" t="s">
        <v>25</v>
      </c>
      <c r="B4" s="8">
        <v>1092730.0</v>
      </c>
      <c r="C4" s="9">
        <v>909283.0</v>
      </c>
      <c r="D4" s="10">
        <v>871057.0</v>
      </c>
      <c r="E4" s="10">
        <v>711646.0</v>
      </c>
    </row>
    <row r="5">
      <c r="A5" s="7" t="s">
        <v>26</v>
      </c>
      <c r="B5" s="8">
        <v>1.38903256E8</v>
      </c>
      <c r="C5" s="9">
        <v>1.80409606E8</v>
      </c>
      <c r="D5" s="10">
        <v>1.85193113E8</v>
      </c>
      <c r="E5" s="10">
        <v>1.77079855E8</v>
      </c>
    </row>
    <row r="6">
      <c r="A6" s="7" t="s">
        <v>27</v>
      </c>
      <c r="B6" s="8">
        <v>8257694.0</v>
      </c>
      <c r="C6" s="9">
        <v>6812765.0</v>
      </c>
      <c r="D6" s="10">
        <v>6484891.0</v>
      </c>
      <c r="E6" s="10">
        <v>9141290.0</v>
      </c>
    </row>
    <row r="7">
      <c r="A7" s="7" t="s">
        <v>28</v>
      </c>
      <c r="B7" s="8">
        <v>1.1045712E7</v>
      </c>
      <c r="C7" s="9">
        <v>1.4022637E7</v>
      </c>
      <c r="D7" s="10">
        <v>1.1019083E7</v>
      </c>
      <c r="E7" s="10">
        <v>1.5599946E7</v>
      </c>
    </row>
    <row r="8">
      <c r="A8" s="7" t="s">
        <v>29</v>
      </c>
      <c r="B8" s="8">
        <v>2.729067E7</v>
      </c>
      <c r="C8" s="9">
        <v>5.1159051E7</v>
      </c>
      <c r="D8" s="10">
        <v>1.7307999E7</v>
      </c>
      <c r="E8" s="10">
        <v>4.3038245E7</v>
      </c>
    </row>
    <row r="9">
      <c r="A9" s="7" t="s">
        <v>30</v>
      </c>
      <c r="B9" s="8">
        <v>4.1501795E7</v>
      </c>
      <c r="C9" s="9">
        <v>3.0811326E7</v>
      </c>
      <c r="D9" s="10">
        <v>1.7819809E7</v>
      </c>
      <c r="E9" s="10">
        <v>9826174.0</v>
      </c>
    </row>
    <row r="10">
      <c r="A10" s="7" t="s">
        <v>31</v>
      </c>
      <c r="B10" s="13">
        <v>1865867.0</v>
      </c>
      <c r="C10" s="14">
        <v>1.1754615E7</v>
      </c>
      <c r="D10" s="10">
        <v>5954021.0</v>
      </c>
      <c r="E10" s="10">
        <v>276288.0</v>
      </c>
    </row>
    <row r="11">
      <c r="A11" s="15" t="s">
        <v>32</v>
      </c>
      <c r="B11" s="16">
        <v>2.32317294E8</v>
      </c>
      <c r="C11" s="17">
        <v>3.2497855E8</v>
      </c>
      <c r="D11" s="23">
        <v>2.75244268E8</v>
      </c>
      <c r="E11" s="23">
        <v>2.5988397E8</v>
      </c>
    </row>
    <row r="12">
      <c r="A12" s="15" t="s">
        <v>10</v>
      </c>
      <c r="B12" s="6"/>
      <c r="C12" s="6"/>
      <c r="D12" s="6"/>
      <c r="E12" s="6"/>
    </row>
    <row r="13">
      <c r="A13" s="15" t="s">
        <v>33</v>
      </c>
      <c r="B13" s="6"/>
      <c r="C13" s="6"/>
      <c r="D13" s="6"/>
      <c r="E13" s="6"/>
    </row>
    <row r="14">
      <c r="A14" s="6"/>
      <c r="B14" s="6"/>
      <c r="C14" s="6"/>
      <c r="D14" s="6"/>
    </row>
    <row r="15">
      <c r="A15" s="7" t="s">
        <v>24</v>
      </c>
      <c r="B15" s="8">
        <v>1.65212993E8</v>
      </c>
      <c r="C15" s="9">
        <v>1.24008738E8</v>
      </c>
      <c r="D15" s="10">
        <v>8.1053642E7</v>
      </c>
      <c r="E15" s="10">
        <v>4.5399142E7</v>
      </c>
    </row>
    <row r="16">
      <c r="A16" s="7" t="s">
        <v>25</v>
      </c>
      <c r="B16" s="8">
        <v>9753810.0</v>
      </c>
      <c r="C16" s="9">
        <v>1.0491457E7</v>
      </c>
      <c r="D16" s="10">
        <v>1.1400741E7</v>
      </c>
      <c r="E16" s="10">
        <v>1.1018816E7</v>
      </c>
    </row>
    <row r="17">
      <c r="A17" s="7" t="s">
        <v>34</v>
      </c>
      <c r="B17" s="8">
        <v>4.7166887E7</v>
      </c>
      <c r="C17" s="9">
        <v>4.7166887E7</v>
      </c>
      <c r="D17" s="10">
        <v>4.7166887E7</v>
      </c>
      <c r="E17" s="10">
        <v>4.6439198E7</v>
      </c>
    </row>
    <row r="18">
      <c r="A18" s="7" t="s">
        <v>35</v>
      </c>
      <c r="B18" s="8">
        <v>2272657.0</v>
      </c>
      <c r="C18" s="9">
        <v>3281179.0</v>
      </c>
      <c r="D18" s="10">
        <v>4307250.0</v>
      </c>
      <c r="E18" s="10">
        <v>5084227.0</v>
      </c>
    </row>
    <row r="19">
      <c r="A19" s="7" t="s">
        <v>36</v>
      </c>
      <c r="B19" s="13">
        <v>3407476.0</v>
      </c>
      <c r="C19" s="14">
        <v>2542853.0</v>
      </c>
      <c r="D19" s="10">
        <v>1871381.0</v>
      </c>
      <c r="E19" s="10">
        <v>6.5644485E7</v>
      </c>
    </row>
    <row r="20">
      <c r="A20" s="15" t="s">
        <v>37</v>
      </c>
      <c r="B20" s="16">
        <v>2.27813823E8</v>
      </c>
      <c r="C20" s="17">
        <v>1.87491114E8</v>
      </c>
      <c r="D20" s="23">
        <v>1.45799901E8</v>
      </c>
      <c r="E20" s="23">
        <v>1.73864157E8</v>
      </c>
    </row>
    <row r="21">
      <c r="A21" s="6"/>
      <c r="B21" s="6"/>
      <c r="C21" s="6"/>
      <c r="D21" s="6"/>
    </row>
    <row r="22">
      <c r="A22" s="6"/>
      <c r="B22" s="6"/>
      <c r="C22" s="6"/>
      <c r="D22" s="6"/>
      <c r="E22" s="6"/>
    </row>
    <row r="23">
      <c r="A23" s="15" t="s">
        <v>38</v>
      </c>
      <c r="B23" s="6"/>
      <c r="C23" s="6"/>
      <c r="D23" s="6"/>
    </row>
    <row r="24">
      <c r="A24" s="7" t="s">
        <v>39</v>
      </c>
      <c r="B24" s="8">
        <v>2.50907106E8</v>
      </c>
      <c r="C24" s="9">
        <v>2.42981205E8</v>
      </c>
      <c r="D24" s="10">
        <v>2.34272769E8</v>
      </c>
      <c r="E24" s="10">
        <v>2.20527579E8</v>
      </c>
    </row>
    <row r="25">
      <c r="A25" s="7" t="s">
        <v>40</v>
      </c>
      <c r="B25" s="8">
        <v>2.49537073E8</v>
      </c>
      <c r="C25" s="9">
        <v>1.91144568E8</v>
      </c>
      <c r="D25" s="10">
        <v>1.93277454E8</v>
      </c>
      <c r="E25" s="10">
        <v>6.2024143E7</v>
      </c>
    </row>
    <row r="26">
      <c r="A26" s="7" t="s">
        <v>41</v>
      </c>
      <c r="B26" s="13">
        <v>6.4604611E7</v>
      </c>
      <c r="C26" s="14">
        <v>5.2929401E7</v>
      </c>
      <c r="D26" s="10">
        <v>4.9538951E7</v>
      </c>
      <c r="E26" s="10">
        <v>1.27562216E8</v>
      </c>
    </row>
    <row r="27">
      <c r="A27" s="15" t="s">
        <v>42</v>
      </c>
      <c r="B27" s="16">
        <v>5.6504879E8</v>
      </c>
      <c r="C27" s="17">
        <v>4.87055174E8</v>
      </c>
      <c r="D27" s="23">
        <v>4.77089174E8</v>
      </c>
      <c r="E27" s="23">
        <v>4.10113938E8</v>
      </c>
    </row>
    <row r="28">
      <c r="A28" s="6"/>
      <c r="B28" s="31"/>
      <c r="C28" s="31"/>
      <c r="D28" s="6"/>
    </row>
    <row r="29">
      <c r="A29" s="15" t="s">
        <v>43</v>
      </c>
      <c r="B29" s="26">
        <v>1.025179908E9</v>
      </c>
      <c r="C29" s="26">
        <v>9.99524838E8</v>
      </c>
      <c r="D29" s="23">
        <v>8.98133343E8</v>
      </c>
      <c r="E29" s="23">
        <v>8.43862065E8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13"/>
    <col customWidth="1" min="2" max="3" width="12.25"/>
  </cols>
  <sheetData>
    <row r="1">
      <c r="B1" s="12" t="s">
        <v>44</v>
      </c>
      <c r="C1" s="12" t="s">
        <v>45</v>
      </c>
      <c r="D1" s="12" t="s">
        <v>22</v>
      </c>
    </row>
    <row r="2">
      <c r="A2" s="7" t="s">
        <v>46</v>
      </c>
      <c r="B2" s="20">
        <v>1.569798671E9</v>
      </c>
      <c r="C2" s="20">
        <v>1.283636686E9</v>
      </c>
      <c r="D2" s="20">
        <v>1.616713157E9</v>
      </c>
    </row>
    <row r="3">
      <c r="A3" s="7" t="s">
        <v>47</v>
      </c>
      <c r="B3" s="20">
        <v>1.49066549E8</v>
      </c>
      <c r="C3" s="20">
        <v>1.14103202E8</v>
      </c>
      <c r="D3" s="20">
        <v>7.9729921E7</v>
      </c>
    </row>
    <row r="4">
      <c r="B4" s="20">
        <v>1.718865221E9</v>
      </c>
      <c r="C4" s="20">
        <v>1.397739888E9</v>
      </c>
      <c r="D4" s="20">
        <v>1.696443078E9</v>
      </c>
    </row>
    <row r="6">
      <c r="A6" s="7" t="s">
        <v>48</v>
      </c>
      <c r="B6" s="20">
        <v>-1.431431721E9</v>
      </c>
      <c r="C6" s="20">
        <v>-1.163849512E9</v>
      </c>
      <c r="D6" s="20">
        <v>-1.500296184E9</v>
      </c>
    </row>
    <row r="7">
      <c r="A7" s="7" t="s">
        <v>49</v>
      </c>
      <c r="B7" s="20">
        <v>-1.49066549E8</v>
      </c>
      <c r="C7" s="20">
        <v>-1.14103202E8</v>
      </c>
      <c r="D7" s="20">
        <v>-7.9729921E7</v>
      </c>
    </row>
    <row r="8">
      <c r="B8" s="20">
        <v>-1.58049827E9</v>
      </c>
      <c r="C8" s="20">
        <v>-1.277952714E9</v>
      </c>
      <c r="D8" s="20">
        <v>-1.580026105E9</v>
      </c>
    </row>
    <row r="10">
      <c r="A10" s="7" t="s">
        <v>50</v>
      </c>
      <c r="B10" s="20">
        <v>1.3836695E8</v>
      </c>
      <c r="C10" s="20">
        <v>1.19787174E8</v>
      </c>
      <c r="D10" s="20">
        <v>1.16416973E8</v>
      </c>
    </row>
    <row r="11">
      <c r="A11" s="7"/>
    </row>
    <row r="12">
      <c r="A12" s="7" t="s">
        <v>51</v>
      </c>
    </row>
    <row r="13">
      <c r="A13" s="7" t="s">
        <v>52</v>
      </c>
      <c r="B13" s="20">
        <v>-1.2247667E7</v>
      </c>
      <c r="C13" s="20">
        <v>-1.102444E7</v>
      </c>
      <c r="D13" s="20">
        <v>-1.1174893E7</v>
      </c>
    </row>
    <row r="14">
      <c r="A14" s="7" t="s">
        <v>53</v>
      </c>
      <c r="B14" s="20">
        <v>-6.9098524E7</v>
      </c>
      <c r="C14" s="20">
        <v>-6.1491656E7</v>
      </c>
      <c r="D14" s="20">
        <v>-5.3068307E7</v>
      </c>
    </row>
    <row r="15">
      <c r="A15" s="7" t="s">
        <v>54</v>
      </c>
      <c r="B15" s="20">
        <v>5.5161009E7</v>
      </c>
      <c r="C15" s="20">
        <v>5.2229887E7</v>
      </c>
      <c r="D15" s="20">
        <v>2.8459806E7</v>
      </c>
    </row>
    <row r="16">
      <c r="A16" s="7"/>
    </row>
    <row r="17">
      <c r="A17" s="7" t="s">
        <v>55</v>
      </c>
      <c r="B17" s="20">
        <v>1.12181768E8</v>
      </c>
      <c r="C17" s="20">
        <v>9.9500965E7</v>
      </c>
      <c r="D17" s="20">
        <v>8.0633579E7</v>
      </c>
    </row>
    <row r="18">
      <c r="A18" s="7"/>
    </row>
    <row r="19">
      <c r="A19" s="7" t="s">
        <v>56</v>
      </c>
      <c r="B19" s="20">
        <v>3.6287788E7</v>
      </c>
      <c r="C19" s="20">
        <v>3.0044226E7</v>
      </c>
      <c r="D19" s="20">
        <v>3.0917404E7</v>
      </c>
    </row>
    <row r="20">
      <c r="A20" s="7" t="s">
        <v>57</v>
      </c>
      <c r="B20" s="20">
        <v>-1.6321765E7</v>
      </c>
      <c r="C20" s="20">
        <v>-1.4885725E7</v>
      </c>
      <c r="D20" s="20">
        <v>-1.2327753E7</v>
      </c>
    </row>
    <row r="21">
      <c r="A21" s="7"/>
    </row>
    <row r="22">
      <c r="A22" s="7" t="s">
        <v>58</v>
      </c>
      <c r="B22" s="20">
        <v>1.32147791E8</v>
      </c>
      <c r="C22" s="20">
        <v>1.14659466E8</v>
      </c>
      <c r="D22" s="20">
        <v>9.922323E7</v>
      </c>
    </row>
    <row r="23">
      <c r="A23" s="7"/>
    </row>
    <row r="24">
      <c r="A24" s="7" t="s">
        <v>59</v>
      </c>
      <c r="B24" s="20">
        <v>-2.5540331E7</v>
      </c>
      <c r="C24" s="20">
        <v>-1.7243369E7</v>
      </c>
      <c r="D24" s="20">
        <v>-8015267.0</v>
      </c>
    </row>
    <row r="25">
      <c r="A25" s="7" t="s">
        <v>60</v>
      </c>
      <c r="B25" s="20">
        <v>1.6942468E7</v>
      </c>
      <c r="C25" s="20">
        <v>1.0810496E7</v>
      </c>
      <c r="D25" s="20">
        <v>1.4687247E7</v>
      </c>
    </row>
    <row r="26">
      <c r="A26" s="7" t="s">
        <v>61</v>
      </c>
      <c r="B26" s="20">
        <v>-9246144.0</v>
      </c>
      <c r="C26" s="20">
        <v>-6524588.0</v>
      </c>
      <c r="D26" s="20">
        <v>-3179692.0</v>
      </c>
    </row>
    <row r="27">
      <c r="A27" s="7" t="s">
        <v>62</v>
      </c>
      <c r="C27" s="20">
        <v>-6078131.0</v>
      </c>
      <c r="D27" s="20">
        <v>-1.6047235E7</v>
      </c>
    </row>
    <row r="28">
      <c r="A28" s="7"/>
    </row>
    <row r="29">
      <c r="A29" s="7" t="s">
        <v>63</v>
      </c>
      <c r="B29" s="20">
        <v>1.14303783E8</v>
      </c>
      <c r="C29" s="20">
        <v>9.5623874E7</v>
      </c>
      <c r="D29" s="20">
        <v>8.6668283E7</v>
      </c>
    </row>
    <row r="30">
      <c r="A30" s="7" t="s">
        <v>64</v>
      </c>
    </row>
    <row r="31">
      <c r="A31" s="7" t="s">
        <v>65</v>
      </c>
      <c r="B31" s="12">
        <v>0.61</v>
      </c>
      <c r="C31" s="12">
        <v>0.53</v>
      </c>
      <c r="D31" s="12">
        <v>0.5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</cols>
  <sheetData>
    <row r="1">
      <c r="B1" s="12" t="s">
        <v>44</v>
      </c>
      <c r="C1" s="12" t="s">
        <v>45</v>
      </c>
      <c r="D1" s="12" t="s">
        <v>22</v>
      </c>
    </row>
    <row r="2">
      <c r="A2" s="12" t="s">
        <v>63</v>
      </c>
      <c r="B2" s="20">
        <v>1.14303783E8</v>
      </c>
      <c r="C2" s="20">
        <v>9.5623874E7</v>
      </c>
      <c r="D2" s="20">
        <v>8.6668283E7</v>
      </c>
    </row>
    <row r="3">
      <c r="A3" s="12" t="s">
        <v>66</v>
      </c>
      <c r="B3" s="12">
        <v>0.0</v>
      </c>
      <c r="C3" s="12">
        <v>0.0</v>
      </c>
      <c r="D3" s="12">
        <v>0.0</v>
      </c>
    </row>
    <row r="4">
      <c r="A4" s="12" t="s">
        <v>67</v>
      </c>
      <c r="B4" s="20">
        <v>1.14303783E8</v>
      </c>
      <c r="C4" s="20">
        <v>9.5623874E7</v>
      </c>
      <c r="D4" s="20">
        <v>8.6668283E7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  <col customWidth="1" min="2" max="2" width="10.88"/>
    <col customWidth="1" min="3" max="3" width="10.63"/>
  </cols>
  <sheetData>
    <row r="1">
      <c r="A1" s="32" t="s">
        <v>68</v>
      </c>
      <c r="B1" s="32" t="s">
        <v>44</v>
      </c>
      <c r="C1" s="32" t="s">
        <v>45</v>
      </c>
      <c r="D1" s="32" t="s">
        <v>22</v>
      </c>
    </row>
    <row r="2">
      <c r="A2" s="12" t="s">
        <v>69</v>
      </c>
      <c r="B2" s="20">
        <v>1.14303783E8</v>
      </c>
      <c r="C2" s="20">
        <v>9.5623874E7</v>
      </c>
      <c r="D2" s="33">
        <v>8.6668283E7</v>
      </c>
    </row>
    <row r="3">
      <c r="A3" s="12" t="s">
        <v>70</v>
      </c>
      <c r="B3" s="12">
        <v>0.0</v>
      </c>
      <c r="C3" s="12">
        <v>0.0</v>
      </c>
      <c r="D3" s="12">
        <v>0.0</v>
      </c>
    </row>
    <row r="4">
      <c r="A4" s="12" t="s">
        <v>71</v>
      </c>
      <c r="B4" s="20">
        <v>4.2980212E7</v>
      </c>
      <c r="C4" s="20">
        <v>3.8143764E7</v>
      </c>
      <c r="D4" s="33">
        <v>3.5745344E7</v>
      </c>
    </row>
    <row r="5">
      <c r="A5" s="12" t="s">
        <v>72</v>
      </c>
      <c r="B5" s="20">
        <v>864623.0</v>
      </c>
      <c r="C5" s="20">
        <v>671472.0</v>
      </c>
      <c r="D5" s="33">
        <v>-6.3773104E7</v>
      </c>
    </row>
    <row r="6">
      <c r="A6" s="12" t="s">
        <v>73</v>
      </c>
      <c r="B6" s="12">
        <v>0.0</v>
      </c>
      <c r="C6" s="20">
        <v>-5976633.0</v>
      </c>
      <c r="D6" s="12">
        <v>0.0</v>
      </c>
    </row>
    <row r="7">
      <c r="A7" s="12" t="s">
        <v>74</v>
      </c>
      <c r="B7" s="20">
        <v>-741950.0</v>
      </c>
      <c r="C7" s="20">
        <v>-468254.0</v>
      </c>
      <c r="D7" s="33">
        <v>-352348.0</v>
      </c>
    </row>
    <row r="8">
      <c r="A8" s="12" t="s">
        <v>75</v>
      </c>
      <c r="B8" s="12">
        <v>0.0</v>
      </c>
      <c r="C8" s="12">
        <v>0.0</v>
      </c>
      <c r="D8" s="33">
        <v>2510630.0</v>
      </c>
    </row>
    <row r="9">
      <c r="A9" s="12" t="s">
        <v>76</v>
      </c>
      <c r="B9" s="20">
        <v>3367134.0</v>
      </c>
      <c r="C9" s="20">
        <v>2222381.0</v>
      </c>
      <c r="D9" s="33">
        <v>2322406.0</v>
      </c>
    </row>
    <row r="10">
      <c r="A10" s="12" t="s">
        <v>77</v>
      </c>
      <c r="B10" s="20">
        <v>-6819336.0</v>
      </c>
      <c r="C10" s="20">
        <v>-784751.0</v>
      </c>
      <c r="D10" s="33">
        <v>-1.7845644E7</v>
      </c>
    </row>
    <row r="11">
      <c r="A11" s="32" t="s">
        <v>78</v>
      </c>
      <c r="B11" s="20">
        <v>1.53481392E8</v>
      </c>
      <c r="C11" s="20">
        <v>1.29431853E8</v>
      </c>
      <c r="D11" s="33">
        <v>4.5275567E7</v>
      </c>
    </row>
    <row r="12">
      <c r="A12" s="12" t="s">
        <v>79</v>
      </c>
    </row>
    <row r="13">
      <c r="A13" s="12" t="s">
        <v>80</v>
      </c>
      <c r="B13" s="20">
        <v>7.8449655E7</v>
      </c>
      <c r="C13" s="20">
        <v>7.1879782E7</v>
      </c>
      <c r="D13" s="33">
        <v>-4293354.0</v>
      </c>
    </row>
    <row r="14">
      <c r="A14" s="12" t="s">
        <v>81</v>
      </c>
      <c r="B14" s="20">
        <v>-2127076.0</v>
      </c>
      <c r="C14" s="20">
        <v>145919.0</v>
      </c>
      <c r="D14" s="33">
        <v>340339.0</v>
      </c>
    </row>
    <row r="15">
      <c r="A15" s="12" t="s">
        <v>82</v>
      </c>
      <c r="B15" s="20">
        <v>-2.9439244E7</v>
      </c>
      <c r="C15" s="20">
        <v>-3.3051992E7</v>
      </c>
      <c r="D15" s="33">
        <v>-5.1412902E7</v>
      </c>
    </row>
    <row r="16">
      <c r="A16" s="12" t="s">
        <v>83</v>
      </c>
      <c r="B16" s="20">
        <v>1340526.0</v>
      </c>
      <c r="C16" s="20">
        <v>1823.0</v>
      </c>
      <c r="D16" s="33">
        <v>6004113.0</v>
      </c>
    </row>
    <row r="17">
      <c r="A17" s="12" t="s">
        <v>84</v>
      </c>
      <c r="B17" s="20">
        <v>1637831.0</v>
      </c>
      <c r="C17" s="12">
        <v>0.0</v>
      </c>
      <c r="D17" s="33">
        <v>-1125694.0</v>
      </c>
    </row>
    <row r="18">
      <c r="A18" s="12" t="s">
        <v>85</v>
      </c>
      <c r="B18" s="20">
        <v>-1.2534444E7</v>
      </c>
      <c r="C18" s="20">
        <v>14052.0</v>
      </c>
      <c r="D18" s="33">
        <v>7256830.0</v>
      </c>
    </row>
    <row r="19">
      <c r="B19" s="20">
        <v>3.7327249E7</v>
      </c>
      <c r="C19" s="20">
        <v>3.8989584E7</v>
      </c>
      <c r="D19" s="33">
        <v>-4.3230668E7</v>
      </c>
    </row>
    <row r="20">
      <c r="A20" s="12" t="s">
        <v>86</v>
      </c>
    </row>
    <row r="21">
      <c r="A21" s="12" t="s">
        <v>87</v>
      </c>
      <c r="B21" s="20">
        <v>-4.1506351E7</v>
      </c>
      <c r="C21" s="20">
        <v>-4783506.0</v>
      </c>
      <c r="D21" s="33">
        <v>7834969.0</v>
      </c>
    </row>
    <row r="22">
      <c r="A22" s="12" t="s">
        <v>88</v>
      </c>
      <c r="B22" s="20">
        <v>2.9498918E7</v>
      </c>
      <c r="C22" s="20">
        <v>2.9095958E7</v>
      </c>
      <c r="D22" s="33">
        <v>2.6764678E7</v>
      </c>
    </row>
    <row r="23">
      <c r="A23" s="12" t="s">
        <v>89</v>
      </c>
      <c r="B23" s="20">
        <v>-2235215.0</v>
      </c>
      <c r="C23" s="20">
        <v>-2322406.0</v>
      </c>
      <c r="D23" s="33">
        <v>-5527372.0</v>
      </c>
    </row>
    <row r="24">
      <c r="A24" s="12" t="s">
        <v>90</v>
      </c>
      <c r="B24" s="20">
        <v>2.4593574E7</v>
      </c>
      <c r="C24" s="20">
        <v>1.922001E7</v>
      </c>
      <c r="D24" s="33">
        <v>1.2059305E7</v>
      </c>
    </row>
    <row r="25">
      <c r="B25" s="20">
        <v>-1.8244061E7</v>
      </c>
      <c r="C25" s="20">
        <v>4.1210056E7</v>
      </c>
      <c r="D25" s="33">
        <v>4.113158E7</v>
      </c>
    </row>
    <row r="27">
      <c r="A27" s="12" t="s">
        <v>91</v>
      </c>
      <c r="B27" s="20">
        <v>-2.8594988E7</v>
      </c>
      <c r="C27" s="20">
        <v>-2.233969E7</v>
      </c>
      <c r="D27" s="33">
        <v>-3.3002899E7</v>
      </c>
    </row>
    <row r="29">
      <c r="A29" s="12" t="s">
        <v>92</v>
      </c>
      <c r="B29" s="20">
        <v>1.72564579E8</v>
      </c>
      <c r="C29" s="20">
        <v>1.87291803E8</v>
      </c>
      <c r="D29" s="33">
        <v>1.017358E7</v>
      </c>
    </row>
    <row r="31">
      <c r="A31" s="12" t="s">
        <v>93</v>
      </c>
    </row>
    <row r="32">
      <c r="A32" s="12" t="s">
        <v>94</v>
      </c>
      <c r="B32" s="20">
        <v>-1.48555423E8</v>
      </c>
      <c r="C32" s="20">
        <v>-1.13114268E8</v>
      </c>
      <c r="D32" s="33">
        <v>-7.1673223E7</v>
      </c>
    </row>
    <row r="33">
      <c r="A33" s="12" t="s">
        <v>95</v>
      </c>
      <c r="B33" s="20">
        <v>-1.48555423E8</v>
      </c>
      <c r="C33" s="20">
        <v>-1.13114268E8</v>
      </c>
      <c r="D33" s="33">
        <v>-7.1673223E7</v>
      </c>
    </row>
    <row r="35">
      <c r="A35" s="12" t="s">
        <v>96</v>
      </c>
    </row>
    <row r="36">
      <c r="A36" s="12" t="s">
        <v>97</v>
      </c>
      <c r="B36" s="20">
        <v>-3.4151285E7</v>
      </c>
      <c r="C36" s="20">
        <v>-2.427739E7</v>
      </c>
      <c r="D36" s="33">
        <v>-1.0917507E7</v>
      </c>
    </row>
    <row r="37">
      <c r="A37" s="12" t="s">
        <v>98</v>
      </c>
      <c r="B37" s="20">
        <v>-5.2952681E7</v>
      </c>
      <c r="C37" s="20">
        <v>-2.5305516E7</v>
      </c>
      <c r="D37" s="33">
        <v>-3.2120737E7</v>
      </c>
    </row>
    <row r="38">
      <c r="A38" s="12" t="s">
        <v>99</v>
      </c>
      <c r="B38" s="20">
        <v>1.3910359E7</v>
      </c>
      <c r="C38" s="20">
        <v>4.0589011E7</v>
      </c>
      <c r="D38" s="33">
        <v>6.2579603E7</v>
      </c>
    </row>
    <row r="39">
      <c r="A39" s="12" t="s">
        <v>100</v>
      </c>
      <c r="B39" s="20">
        <v>-7.3193607E7</v>
      </c>
      <c r="C39" s="20">
        <v>-8993895.0</v>
      </c>
      <c r="D39" s="33">
        <v>1.9541359E7</v>
      </c>
    </row>
    <row r="41">
      <c r="A41" s="12" t="s">
        <v>101</v>
      </c>
      <c r="B41" s="20">
        <v>-4.9184451E7</v>
      </c>
      <c r="C41" s="20">
        <v>6.518364E7</v>
      </c>
      <c r="D41" s="33">
        <v>-4.1958284E7</v>
      </c>
    </row>
    <row r="43">
      <c r="A43" s="12" t="s">
        <v>102</v>
      </c>
      <c r="B43" s="20">
        <v>1.56050628E8</v>
      </c>
      <c r="C43" s="20">
        <v>9.0866988E7</v>
      </c>
      <c r="D43" s="33">
        <v>1.32825272E8</v>
      </c>
    </row>
    <row r="44">
      <c r="A44" s="12" t="s">
        <v>103</v>
      </c>
      <c r="B44" s="20">
        <v>1.06866178E8</v>
      </c>
      <c r="C44" s="20">
        <v>1.56050628E8</v>
      </c>
      <c r="D44" s="33">
        <v>9.0866988E7</v>
      </c>
    </row>
    <row r="45">
      <c r="A45" s="12" t="s">
        <v>104</v>
      </c>
      <c r="B45" s="20">
        <v>-4.9184451E7</v>
      </c>
      <c r="C45" s="20">
        <v>6.518364E7</v>
      </c>
      <c r="D45" s="33">
        <v>-4.1958284E7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2">
      <c r="A2" s="15" t="s">
        <v>10</v>
      </c>
      <c r="B2" s="34" t="s">
        <v>10</v>
      </c>
      <c r="C2" s="35" t="s">
        <v>105</v>
      </c>
      <c r="D2" s="36"/>
      <c r="E2" s="36"/>
      <c r="F2" s="36"/>
      <c r="G2" s="36"/>
      <c r="H2" s="36"/>
      <c r="I2" s="36"/>
      <c r="J2" s="37" t="s">
        <v>10</v>
      </c>
    </row>
    <row r="3">
      <c r="A3" s="15" t="s">
        <v>10</v>
      </c>
      <c r="B3" s="34" t="s">
        <v>106</v>
      </c>
      <c r="C3" s="38" t="s">
        <v>107</v>
      </c>
      <c r="D3" s="34" t="s">
        <v>108</v>
      </c>
      <c r="E3" s="34" t="s">
        <v>109</v>
      </c>
      <c r="F3" s="39" t="s">
        <v>110</v>
      </c>
      <c r="G3" s="38" t="s">
        <v>111</v>
      </c>
      <c r="H3" s="34" t="s">
        <v>112</v>
      </c>
      <c r="I3" s="34" t="s">
        <v>110</v>
      </c>
    </row>
    <row r="4">
      <c r="A4" s="15" t="s">
        <v>113</v>
      </c>
      <c r="B4" s="40">
        <v>2.20527579E8</v>
      </c>
      <c r="C4" s="40">
        <v>1.7918628E7</v>
      </c>
      <c r="D4" s="40">
        <v>4.4105515E7</v>
      </c>
      <c r="E4" s="40">
        <v>0.0</v>
      </c>
      <c r="F4" s="40">
        <v>6.2024143E7</v>
      </c>
      <c r="G4" s="40">
        <v>1.27562216E8</v>
      </c>
      <c r="H4" s="41">
        <v>0.0</v>
      </c>
      <c r="I4" s="40">
        <v>4.10113938E8</v>
      </c>
    </row>
    <row r="5">
      <c r="A5" s="15" t="s">
        <v>10</v>
      </c>
      <c r="B5" s="37" t="s">
        <v>10</v>
      </c>
      <c r="C5" s="37" t="s">
        <v>10</v>
      </c>
      <c r="D5" s="42"/>
      <c r="E5" s="42"/>
      <c r="F5" s="43"/>
      <c r="G5" s="37" t="s">
        <v>10</v>
      </c>
      <c r="H5" s="37" t="s">
        <v>10</v>
      </c>
      <c r="I5" s="37" t="s">
        <v>10</v>
      </c>
    </row>
    <row r="6">
      <c r="A6" s="7" t="s">
        <v>114</v>
      </c>
      <c r="B6" s="42"/>
      <c r="C6" s="42"/>
      <c r="D6" s="42"/>
      <c r="E6" s="44">
        <v>1.27562216E8</v>
      </c>
      <c r="F6" s="44">
        <v>1.27562216E8</v>
      </c>
      <c r="G6" s="44">
        <v>-1.27562216E8</v>
      </c>
      <c r="H6" s="42"/>
      <c r="I6" s="45"/>
    </row>
    <row r="7">
      <c r="A7" s="46" t="s">
        <v>115</v>
      </c>
      <c r="B7" s="9">
        <v>1.374519E7</v>
      </c>
      <c r="C7" s="44">
        <f>-B7</f>
        <v>-13745190</v>
      </c>
      <c r="D7" s="45"/>
      <c r="E7" s="45"/>
      <c r="F7" s="9">
        <f>+C7+D7+E7</f>
        <v>-13745190</v>
      </c>
      <c r="G7" s="42"/>
      <c r="H7" s="42"/>
      <c r="I7" s="42"/>
    </row>
    <row r="8">
      <c r="A8" s="7" t="s">
        <v>69</v>
      </c>
      <c r="B8" s="47"/>
      <c r="C8" s="47"/>
      <c r="D8" s="45"/>
      <c r="E8" s="45"/>
      <c r="F8" s="45"/>
      <c r="G8" s="42"/>
      <c r="H8" s="44">
        <v>8.6668283E7</v>
      </c>
      <c r="I8" s="9">
        <f>+H8</f>
        <v>86668283</v>
      </c>
    </row>
    <row r="9">
      <c r="A9" s="7" t="s">
        <v>116</v>
      </c>
      <c r="B9" s="42"/>
      <c r="C9" s="42"/>
      <c r="D9" s="42"/>
      <c r="E9" s="42"/>
      <c r="F9" s="45"/>
      <c r="G9" s="42"/>
      <c r="H9" s="45"/>
      <c r="I9" s="45"/>
    </row>
    <row r="10">
      <c r="A10" s="7" t="s">
        <v>117</v>
      </c>
      <c r="B10" s="42"/>
      <c r="C10" s="42"/>
      <c r="D10" s="44">
        <v>2749039.0</v>
      </c>
      <c r="E10" s="42"/>
      <c r="F10" s="9">
        <f t="shared" ref="F10:F11" si="1">+C10+D10+E10</f>
        <v>2749039</v>
      </c>
      <c r="G10" s="42"/>
      <c r="H10" s="9">
        <v>-2749039.0</v>
      </c>
      <c r="I10" s="42"/>
    </row>
    <row r="11">
      <c r="A11" s="7" t="s">
        <v>118</v>
      </c>
      <c r="B11" s="42"/>
      <c r="C11" s="44">
        <v>1.4687246E7</v>
      </c>
      <c r="D11" s="45"/>
      <c r="E11" s="45"/>
      <c r="F11" s="9">
        <f t="shared" si="1"/>
        <v>14687246</v>
      </c>
      <c r="G11" s="42"/>
      <c r="H11" s="9">
        <v>-1.4687246E7</v>
      </c>
      <c r="I11" s="42"/>
    </row>
    <row r="12">
      <c r="A12" s="7" t="s">
        <v>119</v>
      </c>
      <c r="B12" s="42"/>
      <c r="C12" s="42"/>
      <c r="D12" s="42"/>
      <c r="E12" s="42"/>
      <c r="F12" s="42"/>
      <c r="G12" s="47"/>
      <c r="H12" s="9">
        <v>-536040.0</v>
      </c>
      <c r="I12" s="9">
        <f>+H12</f>
        <v>-536040</v>
      </c>
    </row>
    <row r="13">
      <c r="A13" s="7" t="s">
        <v>120</v>
      </c>
      <c r="B13" s="42"/>
      <c r="C13" s="42"/>
      <c r="D13" s="42"/>
      <c r="E13" s="42"/>
      <c r="F13" s="42"/>
      <c r="G13" s="44">
        <v>4.9538951E7</v>
      </c>
      <c r="H13" s="9">
        <v>-4.9538951E7</v>
      </c>
      <c r="I13" s="45"/>
    </row>
    <row r="14">
      <c r="A14" s="7" t="s">
        <v>121</v>
      </c>
      <c r="B14" s="42"/>
      <c r="C14" s="42"/>
      <c r="D14" s="42"/>
      <c r="E14" s="42"/>
      <c r="F14" s="42"/>
      <c r="G14" s="42"/>
      <c r="H14" s="9">
        <v>-1.9157007E7</v>
      </c>
      <c r="I14" s="9">
        <f>+H14</f>
        <v>-19157007</v>
      </c>
    </row>
    <row r="15">
      <c r="A15" s="15" t="s">
        <v>122</v>
      </c>
      <c r="B15" s="48">
        <f t="shared" ref="B15:G15" si="2">SUM(B4:B14)</f>
        <v>234272769</v>
      </c>
      <c r="C15" s="48">
        <f t="shared" si="2"/>
        <v>18860684</v>
      </c>
      <c r="D15" s="48">
        <f t="shared" si="2"/>
        <v>46854554</v>
      </c>
      <c r="E15" s="48">
        <f t="shared" si="2"/>
        <v>127562216</v>
      </c>
      <c r="F15" s="48">
        <f t="shared" si="2"/>
        <v>193277454</v>
      </c>
      <c r="G15" s="48">
        <f t="shared" si="2"/>
        <v>49538951</v>
      </c>
      <c r="H15" s="48">
        <f>SUM(H8:H14)</f>
        <v>0</v>
      </c>
      <c r="I15" s="48">
        <f>SUM(I4:I14)</f>
        <v>477089174</v>
      </c>
    </row>
    <row r="16">
      <c r="A16" s="42"/>
      <c r="B16" s="42"/>
      <c r="C16" s="42"/>
      <c r="D16" s="42"/>
      <c r="E16" s="42"/>
      <c r="F16" s="42"/>
      <c r="G16" s="42"/>
      <c r="H16" s="42"/>
      <c r="I16" s="42"/>
    </row>
    <row r="17">
      <c r="A17" s="7" t="s">
        <v>123</v>
      </c>
      <c r="B17" s="45"/>
      <c r="C17" s="49"/>
      <c r="D17" s="45"/>
      <c r="E17" s="45"/>
      <c r="F17" s="45"/>
      <c r="G17" s="44">
        <v>-4.9538951E7</v>
      </c>
      <c r="H17" s="42"/>
      <c r="I17" s="21">
        <v>-4.9538951E7</v>
      </c>
    </row>
    <row r="18">
      <c r="A18" s="15" t="s">
        <v>124</v>
      </c>
      <c r="B18" s="44">
        <v>8708436.0</v>
      </c>
      <c r="C18" s="44">
        <v>-8708436.0</v>
      </c>
      <c r="D18" s="45"/>
      <c r="E18" s="45"/>
      <c r="F18" s="44">
        <v>-8708436.0</v>
      </c>
      <c r="G18" s="42"/>
      <c r="H18" s="49"/>
      <c r="I18" s="45"/>
    </row>
    <row r="19">
      <c r="A19" s="7" t="s">
        <v>69</v>
      </c>
      <c r="B19" s="42"/>
      <c r="C19" s="42"/>
      <c r="D19" s="42"/>
      <c r="E19" s="42"/>
      <c r="F19" s="45"/>
      <c r="G19" s="42"/>
      <c r="H19" s="44">
        <v>9.5623874E7</v>
      </c>
      <c r="I19" s="21">
        <v>9.5623874E7</v>
      </c>
    </row>
    <row r="20">
      <c r="A20" s="7" t="s">
        <v>117</v>
      </c>
      <c r="B20" s="42"/>
      <c r="C20" s="42"/>
      <c r="D20" s="44">
        <v>1741687.0</v>
      </c>
      <c r="E20" s="42"/>
      <c r="F20" s="44">
        <v>1741687.0</v>
      </c>
      <c r="G20" s="42"/>
      <c r="H20" s="44">
        <v>-1741687.0</v>
      </c>
      <c r="I20" s="42"/>
    </row>
    <row r="21">
      <c r="A21" s="7" t="s">
        <v>125</v>
      </c>
      <c r="B21" s="42"/>
      <c r="C21" s="9">
        <v>-5976633.0</v>
      </c>
      <c r="D21" s="45"/>
      <c r="E21" s="45"/>
      <c r="F21" s="9">
        <v>-5976633.0</v>
      </c>
      <c r="G21" s="42"/>
      <c r="H21" s="45"/>
      <c r="I21" s="17">
        <v>-5976633.0</v>
      </c>
    </row>
    <row r="22">
      <c r="A22" s="7" t="s">
        <v>118</v>
      </c>
      <c r="B22" s="42"/>
      <c r="C22" s="9">
        <v>1.0810496E7</v>
      </c>
      <c r="D22" s="42"/>
      <c r="E22" s="42"/>
      <c r="F22" s="9">
        <v>1.0810496E7</v>
      </c>
      <c r="G22" s="47"/>
      <c r="H22" s="9">
        <v>-1.0810496E7</v>
      </c>
      <c r="I22" s="45"/>
    </row>
    <row r="23">
      <c r="A23" s="7" t="s">
        <v>120</v>
      </c>
      <c r="B23" s="42"/>
      <c r="C23" s="42"/>
      <c r="D23" s="42"/>
      <c r="E23" s="42"/>
      <c r="F23" s="42"/>
      <c r="G23" s="44">
        <v>-5.2929401E7</v>
      </c>
      <c r="H23" s="9">
        <v>-5.2929401E7</v>
      </c>
      <c r="I23" s="45"/>
    </row>
    <row r="24">
      <c r="A24" s="7" t="s">
        <v>121</v>
      </c>
      <c r="B24" s="42"/>
      <c r="C24" s="42"/>
      <c r="D24" s="42"/>
      <c r="E24" s="42"/>
      <c r="F24" s="42"/>
      <c r="G24" s="42"/>
      <c r="H24" s="9">
        <v>-3.014229E7</v>
      </c>
      <c r="I24" s="17">
        <v>-3.014229E7</v>
      </c>
    </row>
    <row r="25">
      <c r="A25" s="15" t="s">
        <v>126</v>
      </c>
      <c r="B25" s="40">
        <f t="shared" ref="B25:G25" si="3">SUM(B15:B24)</f>
        <v>242981205</v>
      </c>
      <c r="C25" s="40">
        <f t="shared" si="3"/>
        <v>14986111</v>
      </c>
      <c r="D25" s="40">
        <f t="shared" si="3"/>
        <v>48596241</v>
      </c>
      <c r="E25" s="40">
        <f t="shared" si="3"/>
        <v>127562216</v>
      </c>
      <c r="F25" s="40">
        <f t="shared" si="3"/>
        <v>191144568</v>
      </c>
      <c r="G25" s="40">
        <f t="shared" si="3"/>
        <v>-52929401</v>
      </c>
      <c r="H25" s="40">
        <f>SUM(H18:H24)</f>
        <v>0</v>
      </c>
      <c r="I25" s="40">
        <f>SUM(I15:I24)</f>
        <v>487055174</v>
      </c>
    </row>
    <row r="27">
      <c r="A27" s="7" t="s">
        <v>127</v>
      </c>
      <c r="B27" s="42"/>
      <c r="C27" s="42"/>
      <c r="D27" s="42"/>
      <c r="E27" s="44">
        <v>4.7790758E7</v>
      </c>
      <c r="F27" s="42"/>
      <c r="G27" s="44">
        <v>-4.7790758E7</v>
      </c>
      <c r="H27" s="42"/>
      <c r="I27" s="42" t="s">
        <v>6</v>
      </c>
      <c r="J27" s="6"/>
    </row>
    <row r="28">
      <c r="A28" s="7" t="s">
        <v>111</v>
      </c>
      <c r="B28" s="45"/>
      <c r="C28" s="49"/>
      <c r="D28" s="45"/>
      <c r="E28" s="45"/>
      <c r="F28" s="45"/>
      <c r="G28" s="44">
        <v>-5138643.0</v>
      </c>
      <c r="H28" s="42"/>
      <c r="I28" s="21">
        <v>-5138643.0</v>
      </c>
      <c r="J28" s="6"/>
    </row>
    <row r="29">
      <c r="A29" s="15" t="s">
        <v>128</v>
      </c>
      <c r="B29" s="44">
        <v>7925901.0</v>
      </c>
      <c r="C29" s="44">
        <v>-7925901.0</v>
      </c>
      <c r="D29" s="45"/>
      <c r="E29" s="45"/>
      <c r="F29" s="44"/>
      <c r="G29" s="42"/>
      <c r="H29" s="49"/>
      <c r="I29" s="45" t="s">
        <v>6</v>
      </c>
      <c r="J29" s="6"/>
    </row>
    <row r="30">
      <c r="A30" s="7" t="s">
        <v>69</v>
      </c>
      <c r="B30" s="42"/>
      <c r="C30" s="42"/>
      <c r="D30" s="42"/>
      <c r="E30" s="42"/>
      <c r="F30" s="45"/>
      <c r="G30" s="42"/>
      <c r="H30" s="44">
        <v>1.14303783E8</v>
      </c>
      <c r="I30" s="21">
        <v>1.14303783E8</v>
      </c>
      <c r="J30" s="6"/>
    </row>
    <row r="31">
      <c r="A31" s="7" t="s">
        <v>116</v>
      </c>
      <c r="B31" s="42"/>
      <c r="C31" s="42"/>
      <c r="D31" s="44"/>
      <c r="E31" s="42"/>
      <c r="F31" s="44"/>
      <c r="G31" s="42"/>
      <c r="H31" s="44"/>
      <c r="I31" s="42" t="s">
        <v>6</v>
      </c>
      <c r="J31" s="6"/>
    </row>
    <row r="32">
      <c r="A32" s="7" t="s">
        <v>129</v>
      </c>
      <c r="B32" s="42"/>
      <c r="C32" s="9"/>
      <c r="D32" s="45">
        <v>1585180.0</v>
      </c>
      <c r="E32" s="45"/>
      <c r="F32" s="9"/>
      <c r="G32" s="42"/>
      <c r="H32" s="45">
        <v>-1585180.0</v>
      </c>
      <c r="I32" s="17" t="s">
        <v>6</v>
      </c>
      <c r="J32" s="6"/>
    </row>
    <row r="33">
      <c r="A33" s="7" t="s">
        <v>130</v>
      </c>
      <c r="B33" s="42"/>
      <c r="C33" s="9">
        <v>1.6942468E7</v>
      </c>
      <c r="D33" s="42"/>
      <c r="E33" s="42"/>
      <c r="F33" s="9"/>
      <c r="G33" s="47"/>
      <c r="H33" s="9">
        <v>-1.6942468E7</v>
      </c>
      <c r="I33" s="45" t="s">
        <v>6</v>
      </c>
      <c r="J33" s="6"/>
    </row>
    <row r="34">
      <c r="A34" s="7" t="s">
        <v>111</v>
      </c>
      <c r="B34" s="42"/>
      <c r="C34" s="42"/>
      <c r="D34" s="42"/>
      <c r="E34" s="42"/>
      <c r="F34" s="42"/>
      <c r="G34" s="44">
        <v>6.4604611E7</v>
      </c>
      <c r="H34" s="9">
        <v>-6.4604611E7</v>
      </c>
      <c r="I34" s="45" t="s">
        <v>6</v>
      </c>
      <c r="J34" s="6"/>
    </row>
    <row r="35">
      <c r="A35" s="7" t="s">
        <v>131</v>
      </c>
      <c r="B35" s="42"/>
      <c r="C35" s="42"/>
      <c r="D35" s="42"/>
      <c r="E35" s="42"/>
      <c r="F35" s="42"/>
      <c r="G35" s="42"/>
      <c r="H35" s="9">
        <v>-3.1171525E7</v>
      </c>
      <c r="I35" s="17">
        <v>-3.1171525E7</v>
      </c>
      <c r="J35" s="6"/>
    </row>
    <row r="36">
      <c r="A36" s="15" t="s">
        <v>132</v>
      </c>
      <c r="B36" s="50">
        <v>2.50907106E8</v>
      </c>
      <c r="C36" s="50">
        <v>2.4002678E7</v>
      </c>
      <c r="D36" s="50">
        <v>5.0181421E7</v>
      </c>
      <c r="E36" s="50">
        <v>1.75352974E8</v>
      </c>
      <c r="F36" s="50">
        <v>1.91144568E8</v>
      </c>
      <c r="G36" s="50">
        <v>6.4604611E7</v>
      </c>
      <c r="H36" s="51" t="s">
        <v>6</v>
      </c>
      <c r="I36" s="50">
        <v>5.6504879E8</v>
      </c>
      <c r="J36" s="6"/>
    </row>
    <row r="37">
      <c r="A37" s="7"/>
    </row>
  </sheetData>
  <mergeCells count="1">
    <mergeCell ref="C2:I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8.0"/>
    <col customWidth="1" min="2" max="3" width="10.25"/>
  </cols>
  <sheetData>
    <row r="1">
      <c r="A1" s="52" t="s">
        <v>133</v>
      </c>
      <c r="B1" s="53">
        <v>2024.0</v>
      </c>
      <c r="C1" s="53">
        <v>2023.0</v>
      </c>
      <c r="D1" s="54">
        <v>2022.0</v>
      </c>
    </row>
    <row r="2">
      <c r="A2" s="52" t="s">
        <v>134</v>
      </c>
      <c r="B2" s="34"/>
      <c r="C2" s="34"/>
      <c r="D2" s="55"/>
    </row>
    <row r="3">
      <c r="A3" s="56" t="s">
        <v>135</v>
      </c>
      <c r="B3" s="10">
        <v>2.074206931E9</v>
      </c>
      <c r="C3" s="10">
        <v>1.644401234E9</v>
      </c>
      <c r="D3" s="44">
        <v>2.07571448E9</v>
      </c>
    </row>
    <row r="4">
      <c r="A4" s="56" t="s">
        <v>136</v>
      </c>
      <c r="B4" s="57">
        <v>2.36836326E8</v>
      </c>
      <c r="C4" s="57">
        <v>5.15416591E8</v>
      </c>
      <c r="D4" s="58">
        <v>1.60312736E8</v>
      </c>
    </row>
    <row r="5">
      <c r="A5" s="7"/>
      <c r="B5" s="23">
        <v>2.311043257E9</v>
      </c>
      <c r="C5" s="23">
        <v>2.159817825E9</v>
      </c>
      <c r="D5" s="21">
        <v>2.236027216E9</v>
      </c>
    </row>
    <row r="6">
      <c r="A6" s="52" t="s">
        <v>137</v>
      </c>
      <c r="B6" s="42"/>
      <c r="C6" s="42"/>
      <c r="D6" s="55"/>
    </row>
    <row r="7">
      <c r="A7" s="56" t="s">
        <v>138</v>
      </c>
      <c r="B7" s="10">
        <v>-1.709074006E9</v>
      </c>
      <c r="C7" s="10">
        <v>-1.312001985E9</v>
      </c>
      <c r="D7" s="44">
        <v>-1.746227132E9</v>
      </c>
    </row>
    <row r="8">
      <c r="A8" s="56" t="s">
        <v>139</v>
      </c>
      <c r="B8" s="57">
        <v>-2.1766275E8</v>
      </c>
      <c r="C8" s="57">
        <v>-4.90524209E8</v>
      </c>
      <c r="D8" s="58">
        <v>-1.56441455E8</v>
      </c>
    </row>
    <row r="9">
      <c r="A9" s="7"/>
      <c r="B9" s="59">
        <v>-1.926736755E9</v>
      </c>
      <c r="C9" s="59">
        <v>-1.802526194E9</v>
      </c>
      <c r="D9" s="60">
        <v>-1.902668587E9</v>
      </c>
    </row>
    <row r="10">
      <c r="A10" s="7"/>
      <c r="B10" s="19"/>
      <c r="C10" s="19"/>
      <c r="D10" s="55"/>
    </row>
    <row r="11">
      <c r="A11" s="52" t="s">
        <v>140</v>
      </c>
      <c r="B11" s="23">
        <v>3.84306502E8</v>
      </c>
      <c r="C11" s="23">
        <v>3.57291631E8</v>
      </c>
      <c r="D11" s="21">
        <v>3.33358629E8</v>
      </c>
    </row>
    <row r="12">
      <c r="A12" s="7"/>
      <c r="B12" s="42"/>
      <c r="C12" s="42"/>
      <c r="D12" s="55"/>
    </row>
    <row r="13">
      <c r="A13" s="52" t="s">
        <v>141</v>
      </c>
      <c r="B13" s="42"/>
      <c r="C13" s="42"/>
      <c r="D13" s="55"/>
    </row>
    <row r="14">
      <c r="A14" s="56" t="s">
        <v>142</v>
      </c>
      <c r="B14" s="57">
        <v>4.1443775E7</v>
      </c>
      <c r="C14" s="57">
        <v>-3.5750057E7</v>
      </c>
      <c r="D14" s="61">
        <v>-3.3800858E7</v>
      </c>
    </row>
    <row r="15">
      <c r="A15" s="7"/>
      <c r="B15" s="59">
        <v>4.1443775E7</v>
      </c>
      <c r="C15" s="59">
        <v>-3.5750057E7</v>
      </c>
      <c r="D15" s="62">
        <v>-3.3800858E7</v>
      </c>
    </row>
    <row r="16">
      <c r="A16" s="7"/>
      <c r="B16" s="42"/>
      <c r="C16" s="42"/>
      <c r="D16" s="55"/>
    </row>
    <row r="17">
      <c r="A17" s="52" t="s">
        <v>143</v>
      </c>
      <c r="B17" s="23">
        <v>3.42862727E8</v>
      </c>
      <c r="C17" s="23">
        <v>3.21541574E8</v>
      </c>
      <c r="D17" s="21">
        <v>2.99557771E8</v>
      </c>
    </row>
    <row r="18">
      <c r="A18" s="7"/>
      <c r="B18" s="42"/>
      <c r="C18" s="42"/>
      <c r="D18" s="55"/>
    </row>
    <row r="19">
      <c r="A19" s="52" t="s">
        <v>144</v>
      </c>
      <c r="B19" s="42"/>
      <c r="C19" s="42"/>
      <c r="D19" s="55"/>
    </row>
    <row r="20">
      <c r="A20" s="56" t="s">
        <v>145</v>
      </c>
      <c r="B20" s="57">
        <v>3.6287788E7</v>
      </c>
      <c r="C20" s="57">
        <v>3.0044226E7</v>
      </c>
      <c r="D20" s="44">
        <v>3.0917404E7</v>
      </c>
    </row>
    <row r="21">
      <c r="A21" s="7"/>
      <c r="B21" s="59">
        <v>3.6287788E7</v>
      </c>
      <c r="C21" s="59">
        <v>3.0044226E7</v>
      </c>
      <c r="D21" s="60">
        <v>3.0917404E7</v>
      </c>
    </row>
    <row r="22">
      <c r="A22" s="7"/>
      <c r="B22" s="42"/>
      <c r="C22" s="42"/>
      <c r="D22" s="55"/>
    </row>
    <row r="23">
      <c r="A23" s="52" t="s">
        <v>146</v>
      </c>
      <c r="B23" s="63">
        <v>3.79150515E8</v>
      </c>
      <c r="C23" s="63">
        <v>3.515858E8</v>
      </c>
      <c r="D23" s="28">
        <v>3.30475175E8</v>
      </c>
    </row>
    <row r="24">
      <c r="A24" s="7"/>
      <c r="B24" s="19"/>
      <c r="C24" s="19"/>
      <c r="D24" s="55"/>
    </row>
    <row r="25">
      <c r="A25" s="52" t="s">
        <v>147</v>
      </c>
      <c r="B25" s="37"/>
      <c r="C25" s="37"/>
      <c r="D25" s="55"/>
    </row>
    <row r="26">
      <c r="A26" s="52" t="s">
        <v>148</v>
      </c>
      <c r="B26" s="37"/>
      <c r="C26" s="37"/>
      <c r="D26" s="55"/>
    </row>
    <row r="27">
      <c r="A27" s="56" t="s">
        <v>149</v>
      </c>
      <c r="B27" s="10">
        <v>3.66717E7</v>
      </c>
      <c r="C27" s="10">
        <v>3.6171238E7</v>
      </c>
      <c r="D27" s="44">
        <v>3.1919316E7</v>
      </c>
    </row>
    <row r="28">
      <c r="A28" s="56" t="s">
        <v>150</v>
      </c>
      <c r="B28" s="10">
        <v>1.2626827E7</v>
      </c>
      <c r="C28" s="10">
        <v>1.0887657E7</v>
      </c>
      <c r="D28" s="44">
        <v>9413298.0</v>
      </c>
    </row>
    <row r="29">
      <c r="A29" s="56" t="s">
        <v>151</v>
      </c>
      <c r="B29" s="57">
        <v>2098700.0</v>
      </c>
      <c r="C29" s="57">
        <v>2021182.0</v>
      </c>
      <c r="D29" s="58">
        <v>1743443.0</v>
      </c>
    </row>
    <row r="30">
      <c r="A30" s="7"/>
      <c r="B30" s="23">
        <v>5.1397227E7</v>
      </c>
      <c r="C30" s="23">
        <v>4.9080077E7</v>
      </c>
      <c r="D30" s="21">
        <v>4.3076057E7</v>
      </c>
    </row>
    <row r="31">
      <c r="A31" s="52" t="s">
        <v>152</v>
      </c>
      <c r="B31" s="42"/>
      <c r="C31" s="42"/>
      <c r="D31" s="55"/>
    </row>
    <row r="32">
      <c r="A32" s="56" t="s">
        <v>153</v>
      </c>
      <c r="B32" s="10">
        <v>4.8247935E7</v>
      </c>
      <c r="C32" s="10">
        <v>4.5855418E7</v>
      </c>
      <c r="D32" s="44">
        <v>2.6395676E7</v>
      </c>
    </row>
    <row r="33">
      <c r="A33" s="56" t="s">
        <v>154</v>
      </c>
      <c r="B33" s="10">
        <v>1.47368961E8</v>
      </c>
      <c r="C33" s="10">
        <v>1.43841091E8</v>
      </c>
      <c r="D33" s="44">
        <v>1.61011064E8</v>
      </c>
    </row>
    <row r="34">
      <c r="A34" s="56" t="s">
        <v>155</v>
      </c>
      <c r="B34" s="57">
        <v>1510844.0</v>
      </c>
      <c r="C34" s="57">
        <v>2299615.0</v>
      </c>
      <c r="D34" s="58">
        <v>996342.0</v>
      </c>
    </row>
    <row r="35">
      <c r="A35" s="7"/>
      <c r="B35" s="23">
        <v>1.97127739E8</v>
      </c>
      <c r="C35" s="23">
        <v>1.91996124E8</v>
      </c>
      <c r="D35" s="21">
        <v>1.88403082E8</v>
      </c>
    </row>
    <row r="36">
      <c r="A36" s="52" t="s">
        <v>156</v>
      </c>
      <c r="B36" s="42"/>
      <c r="C36" s="42"/>
      <c r="D36" s="55"/>
    </row>
    <row r="37">
      <c r="A37" s="56" t="s">
        <v>157</v>
      </c>
      <c r="B37" s="57">
        <v>1.6321765E7</v>
      </c>
      <c r="C37" s="57">
        <v>1.4885725E7</v>
      </c>
      <c r="D37" s="44">
        <v>1.2327753E7</v>
      </c>
    </row>
    <row r="38">
      <c r="A38" s="7"/>
      <c r="B38" s="23">
        <v>1.6321765E7</v>
      </c>
      <c r="C38" s="23">
        <v>1.4885725E7</v>
      </c>
      <c r="D38" s="21">
        <v>1.2327753E7</v>
      </c>
    </row>
    <row r="39">
      <c r="A39" s="52" t="s">
        <v>158</v>
      </c>
      <c r="B39" s="42"/>
      <c r="C39" s="42"/>
      <c r="D39" s="55"/>
    </row>
    <row r="40">
      <c r="A40" s="56" t="s">
        <v>131</v>
      </c>
      <c r="B40" s="10">
        <v>3.1171525E7</v>
      </c>
      <c r="C40" s="10">
        <v>3.014229E7</v>
      </c>
      <c r="D40" s="44">
        <v>1.9157007E7</v>
      </c>
    </row>
    <row r="41">
      <c r="A41" s="56" t="s">
        <v>159</v>
      </c>
      <c r="B41" s="10">
        <v>1.8527647E7</v>
      </c>
      <c r="C41" s="64" t="s">
        <v>6</v>
      </c>
      <c r="D41" s="44">
        <v>536040.0</v>
      </c>
    </row>
    <row r="42">
      <c r="A42" s="56" t="s">
        <v>160</v>
      </c>
      <c r="B42" s="57">
        <v>6.4604611E7</v>
      </c>
      <c r="C42" s="57">
        <v>6.5481584E7</v>
      </c>
      <c r="D42" s="58">
        <v>6.6975236E7</v>
      </c>
    </row>
    <row r="43">
      <c r="A43" s="7"/>
      <c r="B43" s="23">
        <v>1.14303783E8</v>
      </c>
      <c r="C43" s="23">
        <v>9.5623874E7</v>
      </c>
      <c r="D43" s="21">
        <v>8.6668283E7</v>
      </c>
    </row>
    <row r="44">
      <c r="A44" s="42"/>
      <c r="B44" s="65"/>
      <c r="C44" s="65"/>
      <c r="D44" s="66"/>
    </row>
    <row r="45">
      <c r="A45" s="7"/>
      <c r="B45" s="63">
        <v>3.79150515E8</v>
      </c>
      <c r="C45" s="63">
        <v>3.515858E8</v>
      </c>
      <c r="D45" s="28">
        <v>3.30475175E8</v>
      </c>
    </row>
    <row r="46">
      <c r="D46" s="55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5"/>
    <col customWidth="1" min="7" max="7" width="8.63"/>
  </cols>
  <sheetData>
    <row r="1" ht="34.5" customHeight="1">
      <c r="A1" s="67" t="s">
        <v>161</v>
      </c>
    </row>
    <row r="3" ht="49.5" customHeight="1">
      <c r="A3" s="68" t="s">
        <v>162</v>
      </c>
    </row>
    <row r="4" ht="49.5" customHeight="1">
      <c r="H4" s="69">
        <v>45657.0</v>
      </c>
      <c r="I4" s="70">
        <v>45291.0</v>
      </c>
      <c r="J4" s="71">
        <v>44926.0</v>
      </c>
    </row>
    <row r="5" ht="49.5" customHeight="1">
      <c r="A5" s="72" t="s">
        <v>163</v>
      </c>
      <c r="H5" s="73">
        <v>0.44883</v>
      </c>
      <c r="I5" s="73">
        <v>0.512713</v>
      </c>
      <c r="J5" s="73">
        <v>0.468799</v>
      </c>
    </row>
    <row r="6" ht="49.5" customHeight="1">
      <c r="A6" s="74" t="s">
        <v>164</v>
      </c>
      <c r="H6" s="75">
        <v>0.8143</v>
      </c>
      <c r="I6" s="76">
        <v>1.052</v>
      </c>
      <c r="J6" s="75">
        <v>0.883</v>
      </c>
    </row>
    <row r="7" ht="49.5" customHeight="1">
      <c r="A7" s="74" t="s">
        <v>165</v>
      </c>
      <c r="H7" s="75">
        <v>0.505</v>
      </c>
      <c r="I7" s="75">
        <v>0.634</v>
      </c>
      <c r="J7" s="75">
        <v>0.654</v>
      </c>
    </row>
    <row r="8" ht="49.5" customHeight="1">
      <c r="A8" s="74" t="s">
        <v>166</v>
      </c>
      <c r="H8" s="76">
        <f>'BP - Ativo'!B22/'BP - Passivo'!B27</f>
        <v>1.291923082</v>
      </c>
      <c r="I8" s="76">
        <f>'BP - Ativo'!C22/'BP - Passivo'!C27</f>
        <v>1.245615775</v>
      </c>
      <c r="J8" s="76">
        <f>'BP - Ativo'!D22/'BP - Passivo'!D27</f>
        <v>1.087676456</v>
      </c>
    </row>
    <row r="9" ht="49.5" customHeight="1">
      <c r="A9" s="74" t="s">
        <v>167</v>
      </c>
      <c r="H9" s="76">
        <f>'BP - Ativo'!B22 / ('BP - Passivo'!B20 + 'BP - Passivo'!B27)</f>
        <v>0.9207138312</v>
      </c>
      <c r="I9" s="76">
        <f>'BP - Ativo'!C22 / ('BP - Passivo'!C20 + 'BP - Passivo'!C27)</f>
        <v>0.8993950731</v>
      </c>
      <c r="J9" s="76">
        <f>'BP - Ativo'!D22 / ('BP - Passivo'!D20 + 'BP - Passivo'!D27)</f>
        <v>0.8330835823</v>
      </c>
    </row>
    <row r="10" ht="49.5" customHeight="1">
      <c r="A10" s="77" t="s">
        <v>168</v>
      </c>
    </row>
    <row r="11" ht="49.5" customHeight="1">
      <c r="A11" s="74" t="s">
        <v>169</v>
      </c>
      <c r="H11" s="78">
        <f>'BP - Ativo'!B9/'BP - Passivo'!B11</f>
        <v>1.270591306</v>
      </c>
      <c r="I11" s="78">
        <f>'BP - Ativo'!C9/'BP - Passivo'!C11</f>
        <v>1.208822028</v>
      </c>
      <c r="J11" s="78">
        <f>'BP - Ativo'!D9/'BP - Passivo'!D11</f>
        <v>1.377738704</v>
      </c>
    </row>
    <row r="12" ht="49.5" customHeight="1">
      <c r="A12" s="74" t="s">
        <v>170</v>
      </c>
      <c r="H12" s="78">
        <f> ('BP - Ativo'!B9 - 'BP - Ativo'!B5) /'BP - Passivo'!B11</f>
        <v>1.247207916</v>
      </c>
      <c r="I12" s="78">
        <f> ('BP - Ativo'!C9 - 'BP - Ativo'!C5) /'BP - Passivo'!C11</f>
        <v>1.198651231</v>
      </c>
      <c r="J12" s="78">
        <f> ('BP - Ativo'!D9 - 'BP - Ativo'!D5) /'BP - Passivo'!D11</f>
        <v>1.365199987</v>
      </c>
    </row>
    <row r="13" ht="49.5" customHeight="1">
      <c r="A13" s="74" t="s">
        <v>171</v>
      </c>
      <c r="H13" s="78">
        <f> ('BP - Ativo'!B9 + 'BP - Ativo'!B18) / ('BP - Passivo'!B11 + 'BP - Passivo'!B20)</f>
        <v>1.215681749</v>
      </c>
      <c r="I13" s="78">
        <f> ('BP - Ativo'!C9 + 'BP - Ativo'!C18) / ('BP - Passivo'!C11 + 'BP - Passivo'!C20)</f>
        <v>1.242311174</v>
      </c>
      <c r="J13" s="78">
        <f> ('BP - Ativo'!D9 + 'BP - Ativo'!D18) / ('BP - Passivo'!D11 + 'BP - Passivo'!D20)</f>
        <v>1.446878434</v>
      </c>
    </row>
    <row r="14" ht="49.5" customHeight="1">
      <c r="A14" s="74" t="s">
        <v>172</v>
      </c>
      <c r="H14" s="78">
        <f>'BP - Ativo'!B3 / 'BP - Passivo'!B11</f>
        <v>0.4600009589</v>
      </c>
      <c r="I14" s="78">
        <f>'BP - Ativo'!C3 / 'BP - Passivo'!C11</f>
        <v>0.4801874708</v>
      </c>
      <c r="J14" s="78">
        <f>'BP - Ativo'!D3 / 'BP - Passivo'!D11</f>
        <v>0.3301321719</v>
      </c>
    </row>
    <row r="15" ht="49.5" customHeight="1">
      <c r="A15" s="77" t="s">
        <v>173</v>
      </c>
    </row>
    <row r="16" ht="49.5" customHeight="1">
      <c r="A16" s="74" t="s">
        <v>174</v>
      </c>
      <c r="H16" s="79">
        <f> 'Demonstrações de Resultados'!B2 / ( ('BP - Ativo'!B24 + 'BP - Ativo'!C24) / 2 )</f>
        <v>1.550644531</v>
      </c>
      <c r="I16" s="79">
        <f> 'Demonstrações de Resultados'!C2 / ( ('BP - Ativo'!C24 + 'BP - Ativo'!D24) / 2 )</f>
        <v>1.352863966</v>
      </c>
      <c r="J16" s="79">
        <f> 'Demonstrações de Resultados'!D2 / ( ('BP - Ativo'!D24 + 'BP - Ativo'!E24) / 2 )</f>
        <v>1.856162364</v>
      </c>
    </row>
    <row r="17" ht="49.5" customHeight="1">
      <c r="A17" s="74" t="s">
        <v>175</v>
      </c>
      <c r="H17" s="73">
        <f>'Demonstrações de Resultados'!B29 / 'Demonstrações de Resultados'!B2</f>
        <v>0.07281429467</v>
      </c>
      <c r="I17" s="73">
        <f>'Demonstrações de Resultados'!C29 / 'Demonstrações de Resultados'!C2</f>
        <v>0.0744945007</v>
      </c>
      <c r="J17" s="73">
        <f>'Demonstrações de Resultados'!D29 / 'Demonstrações de Resultados'!D2</f>
        <v>0.05360770562</v>
      </c>
    </row>
    <row r="18" ht="49.5" customHeight="1">
      <c r="A18" s="74" t="s">
        <v>176</v>
      </c>
      <c r="H18" s="75">
        <v>0.202</v>
      </c>
      <c r="I18" s="75">
        <v>0.196</v>
      </c>
      <c r="J18" s="75">
        <v>0.182</v>
      </c>
    </row>
    <row r="19" ht="49.5" customHeight="1">
      <c r="A19" s="74" t="s">
        <v>177</v>
      </c>
      <c r="H19" s="79">
        <f> (('BP - Ativo'!B24 + 'BP - Ativo'!C24) / 2) / (('BP - Passivo'!B27 + 'BP - Passivo'!C27) / 2)</f>
        <v>1.924434101</v>
      </c>
      <c r="I19" s="79">
        <f> (('BP - Ativo'!C24 + 'BP - Ativo'!D24) / 2) / (('BP - Passivo'!C27 + 'BP - Passivo'!D27) / 2)</f>
        <v>1.968230364</v>
      </c>
      <c r="J19" s="79">
        <f> (('BP - Ativo'!D24 + 'BP - Ativo'!E24) / 2) / (('BP - Passivo'!D27 + 'BP - Passivo'!E27) / 2)</f>
        <v>1.96346855</v>
      </c>
    </row>
    <row r="20" ht="49.5" customHeight="1">
      <c r="A20" s="74" t="s">
        <v>178</v>
      </c>
      <c r="H20" s="73">
        <v>0.111496</v>
      </c>
      <c r="I20" s="73">
        <v>0.095669</v>
      </c>
      <c r="J20" s="73">
        <v>0.096498</v>
      </c>
    </row>
    <row r="21" ht="49.5" customHeight="1">
      <c r="A21" s="74" t="s">
        <v>178</v>
      </c>
      <c r="H21" s="73">
        <f t="shared" ref="H21:J21" si="1">H17*H16*H19</f>
        <v>0.2172860989</v>
      </c>
      <c r="I21" s="73">
        <f t="shared" si="1"/>
        <v>0.1983600779</v>
      </c>
      <c r="J21" s="73">
        <f t="shared" si="1"/>
        <v>0.1953741637</v>
      </c>
    </row>
    <row r="22" ht="49.5" customHeight="1">
      <c r="A22" s="77" t="s">
        <v>179</v>
      </c>
    </row>
    <row r="23" ht="45.75" customHeight="1">
      <c r="A23" s="74" t="s">
        <v>180</v>
      </c>
      <c r="H23" s="78">
        <f>'Demonstrações de Resultados'!B17 / 'Demonstrações de Resultados'!B22</f>
        <v>0.8489114131</v>
      </c>
      <c r="I23" s="78">
        <f>'Demonstrações de Resultados'!C17 / 'Demonstrações de Resultados'!C22</f>
        <v>0.8677954684</v>
      </c>
      <c r="J23" s="78">
        <f>'Demonstrações de Resultados'!D17 / 'Demonstrações de Resultados'!D22</f>
        <v>0.8126481974</v>
      </c>
    </row>
    <row r="24" ht="45.75" customHeight="1">
      <c r="A24" s="74" t="s">
        <v>181</v>
      </c>
      <c r="H24" s="78">
        <f>'Demonstrações de Resultados'!B10 / 'Demonstrações de Resultados'!B17</f>
        <v>1.233417448</v>
      </c>
      <c r="I24" s="78">
        <f>'Demonstrações de Resultados'!C10 / 'Demonstrações de Resultados'!C17</f>
        <v>1.20387952</v>
      </c>
      <c r="J24" s="78">
        <f>'Demonstrações de Resultados'!D10 / 'Demonstrações de Resultados'!D17</f>
        <v>1.443777821</v>
      </c>
    </row>
    <row r="25" ht="45.75" customHeight="1">
      <c r="A25" s="74" t="s">
        <v>182</v>
      </c>
      <c r="H25" s="78">
        <f t="shared" ref="H25:J25" si="2">H24*H23</f>
        <v>1.047062149</v>
      </c>
      <c r="I25" s="78">
        <f t="shared" si="2"/>
        <v>1.044721192</v>
      </c>
      <c r="J25" s="78">
        <f t="shared" si="2"/>
        <v>1.173283444</v>
      </c>
    </row>
    <row r="26" ht="43.5" customHeight="1">
      <c r="A26" s="80" t="s">
        <v>183</v>
      </c>
    </row>
    <row r="27" ht="54.0" customHeight="1">
      <c r="A27" s="81" t="s">
        <v>184</v>
      </c>
      <c r="H27" s="78">
        <f> (('BP - Ativo'!B5 / 'Demonstrações de Resultados'!B8) * 360) * - 1</f>
        <v>1.237364062</v>
      </c>
      <c r="I27" s="78">
        <f> (('BP - Ativo'!C5 / 'Demonstrações de Resultados'!C8) * 360) * - 1</f>
        <v>0.9311023381</v>
      </c>
      <c r="J27" s="78">
        <f> (('BP - Ativo'!D5 / 'Demonstrações de Resultados'!D8) * 360) * - 1</f>
        <v>0.7863386536</v>
      </c>
    </row>
    <row r="28" ht="44.25" customHeight="1">
      <c r="A28" s="81" t="s">
        <v>185</v>
      </c>
      <c r="H28" s="78">
        <f> ('BP - Ativo'!B4 / 'Demonstrações de Resultados'!B4) * 360</f>
        <v>19.59843568</v>
      </c>
      <c r="I28" s="78">
        <f> ('BP - Ativo'!C4 / 'Demonstrações de Resultados'!C4) * 360</f>
        <v>42.57898062</v>
      </c>
      <c r="J28" s="78">
        <f> ('BP - Ativo'!D4 / 'Demonstrações de Resultados'!D4) * 360</f>
        <v>50.16882197</v>
      </c>
    </row>
    <row r="29" ht="55.5" customHeight="1">
      <c r="A29" s="74" t="s">
        <v>186</v>
      </c>
      <c r="H29" s="78">
        <f t="shared" ref="H29:J29" si="3">H27+H28</f>
        <v>20.83579974</v>
      </c>
      <c r="I29" s="78">
        <f t="shared" si="3"/>
        <v>43.51008296</v>
      </c>
      <c r="J29" s="78">
        <f t="shared" si="3"/>
        <v>50.95516062</v>
      </c>
    </row>
    <row r="30" ht="57.75" customHeight="1">
      <c r="A30" s="81" t="s">
        <v>187</v>
      </c>
      <c r="H30" s="78">
        <f> (( 'BP - Passivo'!B5 / 'Demonstrações de Resultados'!B8 ) * 360) * -1</f>
        <v>31.63886548</v>
      </c>
      <c r="I30" s="78">
        <f> (( 'BP - Passivo'!C5 / 'Demonstrações de Resultados'!C8 ) * 360) * -1</f>
        <v>50.82148772</v>
      </c>
      <c r="J30" s="78">
        <f> (( 'BP - Passivo'!D5 / 'Demonstrações de Resultados'!D8 ) * 360) * -1</f>
        <v>42.19520201</v>
      </c>
    </row>
    <row r="31" ht="43.5" customHeight="1">
      <c r="A31" s="74" t="s">
        <v>188</v>
      </c>
      <c r="H31" s="78">
        <f t="shared" ref="H31:J31" si="4">H29-H30</f>
        <v>-10.80306574</v>
      </c>
      <c r="I31" s="78">
        <f t="shared" si="4"/>
        <v>-7.311404763</v>
      </c>
      <c r="J31" s="78">
        <f t="shared" si="4"/>
        <v>8.759958613</v>
      </c>
    </row>
    <row r="32" ht="38.25" customHeight="1">
      <c r="A32" s="80" t="s">
        <v>189</v>
      </c>
    </row>
    <row r="33" ht="40.5" customHeight="1">
      <c r="A33" s="74" t="s">
        <v>190</v>
      </c>
      <c r="H33" s="78">
        <f> ('Demonstrações de Resultados'!B10 / 'Demonstrações de Resultados'!B2 ) * 100</f>
        <v>8.814311832</v>
      </c>
      <c r="I33" s="78">
        <f> ('Demonstrações de Resultados'!C10 / 'Demonstrações de Resultados'!C2 ) * 100</f>
        <v>9.331859654</v>
      </c>
      <c r="J33" s="78">
        <f> ('Demonstrações de Resultados'!D10 / 'Demonstrações de Resultados'!D2 ) * 100</f>
        <v>7.200842802</v>
      </c>
    </row>
    <row r="34" ht="40.5" customHeight="1">
      <c r="A34" s="74" t="s">
        <v>191</v>
      </c>
      <c r="H34" s="82">
        <f>'Demonstrações de Resultados'!B17+'DEMONSTRAÇÕES DO FLUXO DE CAIXA'!B4</f>
        <v>155161980</v>
      </c>
      <c r="I34" s="82">
        <f>'Demonstrações de Resultados'!C17+'DEMONSTRAÇÕES DO FLUXO DE CAIXA'!C4</f>
        <v>137644729</v>
      </c>
      <c r="J34" s="82">
        <f>'Demonstrações de Resultados'!D17+'DEMONSTRAÇÕES DO FLUXO DE CAIXA'!D4</f>
        <v>116378923</v>
      </c>
    </row>
    <row r="35" ht="43.5" customHeight="1">
      <c r="A35" s="74" t="s">
        <v>192</v>
      </c>
      <c r="H35" s="78">
        <f>( H34 / 'Demonstrações de Resultados'!B2 ) * 100</f>
        <v>9.884196163</v>
      </c>
      <c r="I35" s="78">
        <f>( I34 / 'Demonstrações de Resultados'!C2 ) * 100</f>
        <v>10.7230286</v>
      </c>
      <c r="J35" s="78">
        <f>( J34 / 'Demonstrações de Resultados'!D2 ) * 100</f>
        <v>7.198489262</v>
      </c>
    </row>
    <row r="36">
      <c r="A36" s="74" t="s">
        <v>193</v>
      </c>
      <c r="H36" s="78">
        <f> ( 'Demonstrações de Resultados'!B17 / 'Demonstrações de Resultados'!B20 ) * -1</f>
        <v>6.873139516</v>
      </c>
      <c r="I36" s="78">
        <f> ( 'Demonstrações de Resultados'!C17 / 'Demonstrações de Resultados'!C20 ) * -1</f>
        <v>6.684321053</v>
      </c>
      <c r="J36" s="78">
        <f> ( 'Demonstrações de Resultados'!D17 / 'Demonstrações de Resultados'!D20 ) * -1</f>
        <v>6.540817211</v>
      </c>
    </row>
  </sheetData>
  <mergeCells count="7">
    <mergeCell ref="A1:I1"/>
    <mergeCell ref="A3:G4"/>
    <mergeCell ref="A10:J10"/>
    <mergeCell ref="A15:J15"/>
    <mergeCell ref="A22:J22"/>
    <mergeCell ref="A26:J26"/>
    <mergeCell ref="A32:J3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