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20" i="1" l="1"/>
  <c r="D3" i="1"/>
  <c r="R8" i="1"/>
  <c r="R6" i="1"/>
  <c r="C16" i="1"/>
  <c r="C14" i="1"/>
  <c r="C15" i="1" l="1"/>
  <c r="C18" i="1"/>
  <c r="L3" i="1"/>
  <c r="L4" i="1"/>
  <c r="L5" i="1"/>
  <c r="L6" i="1"/>
  <c r="L7" i="1"/>
  <c r="L8" i="1"/>
  <c r="M3" i="1"/>
  <c r="M4" i="1"/>
  <c r="M5" i="1"/>
  <c r="M6" i="1"/>
  <c r="M7" i="1"/>
  <c r="M8" i="1"/>
  <c r="M2" i="1"/>
  <c r="L2" i="1"/>
  <c r="J4" i="1"/>
  <c r="J5" i="1" s="1"/>
  <c r="J6" i="1" s="1"/>
  <c r="J7" i="1" s="1"/>
  <c r="J8" i="1" s="1"/>
  <c r="J3" i="1"/>
  <c r="N2" i="1"/>
  <c r="C17" i="1" l="1"/>
  <c r="E18" i="1" s="1"/>
  <c r="O2" i="1"/>
  <c r="N3" i="1"/>
  <c r="O3" i="1"/>
  <c r="O5" i="1"/>
  <c r="N5" i="1"/>
  <c r="N4" i="1"/>
  <c r="O4" i="1"/>
  <c r="N6" i="1" l="1"/>
  <c r="O6" i="1"/>
  <c r="N7" i="1" l="1"/>
  <c r="O7" i="1"/>
  <c r="O8" i="1" l="1"/>
  <c r="N8" i="1"/>
</calcChain>
</file>

<file path=xl/sharedStrings.xml><?xml version="1.0" encoding="utf-8"?>
<sst xmlns="http://schemas.openxmlformats.org/spreadsheetml/2006/main" count="40" uniqueCount="34">
  <si>
    <t>Rk</t>
  </si>
  <si>
    <t>R1</t>
  </si>
  <si>
    <t>C1,C2</t>
  </si>
  <si>
    <t>u</t>
  </si>
  <si>
    <t>om</t>
  </si>
  <si>
    <t>R2</t>
  </si>
  <si>
    <t>Ube</t>
  </si>
  <si>
    <t>V</t>
  </si>
  <si>
    <t>Uke</t>
  </si>
  <si>
    <t>Ib</t>
  </si>
  <si>
    <t>uA</t>
  </si>
  <si>
    <t>ike</t>
  </si>
  <si>
    <t>mA</t>
  </si>
  <si>
    <t>Rвх</t>
  </si>
  <si>
    <t>Ом</t>
  </si>
  <si>
    <t>Uxx</t>
  </si>
  <si>
    <t>при</t>
  </si>
  <si>
    <t>Uвх</t>
  </si>
  <si>
    <t>mV</t>
  </si>
  <si>
    <t>Rвих</t>
  </si>
  <si>
    <t>Uвх,mV</t>
  </si>
  <si>
    <t>Uвих,V</t>
  </si>
  <si>
    <t>Iвх,uA</t>
  </si>
  <si>
    <t>Iвих,uA</t>
  </si>
  <si>
    <t>Ku(за напр)</t>
  </si>
  <si>
    <t>Ku(за струмом)</t>
  </si>
  <si>
    <t>gm</t>
  </si>
  <si>
    <t>Ku</t>
  </si>
  <si>
    <t>β</t>
  </si>
  <si>
    <t>ri</t>
  </si>
  <si>
    <t>R1||R2</t>
  </si>
  <si>
    <t>Фт</t>
  </si>
  <si>
    <t>Rk||Rн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</si>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</sst>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Border="1"/>
    <xf numFmtId="0" fontId="0" fillId="0" borderId="0" xfId="0" applyNumberFormat="1" applyBorder="1"/>
    <xf numFmtId="2" fontId="0" fillId="0" borderId="1" xfId="0" applyNumberForma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Uвих(Uвх)</c:v>
          </c:tx>
          <c:cat>
            <c:numRef>
              <c:f>Лист1!$J$2:$J$8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</c:numCache>
            </c:numRef>
          </c:cat>
          <c:val>
            <c:numRef>
              <c:f>Лист1!$K$2:$K$8</c:f>
              <c:numCache>
                <c:formatCode>General</c:formatCode>
                <c:ptCount val="7"/>
                <c:pt idx="0">
                  <c:v>0.32700000000000001</c:v>
                </c:pt>
                <c:pt idx="1">
                  <c:v>0.496</c:v>
                </c:pt>
                <c:pt idx="2">
                  <c:v>0.67</c:v>
                </c:pt>
                <c:pt idx="3">
                  <c:v>0.83199999999999996</c:v>
                </c:pt>
                <c:pt idx="4">
                  <c:v>1</c:v>
                </c:pt>
                <c:pt idx="5">
                  <c:v>1.1299999999999999</c:v>
                </c:pt>
                <c:pt idx="6">
                  <c:v>1.27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641728"/>
        <c:axId val="197367424"/>
      </c:lineChart>
      <c:catAx>
        <c:axId val="6456417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367424"/>
        <c:crosses val="autoZero"/>
        <c:auto val="1"/>
        <c:lblAlgn val="ctr"/>
        <c:lblOffset val="100"/>
        <c:noMultiLvlLbl val="0"/>
      </c:catAx>
      <c:valAx>
        <c:axId val="19736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641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Iвих(Iвх)</c:v>
          </c:tx>
          <c:cat>
            <c:numRef>
              <c:f>Лист1!$L$2:$L$8</c:f>
              <c:numCache>
                <c:formatCode>0.00</c:formatCode>
                <c:ptCount val="7"/>
                <c:pt idx="0">
                  <c:v>2.0356234096692112</c:v>
                </c:pt>
                <c:pt idx="1">
                  <c:v>3.5623409669211199</c:v>
                </c:pt>
                <c:pt idx="2">
                  <c:v>5.0890585241730282</c:v>
                </c:pt>
                <c:pt idx="3">
                  <c:v>6.6157760814249373</c:v>
                </c:pt>
                <c:pt idx="4">
                  <c:v>8.1424936386768447</c:v>
                </c:pt>
                <c:pt idx="5">
                  <c:v>9.669211195928753</c:v>
                </c:pt>
                <c:pt idx="6">
                  <c:v>11.195928753180661</c:v>
                </c:pt>
              </c:numCache>
            </c:numRef>
          </c:cat>
          <c:val>
            <c:numRef>
              <c:f>Лист1!$M$2:$M$8</c:f>
              <c:numCache>
                <c:formatCode>General</c:formatCode>
                <c:ptCount val="7"/>
                <c:pt idx="0">
                  <c:v>198.18181818181819</c:v>
                </c:pt>
                <c:pt idx="1">
                  <c:v>300.60606060606062</c:v>
                </c:pt>
                <c:pt idx="2">
                  <c:v>406.06060606060606</c:v>
                </c:pt>
                <c:pt idx="3">
                  <c:v>504.24242424242419</c:v>
                </c:pt>
                <c:pt idx="4">
                  <c:v>606.06060606060601</c:v>
                </c:pt>
                <c:pt idx="5">
                  <c:v>684.84848484848476</c:v>
                </c:pt>
                <c:pt idx="6">
                  <c:v>769.69696969696975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642752"/>
        <c:axId val="197369152"/>
      </c:lineChart>
      <c:catAx>
        <c:axId val="645642752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97369152"/>
        <c:crosses val="autoZero"/>
        <c:auto val="1"/>
        <c:lblAlgn val="ctr"/>
        <c:lblOffset val="100"/>
        <c:noMultiLvlLbl val="0"/>
      </c:catAx>
      <c:valAx>
        <c:axId val="19736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642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33617</xdr:colOff>
      <xdr:row>10</xdr:row>
      <xdr:rowOff>17928</xdr:rowOff>
    </xdr:from>
    <xdr:to>
      <xdr:col>14</xdr:col>
      <xdr:colOff>593911</xdr:colOff>
      <xdr:row>24</xdr:row>
      <xdr:rowOff>94128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302558</xdr:colOff>
      <xdr:row>9</xdr:row>
      <xdr:rowOff>73958</xdr:rowOff>
    </xdr:from>
    <xdr:to>
      <xdr:col>23</xdr:col>
      <xdr:colOff>33617</xdr:colOff>
      <xdr:row>23</xdr:row>
      <xdr:rowOff>150158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B9" sqref="B9"/>
    </sheetView>
  </sheetViews>
  <sheetFormatPr defaultRowHeight="15" x14ac:dyDescent="0.25"/>
  <cols>
    <col min="12" max="12" width="12.7109375" bestFit="1" customWidth="1"/>
    <col min="14" max="14" width="12" bestFit="1" customWidth="1"/>
    <col min="15" max="15" width="15" bestFit="1" customWidth="1"/>
  </cols>
  <sheetData>
    <row r="1" spans="1:18" x14ac:dyDescent="0.25">
      <c r="A1" t="s">
        <v>0</v>
      </c>
      <c r="B1">
        <v>1798</v>
      </c>
      <c r="C1" t="s">
        <v>4</v>
      </c>
      <c r="J1" s="2" t="s">
        <v>20</v>
      </c>
      <c r="K1" s="2" t="s">
        <v>21</v>
      </c>
      <c r="L1" s="2" t="s">
        <v>22</v>
      </c>
      <c r="M1" s="2" t="s">
        <v>23</v>
      </c>
      <c r="N1" s="3" t="s">
        <v>24</v>
      </c>
      <c r="O1" s="3" t="s">
        <v>25</v>
      </c>
    </row>
    <row r="2" spans="1:18" x14ac:dyDescent="0.25">
      <c r="A2" t="s">
        <v>1</v>
      </c>
      <c r="B2">
        <v>22210</v>
      </c>
      <c r="C2" t="s">
        <v>4</v>
      </c>
      <c r="J2" s="2">
        <v>4</v>
      </c>
      <c r="K2" s="2">
        <v>0.32700000000000001</v>
      </c>
      <c r="L2" s="7">
        <f>((J2*10^(-3))/$B$9)*10^6</f>
        <v>2.0356234096692112</v>
      </c>
      <c r="M2" s="4">
        <f>(K2/$B$11)*10^6</f>
        <v>198.18181818181819</v>
      </c>
      <c r="N2" s="2">
        <f>(K2/(J2*10^(-3)))</f>
        <v>81.75</v>
      </c>
      <c r="O2" s="2">
        <f>M2/L2</f>
        <v>97.356818181818184</v>
      </c>
    </row>
    <row r="3" spans="1:18" x14ac:dyDescent="0.25">
      <c r="A3" t="s">
        <v>2</v>
      </c>
      <c r="B3">
        <v>10</v>
      </c>
      <c r="C3" t="s">
        <v>3</v>
      </c>
      <c r="D3">
        <f>(B1*10000)/(B1+10000)</f>
        <v>1523.9871164604169</v>
      </c>
      <c r="E3" t="s">
        <v>32</v>
      </c>
      <c r="J3" s="2">
        <f>J2+3</f>
        <v>7</v>
      </c>
      <c r="K3" s="2">
        <v>0.496</v>
      </c>
      <c r="L3" s="7">
        <f t="shared" ref="L3:L8" si="0">((J3*10^(-3))/$B$9)*10^6</f>
        <v>3.5623409669211199</v>
      </c>
      <c r="M3" s="4">
        <f t="shared" ref="M3:M8" si="1">(K3/$B$11)*10^6</f>
        <v>300.60606060606062</v>
      </c>
      <c r="N3" s="2">
        <f t="shared" ref="N3:N8" si="2">(K3/(J3*10^(-3)))</f>
        <v>70.857142857142861</v>
      </c>
      <c r="O3" s="2">
        <f t="shared" ref="O3:O8" si="3">M3/L3</f>
        <v>84.384415584415578</v>
      </c>
    </row>
    <row r="4" spans="1:18" x14ac:dyDescent="0.25">
      <c r="A4" t="s">
        <v>5</v>
      </c>
      <c r="B4">
        <v>3740</v>
      </c>
      <c r="C4" t="s">
        <v>4</v>
      </c>
      <c r="J4" s="2">
        <f t="shared" ref="J4:J8" si="4">J3+3</f>
        <v>10</v>
      </c>
      <c r="K4" s="2">
        <v>0.67</v>
      </c>
      <c r="L4" s="7">
        <f t="shared" si="0"/>
        <v>5.0890585241730282</v>
      </c>
      <c r="M4" s="4">
        <f t="shared" si="1"/>
        <v>406.06060606060606</v>
      </c>
      <c r="N4" s="2">
        <f t="shared" si="2"/>
        <v>67</v>
      </c>
      <c r="O4" s="2">
        <f t="shared" si="3"/>
        <v>79.790909090909082</v>
      </c>
    </row>
    <row r="5" spans="1:18" x14ac:dyDescent="0.25">
      <c r="A5" t="s">
        <v>6</v>
      </c>
      <c r="B5">
        <v>0.63600000000000001</v>
      </c>
      <c r="C5" t="s">
        <v>7</v>
      </c>
      <c r="J5" s="2">
        <f t="shared" si="4"/>
        <v>13</v>
      </c>
      <c r="K5" s="2">
        <v>0.83199999999999996</v>
      </c>
      <c r="L5" s="7">
        <f t="shared" si="0"/>
        <v>6.6157760814249373</v>
      </c>
      <c r="M5" s="4">
        <f t="shared" si="1"/>
        <v>504.24242424242419</v>
      </c>
      <c r="N5" s="2">
        <f t="shared" si="2"/>
        <v>63.999999999999993</v>
      </c>
      <c r="O5" s="2">
        <f t="shared" si="3"/>
        <v>76.218181818181804</v>
      </c>
    </row>
    <row r="6" spans="1:18" x14ac:dyDescent="0.25">
      <c r="A6" t="s">
        <v>8</v>
      </c>
      <c r="B6">
        <v>2.5</v>
      </c>
      <c r="C6" t="s">
        <v>7</v>
      </c>
      <c r="J6" s="2">
        <f t="shared" si="4"/>
        <v>16</v>
      </c>
      <c r="K6" s="2">
        <v>1</v>
      </c>
      <c r="L6" s="7">
        <f t="shared" si="0"/>
        <v>8.1424936386768447</v>
      </c>
      <c r="M6" s="4">
        <f t="shared" si="1"/>
        <v>606.06060606060601</v>
      </c>
      <c r="N6" s="2">
        <f t="shared" si="2"/>
        <v>62.5</v>
      </c>
      <c r="O6" s="2">
        <f t="shared" si="3"/>
        <v>74.431818181818173</v>
      </c>
      <c r="R6">
        <f>0.167/0.003</f>
        <v>55.666666666666671</v>
      </c>
    </row>
    <row r="7" spans="1:18" x14ac:dyDescent="0.25">
      <c r="A7" t="s">
        <v>9</v>
      </c>
      <c r="B7">
        <v>8.3000000000000007</v>
      </c>
      <c r="C7" t="s">
        <v>10</v>
      </c>
      <c r="J7" s="2">
        <f t="shared" si="4"/>
        <v>19</v>
      </c>
      <c r="K7" s="2">
        <v>1.1299999999999999</v>
      </c>
      <c r="L7" s="7">
        <f t="shared" si="0"/>
        <v>9.669211195928753</v>
      </c>
      <c r="M7" s="4">
        <f t="shared" si="1"/>
        <v>684.84848484848476</v>
      </c>
      <c r="N7" s="2">
        <f t="shared" si="2"/>
        <v>59.473684210526315</v>
      </c>
      <c r="O7" s="2">
        <f t="shared" si="3"/>
        <v>70.827751196172244</v>
      </c>
    </row>
    <row r="8" spans="1:18" x14ac:dyDescent="0.25">
      <c r="A8" t="s">
        <v>11</v>
      </c>
      <c r="B8" s="1">
        <v>1.37</v>
      </c>
      <c r="C8" t="s">
        <v>12</v>
      </c>
      <c r="J8" s="2">
        <f t="shared" si="4"/>
        <v>22</v>
      </c>
      <c r="K8" s="2">
        <v>1.27</v>
      </c>
      <c r="L8" s="7">
        <f t="shared" si="0"/>
        <v>11.195928753180661</v>
      </c>
      <c r="M8" s="4">
        <f t="shared" si="1"/>
        <v>769.69696969696975</v>
      </c>
      <c r="N8" s="2">
        <f t="shared" si="2"/>
        <v>57.727272727272734</v>
      </c>
      <c r="O8" s="2">
        <f t="shared" si="3"/>
        <v>68.747933884297524</v>
      </c>
      <c r="R8">
        <f>100/3</f>
        <v>33.333333333333336</v>
      </c>
    </row>
    <row r="9" spans="1:18" x14ac:dyDescent="0.25">
      <c r="A9" t="s">
        <v>13</v>
      </c>
      <c r="B9" s="1">
        <v>1965</v>
      </c>
      <c r="C9" t="s">
        <v>14</v>
      </c>
      <c r="J9" s="5"/>
      <c r="K9" s="5"/>
      <c r="L9" s="6"/>
      <c r="M9" s="6"/>
      <c r="N9" s="5"/>
      <c r="O9" s="5"/>
    </row>
    <row r="10" spans="1:18" x14ac:dyDescent="0.25">
      <c r="A10" t="s">
        <v>15</v>
      </c>
      <c r="B10" s="1">
        <v>1</v>
      </c>
      <c r="C10" t="s">
        <v>7</v>
      </c>
      <c r="D10" t="s">
        <v>16</v>
      </c>
      <c r="E10" t="s">
        <v>17</v>
      </c>
      <c r="F10">
        <v>13.5</v>
      </c>
      <c r="G10" t="s">
        <v>18</v>
      </c>
      <c r="J10" s="5"/>
      <c r="K10" s="5"/>
      <c r="L10" s="6"/>
      <c r="M10" s="6"/>
      <c r="N10" s="5"/>
      <c r="O10" s="5"/>
    </row>
    <row r="11" spans="1:18" x14ac:dyDescent="0.25">
      <c r="A11" t="s">
        <v>19</v>
      </c>
      <c r="B11" s="1">
        <v>1650</v>
      </c>
      <c r="C11" t="s">
        <v>14</v>
      </c>
    </row>
    <row r="13" spans="1:18" x14ac:dyDescent="0.25">
      <c r="B13" t="s">
        <v>31</v>
      </c>
      <c r="C13">
        <v>2.5000000000000001E-2</v>
      </c>
    </row>
    <row r="14" spans="1:18" x14ac:dyDescent="0.25">
      <c r="B14" t="s">
        <v>26</v>
      </c>
      <c r="C14">
        <f>(B8*10^(-3))/C13</f>
        <v>5.4800000000000001E-2</v>
      </c>
    </row>
    <row r="15" spans="1:18" x14ac:dyDescent="0.25">
      <c r="B15" t="s">
        <v>27</v>
      </c>
      <c r="C15">
        <f>-C14*((B1*10000)/(B1+10000))</f>
        <v>-83.514493982030857</v>
      </c>
    </row>
    <row r="16" spans="1:18" ht="15.75" x14ac:dyDescent="0.25">
      <c r="B16" s="8" t="s">
        <v>28</v>
      </c>
      <c r="C16">
        <f>(B8*10^(-3))/(B7*10^(-6))</f>
        <v>165.06024096385542</v>
      </c>
    </row>
    <row r="17" spans="2:5" x14ac:dyDescent="0.25">
      <c r="B17" t="s">
        <v>29</v>
      </c>
      <c r="C17">
        <f>C16/C14</f>
        <v>3012.0481927710844</v>
      </c>
    </row>
    <row r="18" spans="2:5" x14ac:dyDescent="0.25">
      <c r="B18" t="s">
        <v>30</v>
      </c>
      <c r="C18">
        <f>(47000*7845)/(47000+7845)</f>
        <v>6722.8553195368768</v>
      </c>
      <c r="D18" t="s">
        <v>13</v>
      </c>
      <c r="E18">
        <f>(C18*C17)/(C17+C18)</f>
        <v>2080.0991185860998</v>
      </c>
    </row>
    <row r="20" spans="2:5" x14ac:dyDescent="0.25">
      <c r="B20" t="s">
        <v>33</v>
      </c>
      <c r="C20">
        <f>C15*(E18/10000)</f>
        <v>-17.371842532118652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2018-05-15T16:55:32Z</dcterms:modified>
</cp:coreProperties>
</file>