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s\2022\彭老师\历史数据\业绩考核\"/>
    </mc:Choice>
  </mc:AlternateContent>
  <xr:revisionPtr revIDLastSave="0" documentId="13_ncr:1_{B7151F76-A5BA-4189-98DB-FBD65B5418B9}" xr6:coauthVersionLast="47" xr6:coauthVersionMax="47" xr10:uidLastSave="{00000000-0000-0000-0000-000000000000}"/>
  <bookViews>
    <workbookView xWindow="38280" yWindow="-120" windowWidth="29040" windowHeight="16440" tabRatio="730" xr2:uid="{00000000-000D-0000-FFFF-FFFF00000000}"/>
  </bookViews>
  <sheets>
    <sheet name="成绩明细表" sheetId="15" r:id="rId1"/>
    <sheet name="职称信息表" sheetId="16" r:id="rId2"/>
    <sheet name="工作量" sheetId="2" r:id="rId3"/>
    <sheet name="成绩汇总表" sheetId="13" r:id="rId4"/>
  </sheets>
  <externalReferences>
    <externalReference r:id="rId5"/>
    <externalReference r:id="rId6"/>
  </externalReferences>
  <definedNames>
    <definedName name="_xlnm._FilterDatabase" localSheetId="3" hidden="1">成绩汇总表!$A$2:$F$97</definedName>
    <definedName name="_xlnm._FilterDatabase" localSheetId="0" hidden="1">成绩明细表!$A$2:$AJ$166</definedName>
    <definedName name="_xlnm._FilterDatabase" localSheetId="2" hidden="1">工作量!$A$2:$L$167</definedName>
    <definedName name="_xlnm._FilterDatabase" localSheetId="1" hidden="1">职称信息表!$A$2:$AA$160</definedName>
    <definedName name="_xlnm.Print_Titles" localSheetId="3">成绩汇总表!$2:$2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8" i="15" l="1"/>
  <c r="AH34" i="15"/>
  <c r="AH50" i="15"/>
  <c r="AH98" i="15"/>
  <c r="AF4" i="15"/>
  <c r="AF5" i="15"/>
  <c r="AF6" i="15"/>
  <c r="AF7" i="15"/>
  <c r="AF8" i="15"/>
  <c r="AF9" i="15"/>
  <c r="AF10" i="15"/>
  <c r="AF11" i="15"/>
  <c r="AF12" i="15"/>
  <c r="AF13" i="15"/>
  <c r="AF14" i="15"/>
  <c r="AF15" i="15"/>
  <c r="AF16" i="15"/>
  <c r="AF17" i="15"/>
  <c r="AF18" i="15"/>
  <c r="AF19" i="15"/>
  <c r="AF20" i="15"/>
  <c r="AF21" i="15"/>
  <c r="AF22" i="15"/>
  <c r="AF23" i="15"/>
  <c r="AF24" i="15"/>
  <c r="AF25" i="15"/>
  <c r="AF26" i="15"/>
  <c r="AF27" i="15"/>
  <c r="AF28" i="15"/>
  <c r="AF29" i="15"/>
  <c r="AF30" i="15"/>
  <c r="AF31" i="15"/>
  <c r="AF32" i="15"/>
  <c r="AF33" i="15"/>
  <c r="AF34" i="15"/>
  <c r="AF35" i="15"/>
  <c r="AF36" i="15"/>
  <c r="AF37" i="15"/>
  <c r="AF38" i="15"/>
  <c r="AF39" i="15"/>
  <c r="AF40" i="15"/>
  <c r="AF41" i="15"/>
  <c r="AF42" i="15"/>
  <c r="AF43" i="15"/>
  <c r="AF44" i="15"/>
  <c r="AF45" i="15"/>
  <c r="AF46" i="15"/>
  <c r="AF47" i="15"/>
  <c r="AF48" i="15"/>
  <c r="AF49" i="15"/>
  <c r="AF50" i="15"/>
  <c r="AF51" i="15"/>
  <c r="AF52" i="15"/>
  <c r="AF53" i="15"/>
  <c r="AF54" i="15"/>
  <c r="AF55" i="15"/>
  <c r="AF56" i="15"/>
  <c r="AF57" i="15"/>
  <c r="AF58" i="15"/>
  <c r="AF59" i="15"/>
  <c r="AF60" i="15"/>
  <c r="AF61" i="15"/>
  <c r="AF62" i="15"/>
  <c r="AF63" i="15"/>
  <c r="AF64" i="15"/>
  <c r="AF65" i="15"/>
  <c r="AF66" i="15"/>
  <c r="AF67" i="15"/>
  <c r="AF68" i="15"/>
  <c r="AF69" i="15"/>
  <c r="AF70" i="15"/>
  <c r="AF71" i="15"/>
  <c r="AF72" i="15"/>
  <c r="AF73" i="15"/>
  <c r="AF74" i="15"/>
  <c r="AF75" i="15"/>
  <c r="AF76" i="15"/>
  <c r="AF77" i="15"/>
  <c r="AF78" i="15"/>
  <c r="AF79" i="15"/>
  <c r="AF80" i="15"/>
  <c r="AF81" i="15"/>
  <c r="AF82" i="15"/>
  <c r="AF83" i="15"/>
  <c r="AF84" i="15"/>
  <c r="AF85" i="15"/>
  <c r="AF86" i="15"/>
  <c r="AF87" i="15"/>
  <c r="AF88" i="15"/>
  <c r="AF89" i="15"/>
  <c r="AF90" i="15"/>
  <c r="AF91" i="15"/>
  <c r="AF92" i="15"/>
  <c r="AF93" i="15"/>
  <c r="AF94" i="15"/>
  <c r="AF95" i="15"/>
  <c r="AF96" i="15"/>
  <c r="AF97" i="15"/>
  <c r="AF98" i="15"/>
  <c r="AF99" i="15"/>
  <c r="AF100" i="15"/>
  <c r="AF101" i="15"/>
  <c r="AF102" i="15"/>
  <c r="AF103" i="15"/>
  <c r="AF104" i="15"/>
  <c r="AF105" i="15"/>
  <c r="AF106" i="15"/>
  <c r="AF107" i="15"/>
  <c r="AF108" i="15"/>
  <c r="AF109" i="15"/>
  <c r="AF110" i="15"/>
  <c r="AF111" i="15"/>
  <c r="AF112" i="15"/>
  <c r="AF113" i="15"/>
  <c r="AF114" i="15"/>
  <c r="AF115" i="15"/>
  <c r="AF116" i="15"/>
  <c r="AF117" i="15"/>
  <c r="AF118" i="15"/>
  <c r="AF119" i="15"/>
  <c r="AF120" i="15"/>
  <c r="AF121" i="15"/>
  <c r="AF122" i="15"/>
  <c r="AF123" i="15"/>
  <c r="AF124" i="15"/>
  <c r="AF125" i="15"/>
  <c r="AF126" i="15"/>
  <c r="AF127" i="15"/>
  <c r="AF128" i="15"/>
  <c r="AF129" i="15"/>
  <c r="AF130" i="15"/>
  <c r="AF131" i="15"/>
  <c r="AF132" i="15"/>
  <c r="AF133" i="15"/>
  <c r="AF134" i="15"/>
  <c r="AF135" i="15"/>
  <c r="AF136" i="15"/>
  <c r="AF137" i="15"/>
  <c r="AF138" i="15"/>
  <c r="AF139" i="15"/>
  <c r="AF140" i="15"/>
  <c r="AF141" i="15"/>
  <c r="AF142" i="15"/>
  <c r="AF143" i="15"/>
  <c r="AF144" i="15"/>
  <c r="AF145" i="15"/>
  <c r="AF146" i="15"/>
  <c r="AF147" i="15"/>
  <c r="AF148" i="15"/>
  <c r="AF149" i="15"/>
  <c r="AF150" i="15"/>
  <c r="AF151" i="15"/>
  <c r="AF152" i="15"/>
  <c r="AF153" i="15"/>
  <c r="AF154" i="15"/>
  <c r="AF155" i="15"/>
  <c r="AF156" i="15"/>
  <c r="AF157" i="15"/>
  <c r="AF158" i="15"/>
  <c r="AF159" i="15"/>
  <c r="AF160" i="15"/>
  <c r="AF161" i="15"/>
  <c r="AF162" i="15"/>
  <c r="AF163" i="15"/>
  <c r="AF164" i="15"/>
  <c r="AF165" i="15"/>
  <c r="AF166" i="15"/>
  <c r="AF3" i="15"/>
  <c r="AD4" i="15"/>
  <c r="AD5" i="15"/>
  <c r="AD6" i="15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D57" i="15"/>
  <c r="AD58" i="15"/>
  <c r="AD59" i="15"/>
  <c r="AD60" i="15"/>
  <c r="AD61" i="15"/>
  <c r="AD62" i="15"/>
  <c r="AD63" i="15"/>
  <c r="AD64" i="15"/>
  <c r="AD65" i="15"/>
  <c r="AD66" i="15"/>
  <c r="AD67" i="15"/>
  <c r="AD68" i="15"/>
  <c r="AD69" i="15"/>
  <c r="AD70" i="15"/>
  <c r="AD71" i="15"/>
  <c r="AD72" i="15"/>
  <c r="AD73" i="15"/>
  <c r="AD74" i="15"/>
  <c r="AD75" i="15"/>
  <c r="AD76" i="15"/>
  <c r="AD77" i="15"/>
  <c r="AD78" i="15"/>
  <c r="AD79" i="15"/>
  <c r="AD80" i="15"/>
  <c r="AD81" i="15"/>
  <c r="AD82" i="15"/>
  <c r="AD83" i="15"/>
  <c r="AD84" i="15"/>
  <c r="AD85" i="15"/>
  <c r="AD86" i="15"/>
  <c r="AD87" i="15"/>
  <c r="AD88" i="15"/>
  <c r="AD89" i="15"/>
  <c r="AD90" i="15"/>
  <c r="AD91" i="15"/>
  <c r="AD92" i="15"/>
  <c r="AD93" i="15"/>
  <c r="AD94" i="15"/>
  <c r="AD95" i="15"/>
  <c r="AD96" i="15"/>
  <c r="AD97" i="15"/>
  <c r="AD98" i="15"/>
  <c r="AD99" i="15"/>
  <c r="AD100" i="15"/>
  <c r="AD101" i="15"/>
  <c r="AD102" i="15"/>
  <c r="AD103" i="15"/>
  <c r="AD104" i="15"/>
  <c r="AD105" i="15"/>
  <c r="AD106" i="15"/>
  <c r="AD107" i="15"/>
  <c r="AD108" i="15"/>
  <c r="AD109" i="15"/>
  <c r="AD110" i="15"/>
  <c r="AD111" i="15"/>
  <c r="AD112" i="15"/>
  <c r="AD113" i="15"/>
  <c r="AD114" i="15"/>
  <c r="AD115" i="15"/>
  <c r="AD116" i="15"/>
  <c r="AD117" i="15"/>
  <c r="AD118" i="15"/>
  <c r="AD119" i="15"/>
  <c r="AD120" i="15"/>
  <c r="AD121" i="15"/>
  <c r="AD122" i="15"/>
  <c r="AD123" i="15"/>
  <c r="AD124" i="15"/>
  <c r="AD125" i="15"/>
  <c r="AD126" i="15"/>
  <c r="AD127" i="15"/>
  <c r="AD128" i="15"/>
  <c r="AD129" i="15"/>
  <c r="AD130" i="15"/>
  <c r="AD131" i="15"/>
  <c r="AD132" i="15"/>
  <c r="AD133" i="15"/>
  <c r="AD134" i="15"/>
  <c r="AD135" i="15"/>
  <c r="AD136" i="15"/>
  <c r="AD137" i="15"/>
  <c r="AD138" i="15"/>
  <c r="AD139" i="15"/>
  <c r="AD140" i="15"/>
  <c r="AD141" i="15"/>
  <c r="AD142" i="15"/>
  <c r="AD143" i="15"/>
  <c r="AD144" i="15"/>
  <c r="AD145" i="15"/>
  <c r="AD146" i="15"/>
  <c r="AD147" i="15"/>
  <c r="AD148" i="15"/>
  <c r="AD149" i="15"/>
  <c r="AD150" i="15"/>
  <c r="AD151" i="15"/>
  <c r="AD152" i="15"/>
  <c r="AD153" i="15"/>
  <c r="AD154" i="15"/>
  <c r="AD155" i="15"/>
  <c r="AD156" i="15"/>
  <c r="AD157" i="15"/>
  <c r="AD158" i="15"/>
  <c r="AD159" i="15"/>
  <c r="AD160" i="15"/>
  <c r="AD161" i="15"/>
  <c r="AD162" i="15"/>
  <c r="AD163" i="15"/>
  <c r="AD164" i="15"/>
  <c r="AD165" i="15"/>
  <c r="AD166" i="15"/>
  <c r="AD3" i="15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Z63" i="15"/>
  <c r="Z64" i="15"/>
  <c r="Z65" i="15"/>
  <c r="Z66" i="15"/>
  <c r="Z67" i="15"/>
  <c r="Z68" i="15"/>
  <c r="Z69" i="15"/>
  <c r="Z70" i="15"/>
  <c r="Z71" i="15"/>
  <c r="Z72" i="15"/>
  <c r="Z73" i="15"/>
  <c r="Z74" i="15"/>
  <c r="Z75" i="15"/>
  <c r="Z76" i="15"/>
  <c r="Z77" i="15"/>
  <c r="Z78" i="15"/>
  <c r="Z79" i="15"/>
  <c r="Z80" i="15"/>
  <c r="Z81" i="15"/>
  <c r="Z82" i="15"/>
  <c r="Z83" i="15"/>
  <c r="Z84" i="15"/>
  <c r="Z85" i="15"/>
  <c r="Z86" i="15"/>
  <c r="Z87" i="15"/>
  <c r="Z88" i="15"/>
  <c r="Z89" i="15"/>
  <c r="Z90" i="15"/>
  <c r="Z91" i="15"/>
  <c r="Z92" i="15"/>
  <c r="Z93" i="15"/>
  <c r="Z94" i="15"/>
  <c r="Z95" i="15"/>
  <c r="Z96" i="15"/>
  <c r="Z97" i="15"/>
  <c r="Z98" i="15"/>
  <c r="Z99" i="15"/>
  <c r="Z100" i="15"/>
  <c r="Z101" i="15"/>
  <c r="Z102" i="15"/>
  <c r="Z103" i="15"/>
  <c r="Z104" i="15"/>
  <c r="Z105" i="15"/>
  <c r="Z106" i="15"/>
  <c r="Z107" i="15"/>
  <c r="Z108" i="15"/>
  <c r="Z109" i="15"/>
  <c r="Z110" i="15"/>
  <c r="Z111" i="15"/>
  <c r="Z112" i="15"/>
  <c r="Z113" i="15"/>
  <c r="Z114" i="15"/>
  <c r="Z115" i="15"/>
  <c r="Z116" i="15"/>
  <c r="Z117" i="15"/>
  <c r="Z118" i="15"/>
  <c r="Z119" i="15"/>
  <c r="Z120" i="15"/>
  <c r="Z121" i="15"/>
  <c r="Z122" i="15"/>
  <c r="Z123" i="15"/>
  <c r="Z124" i="15"/>
  <c r="Z125" i="15"/>
  <c r="Z126" i="15"/>
  <c r="Z127" i="15"/>
  <c r="Z128" i="15"/>
  <c r="Z129" i="15"/>
  <c r="Z130" i="15"/>
  <c r="Z131" i="15"/>
  <c r="Z132" i="15"/>
  <c r="Z133" i="15"/>
  <c r="Z134" i="15"/>
  <c r="Z135" i="15"/>
  <c r="Z136" i="15"/>
  <c r="Z137" i="15"/>
  <c r="Z138" i="15"/>
  <c r="Z139" i="15"/>
  <c r="Z140" i="15"/>
  <c r="Z141" i="15"/>
  <c r="Z142" i="15"/>
  <c r="Z143" i="15"/>
  <c r="Z144" i="15"/>
  <c r="Z145" i="15"/>
  <c r="Z146" i="15"/>
  <c r="Z147" i="15"/>
  <c r="Z148" i="15"/>
  <c r="Z149" i="15"/>
  <c r="Z150" i="15"/>
  <c r="Z151" i="15"/>
  <c r="Z152" i="15"/>
  <c r="Z153" i="15"/>
  <c r="Z154" i="15"/>
  <c r="Z155" i="15"/>
  <c r="Z156" i="15"/>
  <c r="Z157" i="15"/>
  <c r="Z158" i="15"/>
  <c r="Z159" i="15"/>
  <c r="Z160" i="15"/>
  <c r="Z161" i="15"/>
  <c r="Z162" i="15"/>
  <c r="Z163" i="15"/>
  <c r="Z164" i="15"/>
  <c r="Z165" i="15"/>
  <c r="Z166" i="15"/>
  <c r="Z3" i="15"/>
  <c r="U4" i="15"/>
  <c r="U5" i="15"/>
  <c r="U6" i="15"/>
  <c r="U7" i="15"/>
  <c r="U8" i="15"/>
  <c r="U9" i="15"/>
  <c r="U10" i="15"/>
  <c r="U11" i="15"/>
  <c r="U12" i="15"/>
  <c r="U13" i="15"/>
  <c r="U14" i="15"/>
  <c r="U15" i="15"/>
  <c r="U16" i="15"/>
  <c r="U17" i="15"/>
  <c r="U18" i="15"/>
  <c r="U19" i="15"/>
  <c r="U20" i="15"/>
  <c r="U21" i="15"/>
  <c r="U22" i="15"/>
  <c r="U23" i="15"/>
  <c r="U24" i="15"/>
  <c r="U25" i="15"/>
  <c r="U26" i="15"/>
  <c r="U27" i="15"/>
  <c r="U28" i="15"/>
  <c r="U29" i="15"/>
  <c r="U30" i="15"/>
  <c r="U31" i="15"/>
  <c r="U32" i="15"/>
  <c r="U33" i="15"/>
  <c r="U34" i="15"/>
  <c r="U35" i="15"/>
  <c r="U36" i="15"/>
  <c r="U37" i="15"/>
  <c r="U38" i="15"/>
  <c r="U39" i="15"/>
  <c r="U40" i="15"/>
  <c r="U41" i="15"/>
  <c r="U42" i="15"/>
  <c r="U43" i="15"/>
  <c r="U44" i="15"/>
  <c r="U45" i="15"/>
  <c r="U46" i="15"/>
  <c r="U47" i="15"/>
  <c r="U48" i="15"/>
  <c r="U49" i="15"/>
  <c r="U50" i="15"/>
  <c r="U51" i="15"/>
  <c r="U52" i="15"/>
  <c r="U53" i="15"/>
  <c r="U54" i="15"/>
  <c r="U55" i="15"/>
  <c r="U56" i="15"/>
  <c r="U57" i="15"/>
  <c r="U58" i="15"/>
  <c r="U59" i="15"/>
  <c r="U60" i="15"/>
  <c r="U61" i="15"/>
  <c r="U62" i="15"/>
  <c r="U63" i="15"/>
  <c r="U64" i="15"/>
  <c r="U65" i="15"/>
  <c r="U66" i="15"/>
  <c r="U67" i="15"/>
  <c r="U68" i="15"/>
  <c r="U69" i="15"/>
  <c r="U70" i="15"/>
  <c r="U71" i="15"/>
  <c r="U72" i="15"/>
  <c r="U73" i="15"/>
  <c r="U74" i="15"/>
  <c r="U75" i="15"/>
  <c r="U76" i="15"/>
  <c r="U77" i="15"/>
  <c r="U78" i="15"/>
  <c r="U79" i="15"/>
  <c r="U80" i="15"/>
  <c r="U81" i="15"/>
  <c r="U82" i="15"/>
  <c r="U83" i="15"/>
  <c r="U84" i="15"/>
  <c r="U85" i="15"/>
  <c r="U86" i="15"/>
  <c r="U87" i="15"/>
  <c r="U88" i="15"/>
  <c r="U89" i="15"/>
  <c r="U90" i="15"/>
  <c r="U91" i="15"/>
  <c r="U92" i="15"/>
  <c r="U93" i="15"/>
  <c r="U94" i="15"/>
  <c r="U95" i="15"/>
  <c r="U96" i="15"/>
  <c r="U97" i="15"/>
  <c r="U98" i="15"/>
  <c r="U99" i="15"/>
  <c r="U100" i="15"/>
  <c r="U101" i="15"/>
  <c r="U102" i="15"/>
  <c r="U103" i="15"/>
  <c r="U104" i="15"/>
  <c r="U105" i="15"/>
  <c r="U106" i="15"/>
  <c r="U107" i="15"/>
  <c r="U108" i="15"/>
  <c r="U109" i="15"/>
  <c r="U110" i="15"/>
  <c r="U111" i="15"/>
  <c r="U112" i="15"/>
  <c r="U113" i="15"/>
  <c r="U114" i="15"/>
  <c r="U115" i="15"/>
  <c r="U116" i="15"/>
  <c r="U117" i="15"/>
  <c r="U118" i="15"/>
  <c r="U119" i="15"/>
  <c r="U120" i="15"/>
  <c r="U121" i="15"/>
  <c r="U122" i="15"/>
  <c r="U123" i="15"/>
  <c r="U124" i="15"/>
  <c r="U125" i="15"/>
  <c r="U126" i="15"/>
  <c r="U127" i="15"/>
  <c r="U128" i="15"/>
  <c r="U129" i="15"/>
  <c r="U130" i="15"/>
  <c r="U131" i="15"/>
  <c r="U132" i="15"/>
  <c r="U133" i="15"/>
  <c r="U134" i="15"/>
  <c r="U135" i="15"/>
  <c r="U136" i="15"/>
  <c r="U137" i="15"/>
  <c r="U138" i="15"/>
  <c r="U139" i="15"/>
  <c r="U140" i="15"/>
  <c r="U141" i="15"/>
  <c r="U142" i="15"/>
  <c r="U143" i="15"/>
  <c r="U144" i="15"/>
  <c r="U145" i="15"/>
  <c r="U146" i="15"/>
  <c r="U147" i="15"/>
  <c r="U148" i="15"/>
  <c r="U149" i="15"/>
  <c r="U150" i="15"/>
  <c r="U151" i="15"/>
  <c r="U152" i="15"/>
  <c r="U153" i="15"/>
  <c r="U154" i="15"/>
  <c r="U155" i="15"/>
  <c r="U156" i="15"/>
  <c r="U157" i="15"/>
  <c r="U158" i="15"/>
  <c r="U159" i="15"/>
  <c r="U160" i="15"/>
  <c r="U161" i="15"/>
  <c r="U162" i="15"/>
  <c r="U163" i="15"/>
  <c r="U164" i="15"/>
  <c r="U165" i="15"/>
  <c r="U166" i="15"/>
  <c r="U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68" i="15"/>
  <c r="O69" i="15"/>
  <c r="O70" i="15"/>
  <c r="O71" i="15"/>
  <c r="O72" i="15"/>
  <c r="O73" i="15"/>
  <c r="O74" i="15"/>
  <c r="O75" i="15"/>
  <c r="O76" i="15"/>
  <c r="O77" i="15"/>
  <c r="O78" i="15"/>
  <c r="O79" i="15"/>
  <c r="O80" i="15"/>
  <c r="O81" i="15"/>
  <c r="O82" i="15"/>
  <c r="O83" i="15"/>
  <c r="O84" i="15"/>
  <c r="O85" i="15"/>
  <c r="O86" i="15"/>
  <c r="O87" i="15"/>
  <c r="O88" i="15"/>
  <c r="O89" i="15"/>
  <c r="O90" i="15"/>
  <c r="O91" i="15"/>
  <c r="O92" i="15"/>
  <c r="O93" i="15"/>
  <c r="O94" i="15"/>
  <c r="O95" i="15"/>
  <c r="O96" i="15"/>
  <c r="O97" i="15"/>
  <c r="O98" i="15"/>
  <c r="O99" i="15"/>
  <c r="O100" i="15"/>
  <c r="O101" i="15"/>
  <c r="O102" i="15"/>
  <c r="O103" i="15"/>
  <c r="O104" i="15"/>
  <c r="O105" i="15"/>
  <c r="O106" i="15"/>
  <c r="O107" i="15"/>
  <c r="O108" i="15"/>
  <c r="O109" i="15"/>
  <c r="O110" i="15"/>
  <c r="O111" i="15"/>
  <c r="O112" i="15"/>
  <c r="O113" i="15"/>
  <c r="O114" i="15"/>
  <c r="O115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O130" i="15"/>
  <c r="O131" i="15"/>
  <c r="O132" i="15"/>
  <c r="O133" i="15"/>
  <c r="O134" i="15"/>
  <c r="O135" i="15"/>
  <c r="O136" i="15"/>
  <c r="O137" i="15"/>
  <c r="O138" i="15"/>
  <c r="O139" i="15"/>
  <c r="O140" i="15"/>
  <c r="O141" i="15"/>
  <c r="O142" i="15"/>
  <c r="O143" i="15"/>
  <c r="O144" i="15"/>
  <c r="O145" i="15"/>
  <c r="O146" i="15"/>
  <c r="O147" i="15"/>
  <c r="O148" i="15"/>
  <c r="O149" i="15"/>
  <c r="O150" i="15"/>
  <c r="O151" i="15"/>
  <c r="O152" i="15"/>
  <c r="O153" i="15"/>
  <c r="O154" i="15"/>
  <c r="O155" i="15"/>
  <c r="O156" i="15"/>
  <c r="O157" i="15"/>
  <c r="O158" i="15"/>
  <c r="O159" i="15"/>
  <c r="O160" i="15"/>
  <c r="O161" i="15"/>
  <c r="O162" i="15"/>
  <c r="O163" i="15"/>
  <c r="O164" i="15"/>
  <c r="O165" i="15"/>
  <c r="O166" i="15"/>
  <c r="O3" i="15"/>
  <c r="C41" i="13"/>
  <c r="D3" i="2"/>
  <c r="D4" i="2"/>
  <c r="D5" i="2"/>
  <c r="G5" i="2" s="1"/>
  <c r="D6" i="2"/>
  <c r="G6" i="2" s="1"/>
  <c r="E6" i="2"/>
  <c r="D7" i="2"/>
  <c r="E7" i="2"/>
  <c r="D8" i="2"/>
  <c r="G8" i="2" s="1"/>
  <c r="D9" i="2"/>
  <c r="G9" i="2" s="1"/>
  <c r="D10" i="2"/>
  <c r="G10" i="2" s="1"/>
  <c r="D11" i="2"/>
  <c r="G11" i="2" s="1"/>
  <c r="E11" i="2"/>
  <c r="D12" i="2"/>
  <c r="G12" i="2" s="1"/>
  <c r="D13" i="2"/>
  <c r="G13" i="2" s="1"/>
  <c r="D14" i="2"/>
  <c r="G14" i="2" s="1"/>
  <c r="D15" i="2"/>
  <c r="G15" i="2" s="1"/>
  <c r="D16" i="2"/>
  <c r="E16" i="2"/>
  <c r="D17" i="2"/>
  <c r="G17" i="2" s="1"/>
  <c r="D18" i="2"/>
  <c r="G18" i="2" s="1"/>
  <c r="D19" i="2"/>
  <c r="G19" i="2" s="1"/>
  <c r="D20" i="2"/>
  <c r="D21" i="2"/>
  <c r="E21" i="2"/>
  <c r="D22" i="2"/>
  <c r="E22" i="2"/>
  <c r="G23" i="2"/>
  <c r="D24" i="2"/>
  <c r="G24" i="2" s="1"/>
  <c r="E24" i="2"/>
  <c r="D25" i="2"/>
  <c r="E25" i="2"/>
  <c r="D26" i="2"/>
  <c r="E26" i="2"/>
  <c r="D28" i="2"/>
  <c r="G28" i="2" s="1"/>
  <c r="D29" i="2"/>
  <c r="E29" i="2"/>
  <c r="D30" i="2"/>
  <c r="E30" i="2"/>
  <c r="D31" i="2"/>
  <c r="G31" i="2" s="1"/>
  <c r="E31" i="2"/>
  <c r="D32" i="2"/>
  <c r="E32" i="2"/>
  <c r="D33" i="2"/>
  <c r="G33" i="2" s="1"/>
  <c r="D34" i="2"/>
  <c r="G34" i="2" s="1"/>
  <c r="D35" i="2"/>
  <c r="G35" i="2" s="1"/>
  <c r="E35" i="2"/>
  <c r="D36" i="2"/>
  <c r="E36" i="2"/>
  <c r="D37" i="2"/>
  <c r="E37" i="2"/>
  <c r="D38" i="2"/>
  <c r="E38" i="2"/>
  <c r="G38" i="2" s="1"/>
  <c r="D39" i="2"/>
  <c r="E39" i="2"/>
  <c r="D40" i="2"/>
  <c r="G40" i="2" s="1"/>
  <c r="D41" i="2"/>
  <c r="E41" i="2"/>
  <c r="D42" i="2"/>
  <c r="E42" i="2"/>
  <c r="D43" i="2"/>
  <c r="E43" i="2"/>
  <c r="D44" i="2"/>
  <c r="G44" i="2" s="1"/>
  <c r="E44" i="2"/>
  <c r="D45" i="2"/>
  <c r="E45" i="2"/>
  <c r="D46" i="2"/>
  <c r="G46" i="2" s="1"/>
  <c r="D47" i="2"/>
  <c r="G47" i="2" s="1"/>
  <c r="D48" i="2"/>
  <c r="G48" i="2" s="1"/>
  <c r="E48" i="2"/>
  <c r="D49" i="2"/>
  <c r="G49" i="2" s="1"/>
  <c r="E49" i="2"/>
  <c r="D50" i="2"/>
  <c r="E50" i="2"/>
  <c r="D51" i="2"/>
  <c r="E51" i="2"/>
  <c r="D52" i="2"/>
  <c r="G52" i="2" s="1"/>
  <c r="D53" i="2"/>
  <c r="G53" i="2" s="1"/>
  <c r="D54" i="2"/>
  <c r="E54" i="2"/>
  <c r="D55" i="2"/>
  <c r="E55" i="2"/>
  <c r="G55" i="2" s="1"/>
  <c r="D56" i="2"/>
  <c r="E56" i="2"/>
  <c r="D57" i="2"/>
  <c r="G57" i="2" s="1"/>
  <c r="D58" i="2"/>
  <c r="E58" i="2"/>
  <c r="D59" i="2"/>
  <c r="G59" i="2" s="1"/>
  <c r="E59" i="2"/>
  <c r="D60" i="2"/>
  <c r="G60" i="2" s="1"/>
  <c r="D61" i="2"/>
  <c r="E61" i="2"/>
  <c r="D62" i="2"/>
  <c r="E62" i="2"/>
  <c r="G62" i="2" s="1"/>
  <c r="D63" i="2"/>
  <c r="G63" i="2" s="1"/>
  <c r="G64" i="2"/>
  <c r="G65" i="2"/>
  <c r="D66" i="2"/>
  <c r="G66" i="2" s="1"/>
  <c r="E66" i="2"/>
  <c r="D67" i="2"/>
  <c r="G67" i="2"/>
  <c r="E67" i="2"/>
  <c r="D68" i="2"/>
  <c r="G68" i="2" s="1"/>
  <c r="D69" i="2"/>
  <c r="G69" i="2" s="1"/>
  <c r="D70" i="2"/>
  <c r="G70" i="2" s="1"/>
  <c r="D71" i="2"/>
  <c r="G71" i="2" s="1"/>
  <c r="D72" i="2"/>
  <c r="G72" i="2" s="1"/>
  <c r="D73" i="2"/>
  <c r="G73" i="2" s="1"/>
  <c r="D74" i="2"/>
  <c r="G74" i="2" s="1"/>
  <c r="D75" i="2"/>
  <c r="G75" i="2" s="1"/>
  <c r="D76" i="2"/>
  <c r="G76" i="2" s="1"/>
  <c r="G77" i="2"/>
  <c r="G78" i="2"/>
  <c r="D79" i="2"/>
  <c r="G79" i="2" s="1"/>
  <c r="E79" i="2"/>
  <c r="D80" i="2"/>
  <c r="G80" i="2" s="1"/>
  <c r="D81" i="2"/>
  <c r="E81" i="2"/>
  <c r="D82" i="2"/>
  <c r="G82" i="2" s="1"/>
  <c r="D83" i="2"/>
  <c r="E83" i="2"/>
  <c r="D84" i="2"/>
  <c r="G84" i="2" s="1"/>
  <c r="D85" i="2"/>
  <c r="E85" i="2"/>
  <c r="D86" i="2"/>
  <c r="G86" i="2" s="1"/>
  <c r="E86" i="2"/>
  <c r="D87" i="2"/>
  <c r="G87" i="2" s="1"/>
  <c r="D88" i="2"/>
  <c r="G88" i="2" s="1"/>
  <c r="E88" i="2"/>
  <c r="D89" i="2"/>
  <c r="E89" i="2"/>
  <c r="D90" i="2"/>
  <c r="G90" i="2"/>
  <c r="D91" i="2"/>
  <c r="G91" i="2" s="1"/>
  <c r="D92" i="2"/>
  <c r="E92" i="2"/>
  <c r="D93" i="2"/>
  <c r="D94" i="2"/>
  <c r="G94" i="2" s="1"/>
  <c r="D95" i="2"/>
  <c r="G95" i="2" s="1"/>
  <c r="D96" i="2"/>
  <c r="G96" i="2" s="1"/>
  <c r="D97" i="2"/>
  <c r="G97" i="2" s="1"/>
  <c r="D98" i="2"/>
  <c r="E98" i="2"/>
  <c r="D99" i="2"/>
  <c r="G99" i="2" s="1"/>
  <c r="D100" i="2"/>
  <c r="G100" i="2" s="1"/>
  <c r="G101" i="2"/>
  <c r="D102" i="2"/>
  <c r="E102" i="2"/>
  <c r="D103" i="2"/>
  <c r="E103" i="2"/>
  <c r="D104" i="2"/>
  <c r="G104" i="2" s="1"/>
  <c r="D105" i="2"/>
  <c r="G105" i="2" s="1"/>
  <c r="D106" i="2"/>
  <c r="G106" i="2" s="1"/>
  <c r="D107" i="2"/>
  <c r="G107" i="2" s="1"/>
  <c r="D108" i="2"/>
  <c r="G108" i="2" s="1"/>
  <c r="D109" i="2"/>
  <c r="E109" i="2"/>
  <c r="D110" i="2"/>
  <c r="G110" i="2" s="1"/>
  <c r="E110" i="2"/>
  <c r="D111" i="2"/>
  <c r="G111" i="2"/>
  <c r="D112" i="2"/>
  <c r="G112" i="2" s="1"/>
  <c r="D113" i="2"/>
  <c r="G113" i="2" s="1"/>
  <c r="D114" i="2"/>
  <c r="E114" i="2"/>
  <c r="D115" i="2"/>
  <c r="G115" i="2" s="1"/>
  <c r="D116" i="2"/>
  <c r="G116" i="2" s="1"/>
  <c r="D117" i="2"/>
  <c r="E117" i="2"/>
  <c r="D118" i="2"/>
  <c r="G118" i="2" s="1"/>
  <c r="D119" i="2"/>
  <c r="D120" i="2"/>
  <c r="G120" i="2" s="1"/>
  <c r="D121" i="2"/>
  <c r="G121" i="2" s="1"/>
  <c r="D122" i="2"/>
  <c r="G122" i="2" s="1"/>
  <c r="D123" i="2"/>
  <c r="E123" i="2"/>
  <c r="D124" i="2"/>
  <c r="G124" i="2" s="1"/>
  <c r="E124" i="2"/>
  <c r="G125" i="2"/>
  <c r="D126" i="2"/>
  <c r="G126" i="2" s="1"/>
  <c r="E126" i="2"/>
  <c r="D127" i="2"/>
  <c r="G127" i="2"/>
  <c r="E127" i="2"/>
  <c r="D128" i="2"/>
  <c r="E128" i="2"/>
  <c r="D129" i="2"/>
  <c r="E129" i="2"/>
  <c r="D130" i="2"/>
  <c r="E130" i="2"/>
  <c r="D131" i="2"/>
  <c r="E131" i="2"/>
  <c r="G131" i="2" s="1"/>
  <c r="D132" i="2"/>
  <c r="E132" i="2"/>
  <c r="D133" i="2"/>
  <c r="G133" i="2" s="1"/>
  <c r="E133" i="2"/>
  <c r="D134" i="2"/>
  <c r="E134" i="2"/>
  <c r="D135" i="2"/>
  <c r="E135" i="2"/>
  <c r="D136" i="2"/>
  <c r="E136" i="2"/>
  <c r="D137" i="2"/>
  <c r="E137" i="2"/>
  <c r="D138" i="2"/>
  <c r="E138" i="2"/>
  <c r="D139" i="2"/>
  <c r="G139" i="2" s="1"/>
  <c r="D140" i="2"/>
  <c r="E140" i="2"/>
  <c r="D141" i="2"/>
  <c r="E141" i="2"/>
  <c r="G141" i="2" s="1"/>
  <c r="D142" i="2"/>
  <c r="E142" i="2"/>
  <c r="D143" i="2"/>
  <c r="E143" i="2"/>
  <c r="D144" i="2"/>
  <c r="G144" i="2" s="1"/>
  <c r="D145" i="2"/>
  <c r="G145" i="2" s="1"/>
  <c r="E145" i="2"/>
  <c r="D146" i="2"/>
  <c r="G146" i="2" s="1"/>
  <c r="D147" i="2"/>
  <c r="G147" i="2" s="1"/>
  <c r="E147" i="2"/>
  <c r="D148" i="2"/>
  <c r="E148" i="2"/>
  <c r="D149" i="2"/>
  <c r="G149" i="2" s="1"/>
  <c r="D150" i="2"/>
  <c r="G150" i="2" s="1"/>
  <c r="D151" i="2"/>
  <c r="G151" i="2" s="1"/>
  <c r="E151" i="2"/>
  <c r="D152" i="2"/>
  <c r="G152" i="2" s="1"/>
  <c r="D153" i="2"/>
  <c r="E153" i="2"/>
  <c r="D154" i="2"/>
  <c r="E154" i="2"/>
  <c r="D155" i="2"/>
  <c r="G155" i="2" s="1"/>
  <c r="D156" i="2"/>
  <c r="G156" i="2" s="1"/>
  <c r="D157" i="2"/>
  <c r="G157" i="2" s="1"/>
  <c r="D158" i="2"/>
  <c r="G158" i="2" s="1"/>
  <c r="D159" i="2"/>
  <c r="G159" i="2" s="1"/>
  <c r="D160" i="2"/>
  <c r="G160" i="2" s="1"/>
  <c r="G161" i="2"/>
  <c r="G162" i="2"/>
  <c r="G163" i="2"/>
  <c r="G164" i="2"/>
  <c r="G165" i="2"/>
  <c r="G166" i="2"/>
  <c r="D3" i="15"/>
  <c r="C8" i="13" s="1"/>
  <c r="E3" i="15"/>
  <c r="F3" i="15"/>
  <c r="G3" i="15"/>
  <c r="AH3" i="15" s="1"/>
  <c r="J3" i="15"/>
  <c r="L3" i="15"/>
  <c r="V3" i="15"/>
  <c r="AG3" i="15"/>
  <c r="D4" i="15"/>
  <c r="E4" i="15"/>
  <c r="F4" i="15"/>
  <c r="G4" i="15"/>
  <c r="AH4" i="15" s="1"/>
  <c r="J4" i="15"/>
  <c r="L4" i="15"/>
  <c r="V4" i="15"/>
  <c r="AG4" i="15"/>
  <c r="D5" i="15"/>
  <c r="C46" i="13" s="1"/>
  <c r="E5" i="15"/>
  <c r="F5" i="15"/>
  <c r="G5" i="15"/>
  <c r="AH5" i="15" s="1"/>
  <c r="J5" i="15"/>
  <c r="L5" i="15"/>
  <c r="V5" i="15"/>
  <c r="AG5" i="15"/>
  <c r="D6" i="15"/>
  <c r="E6" i="15"/>
  <c r="F6" i="15"/>
  <c r="G6" i="15"/>
  <c r="AH6" i="15" s="1"/>
  <c r="J6" i="15"/>
  <c r="V6" i="15"/>
  <c r="AG6" i="15"/>
  <c r="D7" i="15"/>
  <c r="E7" i="15"/>
  <c r="F7" i="15"/>
  <c r="G7" i="15"/>
  <c r="AH7" i="15" s="1"/>
  <c r="J7" i="15"/>
  <c r="V7" i="15"/>
  <c r="AG7" i="15"/>
  <c r="D8" i="15"/>
  <c r="E8" i="15"/>
  <c r="F8" i="15"/>
  <c r="G8" i="15"/>
  <c r="AH8" i="15" s="1"/>
  <c r="J8" i="15"/>
  <c r="V8" i="15"/>
  <c r="AG8" i="15"/>
  <c r="D9" i="15"/>
  <c r="E9" i="15"/>
  <c r="F9" i="15"/>
  <c r="G9" i="15"/>
  <c r="AH9" i="15" s="1"/>
  <c r="J9" i="15"/>
  <c r="V9" i="15"/>
  <c r="AG9" i="15"/>
  <c r="D10" i="15"/>
  <c r="E10" i="15"/>
  <c r="F10" i="15"/>
  <c r="G10" i="15"/>
  <c r="AH10" i="15" s="1"/>
  <c r="J10" i="15"/>
  <c r="L10" i="15"/>
  <c r="V10" i="15"/>
  <c r="AG10" i="15"/>
  <c r="D11" i="15"/>
  <c r="E11" i="15"/>
  <c r="F11" i="15"/>
  <c r="G11" i="15"/>
  <c r="AH11" i="15" s="1"/>
  <c r="J11" i="15"/>
  <c r="V11" i="15"/>
  <c r="AG11" i="15"/>
  <c r="D12" i="15"/>
  <c r="E12" i="15"/>
  <c r="F12" i="15"/>
  <c r="G12" i="15"/>
  <c r="AH12" i="15" s="1"/>
  <c r="J12" i="15"/>
  <c r="V12" i="15"/>
  <c r="AG12" i="15"/>
  <c r="D13" i="15"/>
  <c r="E13" i="15"/>
  <c r="F13" i="15"/>
  <c r="G13" i="15"/>
  <c r="AH13" i="15" s="1"/>
  <c r="J13" i="15"/>
  <c r="L13" i="15"/>
  <c r="V13" i="15"/>
  <c r="AG13" i="15"/>
  <c r="D14" i="15"/>
  <c r="E14" i="15"/>
  <c r="F14" i="15"/>
  <c r="G14" i="15"/>
  <c r="AH14" i="15" s="1"/>
  <c r="J14" i="15"/>
  <c r="L14" i="15"/>
  <c r="V14" i="15"/>
  <c r="AG14" i="15"/>
  <c r="D15" i="15"/>
  <c r="E15" i="15"/>
  <c r="F15" i="15"/>
  <c r="G15" i="15"/>
  <c r="AH15" i="15" s="1"/>
  <c r="J15" i="15"/>
  <c r="L15" i="15"/>
  <c r="V15" i="15"/>
  <c r="AG15" i="15"/>
  <c r="D16" i="15"/>
  <c r="E16" i="15"/>
  <c r="F16" i="15"/>
  <c r="G16" i="15"/>
  <c r="AH16" i="15" s="1"/>
  <c r="J16" i="15"/>
  <c r="L16" i="15"/>
  <c r="V16" i="15"/>
  <c r="AG16" i="15"/>
  <c r="D17" i="15"/>
  <c r="E17" i="15"/>
  <c r="F17" i="15"/>
  <c r="G17" i="15"/>
  <c r="AH17" i="15" s="1"/>
  <c r="J17" i="15"/>
  <c r="L17" i="15"/>
  <c r="V17" i="15"/>
  <c r="AG17" i="15"/>
  <c r="D18" i="15"/>
  <c r="E18" i="15"/>
  <c r="F18" i="15"/>
  <c r="G18" i="15"/>
  <c r="J18" i="15"/>
  <c r="V18" i="15"/>
  <c r="AG18" i="15"/>
  <c r="D19" i="15"/>
  <c r="E19" i="15"/>
  <c r="F19" i="15"/>
  <c r="G19" i="15"/>
  <c r="AH19" i="15" s="1"/>
  <c r="J19" i="15"/>
  <c r="L19" i="15"/>
  <c r="V19" i="15"/>
  <c r="AG19" i="15"/>
  <c r="D20" i="15"/>
  <c r="E20" i="15"/>
  <c r="F20" i="15"/>
  <c r="G20" i="15"/>
  <c r="AH20" i="15" s="1"/>
  <c r="J20" i="15"/>
  <c r="L20" i="15"/>
  <c r="V20" i="15"/>
  <c r="AG20" i="15"/>
  <c r="D21" i="15"/>
  <c r="C9" i="13"/>
  <c r="E21" i="15"/>
  <c r="F21" i="15"/>
  <c r="G21" i="15"/>
  <c r="AH21" i="15" s="1"/>
  <c r="J21" i="15"/>
  <c r="L21" i="15"/>
  <c r="V21" i="15"/>
  <c r="AG21" i="15"/>
  <c r="D22" i="15"/>
  <c r="C5" i="13" s="1"/>
  <c r="E22" i="15"/>
  <c r="F22" i="15"/>
  <c r="G22" i="15"/>
  <c r="AH22" i="15" s="1"/>
  <c r="J22" i="15"/>
  <c r="L22" i="15"/>
  <c r="V22" i="15"/>
  <c r="AG22" i="15"/>
  <c r="D23" i="15"/>
  <c r="E23" i="15"/>
  <c r="F23" i="15"/>
  <c r="G23" i="15"/>
  <c r="AH23" i="15" s="1"/>
  <c r="J23" i="15"/>
  <c r="V23" i="15"/>
  <c r="AG23" i="15"/>
  <c r="D24" i="15"/>
  <c r="E24" i="15"/>
  <c r="F24" i="15"/>
  <c r="G24" i="15"/>
  <c r="AH24" i="15" s="1"/>
  <c r="J24" i="15"/>
  <c r="V24" i="15"/>
  <c r="AG24" i="15"/>
  <c r="D25" i="15"/>
  <c r="E25" i="15"/>
  <c r="F25" i="15"/>
  <c r="G25" i="15"/>
  <c r="AH25" i="15" s="1"/>
  <c r="J25" i="15"/>
  <c r="V25" i="15"/>
  <c r="AG25" i="15"/>
  <c r="D26" i="15"/>
  <c r="E26" i="15"/>
  <c r="F26" i="15"/>
  <c r="G26" i="15"/>
  <c r="AH26" i="15" s="1"/>
  <c r="J26" i="15"/>
  <c r="L26" i="15"/>
  <c r="V26" i="15"/>
  <c r="AG26" i="15"/>
  <c r="D27" i="15"/>
  <c r="E27" i="15"/>
  <c r="F27" i="15"/>
  <c r="G27" i="15"/>
  <c r="AH27" i="15" s="1"/>
  <c r="J27" i="15"/>
  <c r="V27" i="15"/>
  <c r="AG27" i="15"/>
  <c r="D28" i="15"/>
  <c r="C88" i="13" s="1"/>
  <c r="E28" i="15"/>
  <c r="F28" i="15"/>
  <c r="G28" i="15"/>
  <c r="AH28" i="15" s="1"/>
  <c r="J28" i="15"/>
  <c r="L28" i="15"/>
  <c r="V28" i="15"/>
  <c r="AG28" i="15"/>
  <c r="D29" i="15"/>
  <c r="C13" i="13" s="1"/>
  <c r="E29" i="15"/>
  <c r="F29" i="15"/>
  <c r="G29" i="15"/>
  <c r="AH29" i="15" s="1"/>
  <c r="J29" i="15"/>
  <c r="L29" i="15"/>
  <c r="V29" i="15"/>
  <c r="AG29" i="15"/>
  <c r="D30" i="15"/>
  <c r="C30" i="13" s="1"/>
  <c r="E30" i="15"/>
  <c r="F30" i="15"/>
  <c r="G30" i="15"/>
  <c r="AH30" i="15" s="1"/>
  <c r="J30" i="15"/>
  <c r="L30" i="15"/>
  <c r="V30" i="15"/>
  <c r="AG30" i="15"/>
  <c r="D31" i="15"/>
  <c r="E31" i="15"/>
  <c r="F31" i="15"/>
  <c r="G31" i="15"/>
  <c r="AH31" i="15" s="1"/>
  <c r="J31" i="15"/>
  <c r="L31" i="15"/>
  <c r="V31" i="15"/>
  <c r="AG31" i="15"/>
  <c r="D32" i="15"/>
  <c r="E32" i="15"/>
  <c r="F32" i="15"/>
  <c r="G32" i="15"/>
  <c r="AH32" i="15" s="1"/>
  <c r="J32" i="15"/>
  <c r="L32" i="15"/>
  <c r="V32" i="15"/>
  <c r="AG32" i="15"/>
  <c r="D33" i="15"/>
  <c r="E33" i="15"/>
  <c r="F33" i="15"/>
  <c r="G33" i="15"/>
  <c r="AH33" i="15" s="1"/>
  <c r="J33" i="15"/>
  <c r="L33" i="15"/>
  <c r="V33" i="15"/>
  <c r="AG33" i="15"/>
  <c r="D34" i="15"/>
  <c r="C89" i="13" s="1"/>
  <c r="E34" i="15"/>
  <c r="F34" i="15"/>
  <c r="G34" i="15"/>
  <c r="J34" i="15"/>
  <c r="L34" i="15"/>
  <c r="V34" i="15"/>
  <c r="AG34" i="15"/>
  <c r="D35" i="15"/>
  <c r="C47" i="13" s="1"/>
  <c r="E35" i="15"/>
  <c r="F35" i="15"/>
  <c r="G35" i="15"/>
  <c r="AH35" i="15" s="1"/>
  <c r="J35" i="15"/>
  <c r="L35" i="15"/>
  <c r="V35" i="15"/>
  <c r="AG35" i="15"/>
  <c r="D36" i="15"/>
  <c r="E36" i="15"/>
  <c r="F36" i="15"/>
  <c r="G36" i="15"/>
  <c r="AH36" i="15" s="1"/>
  <c r="J36" i="15"/>
  <c r="L36" i="15"/>
  <c r="V36" i="15"/>
  <c r="AG36" i="15"/>
  <c r="D37" i="15"/>
  <c r="E37" i="15"/>
  <c r="F37" i="15"/>
  <c r="G37" i="15"/>
  <c r="AH37" i="15" s="1"/>
  <c r="J37" i="15"/>
  <c r="L37" i="15"/>
  <c r="V37" i="15"/>
  <c r="AG37" i="15"/>
  <c r="D38" i="15"/>
  <c r="E38" i="15"/>
  <c r="F38" i="15"/>
  <c r="G38" i="15"/>
  <c r="AH38" i="15" s="1"/>
  <c r="J38" i="15"/>
  <c r="L38" i="15"/>
  <c r="V38" i="15"/>
  <c r="AG38" i="15"/>
  <c r="D39" i="15"/>
  <c r="E39" i="15"/>
  <c r="F39" i="15"/>
  <c r="G39" i="15"/>
  <c r="AH39" i="15" s="1"/>
  <c r="J39" i="15"/>
  <c r="L39" i="15"/>
  <c r="V39" i="15"/>
  <c r="AG39" i="15"/>
  <c r="D40" i="15"/>
  <c r="C108" i="13" s="1"/>
  <c r="E40" i="15"/>
  <c r="F40" i="15"/>
  <c r="G40" i="15"/>
  <c r="AH40" i="15" s="1"/>
  <c r="J40" i="15"/>
  <c r="V40" i="15"/>
  <c r="AG40" i="15"/>
  <c r="D41" i="15"/>
  <c r="E41" i="15"/>
  <c r="F41" i="15"/>
  <c r="G41" i="15"/>
  <c r="AH41" i="15" s="1"/>
  <c r="J41" i="15"/>
  <c r="V41" i="15"/>
  <c r="AG41" i="15"/>
  <c r="D42" i="15"/>
  <c r="C3" i="13" s="1"/>
  <c r="E42" i="15"/>
  <c r="F42" i="15"/>
  <c r="G42" i="15"/>
  <c r="AH42" i="15" s="1"/>
  <c r="J42" i="15"/>
  <c r="L42" i="15"/>
  <c r="V42" i="15"/>
  <c r="AG42" i="15"/>
  <c r="D43" i="15"/>
  <c r="C31" i="13" s="1"/>
  <c r="E43" i="15"/>
  <c r="F43" i="15"/>
  <c r="G43" i="15"/>
  <c r="AH43" i="15" s="1"/>
  <c r="J43" i="15"/>
  <c r="L43" i="15"/>
  <c r="V43" i="15"/>
  <c r="AG43" i="15"/>
  <c r="D44" i="15"/>
  <c r="C52" i="13" s="1"/>
  <c r="E44" i="15"/>
  <c r="F44" i="15"/>
  <c r="G44" i="15"/>
  <c r="AH44" i="15" s="1"/>
  <c r="J44" i="15"/>
  <c r="L44" i="15"/>
  <c r="V44" i="15"/>
  <c r="AG44" i="15"/>
  <c r="D45" i="15"/>
  <c r="E45" i="15"/>
  <c r="F45" i="15"/>
  <c r="G45" i="15"/>
  <c r="AH45" i="15" s="1"/>
  <c r="J45" i="15"/>
  <c r="V45" i="15"/>
  <c r="AG45" i="15"/>
  <c r="D46" i="15"/>
  <c r="E46" i="15"/>
  <c r="F46" i="15"/>
  <c r="G46" i="15"/>
  <c r="AH46" i="15" s="1"/>
  <c r="J46" i="15"/>
  <c r="V46" i="15"/>
  <c r="AG46" i="15"/>
  <c r="D47" i="15"/>
  <c r="E47" i="15"/>
  <c r="F47" i="15"/>
  <c r="G47" i="15"/>
  <c r="AH47" i="15" s="1"/>
  <c r="J47" i="15"/>
  <c r="L47" i="15"/>
  <c r="V47" i="15"/>
  <c r="AG47" i="15"/>
  <c r="D48" i="15"/>
  <c r="E48" i="15"/>
  <c r="F48" i="15"/>
  <c r="G48" i="15"/>
  <c r="AH48" i="15" s="1"/>
  <c r="J48" i="15"/>
  <c r="L48" i="15"/>
  <c r="V48" i="15"/>
  <c r="AG48" i="15"/>
  <c r="D49" i="15"/>
  <c r="C43" i="13" s="1"/>
  <c r="E49" i="15"/>
  <c r="F49" i="15"/>
  <c r="G49" i="15"/>
  <c r="AH49" i="15" s="1"/>
  <c r="J49" i="15"/>
  <c r="L49" i="15"/>
  <c r="V49" i="15"/>
  <c r="AG49" i="15"/>
  <c r="D50" i="15"/>
  <c r="C55" i="13" s="1"/>
  <c r="E50" i="15"/>
  <c r="F50" i="15"/>
  <c r="G50" i="15"/>
  <c r="J50" i="15"/>
  <c r="V50" i="15"/>
  <c r="AG50" i="15"/>
  <c r="D51" i="15"/>
  <c r="C17" i="13" s="1"/>
  <c r="E51" i="15"/>
  <c r="F51" i="15"/>
  <c r="G51" i="15"/>
  <c r="AH51" i="15" s="1"/>
  <c r="J51" i="15"/>
  <c r="L51" i="15"/>
  <c r="V51" i="15"/>
  <c r="AG51" i="15"/>
  <c r="D52" i="15"/>
  <c r="E52" i="15"/>
  <c r="F52" i="15"/>
  <c r="G52" i="15"/>
  <c r="AH52" i="15" s="1"/>
  <c r="J52" i="15"/>
  <c r="L52" i="15"/>
  <c r="V52" i="15"/>
  <c r="AG52" i="15"/>
  <c r="D53" i="15"/>
  <c r="C16" i="13" s="1"/>
  <c r="E53" i="15"/>
  <c r="F53" i="15"/>
  <c r="G53" i="15"/>
  <c r="AH53" i="15" s="1"/>
  <c r="J53" i="15"/>
  <c r="L53" i="15"/>
  <c r="V53" i="15"/>
  <c r="AG53" i="15"/>
  <c r="D54" i="15"/>
  <c r="C72" i="13" s="1"/>
  <c r="E54" i="15"/>
  <c r="F54" i="15"/>
  <c r="G54" i="15"/>
  <c r="AH54" i="15" s="1"/>
  <c r="J54" i="15"/>
  <c r="L54" i="15"/>
  <c r="V54" i="15"/>
  <c r="AG54" i="15"/>
  <c r="D55" i="15"/>
  <c r="E55" i="15"/>
  <c r="F55" i="15"/>
  <c r="G55" i="15"/>
  <c r="AH55" i="15" s="1"/>
  <c r="J55" i="15"/>
  <c r="L55" i="15"/>
  <c r="V55" i="15"/>
  <c r="AG55" i="15"/>
  <c r="D56" i="15"/>
  <c r="C34" i="13" s="1"/>
  <c r="E56" i="15"/>
  <c r="F56" i="15"/>
  <c r="G56" i="15"/>
  <c r="AH56" i="15" s="1"/>
  <c r="J56" i="15"/>
  <c r="L56" i="15"/>
  <c r="V56" i="15"/>
  <c r="AG56" i="15"/>
  <c r="D57" i="15"/>
  <c r="C40" i="13" s="1"/>
  <c r="E57" i="15"/>
  <c r="F57" i="15"/>
  <c r="G57" i="15"/>
  <c r="AH57" i="15" s="1"/>
  <c r="J57" i="15"/>
  <c r="L57" i="15"/>
  <c r="V57" i="15"/>
  <c r="AG57" i="15"/>
  <c r="D58" i="15"/>
  <c r="C6" i="13" s="1"/>
  <c r="E58" i="15"/>
  <c r="F58" i="15"/>
  <c r="G58" i="15"/>
  <c r="AH58" i="15" s="1"/>
  <c r="J58" i="15"/>
  <c r="L58" i="15"/>
  <c r="V58" i="15"/>
  <c r="AG58" i="15"/>
  <c r="D59" i="15"/>
  <c r="C81" i="13" s="1"/>
  <c r="E59" i="15"/>
  <c r="F59" i="15"/>
  <c r="G59" i="15"/>
  <c r="AH59" i="15" s="1"/>
  <c r="J59" i="15"/>
  <c r="L59" i="15"/>
  <c r="V59" i="15"/>
  <c r="AG59" i="15"/>
  <c r="D60" i="15"/>
  <c r="E60" i="15"/>
  <c r="F60" i="15"/>
  <c r="G60" i="15"/>
  <c r="AH60" i="15" s="1"/>
  <c r="J60" i="15"/>
  <c r="L60" i="15"/>
  <c r="V60" i="15"/>
  <c r="AG60" i="15"/>
  <c r="D61" i="15"/>
  <c r="E61" i="15"/>
  <c r="F61" i="15"/>
  <c r="G61" i="15"/>
  <c r="AH61" i="15" s="1"/>
  <c r="J61" i="15"/>
  <c r="V61" i="15"/>
  <c r="AG61" i="15"/>
  <c r="D62" i="15"/>
  <c r="E62" i="15"/>
  <c r="F62" i="15"/>
  <c r="G62" i="15"/>
  <c r="AH62" i="15" s="1"/>
  <c r="J62" i="15"/>
  <c r="L62" i="15"/>
  <c r="V62" i="15"/>
  <c r="AG62" i="15"/>
  <c r="D63" i="15"/>
  <c r="C107" i="13" s="1"/>
  <c r="E63" i="15"/>
  <c r="F63" i="15"/>
  <c r="G63" i="15"/>
  <c r="AH63" i="15" s="1"/>
  <c r="J63" i="15"/>
  <c r="L63" i="15"/>
  <c r="V63" i="15"/>
  <c r="AG63" i="15"/>
  <c r="D64" i="15"/>
  <c r="E64" i="15"/>
  <c r="F64" i="15"/>
  <c r="G64" i="15"/>
  <c r="AH64" i="15" s="1"/>
  <c r="J64" i="15"/>
  <c r="V64" i="15"/>
  <c r="AG64" i="15"/>
  <c r="D65" i="15"/>
  <c r="E65" i="15"/>
  <c r="F65" i="15"/>
  <c r="G65" i="15"/>
  <c r="AH65" i="15" s="1"/>
  <c r="J65" i="15"/>
  <c r="V65" i="15"/>
  <c r="AG65" i="15"/>
  <c r="D66" i="15"/>
  <c r="E66" i="15"/>
  <c r="F66" i="15"/>
  <c r="G66" i="15"/>
  <c r="AH66" i="15" s="1"/>
  <c r="J66" i="15"/>
  <c r="V66" i="15"/>
  <c r="AG66" i="15"/>
  <c r="D67" i="15"/>
  <c r="E67" i="15"/>
  <c r="F67" i="15"/>
  <c r="G67" i="15"/>
  <c r="AH67" i="15" s="1"/>
  <c r="J67" i="15"/>
  <c r="L67" i="15"/>
  <c r="V67" i="15"/>
  <c r="AG67" i="15"/>
  <c r="D68" i="15"/>
  <c r="E68" i="15"/>
  <c r="F68" i="15"/>
  <c r="G68" i="15"/>
  <c r="AH68" i="15" s="1"/>
  <c r="J68" i="15"/>
  <c r="L68" i="15"/>
  <c r="V68" i="15"/>
  <c r="AG68" i="15"/>
  <c r="D69" i="15"/>
  <c r="C93" i="13" s="1"/>
  <c r="E69" i="15"/>
  <c r="F69" i="15"/>
  <c r="G69" i="15"/>
  <c r="AH69" i="15" s="1"/>
  <c r="J69" i="15"/>
  <c r="L69" i="15"/>
  <c r="V69" i="15"/>
  <c r="AG69" i="15"/>
  <c r="D70" i="15"/>
  <c r="C65" i="13" s="1"/>
  <c r="E70" i="15"/>
  <c r="F70" i="15"/>
  <c r="G70" i="15"/>
  <c r="AH70" i="15" s="1"/>
  <c r="J70" i="15"/>
  <c r="L70" i="15"/>
  <c r="V70" i="15"/>
  <c r="AG70" i="15"/>
  <c r="D71" i="15"/>
  <c r="E71" i="15"/>
  <c r="F71" i="15"/>
  <c r="G71" i="15"/>
  <c r="AH71" i="15" s="1"/>
  <c r="J71" i="15"/>
  <c r="L71" i="15"/>
  <c r="V71" i="15"/>
  <c r="AG71" i="15"/>
  <c r="D72" i="15"/>
  <c r="C14" i="13" s="1"/>
  <c r="E72" i="15"/>
  <c r="F72" i="15"/>
  <c r="G72" i="15"/>
  <c r="AH72" i="15" s="1"/>
  <c r="J72" i="15"/>
  <c r="L72" i="15"/>
  <c r="V72" i="15"/>
  <c r="AG72" i="15"/>
  <c r="D73" i="15"/>
  <c r="C100" i="13" s="1"/>
  <c r="E73" i="15"/>
  <c r="F73" i="15"/>
  <c r="G73" i="15"/>
  <c r="AH73" i="15" s="1"/>
  <c r="J73" i="15"/>
  <c r="L73" i="15"/>
  <c r="V73" i="15"/>
  <c r="AG73" i="15"/>
  <c r="D74" i="15"/>
  <c r="E74" i="15"/>
  <c r="F74" i="15"/>
  <c r="G74" i="15"/>
  <c r="AH74" i="15" s="1"/>
  <c r="J74" i="15"/>
  <c r="L74" i="15"/>
  <c r="V74" i="15"/>
  <c r="AG74" i="15"/>
  <c r="D75" i="15"/>
  <c r="C98" i="13" s="1"/>
  <c r="E75" i="15"/>
  <c r="F75" i="15"/>
  <c r="G75" i="15"/>
  <c r="AH75" i="15" s="1"/>
  <c r="J75" i="15"/>
  <c r="L75" i="15"/>
  <c r="V75" i="15"/>
  <c r="AG75" i="15"/>
  <c r="D76" i="15"/>
  <c r="E76" i="15"/>
  <c r="F76" i="15"/>
  <c r="G76" i="15"/>
  <c r="AH76" i="15" s="1"/>
  <c r="J76" i="15"/>
  <c r="V76" i="15"/>
  <c r="AG76" i="15"/>
  <c r="D77" i="15"/>
  <c r="E77" i="15"/>
  <c r="F77" i="15"/>
  <c r="G77" i="15"/>
  <c r="AH77" i="15" s="1"/>
  <c r="J77" i="15"/>
  <c r="V77" i="15"/>
  <c r="AG77" i="15"/>
  <c r="D78" i="15"/>
  <c r="E78" i="15"/>
  <c r="F78" i="15"/>
  <c r="G78" i="15"/>
  <c r="AH78" i="15" s="1"/>
  <c r="J78" i="15"/>
  <c r="V78" i="15"/>
  <c r="AG78" i="15"/>
  <c r="D79" i="15"/>
  <c r="C4" i="13" s="1"/>
  <c r="E79" i="15"/>
  <c r="F79" i="15"/>
  <c r="G79" i="15"/>
  <c r="AH79" i="15" s="1"/>
  <c r="J79" i="15"/>
  <c r="L79" i="15"/>
  <c r="V79" i="15"/>
  <c r="AG79" i="15"/>
  <c r="D80" i="15"/>
  <c r="E80" i="15"/>
  <c r="F80" i="15"/>
  <c r="G80" i="15"/>
  <c r="AH80" i="15" s="1"/>
  <c r="J80" i="15"/>
  <c r="V80" i="15"/>
  <c r="AG80" i="15"/>
  <c r="D81" i="15"/>
  <c r="C37" i="13" s="1"/>
  <c r="E81" i="15"/>
  <c r="F81" i="15"/>
  <c r="G81" i="15"/>
  <c r="AH81" i="15" s="1"/>
  <c r="J81" i="15"/>
  <c r="L81" i="15"/>
  <c r="V81" i="15"/>
  <c r="AG81" i="15"/>
  <c r="D82" i="15"/>
  <c r="C33" i="13" s="1"/>
  <c r="E82" i="15"/>
  <c r="F82" i="15"/>
  <c r="G82" i="15"/>
  <c r="AH82" i="15" s="1"/>
  <c r="J82" i="15"/>
  <c r="L82" i="15"/>
  <c r="V82" i="15"/>
  <c r="AG82" i="15"/>
  <c r="D83" i="15"/>
  <c r="E83" i="15"/>
  <c r="F83" i="15"/>
  <c r="G83" i="15"/>
  <c r="AH83" i="15" s="1"/>
  <c r="J83" i="15"/>
  <c r="V83" i="15"/>
  <c r="AG83" i="15"/>
  <c r="D84" i="15"/>
  <c r="C62" i="13" s="1"/>
  <c r="E84" i="15"/>
  <c r="F84" i="15"/>
  <c r="G84" i="15"/>
  <c r="AH84" i="15" s="1"/>
  <c r="J84" i="15"/>
  <c r="L84" i="15"/>
  <c r="V84" i="15"/>
  <c r="AG84" i="15"/>
  <c r="D85" i="15"/>
  <c r="C19" i="13" s="1"/>
  <c r="E85" i="15"/>
  <c r="F85" i="15"/>
  <c r="G85" i="15"/>
  <c r="AH85" i="15" s="1"/>
  <c r="J85" i="15"/>
  <c r="L85" i="15"/>
  <c r="V85" i="15"/>
  <c r="AG85" i="15"/>
  <c r="D86" i="15"/>
  <c r="C20" i="13" s="1"/>
  <c r="E86" i="15"/>
  <c r="F86" i="15"/>
  <c r="G86" i="15"/>
  <c r="AH86" i="15" s="1"/>
  <c r="J86" i="15"/>
  <c r="L86" i="15"/>
  <c r="V86" i="15"/>
  <c r="AG86" i="15"/>
  <c r="D87" i="15"/>
  <c r="E87" i="15"/>
  <c r="F87" i="15"/>
  <c r="G87" i="15"/>
  <c r="AH87" i="15" s="1"/>
  <c r="J87" i="15"/>
  <c r="L87" i="15"/>
  <c r="V87" i="15"/>
  <c r="AG87" i="15"/>
  <c r="D88" i="15"/>
  <c r="C38" i="13" s="1"/>
  <c r="E88" i="15"/>
  <c r="F88" i="15"/>
  <c r="G88" i="15"/>
  <c r="AH88" i="15" s="1"/>
  <c r="J88" i="15"/>
  <c r="L88" i="15"/>
  <c r="V88" i="15"/>
  <c r="AG88" i="15"/>
  <c r="D89" i="15"/>
  <c r="C29" i="13" s="1"/>
  <c r="E89" i="15"/>
  <c r="F89" i="15"/>
  <c r="G89" i="15"/>
  <c r="AH89" i="15" s="1"/>
  <c r="J89" i="15"/>
  <c r="L89" i="15"/>
  <c r="V89" i="15"/>
  <c r="AG89" i="15"/>
  <c r="D90" i="15"/>
  <c r="C97" i="13" s="1"/>
  <c r="E90" i="15"/>
  <c r="F90" i="15"/>
  <c r="G90" i="15"/>
  <c r="AH90" i="15" s="1"/>
  <c r="J90" i="15"/>
  <c r="V90" i="15"/>
  <c r="AG90" i="15"/>
  <c r="D91" i="15"/>
  <c r="E91" i="15"/>
  <c r="F91" i="15"/>
  <c r="G91" i="15"/>
  <c r="AH91" i="15" s="1"/>
  <c r="J91" i="15"/>
  <c r="L91" i="15"/>
  <c r="V91" i="15"/>
  <c r="AG91" i="15"/>
  <c r="D92" i="15"/>
  <c r="C49" i="13" s="1"/>
  <c r="E92" i="15"/>
  <c r="F92" i="15"/>
  <c r="G92" i="15"/>
  <c r="AH92" i="15" s="1"/>
  <c r="J92" i="15"/>
  <c r="L92" i="15"/>
  <c r="V92" i="15"/>
  <c r="AG92" i="15"/>
  <c r="D93" i="15"/>
  <c r="C71" i="13" s="1"/>
  <c r="E93" i="15"/>
  <c r="F93" i="15"/>
  <c r="G93" i="15"/>
  <c r="AH93" i="15" s="1"/>
  <c r="J93" i="15"/>
  <c r="L93" i="15"/>
  <c r="V93" i="15"/>
  <c r="AG93" i="15"/>
  <c r="D94" i="15"/>
  <c r="C82" i="13" s="1"/>
  <c r="E94" i="15"/>
  <c r="F94" i="15"/>
  <c r="G94" i="15"/>
  <c r="AH94" i="15" s="1"/>
  <c r="J94" i="15"/>
  <c r="L94" i="15"/>
  <c r="V94" i="15"/>
  <c r="AG94" i="15"/>
  <c r="D95" i="15"/>
  <c r="C91" i="13" s="1"/>
  <c r="E95" i="15"/>
  <c r="F95" i="15"/>
  <c r="G95" i="15"/>
  <c r="AH95" i="15" s="1"/>
  <c r="J95" i="15"/>
  <c r="L95" i="15"/>
  <c r="V95" i="15"/>
  <c r="AG95" i="15"/>
  <c r="D96" i="15"/>
  <c r="E96" i="15"/>
  <c r="F96" i="15"/>
  <c r="G96" i="15"/>
  <c r="AH96" i="15" s="1"/>
  <c r="J96" i="15"/>
  <c r="V96" i="15"/>
  <c r="AG96" i="15"/>
  <c r="D97" i="15"/>
  <c r="E97" i="15"/>
  <c r="F97" i="15"/>
  <c r="G97" i="15"/>
  <c r="AH97" i="15" s="1"/>
  <c r="J97" i="15"/>
  <c r="L97" i="15"/>
  <c r="V97" i="15"/>
  <c r="AG97" i="15"/>
  <c r="D98" i="15"/>
  <c r="E98" i="15"/>
  <c r="F98" i="15"/>
  <c r="G98" i="15"/>
  <c r="J98" i="15"/>
  <c r="V98" i="15"/>
  <c r="AG98" i="15"/>
  <c r="D99" i="15"/>
  <c r="E99" i="15"/>
  <c r="F99" i="15"/>
  <c r="G99" i="15"/>
  <c r="AH99" i="15" s="1"/>
  <c r="J99" i="15"/>
  <c r="V99" i="15"/>
  <c r="AG99" i="15"/>
  <c r="D100" i="15"/>
  <c r="C102" i="13" s="1"/>
  <c r="E100" i="15"/>
  <c r="F100" i="15"/>
  <c r="G100" i="15"/>
  <c r="AH100" i="15" s="1"/>
  <c r="J100" i="15"/>
  <c r="L100" i="15"/>
  <c r="V100" i="15"/>
  <c r="AG100" i="15"/>
  <c r="D101" i="15"/>
  <c r="E101" i="15"/>
  <c r="F101" i="15"/>
  <c r="G101" i="15"/>
  <c r="AH101" i="15" s="1"/>
  <c r="J101" i="15"/>
  <c r="V101" i="15"/>
  <c r="AG101" i="15"/>
  <c r="D102" i="15"/>
  <c r="C7" i="13" s="1"/>
  <c r="E102" i="15"/>
  <c r="F102" i="15"/>
  <c r="G102" i="15"/>
  <c r="AH102" i="15" s="1"/>
  <c r="J102" i="15"/>
  <c r="L102" i="15"/>
  <c r="V102" i="15"/>
  <c r="AG102" i="15"/>
  <c r="D103" i="15"/>
  <c r="C10" i="13" s="1"/>
  <c r="E103" i="15"/>
  <c r="F103" i="15"/>
  <c r="G103" i="15"/>
  <c r="AH103" i="15" s="1"/>
  <c r="J103" i="15"/>
  <c r="L103" i="15"/>
  <c r="V103" i="15"/>
  <c r="AG103" i="15"/>
  <c r="D104" i="15"/>
  <c r="C66" i="13" s="1"/>
  <c r="E104" i="15"/>
  <c r="F104" i="15"/>
  <c r="G104" i="15"/>
  <c r="AH104" i="15" s="1"/>
  <c r="J104" i="15"/>
  <c r="L104" i="15"/>
  <c r="V104" i="15"/>
  <c r="AG104" i="15"/>
  <c r="D105" i="15"/>
  <c r="C22" i="13" s="1"/>
  <c r="E105" i="15"/>
  <c r="F105" i="15"/>
  <c r="G105" i="15"/>
  <c r="AH105" i="15" s="1"/>
  <c r="J105" i="15"/>
  <c r="L105" i="15"/>
  <c r="V105" i="15"/>
  <c r="AG105" i="15"/>
  <c r="D106" i="15"/>
  <c r="C75" i="13" s="1"/>
  <c r="E106" i="15"/>
  <c r="F106" i="15"/>
  <c r="G106" i="15"/>
  <c r="AH106" i="15" s="1"/>
  <c r="J106" i="15"/>
  <c r="L106" i="15"/>
  <c r="V106" i="15"/>
  <c r="AG106" i="15"/>
  <c r="D107" i="15"/>
  <c r="C67" i="13" s="1"/>
  <c r="E107" i="15"/>
  <c r="F107" i="15"/>
  <c r="G107" i="15"/>
  <c r="AH107" i="15" s="1"/>
  <c r="J107" i="15"/>
  <c r="L107" i="15"/>
  <c r="V107" i="15"/>
  <c r="AG107" i="15"/>
  <c r="D108" i="15"/>
  <c r="E108" i="15"/>
  <c r="F108" i="15"/>
  <c r="G108" i="15"/>
  <c r="AH108" i="15" s="1"/>
  <c r="J108" i="15"/>
  <c r="L108" i="15"/>
  <c r="V108" i="15"/>
  <c r="AG108" i="15"/>
  <c r="D109" i="15"/>
  <c r="C76" i="13" s="1"/>
  <c r="E109" i="15"/>
  <c r="F109" i="15"/>
  <c r="G109" i="15"/>
  <c r="AH109" i="15" s="1"/>
  <c r="J109" i="15"/>
  <c r="L109" i="15"/>
  <c r="V109" i="15"/>
  <c r="AG109" i="15"/>
  <c r="D110" i="15"/>
  <c r="C15" i="13" s="1"/>
  <c r="E110" i="15"/>
  <c r="F110" i="15"/>
  <c r="G110" i="15"/>
  <c r="AH110" i="15" s="1"/>
  <c r="J110" i="15"/>
  <c r="L110" i="15"/>
  <c r="V110" i="15"/>
  <c r="AG110" i="15"/>
  <c r="D111" i="15"/>
  <c r="C56" i="13" s="1"/>
  <c r="E111" i="15"/>
  <c r="F111" i="15"/>
  <c r="G111" i="15"/>
  <c r="AH111" i="15" s="1"/>
  <c r="J111" i="15"/>
  <c r="L111" i="15"/>
  <c r="V111" i="15"/>
  <c r="AG111" i="15"/>
  <c r="D112" i="15"/>
  <c r="C59" i="13" s="1"/>
  <c r="E112" i="15"/>
  <c r="F112" i="15"/>
  <c r="G112" i="15"/>
  <c r="AH112" i="15" s="1"/>
  <c r="J112" i="15"/>
  <c r="L112" i="15"/>
  <c r="V112" i="15"/>
  <c r="AG112" i="15"/>
  <c r="D113" i="15"/>
  <c r="C39" i="13" s="1"/>
  <c r="E113" i="15"/>
  <c r="F113" i="15"/>
  <c r="G113" i="15"/>
  <c r="AH113" i="15" s="1"/>
  <c r="J113" i="15"/>
  <c r="L113" i="15"/>
  <c r="V113" i="15"/>
  <c r="AG113" i="15"/>
  <c r="D114" i="15"/>
  <c r="C32" i="13" s="1"/>
  <c r="E114" i="15"/>
  <c r="F114" i="15"/>
  <c r="G114" i="15"/>
  <c r="AH114" i="15" s="1"/>
  <c r="J114" i="15"/>
  <c r="L114" i="15"/>
  <c r="V114" i="15"/>
  <c r="AG114" i="15"/>
  <c r="D115" i="15"/>
  <c r="C61" i="13" s="1"/>
  <c r="E115" i="15"/>
  <c r="F115" i="15"/>
  <c r="G115" i="15"/>
  <c r="AH115" i="15" s="1"/>
  <c r="J115" i="15"/>
  <c r="L115" i="15"/>
  <c r="V115" i="15"/>
  <c r="AG115" i="15"/>
  <c r="D116" i="15"/>
  <c r="C86" i="13" s="1"/>
  <c r="E116" i="15"/>
  <c r="F116" i="15"/>
  <c r="G116" i="15"/>
  <c r="AH116" i="15" s="1"/>
  <c r="J116" i="15"/>
  <c r="L116" i="15"/>
  <c r="V116" i="15"/>
  <c r="AG116" i="15"/>
  <c r="D117" i="15"/>
  <c r="C87" i="13" s="1"/>
  <c r="E117" i="15"/>
  <c r="F117" i="15"/>
  <c r="G117" i="15"/>
  <c r="AH117" i="15" s="1"/>
  <c r="J117" i="15"/>
  <c r="L117" i="15"/>
  <c r="V117" i="15"/>
  <c r="AG117" i="15"/>
  <c r="D118" i="15"/>
  <c r="C57" i="13" s="1"/>
  <c r="E118" i="15"/>
  <c r="F118" i="15"/>
  <c r="G118" i="15"/>
  <c r="AH118" i="15" s="1"/>
  <c r="J118" i="15"/>
  <c r="L118" i="15"/>
  <c r="V118" i="15"/>
  <c r="AG118" i="15"/>
  <c r="D119" i="15"/>
  <c r="C74" i="13" s="1"/>
  <c r="E119" i="15"/>
  <c r="F119" i="15"/>
  <c r="G119" i="15"/>
  <c r="AH119" i="15" s="1"/>
  <c r="J119" i="15"/>
  <c r="L119" i="15"/>
  <c r="V119" i="15"/>
  <c r="AG119" i="15"/>
  <c r="D120" i="15"/>
  <c r="C68" i="13" s="1"/>
  <c r="E120" i="15"/>
  <c r="F120" i="15"/>
  <c r="G120" i="15"/>
  <c r="AH120" i="15" s="1"/>
  <c r="J120" i="15"/>
  <c r="L120" i="15"/>
  <c r="V120" i="15"/>
  <c r="AG120" i="15"/>
  <c r="D121" i="15"/>
  <c r="C63" i="13" s="1"/>
  <c r="E121" i="15"/>
  <c r="F121" i="15"/>
  <c r="G121" i="15"/>
  <c r="AH121" i="15" s="1"/>
  <c r="J121" i="15"/>
  <c r="L121" i="15"/>
  <c r="V121" i="15"/>
  <c r="AG121" i="15"/>
  <c r="D122" i="15"/>
  <c r="C96" i="13" s="1"/>
  <c r="E122" i="15"/>
  <c r="F122" i="15"/>
  <c r="G122" i="15"/>
  <c r="AH122" i="15" s="1"/>
  <c r="J122" i="15"/>
  <c r="V122" i="15"/>
  <c r="AG122" i="15"/>
  <c r="D123" i="15"/>
  <c r="C101" i="13" s="1"/>
  <c r="E123" i="15"/>
  <c r="F123" i="15"/>
  <c r="G123" i="15"/>
  <c r="AH123" i="15" s="1"/>
  <c r="J123" i="15"/>
  <c r="V123" i="15"/>
  <c r="AG123" i="15"/>
  <c r="D124" i="15"/>
  <c r="C103" i="13" s="1"/>
  <c r="E124" i="15"/>
  <c r="F124" i="15"/>
  <c r="G124" i="15"/>
  <c r="AH124" i="15" s="1"/>
  <c r="J124" i="15"/>
  <c r="V124" i="15"/>
  <c r="AG124" i="15"/>
  <c r="D125" i="15"/>
  <c r="E125" i="15"/>
  <c r="F125" i="15"/>
  <c r="G125" i="15"/>
  <c r="AH125" i="15" s="1"/>
  <c r="J125" i="15"/>
  <c r="V125" i="15"/>
  <c r="AG125" i="15"/>
  <c r="D126" i="15"/>
  <c r="C45" i="13" s="1"/>
  <c r="E126" i="15"/>
  <c r="F126" i="15"/>
  <c r="G126" i="15"/>
  <c r="AH126" i="15" s="1"/>
  <c r="J126" i="15"/>
  <c r="L126" i="15"/>
  <c r="V126" i="15"/>
  <c r="AG126" i="15"/>
  <c r="D127" i="15"/>
  <c r="C23" i="13" s="1"/>
  <c r="E127" i="15"/>
  <c r="F127" i="15"/>
  <c r="G127" i="15"/>
  <c r="AH127" i="15" s="1"/>
  <c r="J127" i="15"/>
  <c r="L127" i="15"/>
  <c r="V127" i="15"/>
  <c r="AG127" i="15"/>
  <c r="D128" i="15"/>
  <c r="C11" i="13" s="1"/>
  <c r="E128" i="15"/>
  <c r="F128" i="15"/>
  <c r="G128" i="15"/>
  <c r="AH128" i="15" s="1"/>
  <c r="J128" i="15"/>
  <c r="L128" i="15"/>
  <c r="V128" i="15"/>
  <c r="AG128" i="15"/>
  <c r="D129" i="15"/>
  <c r="E129" i="15"/>
  <c r="F129" i="15"/>
  <c r="G129" i="15"/>
  <c r="AH129" i="15" s="1"/>
  <c r="J129" i="15"/>
  <c r="V129" i="15"/>
  <c r="AG129" i="15"/>
  <c r="D130" i="15"/>
  <c r="C18" i="13" s="1"/>
  <c r="E130" i="15"/>
  <c r="F130" i="15"/>
  <c r="G130" i="15"/>
  <c r="AH130" i="15" s="1"/>
  <c r="J130" i="15"/>
  <c r="L130" i="15"/>
  <c r="V130" i="15"/>
  <c r="AG130" i="15"/>
  <c r="D131" i="15"/>
  <c r="C12" i="13" s="1"/>
  <c r="E131" i="15"/>
  <c r="F131" i="15"/>
  <c r="G131" i="15"/>
  <c r="AH131" i="15" s="1"/>
  <c r="J131" i="15"/>
  <c r="L131" i="15"/>
  <c r="V131" i="15"/>
  <c r="AG131" i="15"/>
  <c r="D132" i="15"/>
  <c r="E132" i="15"/>
  <c r="F132" i="15"/>
  <c r="G132" i="15"/>
  <c r="AH132" i="15" s="1"/>
  <c r="J132" i="15"/>
  <c r="V132" i="15"/>
  <c r="AG132" i="15"/>
  <c r="D133" i="15"/>
  <c r="C44" i="13" s="1"/>
  <c r="E133" i="15"/>
  <c r="F133" i="15"/>
  <c r="G133" i="15"/>
  <c r="AH133" i="15" s="1"/>
  <c r="J133" i="15"/>
  <c r="L133" i="15"/>
  <c r="V133" i="15"/>
  <c r="AG133" i="15"/>
  <c r="D134" i="15"/>
  <c r="E134" i="15"/>
  <c r="F134" i="15"/>
  <c r="G134" i="15"/>
  <c r="AH134" i="15" s="1"/>
  <c r="J134" i="15"/>
  <c r="L134" i="15"/>
  <c r="V134" i="15"/>
  <c r="AG134" i="15"/>
  <c r="D135" i="15"/>
  <c r="C36" i="13" s="1"/>
  <c r="E135" i="15"/>
  <c r="F135" i="15"/>
  <c r="G135" i="15"/>
  <c r="AH135" i="15" s="1"/>
  <c r="J135" i="15"/>
  <c r="L135" i="15"/>
  <c r="V135" i="15"/>
  <c r="AG135" i="15"/>
  <c r="D136" i="15"/>
  <c r="C51" i="13" s="1"/>
  <c r="E136" i="15"/>
  <c r="F136" i="15"/>
  <c r="G136" i="15"/>
  <c r="AH136" i="15" s="1"/>
  <c r="J136" i="15"/>
  <c r="L136" i="15"/>
  <c r="V136" i="15"/>
  <c r="AG136" i="15"/>
  <c r="D137" i="15"/>
  <c r="C27" i="13" s="1"/>
  <c r="E137" i="15"/>
  <c r="F137" i="15"/>
  <c r="G137" i="15"/>
  <c r="AH137" i="15" s="1"/>
  <c r="J137" i="15"/>
  <c r="L137" i="15"/>
  <c r="V137" i="15"/>
  <c r="AG137" i="15"/>
  <c r="D138" i="15"/>
  <c r="C42" i="13" s="1"/>
  <c r="E138" i="15"/>
  <c r="F138" i="15"/>
  <c r="G138" i="15"/>
  <c r="AH138" i="15" s="1"/>
  <c r="J138" i="15"/>
  <c r="L138" i="15"/>
  <c r="V138" i="15"/>
  <c r="AG138" i="15"/>
  <c r="D139" i="15"/>
  <c r="E139" i="15"/>
  <c r="F139" i="15"/>
  <c r="G139" i="15"/>
  <c r="AH139" i="15" s="1"/>
  <c r="J139" i="15"/>
  <c r="V139" i="15"/>
  <c r="AG139" i="15"/>
  <c r="D140" i="15"/>
  <c r="E140" i="15"/>
  <c r="F140" i="15"/>
  <c r="G140" i="15"/>
  <c r="AH140" i="15" s="1"/>
  <c r="J140" i="15"/>
  <c r="V140" i="15"/>
  <c r="AG140" i="15"/>
  <c r="D141" i="15"/>
  <c r="C54" i="13" s="1"/>
  <c r="E141" i="15"/>
  <c r="F141" i="15"/>
  <c r="G141" i="15"/>
  <c r="AH141" i="15" s="1"/>
  <c r="J141" i="15"/>
  <c r="L141" i="15"/>
  <c r="V141" i="15"/>
  <c r="AG141" i="15"/>
  <c r="D142" i="15"/>
  <c r="C53" i="13" s="1"/>
  <c r="E142" i="15"/>
  <c r="F142" i="15"/>
  <c r="G142" i="15"/>
  <c r="AH142" i="15" s="1"/>
  <c r="J142" i="15"/>
  <c r="L142" i="15"/>
  <c r="V142" i="15"/>
  <c r="AG142" i="15"/>
  <c r="D143" i="15"/>
  <c r="C25" i="13" s="1"/>
  <c r="E143" i="15"/>
  <c r="F143" i="15"/>
  <c r="G143" i="15"/>
  <c r="AH143" i="15" s="1"/>
  <c r="J143" i="15"/>
  <c r="L143" i="15"/>
  <c r="V143" i="15"/>
  <c r="AG143" i="15"/>
  <c r="D144" i="15"/>
  <c r="C92" i="13" s="1"/>
  <c r="E144" i="15"/>
  <c r="F144" i="15"/>
  <c r="G144" i="15"/>
  <c r="AH144" i="15" s="1"/>
  <c r="J144" i="15"/>
  <c r="L144" i="15"/>
  <c r="V144" i="15"/>
  <c r="AG144" i="15"/>
  <c r="D145" i="15"/>
  <c r="E145" i="15"/>
  <c r="F145" i="15"/>
  <c r="G145" i="15"/>
  <c r="AH145" i="15" s="1"/>
  <c r="J145" i="15"/>
  <c r="V145" i="15"/>
  <c r="AG145" i="15"/>
  <c r="D146" i="15"/>
  <c r="C50" i="13" s="1"/>
  <c r="E146" i="15"/>
  <c r="F146" i="15"/>
  <c r="G146" i="15"/>
  <c r="AH146" i="15" s="1"/>
  <c r="J146" i="15"/>
  <c r="L146" i="15"/>
  <c r="V146" i="15"/>
  <c r="AG146" i="15"/>
  <c r="D147" i="15"/>
  <c r="C48" i="13" s="1"/>
  <c r="E147" i="15"/>
  <c r="F147" i="15"/>
  <c r="G147" i="15"/>
  <c r="AH147" i="15" s="1"/>
  <c r="J147" i="15"/>
  <c r="L147" i="15"/>
  <c r="V147" i="15"/>
  <c r="AG147" i="15"/>
  <c r="D148" i="15"/>
  <c r="C79" i="13" s="1"/>
  <c r="E148" i="15"/>
  <c r="F148" i="15"/>
  <c r="G148" i="15"/>
  <c r="AH148" i="15" s="1"/>
  <c r="J148" i="15"/>
  <c r="L148" i="15"/>
  <c r="V148" i="15"/>
  <c r="AG148" i="15"/>
  <c r="D149" i="15"/>
  <c r="C110" i="13" s="1"/>
  <c r="E149" i="15"/>
  <c r="F149" i="15"/>
  <c r="G149" i="15"/>
  <c r="AH149" i="15" s="1"/>
  <c r="J149" i="15"/>
  <c r="L149" i="15"/>
  <c r="V149" i="15"/>
  <c r="AG149" i="15"/>
  <c r="D150" i="15"/>
  <c r="C94" i="13" s="1"/>
  <c r="E150" i="15"/>
  <c r="F150" i="15"/>
  <c r="G150" i="15"/>
  <c r="AH150" i="15" s="1"/>
  <c r="J150" i="15"/>
  <c r="L150" i="15"/>
  <c r="V150" i="15"/>
  <c r="AG150" i="15"/>
  <c r="D151" i="15"/>
  <c r="C109" i="13" s="1"/>
  <c r="E151" i="15"/>
  <c r="F151" i="15"/>
  <c r="G151" i="15"/>
  <c r="AH151" i="15" s="1"/>
  <c r="J151" i="15"/>
  <c r="L151" i="15"/>
  <c r="V151" i="15"/>
  <c r="AG151" i="15"/>
  <c r="D152" i="15"/>
  <c r="E152" i="15"/>
  <c r="F152" i="15"/>
  <c r="G152" i="15"/>
  <c r="AH152" i="15" s="1"/>
  <c r="J152" i="15"/>
  <c r="V152" i="15"/>
  <c r="AG152" i="15"/>
  <c r="D153" i="15"/>
  <c r="C104" i="13" s="1"/>
  <c r="E153" i="15"/>
  <c r="F153" i="15"/>
  <c r="G153" i="15"/>
  <c r="AH153" i="15" s="1"/>
  <c r="J153" i="15"/>
  <c r="V153" i="15"/>
  <c r="AG153" i="15"/>
  <c r="D154" i="15"/>
  <c r="C99" i="13" s="1"/>
  <c r="E154" i="15"/>
  <c r="F154" i="15"/>
  <c r="G154" i="15"/>
  <c r="AH154" i="15" s="1"/>
  <c r="J154" i="15"/>
  <c r="L154" i="15"/>
  <c r="V154" i="15"/>
  <c r="AG154" i="15"/>
  <c r="D155" i="15"/>
  <c r="C106" i="13" s="1"/>
  <c r="E155" i="15"/>
  <c r="F155" i="15"/>
  <c r="G155" i="15"/>
  <c r="AH155" i="15" s="1"/>
  <c r="J155" i="15"/>
  <c r="V155" i="15"/>
  <c r="AG155" i="15"/>
  <c r="D156" i="15"/>
  <c r="E156" i="15"/>
  <c r="F156" i="15"/>
  <c r="G156" i="15"/>
  <c r="AH156" i="15" s="1"/>
  <c r="J156" i="15"/>
  <c r="V156" i="15"/>
  <c r="AG156" i="15"/>
  <c r="D157" i="15"/>
  <c r="C105" i="13" s="1"/>
  <c r="E157" i="15"/>
  <c r="F157" i="15"/>
  <c r="G157" i="15"/>
  <c r="AH157" i="15" s="1"/>
  <c r="J157" i="15"/>
  <c r="V157" i="15"/>
  <c r="AG157" i="15"/>
  <c r="D158" i="15"/>
  <c r="E158" i="15"/>
  <c r="F158" i="15"/>
  <c r="G158" i="15"/>
  <c r="AH158" i="15" s="1"/>
  <c r="J158" i="15"/>
  <c r="V158" i="15"/>
  <c r="AG158" i="15"/>
  <c r="D159" i="15"/>
  <c r="C73" i="13" s="1"/>
  <c r="E159" i="15"/>
  <c r="F159" i="15"/>
  <c r="G159" i="15"/>
  <c r="AH159" i="15" s="1"/>
  <c r="J159" i="15"/>
  <c r="L159" i="15"/>
  <c r="V159" i="15"/>
  <c r="AG159" i="15"/>
  <c r="D160" i="15"/>
  <c r="E160" i="15"/>
  <c r="F160" i="15"/>
  <c r="G160" i="15"/>
  <c r="AH160" i="15" s="1"/>
  <c r="J160" i="15"/>
  <c r="V160" i="15"/>
  <c r="AG160" i="15"/>
  <c r="D161" i="15"/>
  <c r="E161" i="15"/>
  <c r="F161" i="15"/>
  <c r="G161" i="15"/>
  <c r="AH161" i="15" s="1"/>
  <c r="J161" i="15"/>
  <c r="V161" i="15"/>
  <c r="AG161" i="15"/>
  <c r="D162" i="15"/>
  <c r="E162" i="15"/>
  <c r="F162" i="15"/>
  <c r="G162" i="15"/>
  <c r="AH162" i="15" s="1"/>
  <c r="J162" i="15"/>
  <c r="V162" i="15"/>
  <c r="AG162" i="15"/>
  <c r="D163" i="15"/>
  <c r="E163" i="15"/>
  <c r="F163" i="15"/>
  <c r="G163" i="15"/>
  <c r="AH163" i="15" s="1"/>
  <c r="J163" i="15"/>
  <c r="V163" i="15"/>
  <c r="AG163" i="15"/>
  <c r="D164" i="15"/>
  <c r="E164" i="15"/>
  <c r="F164" i="15"/>
  <c r="G164" i="15"/>
  <c r="AH164" i="15" s="1"/>
  <c r="J164" i="15"/>
  <c r="V164" i="15"/>
  <c r="AG164" i="15"/>
  <c r="D165" i="15"/>
  <c r="E165" i="15"/>
  <c r="F165" i="15"/>
  <c r="G165" i="15"/>
  <c r="AH165" i="15" s="1"/>
  <c r="J165" i="15"/>
  <c r="V165" i="15"/>
  <c r="AG165" i="15"/>
  <c r="G166" i="15"/>
  <c r="AH166" i="15" s="1"/>
  <c r="J166" i="15"/>
  <c r="L166" i="15"/>
  <c r="V166" i="15"/>
  <c r="AG166" i="15"/>
  <c r="G39" i="2"/>
  <c r="G36" i="2"/>
  <c r="G92" i="2"/>
  <c r="G25" i="2"/>
  <c r="G85" i="2"/>
  <c r="G45" i="2"/>
  <c r="G43" i="2"/>
  <c r="G41" i="2"/>
  <c r="G50" i="2"/>
  <c r="G42" i="2"/>
  <c r="G26" i="2"/>
  <c r="G56" i="2"/>
  <c r="G135" i="2"/>
  <c r="G30" i="2"/>
  <c r="C35" i="13"/>
  <c r="C77" i="13"/>
  <c r="C95" i="13"/>
  <c r="C90" i="13"/>
  <c r="C70" i="13"/>
  <c r="C83" i="13"/>
  <c r="C78" i="13"/>
  <c r="C80" i="13"/>
  <c r="C64" i="13"/>
  <c r="C26" i="13"/>
  <c r="C85" i="13"/>
  <c r="C69" i="13"/>
  <c r="C28" i="13"/>
  <c r="C21" i="13"/>
  <c r="C84" i="13"/>
  <c r="C58" i="13"/>
  <c r="C24" i="13"/>
  <c r="C60" i="13"/>
  <c r="G102" i="2"/>
  <c r="G16" i="2" l="1"/>
  <c r="G123" i="2"/>
  <c r="G148" i="2"/>
  <c r="H148" i="2" s="1"/>
  <c r="G137" i="2"/>
  <c r="H137" i="2" s="1"/>
  <c r="D167" i="2"/>
  <c r="K5" i="2" s="1"/>
  <c r="H15" i="2" s="1"/>
  <c r="G109" i="2"/>
  <c r="H109" i="2" s="1"/>
  <c r="G51" i="2"/>
  <c r="H51" i="2" s="1"/>
  <c r="G81" i="2"/>
  <c r="G153" i="2"/>
  <c r="H153" i="2" s="1"/>
  <c r="G134" i="2"/>
  <c r="H134" i="2" s="1"/>
  <c r="G143" i="2"/>
  <c r="G142" i="2"/>
  <c r="G29" i="2"/>
  <c r="G83" i="2"/>
  <c r="G37" i="2"/>
  <c r="G7" i="2"/>
  <c r="G117" i="2"/>
  <c r="G61" i="2"/>
  <c r="G140" i="2"/>
  <c r="G132" i="2"/>
  <c r="G98" i="2"/>
  <c r="G154" i="2"/>
  <c r="G58" i="2"/>
  <c r="G54" i="2"/>
  <c r="G138" i="2"/>
  <c r="G130" i="2"/>
  <c r="G114" i="2"/>
  <c r="G129" i="2"/>
  <c r="G103" i="2"/>
  <c r="E167" i="2"/>
  <c r="G136" i="2"/>
  <c r="G128" i="2"/>
  <c r="H131" i="2" l="1"/>
  <c r="H60" i="2"/>
  <c r="H142" i="2"/>
  <c r="F20" i="2"/>
  <c r="G20" i="2" s="1"/>
  <c r="H20" i="2" s="1"/>
  <c r="H58" i="2"/>
  <c r="H81" i="2"/>
  <c r="H9" i="2"/>
  <c r="H155" i="2"/>
  <c r="H154" i="2"/>
  <c r="H92" i="2"/>
  <c r="H16" i="2"/>
  <c r="H95" i="2"/>
  <c r="H71" i="2"/>
  <c r="H63" i="2"/>
  <c r="H52" i="2"/>
  <c r="H135" i="2"/>
  <c r="H40" i="2"/>
  <c r="H84" i="2"/>
  <c r="H34" i="2"/>
  <c r="H55" i="2"/>
  <c r="H24" i="2"/>
  <c r="H44" i="2"/>
  <c r="F119" i="2"/>
  <c r="G119" i="2" s="1"/>
  <c r="H119" i="2" s="1"/>
  <c r="H103" i="2"/>
  <c r="H129" i="2"/>
  <c r="H117" i="2"/>
  <c r="H110" i="2"/>
  <c r="H53" i="2"/>
  <c r="H161" i="2"/>
  <c r="H25" i="2"/>
  <c r="H143" i="2"/>
  <c r="H138" i="2"/>
  <c r="H75" i="2"/>
  <c r="H160" i="2"/>
  <c r="H108" i="2"/>
  <c r="H7" i="2"/>
  <c r="H125" i="2"/>
  <c r="H126" i="2"/>
  <c r="H146" i="2"/>
  <c r="H61" i="2"/>
  <c r="H73" i="2"/>
  <c r="F89" i="2"/>
  <c r="G89" i="2" s="1"/>
  <c r="H89" i="2" s="1"/>
  <c r="H28" i="2"/>
  <c r="H139" i="2"/>
  <c r="H157" i="2"/>
  <c r="H47" i="2"/>
  <c r="H107" i="2"/>
  <c r="H99" i="2"/>
  <c r="H116" i="2"/>
  <c r="H87" i="2"/>
  <c r="H118" i="2"/>
  <c r="H42" i="2"/>
  <c r="H159" i="2"/>
  <c r="H147" i="2"/>
  <c r="H166" i="2"/>
  <c r="H49" i="2"/>
  <c r="H105" i="2"/>
  <c r="H140" i="2"/>
  <c r="H14" i="2"/>
  <c r="H26" i="2"/>
  <c r="H18" i="2"/>
  <c r="H59" i="2"/>
  <c r="H90" i="2"/>
  <c r="H37" i="2"/>
  <c r="H96" i="2"/>
  <c r="H156" i="2"/>
  <c r="H121" i="2"/>
  <c r="H6" i="2"/>
  <c r="F32" i="2"/>
  <c r="G32" i="2" s="1"/>
  <c r="H32" i="2" s="1"/>
  <c r="H123" i="2"/>
  <c r="H12" i="2"/>
  <c r="F3" i="2"/>
  <c r="G3" i="2" s="1"/>
  <c r="H3" i="2" s="1"/>
  <c r="H163" i="2"/>
  <c r="H5" i="2"/>
  <c r="H77" i="2"/>
  <c r="H35" i="2"/>
  <c r="H149" i="2"/>
  <c r="H113" i="2"/>
  <c r="H56" i="2"/>
  <c r="H46" i="2"/>
  <c r="H78" i="2"/>
  <c r="H83" i="2"/>
  <c r="H19" i="2"/>
  <c r="H94" i="2"/>
  <c r="H17" i="2"/>
  <c r="H79" i="2"/>
  <c r="H152" i="2"/>
  <c r="H112" i="2"/>
  <c r="H98" i="2"/>
  <c r="H106" i="2"/>
  <c r="H120" i="2"/>
  <c r="F21" i="2"/>
  <c r="G21" i="2" s="1"/>
  <c r="H21" i="2" s="1"/>
  <c r="H30" i="2"/>
  <c r="H151" i="2"/>
  <c r="H100" i="2"/>
  <c r="H54" i="2"/>
  <c r="H41" i="2"/>
  <c r="H72" i="2"/>
  <c r="H102" i="2"/>
  <c r="H66" i="2"/>
  <c r="H70" i="2"/>
  <c r="H158" i="2"/>
  <c r="H10" i="2"/>
  <c r="H85" i="2"/>
  <c r="H91" i="2"/>
  <c r="H33" i="2"/>
  <c r="H164" i="2"/>
  <c r="H69" i="2"/>
  <c r="H86" i="2"/>
  <c r="H132" i="2"/>
  <c r="H31" i="2"/>
  <c r="H74" i="2"/>
  <c r="H11" i="2"/>
  <c r="H36" i="2"/>
  <c r="H128" i="2"/>
  <c r="H13" i="2"/>
  <c r="F22" i="2"/>
  <c r="G22" i="2" s="1"/>
  <c r="H22" i="2" s="1"/>
  <c r="H127" i="2"/>
  <c r="H136" i="2"/>
  <c r="H57" i="2"/>
  <c r="H80" i="2"/>
  <c r="F93" i="2"/>
  <c r="G93" i="2" s="1"/>
  <c r="H93" i="2" s="1"/>
  <c r="H122" i="2"/>
  <c r="H144" i="2"/>
  <c r="H114" i="2"/>
  <c r="H62" i="2"/>
  <c r="H97" i="2"/>
  <c r="H50" i="2"/>
  <c r="H8" i="2"/>
  <c r="H48" i="2"/>
  <c r="H150" i="2"/>
  <c r="H111" i="2"/>
  <c r="H45" i="2"/>
  <c r="H115" i="2"/>
  <c r="H76" i="2"/>
  <c r="H38" i="2"/>
  <c r="F27" i="2"/>
  <c r="G27" i="2" s="1"/>
  <c r="H27" i="2" s="1"/>
  <c r="F4" i="2"/>
  <c r="G4" i="2" s="1"/>
  <c r="H4" i="2" s="1"/>
  <c r="H82" i="2"/>
  <c r="H64" i="2"/>
  <c r="H133" i="2"/>
  <c r="H65" i="2"/>
  <c r="H104" i="2"/>
  <c r="H67" i="2"/>
  <c r="H43" i="2"/>
  <c r="H101" i="2"/>
  <c r="H162" i="2"/>
  <c r="H68" i="2"/>
  <c r="H23" i="2"/>
  <c r="H141" i="2"/>
  <c r="H39" i="2"/>
  <c r="H130" i="2"/>
  <c r="H124" i="2"/>
  <c r="H165" i="2"/>
  <c r="H29" i="2"/>
  <c r="H145" i="2"/>
  <c r="H8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 User</author>
  </authors>
  <commentList>
    <comment ref="AC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正规出版社教材出版 20</t>
        </r>
      </text>
    </comment>
    <comment ref="M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挑战杯 省二等奖 10</t>
        </r>
      </text>
    </comment>
    <comment ref="M16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挑战杯 省二等奖 10</t>
        </r>
      </text>
    </comment>
    <comment ref="P20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面向电子类专业工程技术人才培养，数字电子技术系列课程改革的研究与实践 教学成果 省二等奖 7</t>
        </r>
      </text>
    </comment>
    <comment ref="W20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校级重点教改 8</t>
        </r>
      </text>
    </comment>
    <comment ref="AA20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国家级专业 电子信息工程 16</t>
        </r>
      </text>
    </comment>
    <comment ref="W21" authorId="0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2015科技创新 50</t>
        </r>
      </text>
    </comment>
    <comment ref="AA21" authorId="0" shapeId="0" xr:uid="{00000000-0006-0000-0000-000008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国家级专业 电子信息工程 4</t>
        </r>
      </text>
    </comment>
    <comment ref="W22" authorId="0" shapeId="0" xr:uid="{00000000-0006-0000-0000-000009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2015科技创新 50</t>
        </r>
      </text>
    </comment>
    <comment ref="X22" authorId="0" shapeId="0" xr:uid="{00000000-0006-0000-0000-00000A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国家级电子信息技术虚拟实验中心 7</t>
        </r>
      </text>
    </comment>
    <comment ref="AA22" authorId="0" shapeId="0" xr:uid="{00000000-0006-0000-0000-00000B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省十二五新兴特色专业 集成电路设计与集成系统 10</t>
        </r>
      </text>
    </comment>
    <comment ref="M26" authorId="0" shapeId="0" xr:uid="{00000000-0006-0000-0000-00000C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挑战杯 校级奖 5
第四届中国杭州大学生创业大赛</t>
        </r>
        <r>
          <rPr>
            <sz val="9"/>
            <color indexed="81"/>
            <rFont val="宋体"/>
            <family val="3"/>
            <charset val="134"/>
          </rPr>
          <t xml:space="preserve"> 参赛未获奖 2</t>
        </r>
      </text>
    </comment>
    <comment ref="W26" authorId="0" shapeId="0" xr:uid="{00000000-0006-0000-0000-00000D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2014国家级大创项目 100</t>
        </r>
      </text>
    </comment>
    <comment ref="S33" authorId="0" shapeId="0" xr:uid="{00000000-0006-0000-0000-00000E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校级教师教学技能比赛 一等奖 7</t>
        </r>
      </text>
    </comment>
    <comment ref="M38" authorId="0" shapeId="0" xr:uid="{00000000-0006-0000-0000-00000F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挑战杯 校级奖 5</t>
        </r>
      </text>
    </comment>
    <comment ref="AA38" authorId="0" shapeId="0" xr:uid="{00000000-0006-0000-0000-000010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省十二五新兴特色专业 集成电路设计与集成系统 10</t>
        </r>
      </text>
    </comment>
    <comment ref="X39" authorId="0" shapeId="0" xr:uid="{00000000-0006-0000-0000-000011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国家级电子信息技术虚拟实验中心 3</t>
        </r>
      </text>
    </comment>
    <comment ref="M42" authorId="0" shapeId="0" xr:uid="{00000000-0006-0000-0000-000012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智能车 全国一等奖 17.5
智能车</t>
        </r>
        <r>
          <rPr>
            <sz val="9"/>
            <color indexed="81"/>
            <rFont val="宋体"/>
            <family val="3"/>
            <charset val="134"/>
          </rPr>
          <t xml:space="preserve"> 省二等奖 10
智能车</t>
        </r>
        <r>
          <rPr>
            <sz val="9"/>
            <color indexed="81"/>
            <rFont val="宋体"/>
            <family val="3"/>
            <charset val="134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省二等奖</t>
        </r>
        <r>
          <rPr>
            <sz val="9"/>
            <color indexed="81"/>
            <rFont val="宋体"/>
            <family val="3"/>
            <charset val="134"/>
          </rPr>
          <t xml:space="preserve"> 10</t>
        </r>
      </text>
    </comment>
    <comment ref="P42" authorId="0" shapeId="0" xr:uid="{00000000-0006-0000-0000-000013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学科竞赛激发学生活力之浙江二十载探索实践教学成果国家二等奖 25分 
校政企研 教学成果奖 省二等奖10</t>
        </r>
      </text>
    </comment>
    <comment ref="R42" authorId="0" shapeId="0" xr:uid="{00000000-0006-0000-0000-000014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省优秀教师 15</t>
        </r>
      </text>
    </comment>
    <comment ref="W42" authorId="0" shapeId="0" xr:uid="{00000000-0006-0000-0000-000015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2014校级大创项目 15</t>
        </r>
      </text>
    </comment>
    <comment ref="AA42" authorId="0" shapeId="0" xr:uid="{00000000-0006-0000-0000-000016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国家级专业 电子信息工程 4</t>
        </r>
      </text>
    </comment>
    <comment ref="M43" authorId="0" shapeId="0" xr:uid="{00000000-0006-0000-0000-000017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电子设计 省二等奖 20
电子设计 参赛奖 2</t>
        </r>
      </text>
    </comment>
    <comment ref="P43" authorId="0" shapeId="0" xr:uid="{00000000-0006-0000-0000-000018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学科竞赛激发学生活力之浙江二十载探索实践教学成果国家二等奖 25分</t>
        </r>
      </text>
    </comment>
    <comment ref="W45" authorId="0" shapeId="0" xr:uid="{00000000-0006-0000-0000-000019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2015科技创新 50</t>
        </r>
      </text>
    </comment>
    <comment ref="M47" authorId="0" shapeId="0" xr:uid="{00000000-0006-0000-0000-00001A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智能车 省二等奖 20
智能车</t>
        </r>
        <r>
          <rPr>
            <sz val="9"/>
            <color indexed="81"/>
            <rFont val="宋体"/>
            <family val="3"/>
            <charset val="134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省二等奖</t>
        </r>
        <r>
          <rPr>
            <sz val="9"/>
            <color indexed="81"/>
            <rFont val="宋体"/>
            <family val="3"/>
            <charset val="134"/>
          </rPr>
          <t xml:space="preserve"> 10</t>
        </r>
      </text>
    </comment>
    <comment ref="AE47" authorId="0" shapeId="0" xr:uid="{00000000-0006-0000-0000-00001B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指导学生论文 丁哲航 5</t>
        </r>
      </text>
    </comment>
    <comment ref="M48" authorId="0" shapeId="0" xr:uid="{00000000-0006-0000-0000-00001C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电子设计 省三等奖 15
电子设计 成功参赛奖 2</t>
        </r>
      </text>
    </comment>
    <comment ref="W48" authorId="0" shapeId="0" xr:uid="{00000000-0006-0000-0000-00001D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校级重点教改 5
申报省高教课题未立项</t>
        </r>
        <r>
          <rPr>
            <sz val="9"/>
            <color indexed="81"/>
            <rFont val="宋体"/>
            <family val="3"/>
            <charset val="134"/>
          </rPr>
          <t xml:space="preserve"> 4</t>
        </r>
      </text>
    </comment>
    <comment ref="AA48" authorId="0" shapeId="0" xr:uid="{00000000-0006-0000-0000-00001E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国家级专业 电子信息工程 2</t>
        </r>
      </text>
    </comment>
    <comment ref="AB48" authorId="0" shapeId="0" xr:uid="{00000000-0006-0000-0000-00001F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课程改革 翻转课堂 13</t>
        </r>
      </text>
    </comment>
    <comment ref="AA49" authorId="0" shapeId="0" xr:uid="{00000000-0006-0000-0000-000020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国家级专业 电子信息工程 2</t>
        </r>
      </text>
    </comment>
    <comment ref="M51" authorId="0" shapeId="0" xr:uid="{00000000-0006-0000-0000-000021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电子设计 省二等奖 20</t>
        </r>
      </text>
    </comment>
    <comment ref="W51" authorId="0" shapeId="0" xr:uid="{00000000-0006-0000-0000-000022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2014国家级大创项目 100
2014校级大创项目2项 30</t>
        </r>
      </text>
    </comment>
    <comment ref="AB51" authorId="0" shapeId="0" xr:uid="{00000000-0006-0000-0000-000023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校级翻转课堂+省课堂改革 20</t>
        </r>
      </text>
    </comment>
    <comment ref="R52" authorId="0" shapeId="0" xr:uid="{00000000-0006-0000-0000-000024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校级教学优秀 7</t>
        </r>
      </text>
    </comment>
    <comment ref="W52" authorId="0" shapeId="0" xr:uid="{00000000-0006-0000-0000-000025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校级重点教改 7
校级课堂教学创新改革</t>
        </r>
        <r>
          <rPr>
            <sz val="9"/>
            <color indexed="81"/>
            <rFont val="宋体"/>
            <family val="3"/>
            <charset val="134"/>
          </rPr>
          <t xml:space="preserve"> 15
申请省级教育课堂项目未立项 4</t>
        </r>
      </text>
    </comment>
    <comment ref="AB52" authorId="0" shapeId="0" xr:uid="{00000000-0006-0000-0000-000026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课程改革 翻转课堂 7</t>
        </r>
      </text>
    </comment>
    <comment ref="M53" authorId="0" shapeId="0" xr:uid="{00000000-0006-0000-0000-000027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电子设计嵌入式 国家三等奖 25
模拟电子系统 国家三等奖 25
电子设计 省一等奖 25
电子设计</t>
        </r>
        <r>
          <rPr>
            <sz val="9"/>
            <color indexed="81"/>
            <rFont val="宋体"/>
            <family val="3"/>
            <charset val="134"/>
          </rPr>
          <t xml:space="preserve"> 省参赛奖 2</t>
        </r>
        <r>
          <rPr>
            <sz val="9"/>
            <color indexed="81"/>
            <rFont val="宋体"/>
            <family val="3"/>
            <charset val="134"/>
          </rPr>
          <t xml:space="preserve">
智能车 省一等奖 25
智能车 省三等奖 7.5</t>
        </r>
      </text>
    </comment>
    <comment ref="P53" authorId="0" shapeId="0" xr:uid="{00000000-0006-0000-0000-000028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面向电子类专业工程技术人才培养，数字电子技术系列课程改革的研究与实践</t>
        </r>
        <r>
          <rPr>
            <sz val="9"/>
            <color indexed="81"/>
            <rFont val="宋体"/>
            <family val="3"/>
            <charset val="134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教学成果 省二等奖 9</t>
        </r>
      </text>
    </comment>
    <comment ref="R53" authorId="0" shapeId="0" xr:uid="{00000000-0006-0000-0000-000029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校级教学杰出奖 7</t>
        </r>
      </text>
    </comment>
    <comment ref="AA53" authorId="0" shapeId="0" xr:uid="{00000000-0006-0000-0000-00002A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国家级专业 电子信息工程 7</t>
        </r>
      </text>
    </comment>
    <comment ref="AB53" authorId="0" shapeId="0" xr:uid="{00000000-0006-0000-0000-00002B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校级翻转课堂+省课堂改革 10
</t>
        </r>
        <r>
          <rPr>
            <sz val="9"/>
            <color indexed="81"/>
            <rFont val="宋体"/>
            <family val="3"/>
            <charset val="134"/>
          </rPr>
          <t>EDA精品资源共享课（国家）20</t>
        </r>
      </text>
    </comment>
    <comment ref="AC53" authorId="0" shapeId="0" xr:uid="{00000000-0006-0000-0000-00002C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微机原理与接口技术 20
数字电子技术基础 10</t>
        </r>
      </text>
    </comment>
    <comment ref="AE53" authorId="0" shapeId="0" xr:uid="{00000000-0006-0000-0000-00002D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指导学生论文 丁哲航 5</t>
        </r>
      </text>
    </comment>
    <comment ref="W54" authorId="0" shapeId="0" xr:uid="{00000000-0006-0000-0000-00002E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教改项目申报未立项 4</t>
        </r>
      </text>
    </comment>
    <comment ref="M55" authorId="0" shapeId="0" xr:uid="{00000000-0006-0000-0000-00002F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挑战杯 校级奖 5</t>
        </r>
      </text>
    </comment>
    <comment ref="W55" authorId="0" shapeId="0" xr:uid="{00000000-0006-0000-0000-000030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省大学生科技创新项目 50
2014校级大创项目 15</t>
        </r>
      </text>
    </comment>
    <comment ref="AE55" authorId="0" shapeId="0" xr:uid="{00000000-0006-0000-0000-000031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核心期刊教改论文 20</t>
        </r>
      </text>
    </comment>
    <comment ref="AA57" authorId="0" shapeId="0" xr:uid="{00000000-0006-0000-0000-000032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国家级专业 电子信息工程 7</t>
        </r>
      </text>
    </comment>
    <comment ref="M58" authorId="0" shapeId="0" xr:uid="{00000000-0006-0000-0000-000033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电子设计 省二等奖 20</t>
        </r>
      </text>
    </comment>
    <comment ref="AA58" authorId="0" shapeId="0" xr:uid="{00000000-0006-0000-0000-000034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国家级专业 电子信息工程 18</t>
        </r>
      </text>
    </comment>
    <comment ref="W60" authorId="0" shapeId="0" xr:uid="{00000000-0006-0000-0000-000035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教改项目申请未立项 4</t>
        </r>
      </text>
    </comment>
    <comment ref="AE60" authorId="0" shapeId="0" xr:uid="{00000000-0006-0000-0000-000036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教改论文 10</t>
        </r>
      </text>
    </comment>
    <comment ref="W62" authorId="0" shapeId="0" xr:uid="{00000000-0006-0000-0000-000037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2014校级大创项目 15
</t>
        </r>
        <r>
          <rPr>
            <sz val="9"/>
            <color indexed="81"/>
            <rFont val="宋体"/>
            <family val="3"/>
            <charset val="134"/>
          </rPr>
          <t>2015</t>
        </r>
        <r>
          <rPr>
            <sz val="9"/>
            <color indexed="81"/>
            <rFont val="宋体"/>
            <family val="3"/>
            <charset val="134"/>
          </rPr>
          <t>科技创新</t>
        </r>
        <r>
          <rPr>
            <sz val="9"/>
            <color indexed="81"/>
            <rFont val="宋体"/>
            <family val="3"/>
            <charset val="134"/>
          </rPr>
          <t xml:space="preserve"> 50</t>
        </r>
      </text>
    </comment>
    <comment ref="M67" authorId="0" shapeId="0" xr:uid="{00000000-0006-0000-0000-000038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挑战杯 校级奖 2.5</t>
        </r>
      </text>
    </comment>
    <comment ref="M68" authorId="0" shapeId="0" xr:uid="{00000000-0006-0000-0000-000039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挑战杯 校级奖 2.5</t>
        </r>
      </text>
    </comment>
    <comment ref="W71" authorId="0" shapeId="0" xr:uid="{00000000-0006-0000-0000-00003A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2014校级大创项目 15</t>
        </r>
      </text>
    </comment>
    <comment ref="M79" authorId="0" shapeId="0" xr:uid="{00000000-0006-0000-0000-00003B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挑战杯 国家金奖 35
挑战杯 省一等奖 25
挑战杯 省二等奖 5
挑战杯 校级奖 5</t>
        </r>
      </text>
    </comment>
    <comment ref="P79" authorId="0" shapeId="0" xr:uid="{00000000-0006-0000-0000-00003C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教学成果 省二等奖 10</t>
        </r>
      </text>
    </comment>
    <comment ref="AA79" authorId="0" shapeId="0" xr:uid="{00000000-0006-0000-0000-00003D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省优势专业 电子科学与技术 5</t>
        </r>
      </text>
    </comment>
    <comment ref="AA81" authorId="0" shapeId="0" xr:uid="{00000000-0006-0000-0000-00003E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省优势专业 电子科学与技术 5</t>
        </r>
      </text>
    </comment>
    <comment ref="M82" authorId="0" shapeId="0" xr:uid="{00000000-0006-0000-0000-00003F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挑战杯 省二等奖 15</t>
        </r>
      </text>
    </comment>
    <comment ref="P82" authorId="0" shapeId="0" xr:uid="{00000000-0006-0000-0000-000040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教学成果 省二等奖 25</t>
        </r>
      </text>
    </comment>
    <comment ref="AA82" authorId="0" shapeId="0" xr:uid="{00000000-0006-0000-0000-000041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省优势专业 电子科学与技术 10</t>
        </r>
      </text>
    </comment>
    <comment ref="W84" authorId="0" shapeId="0" xr:uid="{00000000-0006-0000-0000-000042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校级教改项目 15
省学科规划课题申报未立项 4
高教项目 自制实验仪器 申报未立项 2</t>
        </r>
      </text>
    </comment>
    <comment ref="AA84" authorId="0" shapeId="0" xr:uid="{00000000-0006-0000-0000-000043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省优势专业 电子科学与技术 5</t>
        </r>
      </text>
    </comment>
    <comment ref="P85" authorId="0" shapeId="0" xr:uid="{00000000-0006-0000-0000-000044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教学成果 省二等奖 15</t>
        </r>
      </text>
    </comment>
    <comment ref="W85" authorId="0" shapeId="0" xr:uid="{00000000-0006-0000-0000-000045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省教改项目 50
省教育教学规划项目申报未立项 4</t>
        </r>
      </text>
    </comment>
    <comment ref="AE85" authorId="0" shapeId="0" xr:uid="{00000000-0006-0000-0000-000046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指导学生发表论文 10</t>
        </r>
      </text>
    </comment>
    <comment ref="M86" authorId="0" shapeId="0" xr:uid="{00000000-0006-0000-0000-000047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电子设计 省一等奖 25
电子设计 省二等奖 20</t>
        </r>
      </text>
    </comment>
    <comment ref="W86" authorId="0" shapeId="0" xr:uid="{00000000-0006-0000-0000-000048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2014校级大创项目 15</t>
        </r>
      </text>
    </comment>
    <comment ref="AA88" authorId="0" shapeId="0" xr:uid="{00000000-0006-0000-0000-000049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省优势专业 电子科学与技术 5</t>
        </r>
      </text>
    </comment>
    <comment ref="M89" authorId="0" shapeId="0" xr:uid="{00000000-0006-0000-0000-00004A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挑战杯 省二等奖 20</t>
        </r>
      </text>
    </comment>
    <comment ref="W89" authorId="0" shapeId="0" xr:uid="{00000000-0006-0000-0000-00004B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2014省大学生科技成果推广 50</t>
        </r>
      </text>
    </comment>
    <comment ref="M91" authorId="0" shapeId="0" xr:uid="{00000000-0006-0000-0000-00004C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电子设计 省二等奖 20</t>
        </r>
      </text>
    </comment>
    <comment ref="X91" authorId="0" shapeId="0" xr:uid="{00000000-0006-0000-0000-00004D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国家级电子信息技术虚拟实验中心 2</t>
        </r>
      </text>
    </comment>
    <comment ref="AA91" authorId="0" shapeId="0" xr:uid="{00000000-0006-0000-0000-00004E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省优势专业 电子科学与技术 5</t>
        </r>
      </text>
    </comment>
    <comment ref="W93" authorId="0" shapeId="0" xr:uid="{00000000-0006-0000-0000-00004F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2014校级高等教育研究项目 15
2015省级高等教学课堂改革申报未立项 4</t>
        </r>
      </text>
    </comment>
    <comment ref="AE93" authorId="0" shapeId="0" xr:uid="{00000000-0006-0000-0000-000050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发表教改论文 10</t>
        </r>
      </text>
    </comment>
    <comment ref="W94" authorId="0" shapeId="0" xr:uid="{00000000-0006-0000-0000-000051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2015校级高教一般课题 15</t>
        </r>
      </text>
    </comment>
    <comment ref="AA94" authorId="0" shapeId="0" xr:uid="{00000000-0006-0000-0000-000052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省优势专业 电子科学与技术 10</t>
        </r>
      </text>
    </comment>
    <comment ref="AA97" authorId="0" shapeId="0" xr:uid="{00000000-0006-0000-0000-000053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省优势专业 电子科学与技术 5</t>
        </r>
      </text>
    </comment>
    <comment ref="P102" authorId="0" shapeId="0" xr:uid="{00000000-0006-0000-0000-000054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面向电子类专业工程技术人才培养，数字电子技术系列课程改革的研究与实践 教学成果 省二等奖 6</t>
        </r>
      </text>
    </comment>
    <comment ref="X102" authorId="0" shapeId="0" xr:uid="{00000000-0006-0000-0000-000055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十二五省级实验中心 15
国家级电子信息技术虚拟实验中心 9</t>
        </r>
      </text>
    </comment>
    <comment ref="AE102" authorId="0" shapeId="0" xr:uid="{00000000-0006-0000-0000-000056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论文发表 10</t>
        </r>
      </text>
    </comment>
    <comment ref="M103" authorId="0" shapeId="0" xr:uid="{00000000-0006-0000-0000-000057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挑战杯 省二等奖 </t>
        </r>
        <r>
          <rPr>
            <sz val="9"/>
            <color indexed="81"/>
            <rFont val="宋体"/>
            <family val="3"/>
            <charset val="134"/>
          </rPr>
          <t>20</t>
        </r>
      </text>
    </comment>
    <comment ref="W103" authorId="0" shapeId="0" xr:uid="{00000000-0006-0000-0000-000058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2014校级大创项目 7.5</t>
        </r>
      </text>
    </comment>
    <comment ref="X103" authorId="0" shapeId="0" xr:uid="{00000000-0006-0000-0000-000059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十二五省级实验中心 2</t>
        </r>
      </text>
    </comment>
    <comment ref="M105" authorId="0" shapeId="0" xr:uid="{00000000-0006-0000-0000-00005A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电子设计 省二等奖 20
电子设计 校三等奖 5
电子设计参赛未获奖2组 4分</t>
        </r>
      </text>
    </comment>
    <comment ref="W105" authorId="0" shapeId="0" xr:uid="{00000000-0006-0000-0000-00005B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电子设计综合课程设计 校级教学模式改革 7.5
省级创业孵化项目 10 </t>
        </r>
      </text>
    </comment>
    <comment ref="AE105" authorId="0" shapeId="0" xr:uid="{00000000-0006-0000-0000-00005C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指导学生发表论文2篇 20</t>
        </r>
      </text>
    </comment>
    <comment ref="X106" authorId="0" shapeId="0" xr:uid="{00000000-0006-0000-0000-00005D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国家级电子信息技术虚拟实验中心 2</t>
        </r>
      </text>
    </comment>
    <comment ref="AB106" authorId="0" shapeId="0" xr:uid="{00000000-0006-0000-0000-00005E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EDA精品资源共享课（国家）23</t>
        </r>
      </text>
    </comment>
    <comment ref="W107" authorId="0" shapeId="0" xr:uid="{00000000-0006-0000-0000-00005F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自制实验仪器项目 申报未立项 4</t>
        </r>
      </text>
    </comment>
    <comment ref="X107" authorId="0" shapeId="0" xr:uid="{00000000-0006-0000-0000-000060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国家级电子信息技术虚拟实验中心 2</t>
        </r>
      </text>
    </comment>
    <comment ref="AE107" authorId="0" shapeId="0" xr:uid="{00000000-0006-0000-0000-000061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教学论文 10</t>
        </r>
      </text>
    </comment>
    <comment ref="X109" authorId="0" shapeId="0" xr:uid="{00000000-0006-0000-0000-000062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国家级电子信息技术虚拟实验中心 2</t>
        </r>
      </text>
    </comment>
    <comment ref="M110" authorId="0" shapeId="0" xr:uid="{00000000-0006-0000-0000-000063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电子设计 省一等奖 25
电子设计 省二等奖 20
智能车 国家一等奖 35
智能车 省一等奖 25
智能车 省二等奖 10</t>
        </r>
      </text>
    </comment>
    <comment ref="P110" authorId="0" shapeId="0" xr:uid="{00000000-0006-0000-0000-000064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面向电子类专业工程技术人才培养，数字电子技术系列课程改革的研究与实践 教学成果 省二等奖 10</t>
        </r>
      </text>
    </comment>
    <comment ref="W110" authorId="0" shapeId="0" xr:uid="{00000000-0006-0000-0000-000065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校级重点教改 5
电子设计综合课程设计</t>
        </r>
        <r>
          <rPr>
            <sz val="9"/>
            <color indexed="81"/>
            <rFont val="宋体"/>
            <family val="3"/>
            <charset val="134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校级教学模式改革</t>
        </r>
        <r>
          <rPr>
            <sz val="9"/>
            <color indexed="81"/>
            <rFont val="宋体"/>
            <family val="3"/>
            <charset val="134"/>
          </rPr>
          <t xml:space="preserve"> 7.5
国家级大创项目 40
省级创业孵化项目 10</t>
        </r>
      </text>
    </comment>
    <comment ref="X110" authorId="0" shapeId="0" xr:uid="{00000000-0006-0000-0000-000066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十二五省级实验中心 5
国家级电子信息技术虚拟实验中心 9</t>
        </r>
      </text>
    </comment>
    <comment ref="AA110" authorId="0" shapeId="0" xr:uid="{00000000-0006-0000-0000-000067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国家级专业 电子信息工程 2</t>
        </r>
      </text>
    </comment>
    <comment ref="AB110" authorId="0" shapeId="0" xr:uid="{00000000-0006-0000-0000-000068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EDA精品资源共享课（国家）10
校级翻转课堂+省课堂改革 15</t>
        </r>
      </text>
    </comment>
    <comment ref="AC110" authorId="0" shapeId="0" xr:uid="{00000000-0006-0000-0000-000069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数字电子技术基础 10</t>
        </r>
      </text>
    </comment>
    <comment ref="AE110" authorId="0" shapeId="0" xr:uid="{00000000-0006-0000-0000-00006A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指导学生论文 2篇 20</t>
        </r>
      </text>
    </comment>
    <comment ref="M111" authorId="0" shapeId="0" xr:uid="{00000000-0006-0000-0000-00006B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智能车 国家一等奖 35
智能车 省二等奖 10
智能车 省二等奖 10
电子设计 省一等奖 25</t>
        </r>
      </text>
    </comment>
    <comment ref="R111" authorId="0" shapeId="0" xr:uid="{00000000-0006-0000-0000-00006C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2014教学优秀奖 7</t>
        </r>
      </text>
    </comment>
    <comment ref="W111" authorId="0" shapeId="0" xr:uid="{00000000-0006-0000-0000-00006D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2014校级大创项目 15
省课堂教学模式改革申报未立项</t>
        </r>
        <r>
          <rPr>
            <sz val="9"/>
            <color indexed="81"/>
            <rFont val="宋体"/>
            <family val="3"/>
            <charset val="134"/>
          </rPr>
          <t xml:space="preserve"> 4
自制实验仪器设备申报未立项 2</t>
        </r>
      </text>
    </comment>
    <comment ref="X111" authorId="0" shapeId="0" xr:uid="{00000000-0006-0000-0000-00006E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国家级电子信息技术虚拟实验中心 2</t>
        </r>
      </text>
    </comment>
    <comment ref="AC111" authorId="0" shapeId="0" xr:uid="{00000000-0006-0000-0000-00006F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十一五国家规划教材 30</t>
        </r>
      </text>
    </comment>
    <comment ref="AE111" authorId="0" shapeId="0" xr:uid="{00000000-0006-0000-0000-000070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指导学生发表论文2篇 20
教学论文 10</t>
        </r>
      </text>
    </comment>
    <comment ref="W112" authorId="0" shapeId="0" xr:uid="{00000000-0006-0000-0000-000071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省级创业孵化项目 10</t>
        </r>
      </text>
    </comment>
    <comment ref="AB112" authorId="0" shapeId="0" xr:uid="{00000000-0006-0000-0000-000072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校级翻转课堂+省课堂改革 10</t>
        </r>
      </text>
    </comment>
    <comment ref="AE112" authorId="0" shapeId="0" xr:uid="{00000000-0006-0000-0000-000073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教改论文 10</t>
        </r>
      </text>
    </comment>
    <comment ref="X113" authorId="0" shapeId="0" xr:uid="{00000000-0006-0000-0000-000074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十二五省级实验中心 5</t>
        </r>
      </text>
    </comment>
    <comment ref="W114" authorId="0" shapeId="0" xr:uid="{00000000-0006-0000-0000-000075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2015省新苗 50
2014校级大创项目 7.5</t>
        </r>
      </text>
    </comment>
    <comment ref="X114" authorId="0" shapeId="0" xr:uid="{00000000-0006-0000-0000-000076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国家级电子信息技术虚拟实验中心 2</t>
        </r>
      </text>
    </comment>
    <comment ref="W115" authorId="0" shapeId="0" xr:uid="{00000000-0006-0000-0000-000077000000}">
      <text>
        <r>
          <rPr>
            <b/>
            <sz val="9"/>
            <color indexed="81"/>
            <rFont val="宋体"/>
            <family val="3"/>
            <charset val="134"/>
          </rPr>
          <t xml:space="preserve">Lenovo User:
</t>
        </r>
        <r>
          <rPr>
            <sz val="9"/>
            <color indexed="81"/>
            <rFont val="宋体"/>
            <family val="3"/>
            <charset val="134"/>
          </rPr>
          <t>2015省新苗 50</t>
        </r>
      </text>
    </comment>
    <comment ref="X116" authorId="0" shapeId="0" xr:uid="{00000000-0006-0000-0000-000078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十二五省级实验中心 3
国家级电子信息技术虚拟实验中心 4</t>
        </r>
      </text>
    </comment>
    <comment ref="W117" authorId="0" shapeId="0" xr:uid="{00000000-0006-0000-0000-000079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自制仪器设备专项课题 12</t>
        </r>
      </text>
    </comment>
    <comment ref="AE117" authorId="0" shapeId="0" xr:uid="{00000000-0006-0000-0000-00007A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核心期刊发表论文</t>
        </r>
        <r>
          <rPr>
            <sz val="9"/>
            <color indexed="81"/>
            <rFont val="宋体"/>
            <family val="3"/>
            <charset val="134"/>
          </rPr>
          <t xml:space="preserve"> 20</t>
        </r>
      </text>
    </comment>
    <comment ref="W118" authorId="0" shapeId="0" xr:uid="{00000000-0006-0000-0000-00007B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国家级大创项目 20
省级创业孵化项目 10
校级教改项目 15</t>
        </r>
      </text>
    </comment>
    <comment ref="X118" authorId="0" shapeId="0" xr:uid="{00000000-0006-0000-0000-00007C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国家级电子信息技术虚拟实验中心 4</t>
        </r>
      </text>
    </comment>
    <comment ref="AB118" authorId="0" shapeId="0" xr:uid="{00000000-0006-0000-0000-00007D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校级翻转课堂+省课堂改革 5</t>
        </r>
      </text>
    </comment>
    <comment ref="AE118" authorId="0" shapeId="0" xr:uid="{00000000-0006-0000-0000-00007E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教学论文 10</t>
        </r>
      </text>
    </comment>
    <comment ref="W119" authorId="0" shapeId="0" xr:uid="{00000000-0006-0000-0000-00007F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教改项目申请未立项 4
自制仪器设备专项课题 3</t>
        </r>
      </text>
    </comment>
    <comment ref="X120" authorId="0" shapeId="0" xr:uid="{00000000-0006-0000-0000-000080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国家级电子信息技术虚拟实验中心 2</t>
        </r>
      </text>
    </comment>
    <comment ref="W121" authorId="0" shapeId="0" xr:uid="{00000000-0006-0000-0000-000081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国家级大创项目 20
省级创业孵化项目 10
校级教改项目 15</t>
        </r>
      </text>
    </comment>
    <comment ref="AB121" authorId="0" shapeId="0" xr:uid="{00000000-0006-0000-0000-000082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校级翻转课堂+省课堂改革 5</t>
        </r>
      </text>
    </comment>
    <comment ref="W127" authorId="0" shapeId="0" xr:uid="{00000000-0006-0000-0000-000083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2015科技创新 50</t>
        </r>
      </text>
    </comment>
    <comment ref="AA127" authorId="0" shapeId="0" xr:uid="{00000000-0006-0000-0000-000084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省十二五新兴特色专业 集成电路设计与集成系统 10</t>
        </r>
      </text>
    </comment>
    <comment ref="M128" authorId="0" shapeId="0" xr:uid="{00000000-0006-0000-0000-000085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挑战杯 校级奖 5</t>
        </r>
      </text>
    </comment>
    <comment ref="M129" authorId="0" shapeId="0" xr:uid="{00000000-0006-0000-0000-000086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挑战杯 省二等 20</t>
        </r>
      </text>
    </comment>
    <comment ref="AA129" authorId="0" shapeId="0" xr:uid="{00000000-0006-0000-0000-000087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国家级专业 电子信息工程 18</t>
        </r>
      </text>
    </comment>
    <comment ref="P130" authorId="0" shapeId="0" xr:uid="{00000000-0006-0000-0000-000088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面向电子类专业工程技术人才培养，数字电子技术系列课程改革的研究与实践 教学成果 省二等奖 6</t>
        </r>
      </text>
    </comment>
    <comment ref="W130" authorId="0" shapeId="0" xr:uid="{00000000-0006-0000-0000-000089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2014国家级大创项目 100</t>
        </r>
      </text>
    </comment>
    <comment ref="W137" authorId="0" shapeId="0" xr:uid="{00000000-0006-0000-0000-00008A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2015科技创新 50</t>
        </r>
      </text>
    </comment>
    <comment ref="AA138" authorId="0" shapeId="0" xr:uid="{00000000-0006-0000-0000-00008B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国家级专业 电子信息工程 8</t>
        </r>
      </text>
    </comment>
    <comment ref="X141" authorId="0" shapeId="0" xr:uid="{00000000-0006-0000-0000-00008C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国家级电子信息技术虚拟实验中心 3</t>
        </r>
      </text>
    </comment>
    <comment ref="M143" authorId="0" shapeId="0" xr:uid="{00000000-0006-0000-0000-00008D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挑战杯 校级奖 5</t>
        </r>
      </text>
    </comment>
    <comment ref="W143" authorId="0" shapeId="0" xr:uid="{00000000-0006-0000-0000-00008E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2015高教课题校级重点项目 25</t>
        </r>
      </text>
    </comment>
    <comment ref="X143" authorId="0" shapeId="0" xr:uid="{00000000-0006-0000-0000-00008F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国家级电子信息技术虚拟实验中心 2</t>
        </r>
      </text>
    </comment>
    <comment ref="AA143" authorId="0" shapeId="0" xr:uid="{00000000-0006-0000-0000-000090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国家级专业 电子信息工程 4
省十二五新兴特色专业</t>
        </r>
        <r>
          <rPr>
            <sz val="9"/>
            <color indexed="81"/>
            <rFont val="宋体"/>
            <family val="3"/>
            <charset val="134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集成电路设计与集成系统</t>
        </r>
        <r>
          <rPr>
            <sz val="9"/>
            <color indexed="81"/>
            <rFont val="宋体"/>
            <family val="3"/>
            <charset val="134"/>
          </rPr>
          <t xml:space="preserve"> 10</t>
        </r>
      </text>
    </comment>
    <comment ref="AB143" authorId="0" shapeId="0" xr:uid="{00000000-0006-0000-0000-000091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EDA精品资源共享课（国家）15</t>
        </r>
      </text>
    </comment>
    <comment ref="P147" authorId="0" shapeId="0" xr:uid="{00000000-0006-0000-0000-000092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面向电子类专业工程技术人才培养，数字电子技术系列课程改革的研究与实践 教学成果 省二等奖 6</t>
        </r>
      </text>
    </comment>
    <comment ref="X147" authorId="0" shapeId="0" xr:uid="{00000000-0006-0000-0000-000093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国家级电子信息技术虚拟实验中心 2</t>
        </r>
      </text>
    </comment>
    <comment ref="AA147" authorId="0" shapeId="0" xr:uid="{00000000-0006-0000-0000-000094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国家级专业 电子信息工程 4</t>
        </r>
      </text>
    </comment>
    <comment ref="AB147" authorId="0" shapeId="0" xr:uid="{00000000-0006-0000-0000-000095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EDA精品资源共享课（国家）10</t>
        </r>
      </text>
    </comment>
    <comment ref="P149" authorId="0" shapeId="0" xr:uid="{00000000-0006-0000-0000-000096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面向电子类专业工程技术人才培养，数字电子技术系列课程改革的研究与实践 教学成果 省二等奖 6</t>
        </r>
      </text>
    </comment>
    <comment ref="X149" authorId="0" shapeId="0" xr:uid="{00000000-0006-0000-0000-000097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国家级电子信息技术虚拟实验中心 3</t>
        </r>
      </text>
    </comment>
    <comment ref="AA149" authorId="0" shapeId="0" xr:uid="{00000000-0006-0000-0000-000098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国家级专业 电子信息工程 4
省十二五新兴特色专业</t>
        </r>
        <r>
          <rPr>
            <sz val="9"/>
            <color indexed="81"/>
            <rFont val="宋体"/>
            <family val="3"/>
            <charset val="134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集成电路设计与集成系统</t>
        </r>
        <r>
          <rPr>
            <sz val="9"/>
            <color indexed="81"/>
            <rFont val="宋体"/>
            <family val="3"/>
            <charset val="134"/>
          </rPr>
          <t xml:space="preserve"> 10</t>
        </r>
      </text>
    </comment>
    <comment ref="AB149" authorId="0" shapeId="0" xr:uid="{00000000-0006-0000-0000-000099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EDA精品资源共享课（国家）22</t>
        </r>
      </text>
    </comment>
    <comment ref="W166" authorId="0" shapeId="0" xr:uid="{00000000-0006-0000-0000-00009A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国家级大创项目 20
2014校级大创项目 15</t>
        </r>
      </text>
    </comment>
    <comment ref="AB166" authorId="0" shapeId="0" xr:uid="{00000000-0006-0000-0000-00009B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校级翻转课堂+省课堂改革 5</t>
        </r>
      </text>
    </comment>
  </commentList>
</comments>
</file>

<file path=xl/sharedStrings.xml><?xml version="1.0" encoding="utf-8"?>
<sst xmlns="http://schemas.openxmlformats.org/spreadsheetml/2006/main" count="3674" uniqueCount="1288">
  <si>
    <t/>
  </si>
  <si>
    <t>05018</t>
  </si>
  <si>
    <t>王维平</t>
  </si>
  <si>
    <t>05019</t>
  </si>
  <si>
    <t>胡飞跃</t>
  </si>
  <si>
    <t>05042</t>
  </si>
  <si>
    <t>郑雪峰</t>
  </si>
  <si>
    <t>05051</t>
  </si>
  <si>
    <t>方志华</t>
  </si>
  <si>
    <t>05063</t>
  </si>
  <si>
    <t>耿友林</t>
  </si>
  <si>
    <t>40127</t>
  </si>
  <si>
    <t>徐丽燕</t>
  </si>
  <si>
    <t>40284</t>
  </si>
  <si>
    <t>杜铁钧</t>
  </si>
  <si>
    <t>40287</t>
  </si>
  <si>
    <t>40288</t>
  </si>
  <si>
    <t>项铁铭</t>
  </si>
  <si>
    <t>40802</t>
  </si>
  <si>
    <t>钱志华</t>
  </si>
  <si>
    <t>41061</t>
  </si>
  <si>
    <t>骆新江</t>
  </si>
  <si>
    <t>41133</t>
  </si>
  <si>
    <t>公晓丽</t>
  </si>
  <si>
    <t>41313</t>
  </si>
  <si>
    <t>张忠海</t>
  </si>
  <si>
    <t>姓名</t>
  </si>
  <si>
    <t>樊凌雁</t>
  </si>
  <si>
    <t>李月涛</t>
  </si>
  <si>
    <t>学科竞赛</t>
    <phoneticPr fontId="3" type="noConversion"/>
  </si>
  <si>
    <t>其它省级比赛</t>
    <phoneticPr fontId="3" type="noConversion"/>
  </si>
  <si>
    <t>教学成果奖</t>
    <phoneticPr fontId="3" type="noConversion"/>
  </si>
  <si>
    <t>教学名师奖</t>
    <phoneticPr fontId="3" type="noConversion"/>
  </si>
  <si>
    <t>其它教学奖励</t>
    <phoneticPr fontId="3" type="noConversion"/>
  </si>
  <si>
    <t>教学技能奖</t>
    <phoneticPr fontId="3" type="noConversion"/>
  </si>
  <si>
    <t>教改项目</t>
    <phoneticPr fontId="3" type="noConversion"/>
  </si>
  <si>
    <t>实验教学示范中心建设项目</t>
    <phoneticPr fontId="3" type="noConversion"/>
  </si>
  <si>
    <t>教学团队</t>
    <phoneticPr fontId="3" type="noConversion"/>
  </si>
  <si>
    <t>专业建设</t>
    <phoneticPr fontId="3" type="noConversion"/>
  </si>
  <si>
    <t>课程建设</t>
    <phoneticPr fontId="3" type="noConversion"/>
  </si>
  <si>
    <t>教材建设</t>
    <phoneticPr fontId="3" type="noConversion"/>
  </si>
  <si>
    <t>公开发表论文</t>
    <phoneticPr fontId="3" type="noConversion"/>
  </si>
  <si>
    <t>江源</t>
  </si>
  <si>
    <t>林君</t>
  </si>
  <si>
    <t>张辉朝</t>
  </si>
  <si>
    <t>马德</t>
  </si>
  <si>
    <t>周涛</t>
  </si>
  <si>
    <t>胡月</t>
  </si>
  <si>
    <t>孙宜琴</t>
  </si>
  <si>
    <t>王路文</t>
  </si>
  <si>
    <t>本科</t>
    <phoneticPr fontId="3" type="noConversion"/>
  </si>
  <si>
    <r>
      <rPr>
        <sz val="12"/>
        <rFont val="宋体"/>
        <family val="3"/>
        <charset val="134"/>
      </rPr>
      <t>序号</t>
    </r>
    <phoneticPr fontId="3" type="noConversion"/>
  </si>
  <si>
    <r>
      <rPr>
        <sz val="12"/>
        <rFont val="宋体"/>
        <family val="3"/>
        <charset val="134"/>
      </rPr>
      <t>部门</t>
    </r>
  </si>
  <si>
    <r>
      <rPr>
        <sz val="12"/>
        <rFont val="宋体"/>
        <family val="3"/>
        <charset val="134"/>
      </rPr>
      <t>姓名</t>
    </r>
  </si>
  <si>
    <r>
      <rPr>
        <sz val="12"/>
        <rFont val="宋体"/>
        <family val="3"/>
        <charset val="134"/>
      </rPr>
      <t>合计</t>
    </r>
    <phoneticPr fontId="3" type="noConversion"/>
  </si>
  <si>
    <t xml:space="preserve"> </t>
  </si>
  <si>
    <t>研究生</t>
  </si>
  <si>
    <t>序号</t>
  </si>
  <si>
    <t>职称</t>
  </si>
  <si>
    <t>考核分数</t>
  </si>
  <si>
    <t>考核等级</t>
  </si>
  <si>
    <t>A</t>
  </si>
  <si>
    <t>B</t>
  </si>
  <si>
    <t>C</t>
  </si>
  <si>
    <r>
      <t>学院考核工作组组长（签字）：</t>
    </r>
    <r>
      <rPr>
        <sz val="12"/>
        <rFont val="Times New Roman"/>
        <family val="1"/>
      </rPr>
      <t xml:space="preserve">   </t>
    </r>
    <r>
      <rPr>
        <sz val="10.5"/>
        <rFont val="Times New Roman"/>
        <family val="1"/>
      </rPr>
      <t xml:space="preserve">                            </t>
    </r>
    <r>
      <rPr>
        <sz val="12"/>
        <rFont val="Times New Roman"/>
        <family val="1"/>
      </rPr>
      <t xml:space="preserve">  </t>
    </r>
    <r>
      <rPr>
        <sz val="12"/>
        <rFont val="宋体"/>
        <family val="3"/>
        <charset val="134"/>
      </rPr>
      <t>年</t>
    </r>
    <r>
      <rPr>
        <sz val="12"/>
        <rFont val="Times New Roman"/>
        <family val="1"/>
      </rPr>
      <t xml:space="preserve">   </t>
    </r>
    <r>
      <rPr>
        <sz val="12"/>
        <rFont val="宋体"/>
        <family val="3"/>
        <charset val="134"/>
      </rPr>
      <t>月</t>
    </r>
    <r>
      <rPr>
        <sz val="12"/>
        <rFont val="Times New Roman"/>
        <family val="1"/>
      </rPr>
      <t xml:space="preserve">   </t>
    </r>
    <r>
      <rPr>
        <sz val="12"/>
        <rFont val="宋体"/>
        <family val="3"/>
        <charset val="134"/>
      </rPr>
      <t>日</t>
    </r>
    <phoneticPr fontId="28" type="noConversion"/>
  </si>
  <si>
    <t>S1(新)</t>
    <phoneticPr fontId="3" type="noConversion"/>
  </si>
  <si>
    <t>吴爱婷</t>
  </si>
  <si>
    <t>S1(新)无公式</t>
    <phoneticPr fontId="3" type="noConversion"/>
  </si>
  <si>
    <t>S32</t>
    <phoneticPr fontId="3" type="noConversion"/>
  </si>
  <si>
    <t>S3</t>
    <phoneticPr fontId="32" type="noConversion"/>
  </si>
  <si>
    <t>S41</t>
    <phoneticPr fontId="3" type="noConversion"/>
  </si>
  <si>
    <r>
      <t>S42</t>
    </r>
    <r>
      <rPr>
        <sz val="12"/>
        <rFont val="宋体"/>
        <family val="3"/>
        <charset val="134"/>
      </rPr>
      <t/>
    </r>
    <phoneticPr fontId="32" type="noConversion"/>
  </si>
  <si>
    <t>S43</t>
    <phoneticPr fontId="3" type="noConversion"/>
  </si>
  <si>
    <t>S4</t>
    <phoneticPr fontId="32" type="noConversion"/>
  </si>
  <si>
    <t>平均排名</t>
    <phoneticPr fontId="32" type="noConversion"/>
  </si>
  <si>
    <t>双肩挑</t>
    <phoneticPr fontId="3" type="noConversion"/>
  </si>
  <si>
    <t>学院教师平均教学工作量</t>
    <phoneticPr fontId="3" type="noConversion"/>
  </si>
  <si>
    <t>史剑光</t>
  </si>
  <si>
    <t>40968</t>
  </si>
  <si>
    <t>部门</t>
    <phoneticPr fontId="32" type="noConversion"/>
  </si>
  <si>
    <t>刘顺兰</t>
    <phoneticPr fontId="32" type="noConversion"/>
  </si>
  <si>
    <t>罗美华</t>
    <phoneticPr fontId="32" type="noConversion"/>
  </si>
  <si>
    <t>章红芳</t>
    <phoneticPr fontId="32" type="noConversion"/>
  </si>
  <si>
    <t>袁碧宇</t>
    <phoneticPr fontId="32" type="noConversion"/>
  </si>
  <si>
    <t>郭红梅</t>
    <phoneticPr fontId="32" type="noConversion"/>
  </si>
  <si>
    <t>马松月</t>
    <phoneticPr fontId="32" type="noConversion"/>
  </si>
  <si>
    <t>王永进</t>
    <phoneticPr fontId="32" type="noConversion"/>
  </si>
  <si>
    <t>胡绎茜</t>
    <phoneticPr fontId="32" type="noConversion"/>
  </si>
  <si>
    <t>张彦飞</t>
    <phoneticPr fontId="32" type="noConversion"/>
  </si>
  <si>
    <t>李月涛</t>
    <phoneticPr fontId="32" type="noConversion"/>
  </si>
  <si>
    <t>谷帅</t>
    <phoneticPr fontId="32" type="noConversion"/>
  </si>
  <si>
    <t>艾雪峰</t>
    <phoneticPr fontId="32" type="noConversion"/>
  </si>
  <si>
    <t>胡飞跃</t>
    <phoneticPr fontId="32" type="noConversion"/>
  </si>
  <si>
    <t>刘敬彪</t>
    <phoneticPr fontId="32" type="noConversion"/>
  </si>
  <si>
    <t>程知群</t>
    <phoneticPr fontId="32" type="noConversion"/>
  </si>
  <si>
    <t>常国军</t>
    <phoneticPr fontId="32" type="noConversion"/>
  </si>
  <si>
    <t>钱正洪</t>
    <phoneticPr fontId="32" type="noConversion"/>
  </si>
  <si>
    <t>白茹</t>
    <phoneticPr fontId="32" type="noConversion"/>
  </si>
  <si>
    <t>朱礼尧</t>
    <phoneticPr fontId="32" type="noConversion"/>
  </si>
  <si>
    <t>官伯然</t>
    <phoneticPr fontId="32" type="noConversion"/>
  </si>
  <si>
    <t>方志华</t>
    <phoneticPr fontId="32" type="noConversion"/>
  </si>
  <si>
    <t>耿友林</t>
    <phoneticPr fontId="32" type="noConversion"/>
  </si>
  <si>
    <t>项铁铭</t>
    <phoneticPr fontId="32" type="noConversion"/>
  </si>
  <si>
    <t>杜铁钧</t>
    <phoneticPr fontId="32" type="noConversion"/>
  </si>
  <si>
    <t>吴爱婷</t>
    <phoneticPr fontId="32" type="noConversion"/>
  </si>
  <si>
    <t>钱志华</t>
    <phoneticPr fontId="32" type="noConversion"/>
  </si>
  <si>
    <t>骆新江</t>
    <phoneticPr fontId="32" type="noConversion"/>
  </si>
  <si>
    <t>张忠海</t>
    <phoneticPr fontId="32" type="noConversion"/>
  </si>
  <si>
    <t>罗国清</t>
    <phoneticPr fontId="32" type="noConversion"/>
  </si>
  <si>
    <t>张晓红</t>
    <phoneticPr fontId="32" type="noConversion"/>
  </si>
  <si>
    <t>袁博</t>
    <phoneticPr fontId="32" type="noConversion"/>
  </si>
  <si>
    <t>胡志方</t>
    <phoneticPr fontId="32" type="noConversion"/>
  </si>
  <si>
    <t>代喜望</t>
    <phoneticPr fontId="32" type="noConversion"/>
  </si>
  <si>
    <t>高明煜</t>
    <phoneticPr fontId="32" type="noConversion"/>
  </si>
  <si>
    <t>张海峰</t>
    <phoneticPr fontId="32" type="noConversion"/>
  </si>
  <si>
    <t>章雪挺</t>
    <phoneticPr fontId="32" type="noConversion"/>
  </si>
  <si>
    <t>刘圆圆</t>
    <phoneticPr fontId="32" type="noConversion"/>
  </si>
  <si>
    <t>周巧娣</t>
    <phoneticPr fontId="32" type="noConversion"/>
  </si>
  <si>
    <t>张海鹏</t>
    <phoneticPr fontId="32" type="noConversion"/>
  </si>
  <si>
    <t>盛庆华</t>
    <phoneticPr fontId="32" type="noConversion"/>
  </si>
  <si>
    <t>顾梅园</t>
    <phoneticPr fontId="32" type="noConversion"/>
  </si>
  <si>
    <t>黄继业</t>
    <phoneticPr fontId="32" type="noConversion"/>
  </si>
  <si>
    <t>孔庆鹏</t>
    <phoneticPr fontId="32" type="noConversion"/>
  </si>
  <si>
    <t>蔡文郁</t>
    <phoneticPr fontId="32" type="noConversion"/>
  </si>
  <si>
    <t>于海滨</t>
    <phoneticPr fontId="32" type="noConversion"/>
  </si>
  <si>
    <t>吴占雄</t>
    <phoneticPr fontId="32" type="noConversion"/>
  </si>
  <si>
    <t>何志伟</t>
    <phoneticPr fontId="32" type="noConversion"/>
  </si>
  <si>
    <t>杨宇翔</t>
    <phoneticPr fontId="32" type="noConversion"/>
  </si>
  <si>
    <t>潘勉</t>
    <phoneticPr fontId="32" type="noConversion"/>
  </si>
  <si>
    <t>史剑光</t>
    <phoneticPr fontId="32" type="noConversion"/>
  </si>
  <si>
    <t>杨国卿</t>
    <phoneticPr fontId="32" type="noConversion"/>
  </si>
  <si>
    <t>彭时林</t>
    <phoneticPr fontId="32" type="noConversion"/>
  </si>
  <si>
    <t>顾海涛</t>
    <phoneticPr fontId="32" type="noConversion"/>
  </si>
  <si>
    <t>高秀敏</t>
    <phoneticPr fontId="32" type="noConversion"/>
  </si>
  <si>
    <t>辛青</t>
    <phoneticPr fontId="32" type="noConversion"/>
  </si>
  <si>
    <t>郭凌伟</t>
    <phoneticPr fontId="32" type="noConversion"/>
  </si>
  <si>
    <t>逯鑫淼</t>
    <phoneticPr fontId="32" type="noConversion"/>
  </si>
  <si>
    <t>赵巨峰</t>
    <phoneticPr fontId="32" type="noConversion"/>
  </si>
  <si>
    <t>牟旭东</t>
    <phoneticPr fontId="32" type="noConversion"/>
  </si>
  <si>
    <t>林君</t>
    <phoneticPr fontId="32" type="noConversion"/>
  </si>
  <si>
    <t>公晓丽</t>
    <phoneticPr fontId="32" type="noConversion"/>
  </si>
  <si>
    <t>张辉朝</t>
    <phoneticPr fontId="32" type="noConversion"/>
  </si>
  <si>
    <t>王维平</t>
    <phoneticPr fontId="32" type="noConversion"/>
  </si>
  <si>
    <t>臧月</t>
    <phoneticPr fontId="32" type="noConversion"/>
  </si>
  <si>
    <t>侯昌伦</t>
    <phoneticPr fontId="32" type="noConversion"/>
  </si>
  <si>
    <t>秦会斌</t>
    <phoneticPr fontId="32" type="noConversion"/>
  </si>
  <si>
    <t>杨翠蓉</t>
    <phoneticPr fontId="32" type="noConversion"/>
  </si>
  <si>
    <t>徐军明</t>
    <phoneticPr fontId="32" type="noConversion"/>
  </si>
  <si>
    <t>周继军</t>
    <phoneticPr fontId="32" type="noConversion"/>
  </si>
  <si>
    <t>高惠芳</t>
    <phoneticPr fontId="32" type="noConversion"/>
  </si>
  <si>
    <t>崔佳冬</t>
    <phoneticPr fontId="32" type="noConversion"/>
  </si>
  <si>
    <t>程筱军</t>
    <phoneticPr fontId="32" type="noConversion"/>
  </si>
  <si>
    <t>宋开新</t>
    <phoneticPr fontId="32" type="noConversion"/>
  </si>
  <si>
    <t>黄海云</t>
    <phoneticPr fontId="32" type="noConversion"/>
  </si>
  <si>
    <t>邵李焕</t>
    <phoneticPr fontId="32" type="noConversion"/>
  </si>
  <si>
    <t>应智花</t>
    <phoneticPr fontId="32" type="noConversion"/>
  </si>
  <si>
    <t>武军</t>
    <phoneticPr fontId="32" type="noConversion"/>
  </si>
  <si>
    <t>郑晓隆</t>
    <phoneticPr fontId="32" type="noConversion"/>
  </si>
  <si>
    <t>邓江峡</t>
    <phoneticPr fontId="32" type="noConversion"/>
  </si>
  <si>
    <t>张阳</t>
    <phoneticPr fontId="32" type="noConversion"/>
  </si>
  <si>
    <t>郑鹏</t>
    <phoneticPr fontId="32" type="noConversion"/>
  </si>
  <si>
    <t>胡永才</t>
    <phoneticPr fontId="32" type="noConversion"/>
  </si>
  <si>
    <t>孙海燕</t>
    <phoneticPr fontId="32" type="noConversion"/>
  </si>
  <si>
    <t>江源</t>
    <phoneticPr fontId="32" type="noConversion"/>
  </si>
  <si>
    <t>盛卫琴</t>
    <phoneticPr fontId="32" type="noConversion"/>
  </si>
  <si>
    <t>王光义</t>
    <phoneticPr fontId="32" type="noConversion"/>
  </si>
  <si>
    <t>刘公致</t>
    <phoneticPr fontId="32" type="noConversion"/>
  </si>
  <si>
    <t>吕伟锋</t>
    <phoneticPr fontId="32" type="noConversion"/>
  </si>
  <si>
    <t>张显飞</t>
    <phoneticPr fontId="32" type="noConversion"/>
  </si>
  <si>
    <t>刘国华</t>
    <phoneticPr fontId="32" type="noConversion"/>
  </si>
  <si>
    <t>牛小燕</t>
    <phoneticPr fontId="32" type="noConversion"/>
  </si>
  <si>
    <t>胡体玲</t>
    <phoneticPr fontId="32" type="noConversion"/>
  </si>
  <si>
    <t>张钰</t>
    <phoneticPr fontId="32" type="noConversion"/>
  </si>
  <si>
    <t>王康泰</t>
    <phoneticPr fontId="32" type="noConversion"/>
  </si>
  <si>
    <t>李付鹏</t>
    <phoneticPr fontId="32" type="noConversion"/>
  </si>
  <si>
    <t>沈怡然</t>
    <phoneticPr fontId="32" type="noConversion"/>
  </si>
  <si>
    <t>马学条</t>
    <phoneticPr fontId="32" type="noConversion"/>
  </si>
  <si>
    <t>王晓媛</t>
    <phoneticPr fontId="32" type="noConversion"/>
  </si>
  <si>
    <t>王勇佳</t>
    <phoneticPr fontId="32" type="noConversion"/>
  </si>
  <si>
    <t>郑雪峰</t>
    <phoneticPr fontId="32" type="noConversion"/>
  </si>
  <si>
    <t>柯华杰</t>
    <phoneticPr fontId="32" type="noConversion"/>
  </si>
  <si>
    <t>董志华</t>
    <phoneticPr fontId="32" type="noConversion"/>
  </si>
  <si>
    <t>张蒙</t>
    <phoneticPr fontId="32" type="noConversion"/>
  </si>
  <si>
    <t>李文钧</t>
    <phoneticPr fontId="32" type="noConversion"/>
  </si>
  <si>
    <t>董林玺</t>
    <phoneticPr fontId="32" type="noConversion"/>
  </si>
  <si>
    <t>文进才</t>
    <phoneticPr fontId="32" type="noConversion"/>
  </si>
  <si>
    <t>余厉阳</t>
    <phoneticPr fontId="32" type="noConversion"/>
  </si>
  <si>
    <t>李训根</t>
    <phoneticPr fontId="32" type="noConversion"/>
  </si>
  <si>
    <t>陈科明</t>
    <phoneticPr fontId="32" type="noConversion"/>
  </si>
  <si>
    <t>梁亚平</t>
    <phoneticPr fontId="32" type="noConversion"/>
  </si>
  <si>
    <t>冯涛</t>
    <phoneticPr fontId="32" type="noConversion"/>
  </si>
  <si>
    <t>高海军</t>
    <phoneticPr fontId="32" type="noConversion"/>
  </si>
  <si>
    <t>邝小飞</t>
    <phoneticPr fontId="32" type="noConversion"/>
  </si>
  <si>
    <t>周明珠</t>
    <phoneticPr fontId="32" type="noConversion"/>
  </si>
  <si>
    <t>程瑜华</t>
    <phoneticPr fontId="32" type="noConversion"/>
  </si>
  <si>
    <t>马德</t>
    <phoneticPr fontId="32" type="noConversion"/>
  </si>
  <si>
    <t>赵文生</t>
    <phoneticPr fontId="32" type="noConversion"/>
  </si>
  <si>
    <t>周涛</t>
    <phoneticPr fontId="32" type="noConversion"/>
  </si>
  <si>
    <t>王高峰</t>
    <phoneticPr fontId="32" type="noConversion"/>
  </si>
  <si>
    <t>胡月</t>
    <phoneticPr fontId="32" type="noConversion"/>
  </si>
  <si>
    <t>孙宜琴</t>
    <phoneticPr fontId="32" type="noConversion"/>
  </si>
  <si>
    <t>王路文</t>
    <phoneticPr fontId="32" type="noConversion"/>
  </si>
  <si>
    <t>王晶</t>
    <phoneticPr fontId="32" type="noConversion"/>
  </si>
  <si>
    <t>陈世昌</t>
    <phoneticPr fontId="32" type="noConversion"/>
  </si>
  <si>
    <t>岳克强</t>
    <phoneticPr fontId="32" type="noConversion"/>
  </si>
  <si>
    <t>徐丽燕</t>
    <phoneticPr fontId="32" type="noConversion"/>
  </si>
  <si>
    <t>赵鹏</t>
    <phoneticPr fontId="32" type="noConversion"/>
  </si>
  <si>
    <t>吴薇</t>
    <phoneticPr fontId="32" type="noConversion"/>
  </si>
  <si>
    <t>黄汐微</t>
    <phoneticPr fontId="32" type="noConversion"/>
  </si>
  <si>
    <t>汶飞</t>
    <phoneticPr fontId="32" type="noConversion"/>
  </si>
  <si>
    <t>袁振辉</t>
    <phoneticPr fontId="32" type="noConversion"/>
  </si>
  <si>
    <t>徐魁文</t>
    <phoneticPr fontId="32" type="noConversion"/>
  </si>
  <si>
    <t>王翔</t>
    <phoneticPr fontId="32" type="noConversion"/>
  </si>
  <si>
    <t>郑兴</t>
    <phoneticPr fontId="32" type="noConversion"/>
  </si>
  <si>
    <t>王彬</t>
    <phoneticPr fontId="32" type="noConversion"/>
  </si>
  <si>
    <t>任坤</t>
    <phoneticPr fontId="32" type="noConversion"/>
  </si>
  <si>
    <t>洪慧</t>
    <phoneticPr fontId="32" type="noConversion"/>
  </si>
  <si>
    <t>秦兴</t>
    <phoneticPr fontId="32" type="noConversion"/>
  </si>
  <si>
    <t>汪洁</t>
    <phoneticPr fontId="32" type="noConversion"/>
  </si>
  <si>
    <t>刘军</t>
    <phoneticPr fontId="32" type="noConversion"/>
  </si>
  <si>
    <t>马琪</t>
    <phoneticPr fontId="32" type="noConversion"/>
  </si>
  <si>
    <t>游彬</t>
    <phoneticPr fontId="32" type="noConversion"/>
  </si>
  <si>
    <t>周磊</t>
    <phoneticPr fontId="32" type="noConversion"/>
  </si>
  <si>
    <t>杨柳</t>
    <phoneticPr fontId="32" type="noConversion"/>
  </si>
  <si>
    <t>陈龙</t>
    <phoneticPr fontId="32" type="noConversion"/>
  </si>
  <si>
    <t>林弥</t>
    <phoneticPr fontId="32" type="noConversion"/>
  </si>
  <si>
    <t>李芸</t>
    <phoneticPr fontId="32" type="noConversion"/>
  </si>
  <si>
    <t>徐敏</t>
    <phoneticPr fontId="32" type="noConversion"/>
  </si>
  <si>
    <t>张珣</t>
    <phoneticPr fontId="32" type="noConversion"/>
  </si>
  <si>
    <t>胡冀</t>
    <phoneticPr fontId="32" type="noConversion"/>
  </si>
  <si>
    <t>郑梁</t>
    <phoneticPr fontId="32" type="noConversion"/>
  </si>
  <si>
    <t>李竹</t>
    <phoneticPr fontId="32" type="noConversion"/>
  </si>
  <si>
    <t>蒋洁</t>
    <phoneticPr fontId="32" type="noConversion"/>
  </si>
  <si>
    <t>曾毓</t>
    <phoneticPr fontId="32" type="noConversion"/>
  </si>
  <si>
    <t>胡松</t>
    <phoneticPr fontId="32" type="noConversion"/>
  </si>
  <si>
    <t>洪明</t>
    <phoneticPr fontId="32" type="noConversion"/>
  </si>
  <si>
    <t>彭亮</t>
    <phoneticPr fontId="32" type="noConversion"/>
  </si>
  <si>
    <t>陈瑾</t>
    <phoneticPr fontId="32" type="noConversion"/>
  </si>
  <si>
    <t>曾昕</t>
    <phoneticPr fontId="32" type="noConversion"/>
  </si>
  <si>
    <t>贾蕾</t>
    <phoneticPr fontId="32" type="noConversion"/>
  </si>
  <si>
    <t>张斌</t>
    <phoneticPr fontId="32" type="noConversion"/>
  </si>
  <si>
    <t>王卉</t>
    <phoneticPr fontId="32" type="noConversion"/>
  </si>
  <si>
    <t>行政</t>
    <phoneticPr fontId="32" type="noConversion"/>
  </si>
  <si>
    <t>磁电子</t>
    <phoneticPr fontId="32" type="noConversion"/>
  </si>
  <si>
    <t>微波</t>
    <phoneticPr fontId="32" type="noConversion"/>
  </si>
  <si>
    <t>系统</t>
    <phoneticPr fontId="32" type="noConversion"/>
  </si>
  <si>
    <t>环境</t>
    <phoneticPr fontId="32" type="noConversion"/>
  </si>
  <si>
    <t>CAE</t>
    <phoneticPr fontId="32" type="noConversion"/>
  </si>
  <si>
    <t>实验</t>
    <phoneticPr fontId="32" type="noConversion"/>
  </si>
  <si>
    <t>CAD</t>
    <phoneticPr fontId="32" type="noConversion"/>
  </si>
  <si>
    <t>部门</t>
    <phoneticPr fontId="34" type="noConversion"/>
  </si>
  <si>
    <t>教师工号</t>
    <phoneticPr fontId="34" type="noConversion"/>
  </si>
  <si>
    <t>教师姓名</t>
    <phoneticPr fontId="34" type="noConversion"/>
  </si>
  <si>
    <t>出国经历</t>
    <phoneticPr fontId="39" type="noConversion"/>
  </si>
  <si>
    <t>民族</t>
    <phoneticPr fontId="34" type="noConversion"/>
  </si>
  <si>
    <t>性别</t>
    <phoneticPr fontId="34" type="noConversion"/>
  </si>
  <si>
    <t>是否党员</t>
    <phoneticPr fontId="34" type="noConversion"/>
  </si>
  <si>
    <t>出生年</t>
    <phoneticPr fontId="34" type="noConversion"/>
  </si>
  <si>
    <t>出生日期</t>
    <phoneticPr fontId="34" type="noConversion"/>
  </si>
  <si>
    <t>职称</t>
    <phoneticPr fontId="34" type="noConversion"/>
  </si>
  <si>
    <t>系列</t>
    <phoneticPr fontId="34" type="noConversion"/>
  </si>
  <si>
    <t>毕业学校</t>
    <phoneticPr fontId="34" type="noConversion"/>
  </si>
  <si>
    <t>学历</t>
    <phoneticPr fontId="34" type="noConversion"/>
  </si>
  <si>
    <t>学位</t>
    <phoneticPr fontId="34" type="noConversion"/>
  </si>
  <si>
    <t>工作时间</t>
    <phoneticPr fontId="34" type="noConversion"/>
  </si>
  <si>
    <t>调入时间</t>
    <phoneticPr fontId="34" type="noConversion"/>
  </si>
  <si>
    <t>任职称时间</t>
    <phoneticPr fontId="34" type="noConversion"/>
  </si>
  <si>
    <t>办公电话</t>
    <phoneticPr fontId="34" type="noConversion"/>
  </si>
  <si>
    <t>住宅电话</t>
    <phoneticPr fontId="34" type="noConversion"/>
  </si>
  <si>
    <t xml:space="preserve"> 手   机</t>
    <phoneticPr fontId="34" type="noConversion"/>
  </si>
  <si>
    <t xml:space="preserve">  邮   箱</t>
    <phoneticPr fontId="34" type="noConversion"/>
  </si>
  <si>
    <t>身份证号</t>
    <phoneticPr fontId="34" type="noConversion"/>
  </si>
  <si>
    <t>邮编</t>
    <phoneticPr fontId="34" type="noConversion"/>
  </si>
  <si>
    <t>家庭住址</t>
    <phoneticPr fontId="34" type="noConversion"/>
  </si>
  <si>
    <t>学院办公室</t>
    <phoneticPr fontId="34" type="noConversion"/>
  </si>
  <si>
    <t>07008</t>
    <phoneticPr fontId="34" type="noConversion"/>
  </si>
  <si>
    <t>汉族</t>
    <phoneticPr fontId="34" type="noConversion"/>
  </si>
  <si>
    <t>女</t>
    <phoneticPr fontId="34" type="noConversion"/>
  </si>
  <si>
    <t>是</t>
    <phoneticPr fontId="34" type="noConversion"/>
  </si>
  <si>
    <t>1965</t>
    <phoneticPr fontId="34" type="noConversion"/>
  </si>
  <si>
    <t>1965-04-16</t>
    <phoneticPr fontId="34" type="noConversion"/>
  </si>
  <si>
    <t>教授</t>
    <phoneticPr fontId="34" type="noConversion"/>
  </si>
  <si>
    <t>专任教师</t>
    <phoneticPr fontId="34" type="noConversion"/>
  </si>
  <si>
    <t>正高</t>
    <phoneticPr fontId="34" type="noConversion"/>
  </si>
  <si>
    <t>杭州电子工业学院</t>
    <phoneticPr fontId="34" type="noConversion"/>
  </si>
  <si>
    <t>硕士</t>
    <phoneticPr fontId="34" type="noConversion"/>
  </si>
  <si>
    <t>liushunlan@hdu.edu.cn</t>
    <phoneticPr fontId="34" type="noConversion"/>
  </si>
  <si>
    <t>330106196504160102</t>
    <phoneticPr fontId="34" type="noConversion"/>
  </si>
  <si>
    <t>杭州市下城区流水苑12－3－102</t>
    <phoneticPr fontId="34" type="noConversion"/>
  </si>
  <si>
    <t>05006</t>
    <phoneticPr fontId="34" type="noConversion"/>
  </si>
  <si>
    <t>罗美华</t>
    <phoneticPr fontId="34" type="noConversion"/>
  </si>
  <si>
    <t>1971</t>
    <phoneticPr fontId="34" type="noConversion"/>
  </si>
  <si>
    <t>1971-04-02</t>
    <phoneticPr fontId="34" type="noConversion"/>
  </si>
  <si>
    <t>副教授</t>
    <phoneticPr fontId="34" type="noConversion"/>
  </si>
  <si>
    <t>思政辅导员</t>
    <phoneticPr fontId="34" type="noConversion"/>
  </si>
  <si>
    <t>副高</t>
    <phoneticPr fontId="34" type="noConversion"/>
  </si>
  <si>
    <t>浙江大学</t>
    <phoneticPr fontId="34" type="noConversion"/>
  </si>
  <si>
    <t>大学本科</t>
    <phoneticPr fontId="34" type="noConversion"/>
  </si>
  <si>
    <t>2006.11</t>
    <phoneticPr fontId="34" type="noConversion"/>
  </si>
  <si>
    <t>luomh@hdu.edu.cn</t>
    <phoneticPr fontId="34" type="noConversion"/>
  </si>
  <si>
    <t>330123710402132</t>
    <phoneticPr fontId="34" type="noConversion"/>
  </si>
  <si>
    <r>
      <t>杭州市下沙文汇苑小区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幢</t>
    </r>
    <r>
      <rPr>
        <sz val="10"/>
        <rFont val="宋体"/>
        <family val="3"/>
        <charset val="134"/>
      </rPr>
      <t>2单元801</t>
    </r>
    <phoneticPr fontId="34" type="noConversion"/>
  </si>
  <si>
    <t>23014</t>
    <phoneticPr fontId="34" type="noConversion"/>
  </si>
  <si>
    <t>王卉</t>
    <phoneticPr fontId="34" type="noConversion"/>
  </si>
  <si>
    <t>满族</t>
    <phoneticPr fontId="34" type="noConversion"/>
  </si>
  <si>
    <t>1973</t>
    <phoneticPr fontId="34" type="noConversion"/>
  </si>
  <si>
    <t>1973-11-13</t>
    <phoneticPr fontId="34" type="noConversion"/>
  </si>
  <si>
    <t>电子科技大学</t>
    <phoneticPr fontId="34" type="noConversion"/>
  </si>
  <si>
    <t>2007.09</t>
    <phoneticPr fontId="34" type="noConversion"/>
  </si>
  <si>
    <t>wanghui@hdu.edu.cn</t>
    <phoneticPr fontId="34" type="noConversion"/>
  </si>
  <si>
    <t>210422197311130242</t>
    <phoneticPr fontId="34" type="noConversion"/>
  </si>
  <si>
    <t>杭州市下沙高教园区高沙公寓1－1－102</t>
    <phoneticPr fontId="34" type="noConversion"/>
  </si>
  <si>
    <t>22010</t>
    <phoneticPr fontId="34" type="noConversion"/>
  </si>
  <si>
    <t>章红芳</t>
    <phoneticPr fontId="34" type="noConversion"/>
  </si>
  <si>
    <t>1978</t>
    <phoneticPr fontId="34" type="noConversion"/>
  </si>
  <si>
    <t>1978-03-08</t>
    <phoneticPr fontId="34" type="noConversion"/>
  </si>
  <si>
    <t>讲师</t>
    <phoneticPr fontId="34" type="noConversion"/>
  </si>
  <si>
    <t>实验</t>
    <phoneticPr fontId="34" type="noConversion"/>
  </si>
  <si>
    <t>中级</t>
    <phoneticPr fontId="34" type="noConversion"/>
  </si>
  <si>
    <t>杭州电子科技大学</t>
    <phoneticPr fontId="34" type="noConversion"/>
  </si>
  <si>
    <t>2006.09</t>
    <phoneticPr fontId="34" type="noConversion"/>
  </si>
  <si>
    <t>hfnet@hdu.edu.cn</t>
    <phoneticPr fontId="34" type="noConversion"/>
  </si>
  <si>
    <t>330501197803087480</t>
    <phoneticPr fontId="34" type="noConversion"/>
  </si>
  <si>
    <t>杭州市下沙学林街清雅苑2幢3单元401</t>
    <phoneticPr fontId="34" type="noConversion"/>
  </si>
  <si>
    <t>40449</t>
    <phoneticPr fontId="34" type="noConversion"/>
  </si>
  <si>
    <t>袁碧宇</t>
    <phoneticPr fontId="34" type="noConversion"/>
  </si>
  <si>
    <t>1979</t>
    <phoneticPr fontId="34" type="noConversion"/>
  </si>
  <si>
    <t>1979-12-22</t>
    <phoneticPr fontId="34" type="noConversion"/>
  </si>
  <si>
    <t>助理研究员</t>
    <phoneticPr fontId="34" type="noConversion"/>
  </si>
  <si>
    <t>行政管理</t>
    <phoneticPr fontId="34" type="noConversion"/>
  </si>
  <si>
    <t>yuanbiyu@hdu.edu.cn</t>
    <phoneticPr fontId="34" type="noConversion"/>
  </si>
  <si>
    <t>330227197912222503</t>
    <phoneticPr fontId="34" type="noConversion"/>
  </si>
  <si>
    <r>
      <rPr>
        <sz val="10"/>
        <rFont val="宋体"/>
        <family val="3"/>
        <charset val="134"/>
      </rPr>
      <t>下沙高教园区野风海天城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1003</t>
    </r>
    <phoneticPr fontId="34" type="noConversion"/>
  </si>
  <si>
    <t>05007</t>
    <phoneticPr fontId="34" type="noConversion"/>
  </si>
  <si>
    <t>1978-08-26</t>
    <phoneticPr fontId="34" type="noConversion"/>
  </si>
  <si>
    <t>2005.09</t>
    <phoneticPr fontId="34" type="noConversion"/>
  </si>
  <si>
    <t>jialei@hdu.edu.cn</t>
    <phoneticPr fontId="34" type="noConversion"/>
  </si>
  <si>
    <t>330725780826022</t>
    <phoneticPr fontId="34" type="noConversion"/>
  </si>
  <si>
    <t>杭州市下沙大都文苑风情9幢2单元301</t>
    <phoneticPr fontId="34" type="noConversion"/>
  </si>
  <si>
    <t>40798</t>
    <phoneticPr fontId="34" type="noConversion"/>
  </si>
  <si>
    <t>张斌</t>
    <phoneticPr fontId="34" type="noConversion"/>
  </si>
  <si>
    <t>否</t>
    <phoneticPr fontId="34" type="noConversion"/>
  </si>
  <si>
    <t>1982</t>
    <phoneticPr fontId="34" type="noConversion"/>
  </si>
  <si>
    <t>1982-04-02</t>
    <phoneticPr fontId="34" type="noConversion"/>
  </si>
  <si>
    <t>美国马赫西管理大学硕士</t>
    <phoneticPr fontId="34" type="noConversion"/>
  </si>
  <si>
    <t>2007.12</t>
    <phoneticPr fontId="34" type="noConversion"/>
  </si>
  <si>
    <t>zhanbin@hdu.edu.cn</t>
    <phoneticPr fontId="34" type="noConversion"/>
  </si>
  <si>
    <t>330103198204020028</t>
    <phoneticPr fontId="34" type="noConversion"/>
  </si>
  <si>
    <t>杭州市下城区国都公寓15-2-701</t>
    <phoneticPr fontId="34" type="noConversion"/>
  </si>
  <si>
    <t>41411</t>
    <phoneticPr fontId="34" type="noConversion"/>
  </si>
  <si>
    <t>张彦飞</t>
    <phoneticPr fontId="34" type="noConversion"/>
  </si>
  <si>
    <t>1982-10-10</t>
    <phoneticPr fontId="34" type="noConversion"/>
  </si>
  <si>
    <t>zhangyanfei@hdu.edu.cn</t>
    <phoneticPr fontId="34" type="noConversion"/>
  </si>
  <si>
    <t>371428198210105564</t>
    <phoneticPr fontId="34" type="noConversion"/>
  </si>
  <si>
    <t>杭州电子科技大学电子信息学院0451信箱</t>
    <phoneticPr fontId="34" type="noConversion"/>
  </si>
  <si>
    <t>41294</t>
    <phoneticPr fontId="34" type="noConversion"/>
  </si>
  <si>
    <t>胡绎茜</t>
    <phoneticPr fontId="34" type="noConversion"/>
  </si>
  <si>
    <t>1985</t>
    <phoneticPr fontId="34" type="noConversion"/>
  </si>
  <si>
    <t>1985-12-25</t>
    <phoneticPr fontId="34" type="noConversion"/>
  </si>
  <si>
    <t>助教</t>
    <phoneticPr fontId="34" type="noConversion"/>
  </si>
  <si>
    <t>浙江理工大学</t>
    <phoneticPr fontId="34" type="noConversion"/>
  </si>
  <si>
    <t>huyiqian@hdu.edu.cn</t>
    <phoneticPr fontId="34" type="noConversion"/>
  </si>
  <si>
    <t>330106198512251521</t>
    <phoneticPr fontId="34" type="noConversion"/>
  </si>
  <si>
    <t>杭州市西湖区丰潭路政苑小区42幢1单元501</t>
    <phoneticPr fontId="34" type="noConversion"/>
  </si>
  <si>
    <t>05022</t>
    <phoneticPr fontId="34" type="noConversion"/>
  </si>
  <si>
    <t>陈瑾</t>
    <phoneticPr fontId="34" type="noConversion"/>
  </si>
  <si>
    <t>1971-05-09</t>
    <phoneticPr fontId="34" type="noConversion"/>
  </si>
  <si>
    <t>1998.05</t>
    <phoneticPr fontId="34" type="noConversion"/>
  </si>
  <si>
    <t>chenjin@hdu.edu.cn</t>
    <phoneticPr fontId="34" type="noConversion"/>
  </si>
  <si>
    <t>360103710509172</t>
    <phoneticPr fontId="34" type="noConversion"/>
  </si>
  <si>
    <t>杭州西湖区文二西路嘉绿西苑11-2-401室，</t>
    <phoneticPr fontId="34" type="noConversion"/>
  </si>
  <si>
    <t>05055</t>
    <phoneticPr fontId="34" type="noConversion"/>
  </si>
  <si>
    <t>郭红梅</t>
    <phoneticPr fontId="34" type="noConversion"/>
  </si>
  <si>
    <t>1977</t>
    <phoneticPr fontId="34" type="noConversion"/>
  </si>
  <si>
    <t>1977-12-12</t>
    <phoneticPr fontId="34" type="noConversion"/>
  </si>
  <si>
    <t>2004.09</t>
    <phoneticPr fontId="34" type="noConversion"/>
  </si>
  <si>
    <t>g2_mail@hdu.edu.cn</t>
    <phoneticPr fontId="34" type="noConversion"/>
  </si>
  <si>
    <t>612701771212122</t>
    <phoneticPr fontId="34" type="noConversion"/>
  </si>
  <si>
    <t>杭州市下沙学林街清雅苑30幢2单元602</t>
    <phoneticPr fontId="34" type="noConversion"/>
  </si>
  <si>
    <t>38015</t>
    <phoneticPr fontId="34" type="noConversion"/>
  </si>
  <si>
    <t>马松月</t>
    <phoneticPr fontId="34" type="noConversion"/>
  </si>
  <si>
    <t>1978-09-23</t>
    <phoneticPr fontId="34" type="noConversion"/>
  </si>
  <si>
    <t xml:space="preserve">杭州电子工业 </t>
    <phoneticPr fontId="34" type="noConversion"/>
  </si>
  <si>
    <t>masongyue@hdu.edu.cn</t>
    <phoneticPr fontId="34" type="noConversion"/>
  </si>
  <si>
    <t>330623197809234465</t>
    <phoneticPr fontId="34" type="noConversion"/>
  </si>
  <si>
    <t>杭州市下沙大都文苑风情3幢702</t>
    <phoneticPr fontId="34" type="noConversion"/>
  </si>
  <si>
    <t>05064</t>
    <phoneticPr fontId="34" type="noConversion"/>
  </si>
  <si>
    <t>曾昕</t>
    <phoneticPr fontId="34" type="noConversion"/>
  </si>
  <si>
    <t>男</t>
    <phoneticPr fontId="34" type="noConversion"/>
  </si>
  <si>
    <t>1979-06-09</t>
    <phoneticPr fontId="34" type="noConversion"/>
  </si>
  <si>
    <t>zengxi@hdu.edu.cn</t>
    <phoneticPr fontId="34" type="noConversion"/>
  </si>
  <si>
    <t>430525790609001</t>
    <phoneticPr fontId="34" type="noConversion"/>
  </si>
  <si>
    <t>杭州市下沙学林街清雅苑10幢1单元102</t>
    <phoneticPr fontId="34" type="noConversion"/>
  </si>
  <si>
    <t>40760</t>
    <phoneticPr fontId="34" type="noConversion"/>
  </si>
  <si>
    <t>王永进</t>
    <phoneticPr fontId="34" type="noConversion"/>
  </si>
  <si>
    <t>1973-09-17</t>
    <phoneticPr fontId="34" type="noConversion"/>
  </si>
  <si>
    <t>复旦大学</t>
    <phoneticPr fontId="34" type="noConversion"/>
  </si>
  <si>
    <t>博士</t>
    <phoneticPr fontId="34" type="noConversion"/>
  </si>
  <si>
    <t>wyj0212@hdu.edu.cn</t>
    <phoneticPr fontId="34" type="noConversion"/>
  </si>
  <si>
    <t>413029197309174513</t>
    <phoneticPr fontId="34" type="noConversion"/>
  </si>
  <si>
    <t>浙江省杭州市江干区九堡镇金雅苑20-1-202</t>
    <phoneticPr fontId="34" type="noConversion"/>
  </si>
  <si>
    <t>1981</t>
  </si>
  <si>
    <t>1981-08-08</t>
    <phoneticPr fontId="34" type="noConversion"/>
  </si>
  <si>
    <t>上海大学</t>
    <phoneticPr fontId="34" type="noConversion"/>
  </si>
  <si>
    <t>硕士</t>
  </si>
  <si>
    <t>liyuetao@hdu.edu.cn</t>
    <phoneticPr fontId="34" type="noConversion"/>
  </si>
  <si>
    <t>谷帅</t>
    <phoneticPr fontId="34" type="noConversion"/>
  </si>
  <si>
    <t>1984</t>
    <phoneticPr fontId="34" type="noConversion"/>
  </si>
  <si>
    <t>1984-3-18</t>
    <phoneticPr fontId="34" type="noConversion"/>
  </si>
  <si>
    <t>初级</t>
    <phoneticPr fontId="34" type="noConversion"/>
  </si>
  <si>
    <t>上海师范大学</t>
    <phoneticPr fontId="34" type="noConversion"/>
  </si>
  <si>
    <t>gs318@hdu.edu.cn</t>
    <phoneticPr fontId="34" type="noConversion"/>
  </si>
  <si>
    <r>
      <t>3</t>
    </r>
    <r>
      <rPr>
        <sz val="11"/>
        <rFont val="宋体"/>
        <family val="3"/>
        <charset val="134"/>
      </rPr>
      <t>3068219840318006X</t>
    </r>
    <phoneticPr fontId="34" type="noConversion"/>
  </si>
  <si>
    <t>艾雪峰</t>
    <phoneticPr fontId="34" type="noConversion"/>
  </si>
  <si>
    <t>1986</t>
    <phoneticPr fontId="34" type="noConversion"/>
  </si>
  <si>
    <t>1986-12-21</t>
    <phoneticPr fontId="34" type="noConversion"/>
  </si>
  <si>
    <t>北京化工大学</t>
    <phoneticPr fontId="34" type="noConversion"/>
  </si>
  <si>
    <r>
      <t>a</t>
    </r>
    <r>
      <rPr>
        <u/>
        <sz val="11"/>
        <color indexed="12"/>
        <rFont val="宋体"/>
        <family val="3"/>
        <charset val="134"/>
      </rPr>
      <t>ixf@hdu.edu.cn</t>
    </r>
    <phoneticPr fontId="34" type="noConversion"/>
  </si>
  <si>
    <t>220104198612213000</t>
    <phoneticPr fontId="34" type="noConversion"/>
  </si>
  <si>
    <t>汉族</t>
  </si>
  <si>
    <t>1960</t>
  </si>
  <si>
    <t>1960-02-16</t>
  </si>
  <si>
    <t>副教授</t>
  </si>
  <si>
    <t xml:space="preserve">hufeiyue@hdu.edu.cn </t>
    <phoneticPr fontId="34" type="noConversion"/>
  </si>
  <si>
    <t>40475</t>
    <phoneticPr fontId="34" type="noConversion"/>
  </si>
  <si>
    <t>程知群</t>
    <phoneticPr fontId="34" type="noConversion"/>
  </si>
  <si>
    <t>1964</t>
    <phoneticPr fontId="34" type="noConversion"/>
  </si>
  <si>
    <t>1964-03-28</t>
    <phoneticPr fontId="34" type="noConversion"/>
  </si>
  <si>
    <t>中国科学院上海冶金研究所</t>
    <phoneticPr fontId="34" type="noConversion"/>
  </si>
  <si>
    <t>zhiqun@hdu.edu.cn</t>
    <phoneticPr fontId="34" type="noConversion"/>
  </si>
  <si>
    <t>340104196403281537</t>
    <phoneticPr fontId="34" type="noConversion"/>
  </si>
  <si>
    <t>杭州市下沙高教园区金沙学府51-1-501</t>
    <phoneticPr fontId="34" type="noConversion"/>
  </si>
  <si>
    <t>05044</t>
    <phoneticPr fontId="34" type="noConversion"/>
  </si>
  <si>
    <t>刘敬彪</t>
    <phoneticPr fontId="34" type="noConversion"/>
  </si>
  <si>
    <t>1964-04-11</t>
    <phoneticPr fontId="34" type="noConversion"/>
  </si>
  <si>
    <t>石油大学</t>
    <phoneticPr fontId="34" type="noConversion"/>
  </si>
  <si>
    <t>ab@hdu.edu.cn</t>
    <phoneticPr fontId="34" type="noConversion"/>
  </si>
  <si>
    <t>370502196404113257</t>
    <phoneticPr fontId="34" type="noConversion"/>
  </si>
  <si>
    <t>杭州西湖区华星路嘉绿青苑5-2-401</t>
    <phoneticPr fontId="34" type="noConversion"/>
  </si>
  <si>
    <t>CAD</t>
    <phoneticPr fontId="34" type="noConversion"/>
  </si>
  <si>
    <t>40028</t>
    <phoneticPr fontId="34" type="noConversion"/>
  </si>
  <si>
    <t>周磊</t>
    <phoneticPr fontId="34" type="noConversion"/>
  </si>
  <si>
    <t>3个月</t>
    <phoneticPr fontId="34" type="noConversion"/>
  </si>
  <si>
    <t>1975</t>
    <phoneticPr fontId="34" type="noConversion"/>
  </si>
  <si>
    <t>1975-10-29</t>
    <phoneticPr fontId="34" type="noConversion"/>
  </si>
  <si>
    <t>副研究员</t>
    <phoneticPr fontId="34" type="noConversion"/>
  </si>
  <si>
    <t>2009.09</t>
    <phoneticPr fontId="34" type="noConversion"/>
  </si>
  <si>
    <t>zhoulei@hdu.edu.cn</t>
    <phoneticPr fontId="34" type="noConversion"/>
  </si>
  <si>
    <t>370702197510291319</t>
  </si>
  <si>
    <t>杭州下沙高教园区清雅苑2幢2单元702</t>
    <phoneticPr fontId="34" type="noConversion"/>
  </si>
  <si>
    <t>40215</t>
    <phoneticPr fontId="34" type="noConversion"/>
  </si>
  <si>
    <t>李文钧</t>
    <phoneticPr fontId="34" type="noConversion"/>
  </si>
  <si>
    <t>1977-07-25</t>
    <phoneticPr fontId="34" type="noConversion"/>
  </si>
  <si>
    <t>中科院</t>
    <phoneticPr fontId="34" type="noConversion"/>
  </si>
  <si>
    <t>2006.10</t>
    <phoneticPr fontId="34" type="noConversion"/>
  </si>
  <si>
    <t>liwenjun@hdu.edu.cn</t>
    <phoneticPr fontId="34" type="noConversion"/>
  </si>
  <si>
    <t>330123197707255217</t>
  </si>
  <si>
    <t>杭州市西湖区翠苑二区19-2-502</t>
  </si>
  <si>
    <t>40196</t>
    <phoneticPr fontId="34" type="noConversion"/>
  </si>
  <si>
    <t>董林玺</t>
    <phoneticPr fontId="34" type="noConversion"/>
  </si>
  <si>
    <t>1976</t>
    <phoneticPr fontId="34" type="noConversion"/>
  </si>
  <si>
    <t>1976-01-04</t>
    <phoneticPr fontId="34" type="noConversion"/>
  </si>
  <si>
    <t>2005.11</t>
    <phoneticPr fontId="34" type="noConversion"/>
  </si>
  <si>
    <t>donglinxi@hdu.edu.cn</t>
    <phoneticPr fontId="34" type="noConversion"/>
  </si>
  <si>
    <t>370902760104125</t>
    <phoneticPr fontId="34" type="noConversion"/>
  </si>
  <si>
    <t>杭州下沙高教园区清雅苑2幢3单元1201</t>
    <phoneticPr fontId="34" type="noConversion"/>
  </si>
  <si>
    <t>40340</t>
    <phoneticPr fontId="34" type="noConversion"/>
  </si>
  <si>
    <t>游彬</t>
    <phoneticPr fontId="34" type="noConversion"/>
  </si>
  <si>
    <t>美国2014暑假，1年</t>
    <phoneticPr fontId="34" type="noConversion"/>
  </si>
  <si>
    <t>1974</t>
    <phoneticPr fontId="34" type="noConversion"/>
  </si>
  <si>
    <t>1974-05-30</t>
    <phoneticPr fontId="34" type="noConversion"/>
  </si>
  <si>
    <t>youbin@hdu.edu.cn</t>
    <phoneticPr fontId="34" type="noConversion"/>
  </si>
  <si>
    <t>620102197405305829</t>
    <phoneticPr fontId="34" type="noConversion"/>
  </si>
  <si>
    <r>
      <t>杭州市</t>
    </r>
    <r>
      <rPr>
        <sz val="12"/>
        <rFont val="宋体"/>
        <family val="3"/>
        <charset val="134"/>
      </rPr>
      <t>西湖区文一西路湖畔花园</t>
    </r>
    <r>
      <rPr>
        <sz val="12"/>
        <rFont val="Tahoma"/>
        <family val="2"/>
      </rPr>
      <t>63#302</t>
    </r>
    <phoneticPr fontId="34" type="noConversion"/>
  </si>
  <si>
    <t>40289</t>
    <phoneticPr fontId="34" type="noConversion"/>
  </si>
  <si>
    <t>文进才</t>
    <phoneticPr fontId="34" type="noConversion"/>
  </si>
  <si>
    <t>1980</t>
    <phoneticPr fontId="34" type="noConversion"/>
  </si>
  <si>
    <t>1980-02-19</t>
    <phoneticPr fontId="34" type="noConversion"/>
  </si>
  <si>
    <t>jcwen@hdu.edu.cn</t>
    <phoneticPr fontId="34" type="noConversion"/>
  </si>
  <si>
    <t>430921800219385</t>
  </si>
  <si>
    <t>杭州下沙高教园区杭州电子科技大学微电子CAD所</t>
    <phoneticPr fontId="34" type="noConversion"/>
  </si>
  <si>
    <t>23006</t>
    <phoneticPr fontId="34" type="noConversion"/>
  </si>
  <si>
    <t>马琪</t>
    <phoneticPr fontId="34" type="noConversion"/>
  </si>
  <si>
    <t>1968</t>
    <phoneticPr fontId="34" type="noConversion"/>
  </si>
  <si>
    <t>1968-04-23</t>
    <phoneticPr fontId="34" type="noConversion"/>
  </si>
  <si>
    <t>研究员</t>
    <phoneticPr fontId="34" type="noConversion"/>
  </si>
  <si>
    <t>maq68@126.com</t>
    <phoneticPr fontId="34" type="noConversion"/>
  </si>
  <si>
    <t>330106680423211</t>
  </si>
  <si>
    <t>杭州市西湖区保俶北路12号启真名苑4-3-702</t>
    <phoneticPr fontId="34" type="noConversion"/>
  </si>
  <si>
    <t>23015</t>
    <phoneticPr fontId="34" type="noConversion"/>
  </si>
  <si>
    <t>刘军</t>
    <phoneticPr fontId="34" type="noConversion"/>
  </si>
  <si>
    <t>1977-09-26</t>
    <phoneticPr fontId="34" type="noConversion"/>
  </si>
  <si>
    <t>ljun77@hdu.edu.cn</t>
    <phoneticPr fontId="34" type="noConversion"/>
  </si>
  <si>
    <t>330182770926061</t>
  </si>
  <si>
    <t>40311</t>
    <phoneticPr fontId="34" type="noConversion"/>
  </si>
  <si>
    <t>余厉阳</t>
    <phoneticPr fontId="34" type="noConversion"/>
  </si>
  <si>
    <t>1978-01-18</t>
    <phoneticPr fontId="34" type="noConversion"/>
  </si>
  <si>
    <t>2008.09</t>
    <phoneticPr fontId="34" type="noConversion"/>
  </si>
  <si>
    <t>yuliyang@hdu.edu.cn</t>
    <phoneticPr fontId="34" type="noConversion"/>
  </si>
  <si>
    <t>330724197801180038</t>
  </si>
  <si>
    <t>浙江省西湖区天目山路山水人家白沙岛7-2-602</t>
    <phoneticPr fontId="34" type="noConversion"/>
  </si>
  <si>
    <t>40151</t>
    <phoneticPr fontId="34" type="noConversion"/>
  </si>
  <si>
    <t>汪洁</t>
    <phoneticPr fontId="34" type="noConversion"/>
  </si>
  <si>
    <r>
      <t>美国2</t>
    </r>
    <r>
      <rPr>
        <sz val="11"/>
        <rFont val="宋体"/>
        <family val="3"/>
        <charset val="134"/>
      </rPr>
      <t>014暑假</t>
    </r>
    <phoneticPr fontId="34" type="noConversion"/>
  </si>
  <si>
    <t>1976-01-19</t>
    <phoneticPr fontId="34" type="noConversion"/>
  </si>
  <si>
    <t>2005.05</t>
    <phoneticPr fontId="34" type="noConversion"/>
  </si>
  <si>
    <t>wangjiehiee@163.com</t>
    <phoneticPr fontId="34" type="noConversion"/>
  </si>
  <si>
    <t>360403197601190626</t>
    <phoneticPr fontId="34" type="noConversion"/>
  </si>
  <si>
    <t>杭州市杭海路1636号复地连城国际花园3-1栋2单元807室</t>
    <phoneticPr fontId="34" type="noConversion"/>
  </si>
  <si>
    <t>40294</t>
    <phoneticPr fontId="34" type="noConversion"/>
  </si>
  <si>
    <t>李训根</t>
    <phoneticPr fontId="34" type="noConversion"/>
  </si>
  <si>
    <t>1970</t>
    <phoneticPr fontId="34" type="noConversion"/>
  </si>
  <si>
    <t>1970-11-28</t>
    <phoneticPr fontId="34" type="noConversion"/>
  </si>
  <si>
    <t>lixg@hdu.edu.cn</t>
    <phoneticPr fontId="34" type="noConversion"/>
  </si>
  <si>
    <t>杭州市翠苑5区20-1304</t>
    <phoneticPr fontId="34" type="noConversion"/>
  </si>
  <si>
    <t>40603</t>
    <phoneticPr fontId="34" type="noConversion"/>
  </si>
  <si>
    <t>秦兴</t>
    <phoneticPr fontId="34" type="noConversion"/>
  </si>
  <si>
    <t>1975-05-29</t>
    <phoneticPr fontId="34" type="noConversion"/>
  </si>
  <si>
    <t>qinx@hdu.edu.cn</t>
    <phoneticPr fontId="34" type="noConversion"/>
  </si>
  <si>
    <t>330106197505290050</t>
    <phoneticPr fontId="34" type="noConversion"/>
  </si>
  <si>
    <t xml:space="preserve">杭州西湖区政新花园4-2-301 </t>
    <phoneticPr fontId="34" type="noConversion"/>
  </si>
  <si>
    <t>40766</t>
    <phoneticPr fontId="34" type="noConversion"/>
  </si>
  <si>
    <t>陈科明</t>
    <phoneticPr fontId="34" type="noConversion"/>
  </si>
  <si>
    <t>1978-11-06</t>
    <phoneticPr fontId="34" type="noConversion"/>
  </si>
  <si>
    <t>keming@hdu.edu.cn</t>
    <phoneticPr fontId="34" type="noConversion"/>
  </si>
  <si>
    <t>330902197811065212</t>
    <phoneticPr fontId="34" type="noConversion"/>
  </si>
  <si>
    <t>浙江省 杭州市 江干区 九堡 金雅苑 12-2-1301</t>
    <phoneticPr fontId="34" type="noConversion"/>
  </si>
  <si>
    <t>40785</t>
    <phoneticPr fontId="34" type="noConversion"/>
  </si>
  <si>
    <t>洪慧</t>
    <phoneticPr fontId="34" type="noConversion"/>
  </si>
  <si>
    <t>1979-10-21</t>
    <phoneticPr fontId="34" type="noConversion"/>
  </si>
  <si>
    <t>hongh@hdu.edu.cn</t>
    <phoneticPr fontId="34" type="noConversion"/>
  </si>
  <si>
    <t>330127791021461</t>
  </si>
  <si>
    <t>杭州市上城区天福花园小区18-3-701</t>
    <phoneticPr fontId="34" type="noConversion"/>
  </si>
  <si>
    <t>40811</t>
    <phoneticPr fontId="34" type="noConversion"/>
  </si>
  <si>
    <t>梁亚平</t>
    <phoneticPr fontId="34" type="noConversion"/>
  </si>
  <si>
    <t>海外</t>
    <phoneticPr fontId="34" type="noConversion"/>
  </si>
  <si>
    <t>1973-08-12</t>
    <phoneticPr fontId="34" type="noConversion"/>
  </si>
  <si>
    <t>美国加利福尼亚大学</t>
    <phoneticPr fontId="34" type="noConversion"/>
  </si>
  <si>
    <t>2007.11</t>
    <phoneticPr fontId="34" type="noConversion"/>
  </si>
  <si>
    <t>ypliang@hdu.edu.cn</t>
    <phoneticPr fontId="34" type="noConversion"/>
  </si>
  <si>
    <t>130105197308121828</t>
  </si>
  <si>
    <t>杭州市余杭区五常大道高教路翡翠城西南区玉泉苑7-1-501</t>
    <phoneticPr fontId="34" type="noConversion"/>
  </si>
  <si>
    <t>40964</t>
    <phoneticPr fontId="34" type="noConversion"/>
  </si>
  <si>
    <t>冯涛</t>
    <phoneticPr fontId="34" type="noConversion"/>
  </si>
  <si>
    <t>1976-07-01</t>
    <phoneticPr fontId="34" type="noConversion"/>
  </si>
  <si>
    <t>加拿大麦克马斯特大学</t>
    <phoneticPr fontId="34" type="noConversion"/>
  </si>
  <si>
    <t>fengt@hdu.edu.cn</t>
    <phoneticPr fontId="34" type="noConversion"/>
  </si>
  <si>
    <t>340304197607010435</t>
  </si>
  <si>
    <t>杭州市下沙高教园区福雷德广场2-3-702</t>
    <phoneticPr fontId="34" type="noConversion"/>
  </si>
  <si>
    <t>41004</t>
    <phoneticPr fontId="34" type="noConversion"/>
  </si>
  <si>
    <t>钱正洪</t>
    <phoneticPr fontId="34" type="noConversion"/>
  </si>
  <si>
    <t>1967</t>
    <phoneticPr fontId="34" type="noConversion"/>
  </si>
  <si>
    <t>1967-01-01</t>
    <phoneticPr fontId="34" type="noConversion"/>
  </si>
  <si>
    <t>明尼苏达大学</t>
    <phoneticPr fontId="34" type="noConversion"/>
  </si>
  <si>
    <t>2009.11</t>
    <phoneticPr fontId="34" type="noConversion"/>
  </si>
  <si>
    <r>
      <t>13136127536</t>
    </r>
    <r>
      <rPr>
        <sz val="11"/>
        <rFont val="宋体"/>
        <family val="3"/>
        <charset val="134"/>
      </rPr>
      <t>/18157128705</t>
    </r>
    <phoneticPr fontId="34" type="noConversion"/>
  </si>
  <si>
    <t>zqian@hdu.edu.cn</t>
    <phoneticPr fontId="34" type="noConversion"/>
  </si>
  <si>
    <t>41090</t>
    <phoneticPr fontId="34" type="noConversion"/>
  </si>
  <si>
    <t>高海军</t>
    <phoneticPr fontId="34" type="noConversion"/>
  </si>
  <si>
    <t>1981</t>
    <phoneticPr fontId="34" type="noConversion"/>
  </si>
  <si>
    <t>1981-07-08</t>
    <phoneticPr fontId="34" type="noConversion"/>
  </si>
  <si>
    <t>中国科学院微电子研究所</t>
    <phoneticPr fontId="34" type="noConversion"/>
  </si>
  <si>
    <t>2009.08</t>
    <phoneticPr fontId="34" type="noConversion"/>
  </si>
  <si>
    <t>gaohaijun_hdu@163.com</t>
    <phoneticPr fontId="34" type="noConversion"/>
  </si>
  <si>
    <t>339005198107085917</t>
  </si>
  <si>
    <t>杭州下沙高教园区杭州电子科技大学微电子CAD所</t>
  </si>
  <si>
    <t>40919</t>
    <phoneticPr fontId="34" type="noConversion"/>
  </si>
  <si>
    <t>白茹</t>
    <phoneticPr fontId="34" type="noConversion"/>
  </si>
  <si>
    <t>1981-04-24</t>
    <phoneticPr fontId="34" type="noConversion"/>
  </si>
  <si>
    <t>bairu@hdu.edu.cn</t>
    <phoneticPr fontId="34" type="noConversion"/>
  </si>
  <si>
    <t>410901198104241545</t>
    <phoneticPr fontId="34" type="noConversion"/>
  </si>
  <si>
    <t>浙江省杭州市下沙高教园区杭州电子科技大学电子信息学院</t>
    <phoneticPr fontId="34" type="noConversion"/>
  </si>
  <si>
    <t>41130</t>
    <phoneticPr fontId="34" type="noConversion"/>
  </si>
  <si>
    <t>邝小飞</t>
    <phoneticPr fontId="34" type="noConversion"/>
  </si>
  <si>
    <t xml:space="preserve">海外 </t>
    <phoneticPr fontId="34" type="noConversion"/>
  </si>
  <si>
    <t>1971-08-26</t>
    <phoneticPr fontId="34" type="noConversion"/>
  </si>
  <si>
    <t>中国科学院</t>
    <phoneticPr fontId="34" type="noConversion"/>
  </si>
  <si>
    <t>2003.08</t>
    <phoneticPr fontId="34" type="noConversion"/>
  </si>
  <si>
    <t>kuangxiaofei@hdu.edu.cn</t>
    <phoneticPr fontId="34" type="noConversion"/>
  </si>
  <si>
    <t>432901197108260015</t>
  </si>
  <si>
    <t>浙江省杭州市江干区下沙街道高沙教师公寓3-6-201</t>
    <phoneticPr fontId="34" type="noConversion"/>
  </si>
  <si>
    <t>41132</t>
    <phoneticPr fontId="34" type="noConversion"/>
  </si>
  <si>
    <t>朱礼尧</t>
    <phoneticPr fontId="34" type="noConversion"/>
  </si>
  <si>
    <t>1978-04-07</t>
    <phoneticPr fontId="34" type="noConversion"/>
  </si>
  <si>
    <t>北京理工大学</t>
    <phoneticPr fontId="34" type="noConversion"/>
  </si>
  <si>
    <t>zly@hdu.edu.cn</t>
    <phoneticPr fontId="34" type="noConversion"/>
  </si>
  <si>
    <t>370102197804074536</t>
  </si>
  <si>
    <t>杭州市江干区新业北路与学林街交叉口名称湖左岸2栋2单元201信箱</t>
    <phoneticPr fontId="34" type="noConversion"/>
  </si>
  <si>
    <t>实验中心</t>
    <phoneticPr fontId="34" type="noConversion"/>
  </si>
  <si>
    <t>41036</t>
    <phoneticPr fontId="34" type="noConversion"/>
  </si>
  <si>
    <t>周明珠</t>
    <phoneticPr fontId="34" type="noConversion"/>
  </si>
  <si>
    <t>比利时2014.06出，3个月</t>
    <phoneticPr fontId="34" type="noConversion"/>
  </si>
  <si>
    <t>1981-06-18</t>
    <phoneticPr fontId="34" type="noConversion"/>
  </si>
  <si>
    <t>东南大学</t>
  </si>
  <si>
    <t>zhoumingzhu@hdu.edu.cn</t>
  </si>
  <si>
    <t>410103198106182488</t>
  </si>
  <si>
    <t>杭州电子科技大学电子信息学院</t>
    <phoneticPr fontId="34" type="noConversion"/>
  </si>
  <si>
    <t>41144</t>
    <phoneticPr fontId="34" type="noConversion"/>
  </si>
  <si>
    <t>任坤</t>
    <phoneticPr fontId="34" type="noConversion"/>
  </si>
  <si>
    <t>回族</t>
    <phoneticPr fontId="34" type="noConversion"/>
  </si>
  <si>
    <t>1979-12-18</t>
    <phoneticPr fontId="34" type="noConversion"/>
  </si>
  <si>
    <t>renkun@hdu.edu.cn</t>
    <phoneticPr fontId="34" type="noConversion"/>
  </si>
  <si>
    <t>132237197912180013</t>
    <phoneticPr fontId="34" type="noConversion"/>
  </si>
  <si>
    <t>杭州市下城区东新园望景苑7－3-601</t>
    <phoneticPr fontId="34" type="noConversion"/>
  </si>
  <si>
    <t>王彬</t>
    <phoneticPr fontId="34" type="noConversion"/>
  </si>
  <si>
    <t>1973-05-04</t>
    <phoneticPr fontId="34" type="noConversion"/>
  </si>
  <si>
    <t>马里兰大学</t>
    <phoneticPr fontId="34" type="noConversion"/>
  </si>
  <si>
    <t>wangbins@hdu.edu.cn</t>
    <phoneticPr fontId="34" type="noConversion"/>
  </si>
  <si>
    <t>程瑜华</t>
    <phoneticPr fontId="34" type="noConversion"/>
  </si>
  <si>
    <t>1983</t>
    <phoneticPr fontId="34" type="noConversion"/>
  </si>
  <si>
    <t>1983-11</t>
    <phoneticPr fontId="34" type="noConversion"/>
  </si>
  <si>
    <t>chengyh@hdu.edu.cn</t>
    <phoneticPr fontId="34" type="noConversion"/>
  </si>
  <si>
    <t>330724198311112918</t>
  </si>
  <si>
    <t>杭州市滨江区东冠路655号金盛曼城11幢2单元2102室</t>
    <phoneticPr fontId="34" type="noConversion"/>
  </si>
  <si>
    <t>41320</t>
    <phoneticPr fontId="34" type="noConversion"/>
  </si>
  <si>
    <t>郑兴</t>
    <phoneticPr fontId="34" type="noConversion"/>
  </si>
  <si>
    <t>英国，1年</t>
    <phoneticPr fontId="34" type="noConversion"/>
  </si>
  <si>
    <t>1983-07-17</t>
    <phoneticPr fontId="34" type="noConversion"/>
  </si>
  <si>
    <t>英国班戈大学</t>
    <phoneticPr fontId="34" type="noConversion"/>
  </si>
  <si>
    <t>zhengxing@hdu.edu.cn</t>
    <phoneticPr fontId="34" type="noConversion"/>
  </si>
  <si>
    <t>330106198307170036</t>
  </si>
  <si>
    <t>浙江省杭州市文一西路833号大华西溪风情2期7幢201</t>
    <phoneticPr fontId="34" type="noConversion"/>
  </si>
  <si>
    <t>王翔</t>
    <phoneticPr fontId="34" type="noConversion"/>
  </si>
  <si>
    <t>1984-07</t>
    <phoneticPr fontId="34" type="noConversion"/>
  </si>
  <si>
    <t>wangxiang@hdu.edu.cn</t>
    <phoneticPr fontId="34" type="noConversion"/>
  </si>
  <si>
    <t>320504198407281750</t>
    <phoneticPr fontId="34" type="noConversion"/>
  </si>
  <si>
    <t>浙江省杭州市文一路物华小区25幢701室</t>
    <phoneticPr fontId="34" type="noConversion"/>
  </si>
  <si>
    <t>马德</t>
    <phoneticPr fontId="34" type="noConversion"/>
  </si>
  <si>
    <t>1985</t>
    <phoneticPr fontId="39" type="noConversion"/>
  </si>
  <si>
    <r>
      <t>1985</t>
    </r>
    <r>
      <rPr>
        <sz val="11"/>
        <rFont val="宋体"/>
        <family val="3"/>
        <charset val="134"/>
      </rPr>
      <t>-</t>
    </r>
    <r>
      <rPr>
        <sz val="11"/>
        <rFont val="宋体"/>
        <family val="3"/>
        <charset val="134"/>
      </rPr>
      <t>6</t>
    </r>
    <r>
      <rPr>
        <sz val="11"/>
        <rFont val="宋体"/>
        <family val="3"/>
        <charset val="134"/>
      </rPr>
      <t>-</t>
    </r>
    <r>
      <rPr>
        <sz val="11"/>
        <rFont val="宋体"/>
        <family val="3"/>
        <charset val="134"/>
      </rPr>
      <t>20</t>
    </r>
    <phoneticPr fontId="34" type="noConversion"/>
  </si>
  <si>
    <t>madehd@163.com</t>
    <phoneticPr fontId="34" type="noConversion"/>
  </si>
  <si>
    <t>周涛</t>
    <phoneticPr fontId="34" type="noConversion"/>
  </si>
  <si>
    <t>法国回来</t>
    <phoneticPr fontId="34" type="noConversion"/>
  </si>
  <si>
    <t>1983</t>
    <phoneticPr fontId="39" type="noConversion"/>
  </si>
  <si>
    <t>1983-10-26</t>
    <phoneticPr fontId="34" type="noConversion"/>
  </si>
  <si>
    <t>法国里昂国立应用研究所</t>
    <phoneticPr fontId="34" type="noConversion"/>
  </si>
  <si>
    <t>antena@163.com</t>
    <phoneticPr fontId="34" type="noConversion"/>
  </si>
  <si>
    <t>赵文生</t>
    <phoneticPr fontId="34" type="noConversion"/>
  </si>
  <si>
    <t>海外背景</t>
    <phoneticPr fontId="34" type="noConversion"/>
  </si>
  <si>
    <t>1986</t>
    <phoneticPr fontId="39" type="noConversion"/>
  </si>
  <si>
    <t>1986-11-21</t>
    <phoneticPr fontId="34" type="noConversion"/>
  </si>
  <si>
    <t>wshzhao@hdu.edu.cn</t>
    <phoneticPr fontId="34" type="noConversion"/>
  </si>
  <si>
    <t>胡月</t>
    <phoneticPr fontId="34" type="noConversion"/>
  </si>
  <si>
    <r>
      <t>1984</t>
    </r>
    <r>
      <rPr>
        <sz val="11"/>
        <rFont val="宋体"/>
        <family val="3"/>
        <charset val="134"/>
      </rPr>
      <t>-</t>
    </r>
    <r>
      <rPr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>-</t>
    </r>
    <r>
      <rPr>
        <sz val="11"/>
        <rFont val="宋体"/>
        <family val="3"/>
        <charset val="134"/>
      </rPr>
      <t>18</t>
    </r>
    <phoneticPr fontId="34" type="noConversion"/>
  </si>
  <si>
    <t>武汉大学</t>
    <phoneticPr fontId="34" type="noConversion"/>
  </si>
  <si>
    <t>王高峰</t>
    <phoneticPr fontId="34" type="noConversion"/>
  </si>
  <si>
    <t>1965-12</t>
    <phoneticPr fontId="34" type="noConversion"/>
  </si>
  <si>
    <t>斯坦福大学</t>
    <phoneticPr fontId="34" type="noConversion"/>
  </si>
  <si>
    <t>gaofeng@hdu.edu.cn</t>
    <phoneticPr fontId="34" type="noConversion"/>
  </si>
  <si>
    <t>孙宜琴</t>
    <phoneticPr fontId="34" type="noConversion"/>
  </si>
  <si>
    <r>
      <t>1981</t>
    </r>
    <r>
      <rPr>
        <sz val="11"/>
        <rFont val="宋体"/>
        <family val="3"/>
        <charset val="134"/>
      </rPr>
      <t>-</t>
    </r>
    <r>
      <rPr>
        <sz val="11"/>
        <rFont val="宋体"/>
        <family val="3"/>
        <charset val="134"/>
      </rPr>
      <t>8</t>
    </r>
    <r>
      <rPr>
        <sz val="11"/>
        <rFont val="宋体"/>
        <family val="3"/>
        <charset val="134"/>
      </rPr>
      <t>-</t>
    </r>
    <r>
      <rPr>
        <sz val="11"/>
        <rFont val="宋体"/>
        <family val="3"/>
        <charset val="134"/>
      </rPr>
      <t>31</t>
    </r>
    <phoneticPr fontId="34" type="noConversion"/>
  </si>
  <si>
    <t>王路文</t>
    <phoneticPr fontId="34" type="noConversion"/>
  </si>
  <si>
    <r>
      <t>1983</t>
    </r>
    <r>
      <rPr>
        <sz val="11"/>
        <rFont val="宋体"/>
        <family val="3"/>
        <charset val="134"/>
      </rPr>
      <t>-</t>
    </r>
    <r>
      <rPr>
        <sz val="11"/>
        <rFont val="宋体"/>
        <family val="3"/>
        <charset val="134"/>
      </rPr>
      <t>9</t>
    </r>
    <r>
      <rPr>
        <sz val="11"/>
        <rFont val="宋体"/>
        <family val="3"/>
        <charset val="134"/>
      </rPr>
      <t>-</t>
    </r>
    <r>
      <rPr>
        <sz val="11"/>
        <rFont val="宋体"/>
        <family val="3"/>
        <charset val="134"/>
      </rPr>
      <t>17</t>
    </r>
    <phoneticPr fontId="34" type="noConversion"/>
  </si>
  <si>
    <t>哈尔滨工业大学</t>
    <phoneticPr fontId="34" type="noConversion"/>
  </si>
  <si>
    <r>
      <t>w</t>
    </r>
    <r>
      <rPr>
        <u/>
        <sz val="11"/>
        <color indexed="12"/>
        <rFont val="宋体"/>
        <family val="3"/>
        <charset val="134"/>
      </rPr>
      <t>luwen@163.com</t>
    </r>
    <phoneticPr fontId="34" type="noConversion"/>
  </si>
  <si>
    <t>王晶</t>
    <phoneticPr fontId="34" type="noConversion"/>
  </si>
  <si>
    <t>中国科学技术大学</t>
    <phoneticPr fontId="34" type="noConversion"/>
  </si>
  <si>
    <t>wangjing@hdu.edu.cn</t>
    <phoneticPr fontId="34" type="noConversion"/>
  </si>
  <si>
    <t>陈世昌</t>
    <phoneticPr fontId="34" type="noConversion"/>
  </si>
  <si>
    <t>1987</t>
    <phoneticPr fontId="34" type="noConversion"/>
  </si>
  <si>
    <r>
      <t>1987</t>
    </r>
    <r>
      <rPr>
        <sz val="11"/>
        <rFont val="宋体"/>
        <family val="3"/>
        <charset val="134"/>
      </rPr>
      <t>-</t>
    </r>
    <r>
      <rPr>
        <sz val="11"/>
        <rFont val="宋体"/>
        <family val="3"/>
        <charset val="134"/>
      </rPr>
      <t>7</t>
    </r>
    <r>
      <rPr>
        <sz val="11"/>
        <rFont val="宋体"/>
        <family val="3"/>
        <charset val="134"/>
      </rPr>
      <t>-</t>
    </r>
    <r>
      <rPr>
        <sz val="11"/>
        <rFont val="宋体"/>
        <family val="3"/>
        <charset val="134"/>
      </rPr>
      <t>23</t>
    </r>
    <phoneticPr fontId="34" type="noConversion"/>
  </si>
  <si>
    <t>香港城市大学</t>
    <phoneticPr fontId="34" type="noConversion"/>
  </si>
  <si>
    <t>leochensc@163.com</t>
    <phoneticPr fontId="34" type="noConversion"/>
  </si>
  <si>
    <t>岳克强</t>
    <phoneticPr fontId="34" type="noConversion"/>
  </si>
  <si>
    <r>
      <t>1984</t>
    </r>
    <r>
      <rPr>
        <sz val="11"/>
        <rFont val="宋体"/>
        <family val="3"/>
        <charset val="134"/>
      </rPr>
      <t>-</t>
    </r>
    <r>
      <rPr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>-</t>
    </r>
    <r>
      <rPr>
        <sz val="11"/>
        <rFont val="宋体"/>
        <family val="3"/>
        <charset val="134"/>
      </rPr>
      <t>14</t>
    </r>
    <phoneticPr fontId="34" type="noConversion"/>
  </si>
  <si>
    <t>博士</t>
    <phoneticPr fontId="39" type="noConversion"/>
  </si>
  <si>
    <r>
      <t>2</t>
    </r>
    <r>
      <rPr>
        <sz val="11"/>
        <color indexed="8"/>
        <rFont val="宋体"/>
        <family val="3"/>
        <charset val="134"/>
      </rPr>
      <t>014.10.30</t>
    </r>
    <phoneticPr fontId="34" type="noConversion"/>
  </si>
  <si>
    <t>yuekeqiang@163.com</t>
    <phoneticPr fontId="34" type="noConversion"/>
  </si>
  <si>
    <r>
      <t>C</t>
    </r>
    <r>
      <rPr>
        <sz val="11"/>
        <color indexed="8"/>
        <rFont val="宋体"/>
        <family val="3"/>
        <charset val="134"/>
      </rPr>
      <t>AD</t>
    </r>
    <phoneticPr fontId="34" type="noConversion"/>
  </si>
  <si>
    <t>赵鹏</t>
    <phoneticPr fontId="34" type="noConversion"/>
  </si>
  <si>
    <r>
      <t>1983</t>
    </r>
    <r>
      <rPr>
        <sz val="11"/>
        <rFont val="宋体"/>
        <family val="3"/>
        <charset val="134"/>
      </rPr>
      <t>-</t>
    </r>
    <r>
      <rPr>
        <sz val="11"/>
        <rFont val="宋体"/>
        <family val="3"/>
        <charset val="134"/>
      </rPr>
      <t>11</t>
    </r>
    <r>
      <rPr>
        <sz val="11"/>
        <rFont val="宋体"/>
        <family val="3"/>
        <charset val="134"/>
      </rPr>
      <t>-</t>
    </r>
    <r>
      <rPr>
        <sz val="11"/>
        <rFont val="宋体"/>
        <family val="3"/>
        <charset val="134"/>
      </rPr>
      <t>9</t>
    </r>
    <phoneticPr fontId="34" type="noConversion"/>
  </si>
  <si>
    <t>pzhaofrank@gmail.com</t>
    <phoneticPr fontId="34" type="noConversion"/>
  </si>
  <si>
    <t>1979</t>
  </si>
  <si>
    <t>1979-11-22</t>
  </si>
  <si>
    <t>xuliyan@hdu.edu.cn</t>
    <phoneticPr fontId="34" type="noConversion"/>
  </si>
  <si>
    <t>黄汐威</t>
    <phoneticPr fontId="34" type="noConversion"/>
  </si>
  <si>
    <t>新加坡南洋理工</t>
    <phoneticPr fontId="34" type="noConversion"/>
  </si>
  <si>
    <t>huangxiwei@hdu.edu.cn</t>
  </si>
  <si>
    <r>
      <t>C</t>
    </r>
    <r>
      <rPr>
        <sz val="11"/>
        <color indexed="8"/>
        <rFont val="宋体"/>
        <family val="3"/>
        <charset val="134"/>
      </rPr>
      <t>AD</t>
    </r>
    <phoneticPr fontId="39" type="noConversion"/>
  </si>
  <si>
    <t>吴薇</t>
    <phoneticPr fontId="34" type="noConversion"/>
  </si>
  <si>
    <t>男</t>
    <phoneticPr fontId="39" type="noConversion"/>
  </si>
  <si>
    <t>否</t>
    <phoneticPr fontId="39" type="noConversion"/>
  </si>
  <si>
    <t>1963</t>
    <phoneticPr fontId="39" type="noConversion"/>
  </si>
  <si>
    <t>正高</t>
    <phoneticPr fontId="39" type="noConversion"/>
  </si>
  <si>
    <t>汶飞</t>
    <phoneticPr fontId="34" type="noConversion"/>
  </si>
  <si>
    <t>中级</t>
    <phoneticPr fontId="39" type="noConversion"/>
  </si>
  <si>
    <t>wenf1205@126.com</t>
    <phoneticPr fontId="34" type="noConversion"/>
  </si>
  <si>
    <t>袁振珲</t>
    <phoneticPr fontId="34" type="noConversion"/>
  </si>
  <si>
    <t>海外背景（爱尔兰6年）</t>
    <phoneticPr fontId="34" type="noConversion"/>
  </si>
  <si>
    <t>都柏林城市大学</t>
    <phoneticPr fontId="34" type="noConversion"/>
  </si>
  <si>
    <t>yuanzhenhui@outlook.com</t>
    <phoneticPr fontId="34" type="noConversion"/>
  </si>
  <si>
    <t>40110</t>
    <phoneticPr fontId="34" type="noConversion"/>
  </si>
  <si>
    <t>王光义</t>
    <phoneticPr fontId="34" type="noConversion"/>
  </si>
  <si>
    <t>1957</t>
    <phoneticPr fontId="34" type="noConversion"/>
  </si>
  <si>
    <t>1957-03-30</t>
    <phoneticPr fontId="34" type="noConversion"/>
  </si>
  <si>
    <t>华南理工大学</t>
    <phoneticPr fontId="34" type="noConversion"/>
  </si>
  <si>
    <t>1996.11</t>
  </si>
  <si>
    <t>wanggyi@163.com</t>
  </si>
  <si>
    <t>372301195703300052</t>
  </si>
  <si>
    <t>杭州市下沙高教园区大北社区北银公寓9幢1204</t>
    <phoneticPr fontId="34" type="noConversion"/>
  </si>
  <si>
    <t>05026</t>
    <phoneticPr fontId="34" type="noConversion"/>
  </si>
  <si>
    <t>张珣</t>
    <phoneticPr fontId="34" type="noConversion"/>
  </si>
  <si>
    <t>1970-01-27</t>
    <phoneticPr fontId="34" type="noConversion"/>
  </si>
  <si>
    <t>2001.09</t>
  </si>
  <si>
    <t>zhxun@hdu.edu.cn</t>
  </si>
  <si>
    <t>130303700127121</t>
  </si>
  <si>
    <t>杭州下沙梦琴湾5-3-2102</t>
    <phoneticPr fontId="34" type="noConversion"/>
  </si>
  <si>
    <t>05031</t>
    <phoneticPr fontId="34" type="noConversion"/>
  </si>
  <si>
    <t>徐敏</t>
    <phoneticPr fontId="34" type="noConversion"/>
  </si>
  <si>
    <t>1965-12-08</t>
    <phoneticPr fontId="34" type="noConversion"/>
  </si>
  <si>
    <t>实验师</t>
    <phoneticPr fontId="34" type="noConversion"/>
  </si>
  <si>
    <t>杭州市广播电视大学</t>
    <phoneticPr fontId="34" type="noConversion"/>
  </si>
  <si>
    <t>大学专科和专科学校</t>
    <phoneticPr fontId="34" type="noConversion"/>
  </si>
  <si>
    <t>1998.09</t>
  </si>
  <si>
    <t>hziee_xumin@163.com</t>
  </si>
  <si>
    <t>330106651208004</t>
  </si>
  <si>
    <t>杭州文二西路南都德嘉东区16-202室</t>
    <phoneticPr fontId="34" type="noConversion"/>
  </si>
  <si>
    <t>22003</t>
    <phoneticPr fontId="34" type="noConversion"/>
  </si>
  <si>
    <t>刘公致</t>
    <phoneticPr fontId="34" type="noConversion"/>
  </si>
  <si>
    <t>1971-05-13</t>
    <phoneticPr fontId="34" type="noConversion"/>
  </si>
  <si>
    <t>2005.11</t>
  </si>
  <si>
    <t>liugongzhi949@sohu.com</t>
  </si>
  <si>
    <t>422201710513221</t>
  </si>
  <si>
    <t>杭州市拱墅区信义坊6-301</t>
    <phoneticPr fontId="34" type="noConversion"/>
  </si>
  <si>
    <t>40128</t>
    <phoneticPr fontId="34" type="noConversion"/>
  </si>
  <si>
    <t>吕伟锋</t>
    <phoneticPr fontId="34" type="noConversion"/>
  </si>
  <si>
    <r>
      <t>美国2</t>
    </r>
    <r>
      <rPr>
        <sz val="11"/>
        <rFont val="宋体"/>
        <family val="3"/>
        <charset val="134"/>
      </rPr>
      <t>013.09出</t>
    </r>
    <phoneticPr fontId="34" type="noConversion"/>
  </si>
  <si>
    <t>1977-11-12</t>
    <phoneticPr fontId="34" type="noConversion"/>
  </si>
  <si>
    <t>2006.09</t>
  </si>
  <si>
    <t>lvwf@hdu.edu.cn</t>
  </si>
  <si>
    <t>330425771112621</t>
  </si>
  <si>
    <t>杭州市西湖区文三路232号1幢2单元201室</t>
    <phoneticPr fontId="34" type="noConversion"/>
  </si>
  <si>
    <t>40139</t>
    <phoneticPr fontId="34" type="noConversion"/>
  </si>
  <si>
    <t>林弥</t>
    <phoneticPr fontId="34" type="noConversion"/>
  </si>
  <si>
    <r>
      <t>美国2</t>
    </r>
    <r>
      <rPr>
        <sz val="11"/>
        <rFont val="宋体"/>
        <family val="3"/>
        <charset val="134"/>
      </rPr>
      <t>014.10出</t>
    </r>
    <phoneticPr fontId="34" type="noConversion"/>
  </si>
  <si>
    <t>1978-11-14</t>
    <phoneticPr fontId="34" type="noConversion"/>
  </si>
  <si>
    <t>lin_mi@sohu.com</t>
  </si>
  <si>
    <t>332501781114044</t>
  </si>
  <si>
    <t>浙江省杭州市古墩路星洲花园花柏美舍4-1102</t>
    <phoneticPr fontId="34" type="noConversion"/>
  </si>
  <si>
    <t>40285</t>
    <phoneticPr fontId="34" type="noConversion"/>
  </si>
  <si>
    <t>张显飞</t>
    <phoneticPr fontId="34" type="noConversion"/>
  </si>
  <si>
    <t>1980-05-28</t>
    <phoneticPr fontId="34" type="noConversion"/>
  </si>
  <si>
    <t>2007.09</t>
  </si>
  <si>
    <t>xianfeizhang@hdu.edu.cn</t>
  </si>
  <si>
    <t>340826198005282636</t>
  </si>
  <si>
    <t>杭州市拱墅区贾家弄新村4-12-303</t>
    <phoneticPr fontId="34" type="noConversion"/>
  </si>
  <si>
    <t>40216</t>
    <phoneticPr fontId="34" type="noConversion"/>
  </si>
  <si>
    <t>陈龙</t>
    <phoneticPr fontId="34" type="noConversion"/>
  </si>
  <si>
    <t>1979-07-09</t>
    <phoneticPr fontId="34" type="noConversion"/>
  </si>
  <si>
    <t>chenlong@hdu.edu.cn</t>
  </si>
  <si>
    <t>370102197907093350</t>
  </si>
  <si>
    <t>浙江省杭州经济技术开发区四季风景苑10幢1单元2202</t>
    <phoneticPr fontId="34" type="noConversion"/>
  </si>
  <si>
    <t>40193</t>
    <phoneticPr fontId="34" type="noConversion"/>
  </si>
  <si>
    <t>刘国华</t>
    <phoneticPr fontId="34" type="noConversion"/>
  </si>
  <si>
    <t>1975-03-20</t>
    <phoneticPr fontId="34" type="noConversion"/>
  </si>
  <si>
    <t>华东师范大学</t>
    <phoneticPr fontId="34" type="noConversion"/>
  </si>
  <si>
    <t>2005.07</t>
  </si>
  <si>
    <t>eecnu@126.com</t>
  </si>
  <si>
    <t>310107592503205433</t>
  </si>
  <si>
    <t>杭州下沙清雅苑2-2-501</t>
    <phoneticPr fontId="34" type="noConversion"/>
  </si>
  <si>
    <t>40159</t>
    <phoneticPr fontId="34" type="noConversion"/>
  </si>
  <si>
    <t>牛小燕</t>
    <phoneticPr fontId="34" type="noConversion"/>
  </si>
  <si>
    <t>1978-06-13</t>
    <phoneticPr fontId="34" type="noConversion"/>
  </si>
  <si>
    <t>湖南大学</t>
    <phoneticPr fontId="34" type="noConversion"/>
  </si>
  <si>
    <t>salee@163.com</t>
  </si>
  <si>
    <t>410603780613002</t>
  </si>
  <si>
    <t>杭州江干区下沙清雅苑18-1-201</t>
    <phoneticPr fontId="34" type="noConversion"/>
  </si>
  <si>
    <t>40799</t>
    <phoneticPr fontId="34" type="noConversion"/>
  </si>
  <si>
    <t>胡体玲</t>
    <phoneticPr fontId="34" type="noConversion"/>
  </si>
  <si>
    <r>
      <t>美国2</t>
    </r>
    <r>
      <rPr>
        <sz val="11"/>
        <rFont val="宋体"/>
        <family val="3"/>
        <charset val="134"/>
      </rPr>
      <t>014.12出、比利时2014.06出</t>
    </r>
    <phoneticPr fontId="34" type="noConversion"/>
  </si>
  <si>
    <t>1977-05-22</t>
    <phoneticPr fontId="34" type="noConversion"/>
  </si>
  <si>
    <t>高级实验师</t>
    <phoneticPr fontId="34" type="noConversion"/>
  </si>
  <si>
    <t>南京理工大学</t>
    <phoneticPr fontId="34" type="noConversion"/>
  </si>
  <si>
    <t>2007.10</t>
  </si>
  <si>
    <t>htl@hdu.edu.cn</t>
  </si>
  <si>
    <t>413024197705225448</t>
  </si>
  <si>
    <t>杭州市文二路168号3单元401室</t>
    <phoneticPr fontId="34" type="noConversion"/>
  </si>
  <si>
    <t>41081</t>
    <phoneticPr fontId="34" type="noConversion"/>
  </si>
  <si>
    <t>张钰</t>
    <phoneticPr fontId="34" type="noConversion"/>
  </si>
  <si>
    <t>1978-03-14</t>
    <phoneticPr fontId="34" type="noConversion"/>
  </si>
  <si>
    <t>天津大学</t>
    <phoneticPr fontId="34" type="noConversion"/>
  </si>
  <si>
    <t>zy2009@hdu.edu.cn</t>
  </si>
  <si>
    <t>120106197803144028</t>
  </si>
  <si>
    <t>杭州市拱墅区华丰新村48号</t>
    <phoneticPr fontId="34" type="noConversion"/>
  </si>
  <si>
    <t>王康泰</t>
    <phoneticPr fontId="34" type="noConversion"/>
  </si>
  <si>
    <t>1980-03</t>
    <phoneticPr fontId="34" type="noConversion"/>
  </si>
  <si>
    <t>ktwang@hdu.edu.cn</t>
  </si>
  <si>
    <t>330725198003186153</t>
  </si>
  <si>
    <t>杭州市下沙高教园区杭州电子科技大学电子信息学院</t>
    <phoneticPr fontId="34" type="noConversion"/>
  </si>
  <si>
    <t>李付鹏</t>
    <phoneticPr fontId="34" type="noConversion"/>
  </si>
  <si>
    <t>1986-03</t>
    <phoneticPr fontId="34" type="noConversion"/>
  </si>
  <si>
    <t>实验管理</t>
    <phoneticPr fontId="34" type="noConversion"/>
  </si>
  <si>
    <t>浙江师范大学</t>
    <phoneticPr fontId="34" type="noConversion"/>
  </si>
  <si>
    <t>lfp1986@163.com</t>
  </si>
  <si>
    <t>371426198603154137</t>
  </si>
  <si>
    <t>杭州市下沙高教园区高沙公寓3幢5单元301</t>
  </si>
  <si>
    <t>沈怡然</t>
    <phoneticPr fontId="34" type="noConversion"/>
  </si>
  <si>
    <t>1979-05</t>
    <phoneticPr fontId="34" type="noConversion"/>
  </si>
  <si>
    <t>上海交通大学</t>
    <phoneticPr fontId="34" type="noConversion"/>
  </si>
  <si>
    <t>yrshen@hdu.edu.cn</t>
  </si>
  <si>
    <t>马学条</t>
    <phoneticPr fontId="34" type="noConversion"/>
  </si>
  <si>
    <t>1984-12</t>
    <phoneticPr fontId="34" type="noConversion"/>
  </si>
  <si>
    <t>中国计量学院</t>
    <phoneticPr fontId="34" type="noConversion"/>
  </si>
  <si>
    <t>mxt@hdu.edu.cn</t>
  </si>
  <si>
    <t>王晓媛</t>
    <phoneticPr fontId="34" type="noConversion"/>
  </si>
  <si>
    <t>1981-02-13</t>
    <phoneticPr fontId="34" type="noConversion"/>
  </si>
  <si>
    <t>youyuan-0213@163.com</t>
  </si>
  <si>
    <t>05023</t>
    <phoneticPr fontId="34" type="noConversion"/>
  </si>
  <si>
    <t>王勇佳</t>
    <phoneticPr fontId="34" type="noConversion"/>
  </si>
  <si>
    <t>1962</t>
    <phoneticPr fontId="34" type="noConversion"/>
  </si>
  <si>
    <t>1962-08-15</t>
    <phoneticPr fontId="34" type="noConversion"/>
  </si>
  <si>
    <t>河北半导体研究所</t>
    <phoneticPr fontId="34" type="noConversion"/>
  </si>
  <si>
    <t>wyj@hdu.edu.cn</t>
  </si>
  <si>
    <t>330106620815021</t>
  </si>
  <si>
    <t>40091</t>
    <phoneticPr fontId="34" type="noConversion"/>
  </si>
  <si>
    <t>杨柳</t>
    <phoneticPr fontId="34" type="noConversion"/>
  </si>
  <si>
    <t>1980-06-06</t>
    <phoneticPr fontId="34" type="noConversion"/>
  </si>
  <si>
    <t>中国矿业大学</t>
    <phoneticPr fontId="34" type="noConversion"/>
  </si>
  <si>
    <t>yangliu@hdu.edu.cn</t>
    <phoneticPr fontId="34" type="noConversion"/>
  </si>
  <si>
    <t>140202198006063047</t>
    <phoneticPr fontId="34" type="noConversion"/>
  </si>
  <si>
    <t>杭州市江干区天成嘉苑10-3-902</t>
    <phoneticPr fontId="34" type="noConversion"/>
  </si>
  <si>
    <t>1973</t>
  </si>
  <si>
    <t>1973-12-08</t>
  </si>
  <si>
    <t>Zhengxflp0928@hdu.edu.cn</t>
    <phoneticPr fontId="34" type="noConversion"/>
  </si>
  <si>
    <t>柯华杰</t>
    <phoneticPr fontId="34" type="noConversion"/>
  </si>
  <si>
    <t>美国回</t>
    <phoneticPr fontId="34" type="noConversion"/>
  </si>
  <si>
    <t>1983-10-14</t>
    <phoneticPr fontId="34" type="noConversion"/>
  </si>
  <si>
    <t>美国马塞诸塞大学</t>
    <phoneticPr fontId="34" type="noConversion"/>
  </si>
  <si>
    <t>khj@hdu.edu.cn</t>
    <phoneticPr fontId="34" type="noConversion"/>
  </si>
  <si>
    <t>董志华</t>
    <phoneticPr fontId="34" type="noConversion"/>
  </si>
  <si>
    <r>
      <t>1978</t>
    </r>
    <r>
      <rPr>
        <sz val="11"/>
        <rFont val="宋体"/>
        <family val="3"/>
        <charset val="134"/>
      </rPr>
      <t>-</t>
    </r>
    <r>
      <rPr>
        <sz val="11"/>
        <rFont val="宋体"/>
        <family val="3"/>
        <charset val="134"/>
      </rPr>
      <t>8</t>
    </r>
    <r>
      <rPr>
        <sz val="11"/>
        <rFont val="宋体"/>
        <family val="3"/>
        <charset val="134"/>
      </rPr>
      <t>-</t>
    </r>
    <r>
      <rPr>
        <sz val="11"/>
        <rFont val="宋体"/>
        <family val="3"/>
        <charset val="134"/>
      </rPr>
      <t>22</t>
    </r>
    <phoneticPr fontId="34" type="noConversion"/>
  </si>
  <si>
    <t>高级工程师</t>
    <phoneticPr fontId="34" type="noConversion"/>
  </si>
  <si>
    <t>北京大学</t>
    <phoneticPr fontId="34" type="noConversion"/>
  </si>
  <si>
    <t>dongzhihua@hdu.edu.cn</t>
  </si>
  <si>
    <t>系统</t>
    <phoneticPr fontId="34" type="noConversion"/>
  </si>
  <si>
    <t>05050</t>
    <phoneticPr fontId="34" type="noConversion"/>
  </si>
  <si>
    <t>高明煜</t>
    <phoneticPr fontId="34" type="noConversion"/>
  </si>
  <si>
    <t>1963</t>
    <phoneticPr fontId="34" type="noConversion"/>
  </si>
  <si>
    <t>1963-03-01</t>
    <phoneticPr fontId="34" type="noConversion"/>
  </si>
  <si>
    <t>武汉理工大学</t>
    <phoneticPr fontId="34" type="noConversion"/>
  </si>
  <si>
    <t>mackgao@hdu.edu.cn</t>
    <phoneticPr fontId="34" type="noConversion"/>
  </si>
  <si>
    <t>320311630301085</t>
    <phoneticPr fontId="34" type="noConversion"/>
  </si>
  <si>
    <t>杭州市下沙高教园区学林街清雅4幢5单元1102室</t>
    <phoneticPr fontId="34" type="noConversion"/>
  </si>
  <si>
    <t>05029</t>
    <phoneticPr fontId="34" type="noConversion"/>
  </si>
  <si>
    <t>张海峰</t>
    <phoneticPr fontId="34" type="noConversion"/>
  </si>
  <si>
    <t>1961</t>
    <phoneticPr fontId="34" type="noConversion"/>
  </si>
  <si>
    <t>1961-07-10</t>
    <phoneticPr fontId="34" type="noConversion"/>
  </si>
  <si>
    <t>2003.09</t>
    <phoneticPr fontId="34" type="noConversion"/>
  </si>
  <si>
    <t>hfzhang0811@hdu.edu.cn</t>
    <phoneticPr fontId="34" type="noConversion"/>
  </si>
  <si>
    <t>362131791120001</t>
    <phoneticPr fontId="34" type="noConversion"/>
  </si>
  <si>
    <t>杭州下沙经济开发区6号大街四季风景苑10-2-1603</t>
    <phoneticPr fontId="34" type="noConversion"/>
  </si>
  <si>
    <t>40003</t>
    <phoneticPr fontId="34" type="noConversion"/>
  </si>
  <si>
    <t>洪明</t>
    <phoneticPr fontId="34" type="noConversion"/>
  </si>
  <si>
    <t>1975-09-26</t>
    <phoneticPr fontId="34" type="noConversion"/>
  </si>
  <si>
    <t>hongminghz@163.com</t>
    <phoneticPr fontId="34" type="noConversion"/>
  </si>
  <si>
    <t>360402750926457</t>
    <phoneticPr fontId="34" type="noConversion"/>
  </si>
  <si>
    <t>杭州江干区景芳四区8-1幢3单元501室</t>
    <phoneticPr fontId="34" type="noConversion"/>
  </si>
  <si>
    <t>40030</t>
    <phoneticPr fontId="34" type="noConversion"/>
  </si>
  <si>
    <t>章雪挺</t>
    <phoneticPr fontId="34" type="noConversion"/>
  </si>
  <si>
    <t>美国，1年</t>
    <phoneticPr fontId="34" type="noConversion"/>
  </si>
  <si>
    <t>1978-01-31</t>
    <phoneticPr fontId="34" type="noConversion"/>
  </si>
  <si>
    <t>2006.05</t>
    <phoneticPr fontId="34" type="noConversion"/>
  </si>
  <si>
    <t>zxt@hdu.edu.cn</t>
    <phoneticPr fontId="34" type="noConversion"/>
  </si>
  <si>
    <t>330501197801310212</t>
    <phoneticPr fontId="34" type="noConversion"/>
  </si>
  <si>
    <t>杭州下沙清雅苑2-3-1602</t>
    <phoneticPr fontId="34" type="noConversion"/>
  </si>
  <si>
    <t>40462</t>
    <phoneticPr fontId="34" type="noConversion"/>
  </si>
  <si>
    <t>胡松</t>
    <phoneticPr fontId="34" type="noConversion"/>
  </si>
  <si>
    <t>重庆大学</t>
    <phoneticPr fontId="34" type="noConversion"/>
  </si>
  <si>
    <t>husong197105@126.com</t>
    <phoneticPr fontId="34" type="noConversion"/>
  </si>
  <si>
    <t>510213197105131635</t>
    <phoneticPr fontId="34" type="noConversion"/>
  </si>
  <si>
    <t>杭州下沙金沙学府5幢1单元402室</t>
    <phoneticPr fontId="34" type="noConversion"/>
  </si>
  <si>
    <t>05054</t>
    <phoneticPr fontId="34" type="noConversion"/>
  </si>
  <si>
    <t>曾毓</t>
    <phoneticPr fontId="34" type="noConversion"/>
  </si>
  <si>
    <t>1979-11-20</t>
    <phoneticPr fontId="34" type="noConversion"/>
  </si>
  <si>
    <t>学士</t>
    <phoneticPr fontId="34" type="noConversion"/>
  </si>
  <si>
    <t>zyu20@hdu.edu.cn</t>
    <phoneticPr fontId="34" type="noConversion"/>
  </si>
  <si>
    <t>40136</t>
    <phoneticPr fontId="34" type="noConversion"/>
  </si>
  <si>
    <t>刘圆圆</t>
    <phoneticPr fontId="34" type="noConversion"/>
  </si>
  <si>
    <t>1978-09-17</t>
    <phoneticPr fontId="34" type="noConversion"/>
  </si>
  <si>
    <t>liuyuanyuan@hdu.edu.cn</t>
    <phoneticPr fontId="34" type="noConversion"/>
  </si>
  <si>
    <t>420700780917004</t>
    <phoneticPr fontId="34" type="noConversion"/>
  </si>
  <si>
    <t>杭州下沙25号大街金沙学府51-3-202</t>
    <phoneticPr fontId="34" type="noConversion"/>
  </si>
  <si>
    <t>05043</t>
    <phoneticPr fontId="34" type="noConversion"/>
  </si>
  <si>
    <t>周巧娣</t>
    <phoneticPr fontId="34" type="noConversion"/>
  </si>
  <si>
    <t>1964-09-26</t>
    <phoneticPr fontId="34" type="noConversion"/>
  </si>
  <si>
    <t>edizhou@163.com</t>
    <phoneticPr fontId="34" type="noConversion"/>
  </si>
  <si>
    <t>370502196409261240</t>
    <phoneticPr fontId="34" type="noConversion"/>
  </si>
  <si>
    <r>
      <t>杭州西湖区华星路嘉绿青苑5</t>
    </r>
    <r>
      <rPr>
        <sz val="10"/>
        <rFont val="宋体"/>
        <family val="3"/>
        <charset val="134"/>
      </rPr>
      <t>-2-401</t>
    </r>
    <phoneticPr fontId="34" type="noConversion"/>
  </si>
  <si>
    <t>40137</t>
    <phoneticPr fontId="34" type="noConversion"/>
  </si>
  <si>
    <t>刘纯虎</t>
    <phoneticPr fontId="34" type="noConversion"/>
  </si>
  <si>
    <t>1973-12-15</t>
    <phoneticPr fontId="34" type="noConversion"/>
  </si>
  <si>
    <t>西安电子科技大学</t>
    <phoneticPr fontId="34" type="noConversion"/>
  </si>
  <si>
    <t>2005.04</t>
    <phoneticPr fontId="34" type="noConversion"/>
  </si>
  <si>
    <t>Liuchunhu@126.com</t>
    <phoneticPr fontId="34" type="noConversion"/>
  </si>
  <si>
    <t>610425197312154311</t>
    <phoneticPr fontId="34" type="noConversion"/>
  </si>
  <si>
    <t>05058</t>
    <phoneticPr fontId="34" type="noConversion"/>
  </si>
  <si>
    <t>张海鹏</t>
    <phoneticPr fontId="34" type="noConversion"/>
  </si>
  <si>
    <t>1973-11-01</t>
    <phoneticPr fontId="34" type="noConversion"/>
  </si>
  <si>
    <t>东南大学</t>
    <phoneticPr fontId="34" type="noConversion"/>
  </si>
  <si>
    <t>hipinezhang@hdu.edu.cn</t>
    <phoneticPr fontId="34" type="noConversion"/>
  </si>
  <si>
    <t>211321197311018014</t>
    <phoneticPr fontId="34" type="noConversion"/>
  </si>
  <si>
    <t>杭州下沙清雅苑9-3-202</t>
    <phoneticPr fontId="34" type="noConversion"/>
  </si>
  <si>
    <t>40068</t>
    <phoneticPr fontId="34" type="noConversion"/>
  </si>
  <si>
    <t>盛庆华</t>
    <phoneticPr fontId="34" type="noConversion"/>
  </si>
  <si>
    <t>1978-02-21</t>
    <phoneticPr fontId="34" type="noConversion"/>
  </si>
  <si>
    <t>sheng7@hotmail.com</t>
    <phoneticPr fontId="34" type="noConversion"/>
  </si>
  <si>
    <t>330719780121523</t>
    <phoneticPr fontId="34" type="noConversion"/>
  </si>
  <si>
    <t>杭州下沙高教园区金沙学府47-2-301</t>
    <phoneticPr fontId="34" type="noConversion"/>
  </si>
  <si>
    <t>05062</t>
    <phoneticPr fontId="34" type="noConversion"/>
  </si>
  <si>
    <t>顾梅园</t>
    <phoneticPr fontId="34" type="noConversion"/>
  </si>
  <si>
    <t>circle@hdu.edu.cn</t>
    <phoneticPr fontId="34" type="noConversion"/>
  </si>
  <si>
    <t>330903197912180224</t>
    <phoneticPr fontId="34" type="noConversion"/>
  </si>
  <si>
    <t>杭州市文一西路南都花园1-1-1-202</t>
    <phoneticPr fontId="34" type="noConversion"/>
  </si>
  <si>
    <t>05053</t>
    <phoneticPr fontId="34" type="noConversion"/>
  </si>
  <si>
    <t>黄继业</t>
    <phoneticPr fontId="34" type="noConversion"/>
  </si>
  <si>
    <t>1978-07-07</t>
    <phoneticPr fontId="34" type="noConversion"/>
  </si>
  <si>
    <t>同济大学</t>
    <phoneticPr fontId="34" type="noConversion"/>
  </si>
  <si>
    <t>hjynet@163.com</t>
    <phoneticPr fontId="34" type="noConversion"/>
  </si>
  <si>
    <t>330206780707143</t>
    <phoneticPr fontId="34" type="noConversion"/>
  </si>
  <si>
    <t>杭州下沙19号大街天元公寓1-5-502</t>
    <phoneticPr fontId="34" type="noConversion"/>
  </si>
  <si>
    <t>40593</t>
    <phoneticPr fontId="34" type="noConversion"/>
  </si>
  <si>
    <t>孔庆鹏</t>
    <phoneticPr fontId="34" type="noConversion"/>
  </si>
  <si>
    <t>1972</t>
    <phoneticPr fontId="34" type="noConversion"/>
  </si>
  <si>
    <t>1972-01-19</t>
    <phoneticPr fontId="34" type="noConversion"/>
  </si>
  <si>
    <t>2007.01</t>
    <phoneticPr fontId="34" type="noConversion"/>
  </si>
  <si>
    <t>qpkong@hdu.edu.cn</t>
    <phoneticPr fontId="34" type="noConversion"/>
  </si>
  <si>
    <t>210104720119201</t>
    <phoneticPr fontId="34" type="noConversion"/>
  </si>
  <si>
    <t>杭州下沙六号大街27号路口华元云水苑12幢2单元102室</t>
    <phoneticPr fontId="34" type="noConversion"/>
  </si>
  <si>
    <t>40768</t>
    <phoneticPr fontId="34" type="noConversion"/>
  </si>
  <si>
    <t>蔡文郁</t>
    <phoneticPr fontId="34" type="noConversion"/>
  </si>
  <si>
    <t>1979-12-06</t>
    <phoneticPr fontId="34" type="noConversion"/>
  </si>
  <si>
    <t>caiwy@hdu.edu.cn</t>
    <phoneticPr fontId="34" type="noConversion"/>
  </si>
  <si>
    <t>330222197912068639</t>
    <phoneticPr fontId="34" type="noConversion"/>
  </si>
  <si>
    <t>九堡金雅苑30-1-701</t>
    <phoneticPr fontId="34" type="noConversion"/>
  </si>
  <si>
    <t>40779</t>
    <phoneticPr fontId="34" type="noConversion"/>
  </si>
  <si>
    <t>于海滨</t>
    <phoneticPr fontId="34" type="noConversion"/>
  </si>
  <si>
    <t>1979-03-18</t>
    <phoneticPr fontId="34" type="noConversion"/>
  </si>
  <si>
    <t>shoreyhb@hdu.edu.cn</t>
    <phoneticPr fontId="34" type="noConversion"/>
  </si>
  <si>
    <t>210212790318101</t>
    <phoneticPr fontId="34" type="noConversion"/>
  </si>
  <si>
    <t>杭州经济技术开发区五号大街四季风景苑8幢1单元1403室</t>
    <phoneticPr fontId="34" type="noConversion"/>
  </si>
  <si>
    <t>41116</t>
    <phoneticPr fontId="34" type="noConversion"/>
  </si>
  <si>
    <t>吴占雄</t>
    <phoneticPr fontId="34" type="noConversion"/>
  </si>
  <si>
    <t>1979-02-28</t>
    <phoneticPr fontId="34" type="noConversion"/>
  </si>
  <si>
    <t>wzx@hdu.edu.cn</t>
    <phoneticPr fontId="34" type="noConversion"/>
  </si>
  <si>
    <t>370283197902284119</t>
    <phoneticPr fontId="34" type="noConversion"/>
  </si>
  <si>
    <t>杭州下沙金沙阳光4-1-303</t>
    <phoneticPr fontId="34" type="noConversion"/>
  </si>
  <si>
    <t>40482</t>
    <phoneticPr fontId="34" type="noConversion"/>
  </si>
  <si>
    <t>何志伟</t>
    <phoneticPr fontId="34" type="noConversion"/>
  </si>
  <si>
    <t>美国2012.03，6个月</t>
    <phoneticPr fontId="34" type="noConversion"/>
  </si>
  <si>
    <t>1979-11-01</t>
    <phoneticPr fontId="34" type="noConversion"/>
  </si>
  <si>
    <t>zwhe@hdu.edu.cn</t>
    <phoneticPr fontId="34" type="noConversion"/>
  </si>
  <si>
    <t>340826791101301</t>
    <phoneticPr fontId="34" type="noConversion"/>
  </si>
  <si>
    <t>李竹</t>
    <phoneticPr fontId="34" type="noConversion"/>
  </si>
  <si>
    <t>日本回来</t>
    <phoneticPr fontId="34" type="noConversion"/>
  </si>
  <si>
    <t>1981-11-26</t>
    <phoneticPr fontId="34" type="noConversion"/>
  </si>
  <si>
    <t>东京农工大学</t>
    <phoneticPr fontId="34" type="noConversion"/>
  </si>
  <si>
    <t>lz1126@hdu.edu.cn</t>
    <phoneticPr fontId="34" type="noConversion"/>
  </si>
  <si>
    <t>33010619811126003X</t>
    <phoneticPr fontId="34" type="noConversion"/>
  </si>
  <si>
    <t>310005</t>
    <phoneticPr fontId="34" type="noConversion"/>
  </si>
  <si>
    <t>杭州市拱墅区浅水湾城市花园10幢1单元1402</t>
    <phoneticPr fontId="34" type="noConversion"/>
  </si>
  <si>
    <t>杨宇翔</t>
    <phoneticPr fontId="34" type="noConversion"/>
  </si>
  <si>
    <t>1987-2-14</t>
    <phoneticPr fontId="34" type="noConversion"/>
  </si>
  <si>
    <t>yyx@hdu.edu.cn</t>
    <phoneticPr fontId="34" type="noConversion"/>
  </si>
  <si>
    <t>潘勉</t>
    <phoneticPr fontId="34" type="noConversion"/>
  </si>
  <si>
    <t>1985-10</t>
    <phoneticPr fontId="34" type="noConversion"/>
  </si>
  <si>
    <t>roy1022@foxmail.com</t>
    <phoneticPr fontId="34" type="noConversion"/>
  </si>
  <si>
    <t>蒋洁</t>
    <phoneticPr fontId="34" type="noConversion"/>
  </si>
  <si>
    <t>1983-10</t>
    <phoneticPr fontId="34" type="noConversion"/>
  </si>
  <si>
    <t>jjgirl2008@126.com</t>
    <phoneticPr fontId="34" type="noConversion"/>
  </si>
  <si>
    <t>330402198310070926</t>
  </si>
  <si>
    <t>杭州电子科技大学电子信息学院0451信箱</t>
  </si>
  <si>
    <t>史剑光</t>
    <phoneticPr fontId="34" type="noConversion"/>
  </si>
  <si>
    <r>
      <t>1986</t>
    </r>
    <r>
      <rPr>
        <sz val="11"/>
        <rFont val="宋体"/>
        <family val="3"/>
        <charset val="134"/>
      </rPr>
      <t>-</t>
    </r>
    <r>
      <rPr>
        <sz val="11"/>
        <rFont val="宋体"/>
        <family val="3"/>
        <charset val="134"/>
      </rPr>
      <t>6</t>
    </r>
    <r>
      <rPr>
        <sz val="11"/>
        <rFont val="宋体"/>
        <family val="3"/>
        <charset val="134"/>
      </rPr>
      <t>-</t>
    </r>
    <r>
      <rPr>
        <sz val="11"/>
        <rFont val="宋体"/>
        <family val="3"/>
        <charset val="134"/>
      </rPr>
      <t>18</t>
    </r>
    <phoneticPr fontId="34" type="noConversion"/>
  </si>
  <si>
    <t>sjg305@zju.edu.cn</t>
    <phoneticPr fontId="34" type="noConversion"/>
  </si>
  <si>
    <t>40142</t>
    <phoneticPr fontId="34" type="noConversion"/>
  </si>
  <si>
    <t>李芸</t>
    <phoneticPr fontId="34" type="noConversion"/>
  </si>
  <si>
    <r>
      <t>美国2</t>
    </r>
    <r>
      <rPr>
        <sz val="11"/>
        <rFont val="宋体"/>
        <family val="3"/>
        <charset val="134"/>
      </rPr>
      <t>013.12出</t>
    </r>
    <phoneticPr fontId="34" type="noConversion"/>
  </si>
  <si>
    <t>1977-08-22</t>
    <phoneticPr fontId="34" type="noConversion"/>
  </si>
  <si>
    <t>2005.05</t>
  </si>
  <si>
    <t>liyunr@163.com</t>
  </si>
  <si>
    <t>36210119770822004X</t>
  </si>
  <si>
    <t>下沙云水苑12幢3单元202</t>
    <phoneticPr fontId="34" type="noConversion"/>
  </si>
  <si>
    <t>杨国卿</t>
    <phoneticPr fontId="34" type="noConversion"/>
  </si>
  <si>
    <t>美国2014.11（国外一年）</t>
    <phoneticPr fontId="34" type="noConversion"/>
  </si>
  <si>
    <t>中科院武汉物理与数学研究所</t>
    <phoneticPr fontId="34" type="noConversion"/>
  </si>
  <si>
    <t>博士后</t>
    <phoneticPr fontId="34" type="noConversion"/>
  </si>
  <si>
    <t>博士后之后有过短暂工作</t>
    <phoneticPr fontId="34" type="noConversion"/>
  </si>
  <si>
    <t>gqyang2015@163.com</t>
    <phoneticPr fontId="34" type="noConversion"/>
  </si>
  <si>
    <t>CAE</t>
    <phoneticPr fontId="34" type="noConversion"/>
  </si>
  <si>
    <t>22008</t>
    <phoneticPr fontId="34" type="noConversion"/>
  </si>
  <si>
    <t>秦会斌</t>
    <phoneticPr fontId="34" type="noConversion"/>
  </si>
  <si>
    <t>1961-03-31</t>
    <phoneticPr fontId="34" type="noConversion"/>
  </si>
  <si>
    <t>2000.12</t>
  </si>
  <si>
    <t>qhb@hdu.edu.cn</t>
  </si>
  <si>
    <t>330106610331001</t>
  </si>
  <si>
    <t>杭州市文二路58号1单元502室</t>
    <phoneticPr fontId="34" type="noConversion"/>
  </si>
  <si>
    <t>01026</t>
    <phoneticPr fontId="34" type="noConversion"/>
  </si>
  <si>
    <t>杨翠蓉</t>
    <phoneticPr fontId="34" type="noConversion"/>
  </si>
  <si>
    <t>1963-02-11</t>
    <phoneticPr fontId="34" type="noConversion"/>
  </si>
  <si>
    <t>洛阳工学院</t>
    <phoneticPr fontId="34" type="noConversion"/>
  </si>
  <si>
    <t>2000.10</t>
  </si>
  <si>
    <t>yangcuirong@163.com</t>
  </si>
  <si>
    <t>320211630211002</t>
  </si>
  <si>
    <t>耀江文鼎苑37-1-401</t>
    <phoneticPr fontId="34" type="noConversion"/>
  </si>
  <si>
    <t>40191</t>
    <phoneticPr fontId="34" type="noConversion"/>
  </si>
  <si>
    <t>徐军明</t>
    <phoneticPr fontId="34" type="noConversion"/>
  </si>
  <si>
    <t>美国，6个月</t>
    <phoneticPr fontId="34" type="noConversion"/>
  </si>
  <si>
    <t>1976-08-17</t>
    <phoneticPr fontId="34" type="noConversion"/>
  </si>
  <si>
    <t>2005.09</t>
  </si>
  <si>
    <t>xujunming@hdu.edu.cn</t>
  </si>
  <si>
    <t>330822197608175432</t>
  </si>
  <si>
    <t>杭州东新园小区茗盛苑12-3-1202</t>
    <phoneticPr fontId="34" type="noConversion"/>
  </si>
  <si>
    <t>40286</t>
    <phoneticPr fontId="34" type="noConversion"/>
  </si>
  <si>
    <t>郑梁</t>
    <phoneticPr fontId="34" type="noConversion"/>
  </si>
  <si>
    <t>1981-10-15</t>
    <phoneticPr fontId="34" type="noConversion"/>
  </si>
  <si>
    <t>zhlbsbx@hdu.edu.cn</t>
  </si>
  <si>
    <t>330323198110152616</t>
  </si>
  <si>
    <t>杭州电子科技大学CAE所</t>
    <phoneticPr fontId="34" type="noConversion"/>
  </si>
  <si>
    <t>40113</t>
    <phoneticPr fontId="34" type="noConversion"/>
  </si>
  <si>
    <t>周继军</t>
    <phoneticPr fontId="34" type="noConversion"/>
  </si>
  <si>
    <t>1962-09-18</t>
    <phoneticPr fontId="34" type="noConversion"/>
  </si>
  <si>
    <t>教授级高工</t>
    <phoneticPr fontId="34" type="noConversion"/>
  </si>
  <si>
    <t>山东大学</t>
    <phoneticPr fontId="34" type="noConversion"/>
  </si>
  <si>
    <t>2007.12</t>
  </si>
  <si>
    <t>choujijun@163.com</t>
  </si>
  <si>
    <t>610321620918421</t>
  </si>
  <si>
    <t>浙江省湖州市明都锦绣苑56幢303</t>
    <phoneticPr fontId="34" type="noConversion"/>
  </si>
  <si>
    <t>40153</t>
    <phoneticPr fontId="34" type="noConversion"/>
  </si>
  <si>
    <t>胡冀</t>
    <phoneticPr fontId="34" type="noConversion"/>
  </si>
  <si>
    <t>1977-07-19</t>
    <phoneticPr fontId="34" type="noConversion"/>
  </si>
  <si>
    <t>Huji@hdu.edu.cn</t>
  </si>
  <si>
    <t>422429197707197959</t>
  </si>
  <si>
    <t>杭州下沙清雅苑2-3-1002</t>
    <phoneticPr fontId="34" type="noConversion"/>
  </si>
  <si>
    <t>05045</t>
    <phoneticPr fontId="34" type="noConversion"/>
  </si>
  <si>
    <t>高惠芳</t>
    <phoneticPr fontId="34" type="noConversion"/>
  </si>
  <si>
    <t>1965-08-08</t>
    <phoneticPr fontId="34" type="noConversion"/>
  </si>
  <si>
    <t>1999.12</t>
  </si>
  <si>
    <t>gaohuifang@126.com</t>
  </si>
  <si>
    <t>370502650808322</t>
  </si>
  <si>
    <t>杭州市下城区北景园竹邻苑5-1-601</t>
    <phoneticPr fontId="34" type="noConversion"/>
  </si>
  <si>
    <t>05028</t>
    <phoneticPr fontId="34" type="noConversion"/>
  </si>
  <si>
    <t>崔佳冬</t>
    <phoneticPr fontId="34" type="noConversion"/>
  </si>
  <si>
    <t>1974-12-16</t>
    <phoneticPr fontId="34" type="noConversion"/>
  </si>
  <si>
    <t>cjd@hdu.edu.cn</t>
  </si>
  <si>
    <t>231027741216151</t>
  </si>
  <si>
    <t>杭州下沙清雅苑7-2-1001室</t>
    <phoneticPr fontId="34" type="noConversion"/>
  </si>
  <si>
    <t>22009</t>
    <phoneticPr fontId="34" type="noConversion"/>
  </si>
  <si>
    <t>程筱军</t>
    <phoneticPr fontId="34" type="noConversion"/>
  </si>
  <si>
    <t>1956</t>
    <phoneticPr fontId="34" type="noConversion"/>
  </si>
  <si>
    <t>1956-10-05</t>
    <phoneticPr fontId="34" type="noConversion"/>
  </si>
  <si>
    <t>2002.09</t>
  </si>
  <si>
    <t>cxj@hdu.edu.cn</t>
  </si>
  <si>
    <t>330106561005003</t>
  </si>
  <si>
    <t>杭州市上城区富春路6号金色海岸13幢2单元501</t>
    <phoneticPr fontId="34" type="noConversion"/>
  </si>
  <si>
    <t>40747</t>
    <phoneticPr fontId="34" type="noConversion"/>
  </si>
  <si>
    <t>胡炜薇</t>
    <phoneticPr fontId="34" type="noConversion"/>
  </si>
  <si>
    <t>1981-07-05</t>
    <phoneticPr fontId="34" type="noConversion"/>
  </si>
  <si>
    <t>哈尔滨工程大学</t>
    <phoneticPr fontId="34" type="noConversion"/>
  </si>
  <si>
    <t>2009.09</t>
  </si>
  <si>
    <t>huww@hdu.edu.cn</t>
  </si>
  <si>
    <t>332526198107050020</t>
  </si>
  <si>
    <t>杭州市江干区闸弄口街道东茂苑6-2-602</t>
    <phoneticPr fontId="34" type="noConversion"/>
  </si>
  <si>
    <t>40786</t>
    <phoneticPr fontId="34" type="noConversion"/>
  </si>
  <si>
    <t>宋开新</t>
    <phoneticPr fontId="34" type="noConversion"/>
  </si>
  <si>
    <t>美国2013.08，1年出</t>
    <phoneticPr fontId="34" type="noConversion"/>
  </si>
  <si>
    <t>1977-09-02</t>
    <phoneticPr fontId="34" type="noConversion"/>
  </si>
  <si>
    <t>kxsongzju@yahoo.com.cn</t>
  </si>
  <si>
    <t>350102197709025812</t>
  </si>
  <si>
    <t>浙江省杭州市闸弄口新苑2幢2单元202</t>
    <phoneticPr fontId="34" type="noConversion"/>
  </si>
  <si>
    <t>40198</t>
    <phoneticPr fontId="34" type="noConversion"/>
  </si>
  <si>
    <t>黄海云</t>
    <phoneticPr fontId="34" type="noConversion"/>
  </si>
  <si>
    <t>苗族</t>
    <phoneticPr fontId="34" type="noConversion"/>
  </si>
  <si>
    <t>1975-09-17</t>
    <phoneticPr fontId="34" type="noConversion"/>
  </si>
  <si>
    <t>贵州大学</t>
    <phoneticPr fontId="34" type="noConversion"/>
  </si>
  <si>
    <t>huang@hdu.edu.cn</t>
  </si>
  <si>
    <t>520221750917171</t>
  </si>
  <si>
    <t>杭州市江干区下沙清雅苑2幢3单元601</t>
    <phoneticPr fontId="34" type="noConversion"/>
  </si>
  <si>
    <t>40867</t>
    <phoneticPr fontId="34" type="noConversion"/>
  </si>
  <si>
    <t>邵李焕</t>
    <phoneticPr fontId="34" type="noConversion"/>
  </si>
  <si>
    <t>1981-10-17</t>
    <phoneticPr fontId="34" type="noConversion"/>
  </si>
  <si>
    <t>slh@hdu.edu.cn</t>
  </si>
  <si>
    <t>330682198110173018</t>
  </si>
  <si>
    <t>浙江省杭州市江干区12号大街多蓝水岸银沙苑18-2-801</t>
    <phoneticPr fontId="34" type="noConversion"/>
  </si>
  <si>
    <t>40914</t>
    <phoneticPr fontId="34" type="noConversion"/>
  </si>
  <si>
    <t>应智花</t>
    <phoneticPr fontId="34" type="noConversion"/>
  </si>
  <si>
    <t>1981-09-27</t>
    <phoneticPr fontId="34" type="noConversion"/>
  </si>
  <si>
    <t>2008.07</t>
  </si>
  <si>
    <t>yingzh@hdu.edu.cn</t>
  </si>
  <si>
    <t>330725198109272543</t>
  </si>
  <si>
    <t xml:space="preserve">浙江省杭州市江干区4号大街17号东海未名园16幢2单元202室 </t>
    <phoneticPr fontId="34" type="noConversion"/>
  </si>
  <si>
    <t>40937</t>
    <phoneticPr fontId="34" type="noConversion"/>
  </si>
  <si>
    <t>武军</t>
    <phoneticPr fontId="34" type="noConversion"/>
  </si>
  <si>
    <t>美国2013.12，6个月出</t>
    <phoneticPr fontId="34" type="noConversion"/>
  </si>
  <si>
    <t>1973-04-10</t>
    <phoneticPr fontId="34" type="noConversion"/>
  </si>
  <si>
    <t>2000.01</t>
  </si>
  <si>
    <t>wujun@hdu.edu.cn</t>
  </si>
  <si>
    <t>142122197304100018</t>
  </si>
  <si>
    <t>杭州下沙金沙学府6-2-302</t>
    <phoneticPr fontId="34" type="noConversion"/>
  </si>
  <si>
    <t>40985</t>
    <phoneticPr fontId="34" type="noConversion"/>
  </si>
  <si>
    <t>郑晓隆</t>
    <phoneticPr fontId="34" type="noConversion"/>
  </si>
  <si>
    <t>1980-07-11</t>
    <phoneticPr fontId="34" type="noConversion"/>
  </si>
  <si>
    <t>中科院自动化所</t>
    <phoneticPr fontId="34" type="noConversion"/>
  </si>
  <si>
    <t>2008.12</t>
  </si>
  <si>
    <t>xlzheng@hdu.edu.cn</t>
  </si>
  <si>
    <t>330303198007110316</t>
  </si>
  <si>
    <t>浙江省杭州市下沙高教园区文泽路99号艾肯金座1607</t>
    <phoneticPr fontId="34" type="noConversion"/>
  </si>
  <si>
    <t>41077</t>
    <phoneticPr fontId="34" type="noConversion"/>
  </si>
  <si>
    <t>邓江峡</t>
    <phoneticPr fontId="34" type="noConversion"/>
  </si>
  <si>
    <t>美国2014出，1年</t>
    <phoneticPr fontId="34" type="noConversion"/>
  </si>
  <si>
    <t>1983-11-08</t>
    <phoneticPr fontId="34" type="noConversion"/>
  </si>
  <si>
    <t>2009.08</t>
  </si>
  <si>
    <t>dengjiangxia@hdu.edu.cn</t>
  </si>
  <si>
    <t>612321198311080141</t>
  </si>
  <si>
    <t>杭州市江干区汇盛德堡7幢1单元101室</t>
  </si>
  <si>
    <t>41104</t>
    <phoneticPr fontId="34" type="noConversion"/>
  </si>
  <si>
    <t>张阳</t>
    <phoneticPr fontId="34" type="noConversion"/>
  </si>
  <si>
    <t>1966</t>
    <phoneticPr fontId="34" type="noConversion"/>
  </si>
  <si>
    <t>1966-07-15</t>
    <phoneticPr fontId="34" type="noConversion"/>
  </si>
  <si>
    <t>北京工业大学</t>
    <phoneticPr fontId="34" type="noConversion"/>
  </si>
  <si>
    <t>1999.07</t>
  </si>
  <si>
    <t>yzhang09@hdu.edu.cn</t>
  </si>
  <si>
    <t>110105196607155034</t>
  </si>
  <si>
    <t>41167</t>
    <phoneticPr fontId="34" type="noConversion"/>
  </si>
  <si>
    <t>郑鹏</t>
    <phoneticPr fontId="34" type="noConversion"/>
  </si>
  <si>
    <t>zhengpeng@hdu.edu.cn</t>
  </si>
  <si>
    <t>370923198310142818</t>
  </si>
  <si>
    <t>孙海燕</t>
    <phoneticPr fontId="34" type="noConversion"/>
  </si>
  <si>
    <t>美国2014.07，1年出</t>
    <phoneticPr fontId="34" type="noConversion"/>
  </si>
  <si>
    <t>1982</t>
    <phoneticPr fontId="39" type="noConversion"/>
  </si>
  <si>
    <r>
      <t>1</t>
    </r>
    <r>
      <rPr>
        <sz val="12"/>
        <rFont val="宋体"/>
        <family val="3"/>
        <charset val="134"/>
      </rPr>
      <t>982-10-27</t>
    </r>
    <phoneticPr fontId="34" type="noConversion"/>
  </si>
  <si>
    <t>德国慕尼黑大学</t>
    <phoneticPr fontId="34" type="noConversion"/>
  </si>
  <si>
    <t>109329661@qq.com</t>
  </si>
  <si>
    <t>江源</t>
    <phoneticPr fontId="34" type="noConversion"/>
  </si>
  <si>
    <r>
      <t>1986</t>
    </r>
    <r>
      <rPr>
        <sz val="11"/>
        <rFont val="宋体"/>
        <family val="3"/>
        <charset val="134"/>
      </rPr>
      <t>-</t>
    </r>
    <r>
      <rPr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>-</t>
    </r>
    <r>
      <rPr>
        <sz val="11"/>
        <rFont val="宋体"/>
        <family val="3"/>
        <charset val="134"/>
      </rPr>
      <t>27</t>
    </r>
    <phoneticPr fontId="34" type="noConversion"/>
  </si>
  <si>
    <t>jiangyuan@hdu.edu.cn</t>
    <phoneticPr fontId="34" type="noConversion"/>
  </si>
  <si>
    <t>41200</t>
  </si>
  <si>
    <t>胡永才</t>
    <phoneticPr fontId="34" type="noConversion"/>
  </si>
  <si>
    <t>法国斯特拉斯堡大学</t>
    <phoneticPr fontId="34" type="noConversion"/>
  </si>
  <si>
    <r>
      <t>y</t>
    </r>
    <r>
      <rPr>
        <u/>
        <sz val="11"/>
        <color indexed="12"/>
        <rFont val="宋体"/>
        <family val="3"/>
        <charset val="134"/>
      </rPr>
      <t>ongyannhdu@163.com</t>
    </r>
    <phoneticPr fontId="34" type="noConversion"/>
  </si>
  <si>
    <t>环境</t>
    <phoneticPr fontId="34" type="noConversion"/>
  </si>
  <si>
    <t>40040</t>
    <phoneticPr fontId="34" type="noConversion"/>
  </si>
  <si>
    <t>顾海涛</t>
    <phoneticPr fontId="34" type="noConversion"/>
  </si>
  <si>
    <t>1976-01-13</t>
    <phoneticPr fontId="34" type="noConversion"/>
  </si>
  <si>
    <t>guht2000@126.com</t>
  </si>
  <si>
    <t>40432</t>
    <phoneticPr fontId="34" type="noConversion"/>
  </si>
  <si>
    <t>高秀敏</t>
    <phoneticPr fontId="34" type="noConversion"/>
  </si>
  <si>
    <t>1978-02-07</t>
    <phoneticPr fontId="34" type="noConversion"/>
  </si>
  <si>
    <t>中国科学院光学精密机械研究所</t>
    <phoneticPr fontId="34" type="noConversion"/>
  </si>
  <si>
    <t>gxm@hdu.edu.cn</t>
  </si>
  <si>
    <t>逯鑫淼</t>
    <phoneticPr fontId="34" type="noConversion"/>
  </si>
  <si>
    <t>1983-6</t>
    <phoneticPr fontId="34" type="noConversion"/>
  </si>
  <si>
    <t>xmlu@hdu.edu.cn</t>
  </si>
  <si>
    <t>41101</t>
    <phoneticPr fontId="34" type="noConversion"/>
  </si>
  <si>
    <t>辛青</t>
    <phoneticPr fontId="34" type="noConversion"/>
  </si>
  <si>
    <r>
      <t>1981</t>
    </r>
    <r>
      <rPr>
        <sz val="11"/>
        <rFont val="宋体"/>
        <family val="3"/>
        <charset val="134"/>
      </rPr>
      <t>-</t>
    </r>
    <r>
      <rPr>
        <sz val="11"/>
        <rFont val="宋体"/>
        <family val="3"/>
        <charset val="134"/>
      </rPr>
      <t>5</t>
    </r>
    <r>
      <rPr>
        <sz val="11"/>
        <rFont val="宋体"/>
        <family val="3"/>
        <charset val="134"/>
      </rPr>
      <t>-</t>
    </r>
    <r>
      <rPr>
        <sz val="11"/>
        <rFont val="宋体"/>
        <family val="3"/>
        <charset val="134"/>
      </rPr>
      <t>23</t>
    </r>
    <phoneticPr fontId="34" type="noConversion"/>
  </si>
  <si>
    <t>xinqing1919@126.com</t>
  </si>
  <si>
    <t>40550</t>
    <phoneticPr fontId="34" type="noConversion"/>
  </si>
  <si>
    <t>郭凌伟</t>
    <phoneticPr fontId="34" type="noConversion"/>
  </si>
  <si>
    <r>
      <t>1976</t>
    </r>
    <r>
      <rPr>
        <sz val="11"/>
        <rFont val="宋体"/>
        <family val="3"/>
        <charset val="134"/>
      </rPr>
      <t>-</t>
    </r>
    <r>
      <rPr>
        <sz val="11"/>
        <rFont val="宋体"/>
        <family val="3"/>
        <charset val="134"/>
      </rPr>
      <t>4</t>
    </r>
    <r>
      <rPr>
        <sz val="11"/>
        <rFont val="宋体"/>
        <family val="3"/>
        <charset val="134"/>
      </rPr>
      <t>-8</t>
    </r>
    <phoneticPr fontId="34" type="noConversion"/>
  </si>
  <si>
    <t>hellokids@hdu.edu.cn</t>
    <phoneticPr fontId="34" type="noConversion"/>
  </si>
  <si>
    <t>赵巨峰</t>
    <phoneticPr fontId="34" type="noConversion"/>
  </si>
  <si>
    <r>
      <t>1985</t>
    </r>
    <r>
      <rPr>
        <sz val="11"/>
        <rFont val="宋体"/>
        <family val="3"/>
        <charset val="134"/>
      </rPr>
      <t>-4-</t>
    </r>
    <r>
      <rPr>
        <sz val="11"/>
        <rFont val="宋体"/>
        <family val="3"/>
        <charset val="134"/>
      </rPr>
      <t>27</t>
    </r>
    <phoneticPr fontId="34" type="noConversion"/>
  </si>
  <si>
    <t>dabaozjf@gmail.com</t>
  </si>
  <si>
    <t>41562</t>
    <phoneticPr fontId="34" type="noConversion"/>
  </si>
  <si>
    <t>林君</t>
    <phoneticPr fontId="34" type="noConversion"/>
  </si>
  <si>
    <t>linn.exe@gmail.com</t>
  </si>
  <si>
    <t>牟旭东</t>
    <phoneticPr fontId="34" type="noConversion"/>
  </si>
  <si>
    <t>1969</t>
    <phoneticPr fontId="34" type="noConversion"/>
  </si>
  <si>
    <t>1969-9</t>
    <phoneticPr fontId="34" type="noConversion"/>
  </si>
  <si>
    <t>2459770028@qq.com</t>
  </si>
  <si>
    <t>张辉朝</t>
    <phoneticPr fontId="34" type="noConversion"/>
  </si>
  <si>
    <t>1986-05-14</t>
    <phoneticPr fontId="34" type="noConversion"/>
  </si>
  <si>
    <t>renda36@163.com</t>
  </si>
  <si>
    <t>1978</t>
  </si>
  <si>
    <t>1978-11-26</t>
  </si>
  <si>
    <t>博士</t>
  </si>
  <si>
    <t>gxl@hdu.edu.cn</t>
  </si>
  <si>
    <t>1960-02-15</t>
  </si>
  <si>
    <t>大学本科</t>
  </si>
  <si>
    <t>长春光机学院</t>
    <phoneticPr fontId="34" type="noConversion"/>
  </si>
  <si>
    <t>948525095@QQ.COM</t>
    <phoneticPr fontId="34" type="noConversion"/>
  </si>
  <si>
    <t>41722</t>
    <phoneticPr fontId="34" type="noConversion"/>
  </si>
  <si>
    <t>臧月</t>
    <phoneticPr fontId="34" type="noConversion"/>
  </si>
  <si>
    <t>zangyue0814@163.com</t>
    <phoneticPr fontId="34" type="noConversion"/>
  </si>
  <si>
    <t>天线</t>
    <phoneticPr fontId="39" type="noConversion"/>
  </si>
  <si>
    <t>官伯然</t>
    <phoneticPr fontId="34" type="noConversion"/>
  </si>
  <si>
    <t>1955</t>
    <phoneticPr fontId="39" type="noConversion"/>
  </si>
  <si>
    <t>教授</t>
  </si>
  <si>
    <t>天线</t>
    <phoneticPr fontId="34" type="noConversion"/>
  </si>
  <si>
    <t>1976</t>
  </si>
  <si>
    <t>1976-07-27</t>
  </si>
  <si>
    <t>fzh@hdu.edu.cn</t>
  </si>
  <si>
    <t>1966</t>
  </si>
  <si>
    <t>1966-09-29</t>
  </si>
  <si>
    <t>gengyoulin@aliyun.com</t>
  </si>
  <si>
    <t>1976-11-03</t>
  </si>
  <si>
    <t>博士后</t>
  </si>
  <si>
    <t>tmxiang@hdu.edu.cn</t>
  </si>
  <si>
    <t>1978-10-30</t>
  </si>
  <si>
    <t>du_tiejun@126.com</t>
  </si>
  <si>
    <t>1980</t>
  </si>
  <si>
    <t>1980-09-21</t>
  </si>
  <si>
    <t>wuaiting@hdu.edu.cn</t>
  </si>
  <si>
    <t>zhanghaidong6388@163.com</t>
  </si>
  <si>
    <t>1975</t>
  </si>
  <si>
    <t>1975-04-21</t>
  </si>
  <si>
    <t>zhqian@hdu.edu.cn</t>
  </si>
  <si>
    <t>1976-07-18</t>
  </si>
  <si>
    <t>河北工业大学</t>
    <phoneticPr fontId="34" type="noConversion"/>
  </si>
  <si>
    <t>luoxj@hdu.edu.cn</t>
  </si>
  <si>
    <t>彭亮</t>
    <phoneticPr fontId="34" type="noConversion"/>
  </si>
  <si>
    <t>pengl@hdu.edu.cn</t>
  </si>
  <si>
    <t>41706</t>
    <phoneticPr fontId="34" type="noConversion"/>
  </si>
  <si>
    <t>代喜望</t>
    <phoneticPr fontId="34" type="noConversion"/>
  </si>
  <si>
    <r>
      <t>1983</t>
    </r>
    <r>
      <rPr>
        <sz val="11"/>
        <color indexed="8"/>
        <rFont val="宋体"/>
        <family val="3"/>
        <charset val="134"/>
      </rPr>
      <t>-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-</t>
    </r>
    <r>
      <rPr>
        <sz val="11"/>
        <color indexed="8"/>
        <rFont val="宋体"/>
        <family val="3"/>
        <charset val="134"/>
      </rPr>
      <t>4</t>
    </r>
    <phoneticPr fontId="34" type="noConversion"/>
  </si>
  <si>
    <t>xwdai@163.com</t>
    <phoneticPr fontId="34" type="noConversion"/>
  </si>
  <si>
    <t>胡志方</t>
    <phoneticPr fontId="34" type="noConversion"/>
  </si>
  <si>
    <r>
      <t>1986</t>
    </r>
    <r>
      <rPr>
        <sz val="11"/>
        <rFont val="宋体"/>
        <family val="3"/>
        <charset val="134"/>
      </rPr>
      <t>-</t>
    </r>
    <r>
      <rPr>
        <sz val="11"/>
        <rFont val="宋体"/>
        <family val="3"/>
        <charset val="134"/>
      </rPr>
      <t>9</t>
    </r>
    <r>
      <rPr>
        <sz val="11"/>
        <rFont val="宋体"/>
        <family val="3"/>
        <charset val="134"/>
      </rPr>
      <t>-</t>
    </r>
    <r>
      <rPr>
        <sz val="11"/>
        <rFont val="宋体"/>
        <family val="3"/>
        <charset val="134"/>
      </rPr>
      <t>8</t>
    </r>
    <phoneticPr fontId="34" type="noConversion"/>
  </si>
  <si>
    <t>huzhfang@163.com</t>
    <phoneticPr fontId="34" type="noConversion"/>
  </si>
  <si>
    <t>41424</t>
    <phoneticPr fontId="34" type="noConversion"/>
  </si>
  <si>
    <t>袁博</t>
    <phoneticPr fontId="34" type="noConversion"/>
  </si>
  <si>
    <t>1983-8-18</t>
    <phoneticPr fontId="34" type="noConversion"/>
  </si>
  <si>
    <t>yuanbo18@gmail.com</t>
    <phoneticPr fontId="34" type="noConversion"/>
  </si>
  <si>
    <t>23018</t>
    <phoneticPr fontId="34" type="noConversion"/>
  </si>
  <si>
    <t>张晓红</t>
    <phoneticPr fontId="34" type="noConversion"/>
  </si>
  <si>
    <t>1977-11-20</t>
    <phoneticPr fontId="34" type="noConversion"/>
  </si>
  <si>
    <t>工程师</t>
    <phoneticPr fontId="34" type="noConversion"/>
  </si>
  <si>
    <t>工程</t>
    <phoneticPr fontId="34" type="noConversion"/>
  </si>
  <si>
    <t>xhzhang@hdu.edu.cn</t>
    <phoneticPr fontId="34" type="noConversion"/>
  </si>
  <si>
    <t>320321771120130</t>
  </si>
  <si>
    <t>浙江省杭州市保俶北路91号2单元205室</t>
    <phoneticPr fontId="34" type="noConversion"/>
  </si>
  <si>
    <t>40633</t>
    <phoneticPr fontId="34" type="noConversion"/>
  </si>
  <si>
    <t>罗国清</t>
    <phoneticPr fontId="34" type="noConversion"/>
  </si>
  <si>
    <t>1979-04-03</t>
    <phoneticPr fontId="34" type="noConversion"/>
  </si>
  <si>
    <t>2008.11</t>
    <phoneticPr fontId="34" type="noConversion"/>
  </si>
  <si>
    <t>luoguoqing@hdu.edu.cn</t>
    <phoneticPr fontId="34" type="noConversion"/>
  </si>
  <si>
    <t>362222197904032414</t>
  </si>
  <si>
    <t>杭州市西湖区翠苑二区15幢2单元101室</t>
    <phoneticPr fontId="34" type="noConversion"/>
  </si>
  <si>
    <t>刘顺兰</t>
    <phoneticPr fontId="34" type="noConversion"/>
  </si>
  <si>
    <t>正高</t>
    <phoneticPr fontId="34" type="noConversion"/>
  </si>
  <si>
    <t>职称等级</t>
    <phoneticPr fontId="32" type="noConversion"/>
  </si>
  <si>
    <t>系列</t>
    <phoneticPr fontId="32" type="noConversion"/>
  </si>
  <si>
    <t>中级</t>
    <phoneticPr fontId="34" type="noConversion"/>
  </si>
  <si>
    <t>行政管理</t>
    <phoneticPr fontId="34" type="noConversion"/>
  </si>
  <si>
    <t>行政管理</t>
    <phoneticPr fontId="34" type="noConversion"/>
  </si>
  <si>
    <t>贾蕾</t>
    <phoneticPr fontId="34" type="noConversion"/>
  </si>
  <si>
    <t>专任教师</t>
  </si>
  <si>
    <t>专任教师</t>
    <phoneticPr fontId="34" type="noConversion"/>
  </si>
  <si>
    <t>序号</t>
    <phoneticPr fontId="32" type="noConversion"/>
  </si>
  <si>
    <t>工程</t>
    <phoneticPr fontId="32" type="noConversion"/>
  </si>
  <si>
    <t>副研究员</t>
    <phoneticPr fontId="32" type="noConversion"/>
  </si>
  <si>
    <t>副高</t>
    <phoneticPr fontId="32" type="noConversion"/>
  </si>
  <si>
    <t>学评教平均值</t>
    <phoneticPr fontId="32" type="noConversion"/>
  </si>
  <si>
    <t>2014-2015-01</t>
  </si>
  <si>
    <t>2013-2014-02</t>
  </si>
  <si>
    <r>
      <t>S3</t>
    </r>
    <r>
      <rPr>
        <sz val="11"/>
        <rFont val="宋体"/>
        <family val="3"/>
        <charset val="134"/>
      </rPr>
      <t>1</t>
    </r>
    <phoneticPr fontId="3" type="noConversion"/>
  </si>
  <si>
    <t>教学事故</t>
    <phoneticPr fontId="32" type="noConversion"/>
  </si>
  <si>
    <t>受聘教师岗位人员总数，不包括新老师，</t>
    <phoneticPr fontId="3" type="noConversion"/>
  </si>
  <si>
    <t>胡炜薇</t>
    <phoneticPr fontId="32" type="noConversion"/>
  </si>
  <si>
    <t>胡炜薇</t>
    <phoneticPr fontId="32" type="noConversion"/>
  </si>
  <si>
    <t>备注1（本人提出不参与）</t>
    <phoneticPr fontId="32" type="noConversion"/>
  </si>
  <si>
    <t>黄汐威</t>
    <phoneticPr fontId="32" type="noConversion"/>
  </si>
  <si>
    <t>申请不参加</t>
    <phoneticPr fontId="32" type="noConversion"/>
  </si>
  <si>
    <t>徐魁文</t>
    <phoneticPr fontId="32" type="noConversion"/>
  </si>
  <si>
    <t>侯昌伦</t>
    <phoneticPr fontId="32" type="noConversion"/>
  </si>
  <si>
    <t>柯华杰</t>
  </si>
  <si>
    <t>董志华</t>
  </si>
  <si>
    <t>陈世昌</t>
  </si>
  <si>
    <t>胡志方</t>
  </si>
  <si>
    <t>刘顺兰</t>
    <phoneticPr fontId="3" type="noConversion"/>
  </si>
  <si>
    <t>樊凌雁</t>
    <phoneticPr fontId="25" type="noConversion"/>
  </si>
  <si>
    <t>备注</t>
  </si>
  <si>
    <t>出国半年</t>
    <phoneticPr fontId="3" type="noConversion"/>
  </si>
  <si>
    <t>产假半年</t>
    <phoneticPr fontId="3" type="noConversion"/>
  </si>
  <si>
    <t>D</t>
  </si>
  <si>
    <t>每年教学学时数低于32</t>
    <phoneticPr fontId="3" type="noConversion"/>
  </si>
  <si>
    <t>每年教学学时数低于32</t>
    <phoneticPr fontId="3" type="noConversion"/>
  </si>
  <si>
    <t>B</t>
    <phoneticPr fontId="86" type="noConversion"/>
  </si>
  <si>
    <t>郑雪峰</t>
    <phoneticPr fontId="32" type="noConversion"/>
  </si>
  <si>
    <t>C</t>
    <phoneticPr fontId="28" type="noConversion"/>
  </si>
  <si>
    <t>B</t>
    <phoneticPr fontId="28" type="noConversion"/>
  </si>
  <si>
    <r>
      <t>201</t>
    </r>
    <r>
      <rPr>
        <sz val="11"/>
        <rFont val="宋体"/>
        <family val="3"/>
        <charset val="134"/>
      </rPr>
      <t>4</t>
    </r>
    <r>
      <rPr>
        <sz val="11"/>
        <rFont val="宋体"/>
        <family val="3"/>
        <charset val="134"/>
      </rPr>
      <t>青年教师培训合格</t>
    </r>
    <phoneticPr fontId="28" type="noConversion"/>
  </si>
  <si>
    <r>
      <t>201</t>
    </r>
    <r>
      <rPr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>青年教师培训合格（延期）</t>
    </r>
    <phoneticPr fontId="28" type="noConversion"/>
  </si>
  <si>
    <t>职称</t>
    <phoneticPr fontId="32" type="noConversion"/>
  </si>
  <si>
    <t>S2</t>
    <phoneticPr fontId="32" type="noConversion"/>
  </si>
  <si>
    <t>S1</t>
    <phoneticPr fontId="32" type="noConversion"/>
  </si>
  <si>
    <t>总分</t>
    <phoneticPr fontId="32" type="noConversion"/>
  </si>
  <si>
    <t>2014-2015教师教学工作业绩考核成绩汇总表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</si>
</sst>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0_);[Red]\(0\)"/>
    <numFmt numFmtId="178" formatCode="0.00_);[Red]\(0.00\)"/>
    <numFmt numFmtId="180" formatCode="0.000_);[Red]\(0.000\)"/>
    <numFmt numFmtId="181" formatCode="0.0_);[Red]\(0.0\)"/>
    <numFmt numFmtId="182" formatCode="0.00000_);[Red]\(0.00000\)"/>
    <numFmt numFmtId="183" formatCode="0.000"/>
    <numFmt numFmtId="184" formatCode="0.00000"/>
    <numFmt numFmtId="185" formatCode="0.0"/>
  </numFmts>
  <fonts count="96">
    <font>
      <sz val="12"/>
      <name val="宋体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name val="Times New Roman"/>
      <family val="1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b/>
      <sz val="16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2"/>
      <name val="Tahoma"/>
      <family val="2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2"/>
      <color rgb="FF000000"/>
      <name val="仿宋_GB2312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02">
    <xf numFmtId="0" fontId="0" fillId="0" borderId="0">
      <alignment vertical="center"/>
    </xf>
    <xf numFmtId="0" fontId="48" fillId="2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68" fillId="19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67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81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82" fillId="5" borderId="0" applyNumberFormat="0" applyBorder="0" applyAlignment="0" applyProtection="0">
      <alignment vertical="center"/>
    </xf>
    <xf numFmtId="0" fontId="47" fillId="0" borderId="0">
      <alignment vertical="center"/>
    </xf>
    <xf numFmtId="0" fontId="65" fillId="0" borderId="0"/>
    <xf numFmtId="0" fontId="9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6" fillId="0" borderId="4" applyNumberFormat="0" applyFill="0" applyAlignment="0" applyProtection="0">
      <alignment vertical="center"/>
    </xf>
    <xf numFmtId="0" fontId="74" fillId="0" borderId="4" applyNumberFormat="0" applyFill="0" applyAlignment="0" applyProtection="0">
      <alignment vertical="center"/>
    </xf>
    <xf numFmtId="0" fontId="11" fillId="30" borderId="5" applyNumberFormat="0" applyAlignment="0" applyProtection="0">
      <alignment vertical="center"/>
    </xf>
    <xf numFmtId="0" fontId="57" fillId="30" borderId="5" applyNumberFormat="0" applyAlignment="0" applyProtection="0">
      <alignment vertical="center"/>
    </xf>
    <xf numFmtId="0" fontId="78" fillId="31" borderId="5" applyNumberFormat="0" applyAlignment="0" applyProtection="0">
      <alignment vertical="center"/>
    </xf>
    <xf numFmtId="0" fontId="12" fillId="32" borderId="6" applyNumberFormat="0" applyAlignment="0" applyProtection="0">
      <alignment vertical="center"/>
    </xf>
    <xf numFmtId="0" fontId="58" fillId="32" borderId="6" applyNumberFormat="0" applyAlignment="0" applyProtection="0">
      <alignment vertical="center"/>
    </xf>
    <xf numFmtId="0" fontId="69" fillId="33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1" fillId="0" borderId="7" applyNumberFormat="0" applyFill="0" applyAlignment="0" applyProtection="0">
      <alignment vertical="center"/>
    </xf>
    <xf numFmtId="0" fontId="79" fillId="0" borderId="7" applyNumberFormat="0" applyFill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67" fillId="39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67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17" fillId="30" borderId="8" applyNumberFormat="0" applyAlignment="0" applyProtection="0">
      <alignment vertical="center"/>
    </xf>
    <xf numFmtId="0" fontId="63" fillId="30" borderId="8" applyNumberFormat="0" applyAlignment="0" applyProtection="0">
      <alignment vertical="center"/>
    </xf>
    <xf numFmtId="0" fontId="75" fillId="31" borderId="8" applyNumberFormat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64" fillId="12" borderId="5" applyNumberFormat="0" applyAlignment="0" applyProtection="0">
      <alignment vertical="center"/>
    </xf>
    <xf numFmtId="0" fontId="73" fillId="13" borderId="5" applyNumberFormat="0" applyAlignment="0" applyProtection="0">
      <alignment vertical="center"/>
    </xf>
    <xf numFmtId="0" fontId="2" fillId="44" borderId="9" applyNumberFormat="0" applyFont="0" applyAlignment="0" applyProtection="0">
      <alignment vertical="center"/>
    </xf>
    <xf numFmtId="0" fontId="47" fillId="44" borderId="9" applyNumberFormat="0" applyFont="0" applyAlignment="0" applyProtection="0">
      <alignment vertical="center"/>
    </xf>
    <xf numFmtId="0" fontId="65" fillId="45" borderId="9" applyNumberFormat="0" applyFont="0" applyAlignment="0" applyProtection="0">
      <alignment vertical="center"/>
    </xf>
  </cellStyleXfs>
  <cellXfs count="149">
    <xf numFmtId="0" fontId="0" fillId="0" borderId="0" xfId="0">
      <alignment vertical="center"/>
    </xf>
    <xf numFmtId="0" fontId="22" fillId="0" borderId="0" xfId="0" applyFont="1" applyAlignment="1">
      <alignment horizontal="center" vertical="center"/>
    </xf>
    <xf numFmtId="0" fontId="22" fillId="0" borderId="0" xfId="0" applyFont="1">
      <alignment vertical="center"/>
    </xf>
    <xf numFmtId="0" fontId="22" fillId="0" borderId="10" xfId="0" applyFont="1" applyBorder="1">
      <alignment vertical="center"/>
    </xf>
    <xf numFmtId="0" fontId="23" fillId="0" borderId="10" xfId="0" applyFont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0" fontId="23" fillId="46" borderId="10" xfId="0" applyFont="1" applyFill="1" applyBorder="1" applyAlignment="1">
      <alignment horizontal="center" vertical="center"/>
    </xf>
    <xf numFmtId="178" fontId="23" fillId="0" borderId="10" xfId="0" applyNumberFormat="1" applyFont="1" applyFill="1" applyBorder="1" applyAlignment="1">
      <alignment horizontal="center" vertical="center"/>
    </xf>
    <xf numFmtId="181" fontId="23" fillId="0" borderId="10" xfId="0" applyNumberFormat="1" applyFont="1" applyFill="1" applyBorder="1" applyAlignment="1">
      <alignment horizontal="center" vertical="center"/>
    </xf>
    <xf numFmtId="177" fontId="23" fillId="0" borderId="10" xfId="0" applyNumberFormat="1" applyFont="1" applyFill="1" applyBorder="1" applyAlignment="1">
      <alignment horizontal="center" vertical="center"/>
    </xf>
    <xf numFmtId="182" fontId="22" fillId="0" borderId="10" xfId="0" applyNumberFormat="1" applyFont="1" applyFill="1" applyBorder="1" applyAlignment="1">
      <alignment horizontal="center" wrapText="1"/>
    </xf>
    <xf numFmtId="182" fontId="22" fillId="0" borderId="0" xfId="0" applyNumberFormat="1" applyFont="1" applyAlignment="1">
      <alignment horizontal="center" vertical="center"/>
    </xf>
    <xf numFmtId="0" fontId="20" fillId="0" borderId="10" xfId="0" applyFont="1" applyFill="1" applyBorder="1" applyAlignment="1">
      <alignment horizontal="center" wrapText="1"/>
    </xf>
    <xf numFmtId="0" fontId="22" fillId="0" borderId="10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29" fillId="0" borderId="10" xfId="0" applyFont="1" applyBorder="1" applyAlignment="1">
      <alignment horizontal="center" vertical="center" wrapText="1"/>
    </xf>
    <xf numFmtId="176" fontId="29" fillId="0" borderId="10" xfId="0" applyNumberFormat="1" applyFont="1" applyBorder="1" applyAlignment="1">
      <alignment horizontal="center" vertical="center" wrapText="1"/>
    </xf>
    <xf numFmtId="0" fontId="29" fillId="0" borderId="10" xfId="0" applyFont="1" applyFill="1" applyBorder="1" applyAlignment="1">
      <alignment horizontal="center" vertical="center" wrapText="1"/>
    </xf>
    <xf numFmtId="0" fontId="29" fillId="0" borderId="10" xfId="0" applyFont="1" applyBorder="1" applyAlignment="1">
      <alignment horizontal="left" vertical="center" wrapText="1"/>
    </xf>
    <xf numFmtId="0" fontId="26" fillId="0" borderId="0" xfId="0" applyFont="1" applyAlignment="1">
      <alignment horizontal="justify" vertical="center"/>
    </xf>
    <xf numFmtId="0" fontId="0" fillId="0" borderId="10" xfId="0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0" xfId="0" applyFont="1">
      <alignment vertical="center"/>
    </xf>
    <xf numFmtId="0" fontId="31" fillId="0" borderId="0" xfId="0" applyFont="1" applyAlignment="1">
      <alignment horizontal="center" vertical="center"/>
    </xf>
    <xf numFmtId="176" fontId="31" fillId="47" borderId="10" xfId="0" applyNumberFormat="1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horizontal="center" vertical="center"/>
    </xf>
    <xf numFmtId="0" fontId="31" fillId="46" borderId="0" xfId="0" applyFont="1" applyFill="1">
      <alignment vertical="center"/>
    </xf>
    <xf numFmtId="0" fontId="31" fillId="46" borderId="0" xfId="0" applyFont="1" applyFill="1" applyAlignment="1">
      <alignment horizontal="center" vertical="center"/>
    </xf>
    <xf numFmtId="182" fontId="33" fillId="0" borderId="10" xfId="0" applyNumberFormat="1" applyFont="1" applyFill="1" applyBorder="1" applyAlignment="1">
      <alignment horizontal="center" wrapText="1"/>
    </xf>
    <xf numFmtId="0" fontId="33" fillId="0" borderId="10" xfId="0" applyFont="1" applyFill="1" applyBorder="1" applyAlignment="1">
      <alignment horizontal="left" vertical="center"/>
    </xf>
    <xf numFmtId="0" fontId="33" fillId="0" borderId="0" xfId="0" applyFont="1" applyFill="1" applyBorder="1" applyAlignment="1">
      <alignment horizontal="center" vertical="center"/>
    </xf>
    <xf numFmtId="0" fontId="38" fillId="0" borderId="10" xfId="0" applyFont="1" applyBorder="1" applyAlignment="1">
      <alignment horizontal="center" vertical="center"/>
    </xf>
    <xf numFmtId="0" fontId="31" fillId="46" borderId="10" xfId="0" applyFont="1" applyFill="1" applyBorder="1" applyAlignment="1">
      <alignment horizontal="center" vertical="center"/>
    </xf>
    <xf numFmtId="178" fontId="23" fillId="46" borderId="10" xfId="0" applyNumberFormat="1" applyFont="1" applyFill="1" applyBorder="1" applyAlignment="1">
      <alignment horizontal="center" vertical="center"/>
    </xf>
    <xf numFmtId="0" fontId="31" fillId="0" borderId="11" xfId="0" applyFont="1" applyBorder="1" applyAlignment="1">
      <alignment horizontal="center" vertical="center" wrapText="1"/>
    </xf>
    <xf numFmtId="0" fontId="31" fillId="48" borderId="11" xfId="0" applyFont="1" applyFill="1" applyBorder="1" applyAlignment="1">
      <alignment horizontal="center" vertical="center" wrapText="1"/>
    </xf>
    <xf numFmtId="0" fontId="31" fillId="0" borderId="11" xfId="0" applyFont="1" applyFill="1" applyBorder="1" applyAlignment="1">
      <alignment horizontal="center" vertical="center" wrapText="1"/>
    </xf>
    <xf numFmtId="177" fontId="31" fillId="0" borderId="11" xfId="0" applyNumberFormat="1" applyFont="1" applyFill="1" applyBorder="1" applyAlignment="1">
      <alignment horizontal="center" vertical="center" wrapText="1"/>
    </xf>
    <xf numFmtId="0" fontId="31" fillId="0" borderId="10" xfId="0" applyFont="1" applyBorder="1">
      <alignment vertical="center"/>
    </xf>
    <xf numFmtId="0" fontId="31" fillId="46" borderId="10" xfId="0" applyFont="1" applyFill="1" applyBorder="1">
      <alignment vertical="center"/>
    </xf>
    <xf numFmtId="0" fontId="38" fillId="0" borderId="0" xfId="0" applyFont="1" applyAlignment="1">
      <alignment horizontal="center" vertical="center"/>
    </xf>
    <xf numFmtId="0" fontId="37" fillId="0" borderId="0" xfId="0" applyFont="1">
      <alignment vertical="center"/>
    </xf>
    <xf numFmtId="183" fontId="0" fillId="0" borderId="10" xfId="0" applyNumberFormat="1" applyBorder="1">
      <alignment vertical="center"/>
    </xf>
    <xf numFmtId="0" fontId="38" fillId="0" borderId="10" xfId="0" applyFont="1" applyBorder="1" applyAlignment="1">
      <alignment horizontal="center" vertical="center" wrapText="1"/>
    </xf>
    <xf numFmtId="0" fontId="31" fillId="47" borderId="11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0" fillId="49" borderId="10" xfId="0" applyFill="1" applyBorder="1">
      <alignment vertical="center"/>
    </xf>
    <xf numFmtId="183" fontId="0" fillId="49" borderId="10" xfId="0" applyNumberFormat="1" applyFill="1" applyBorder="1">
      <alignment vertical="center"/>
    </xf>
    <xf numFmtId="0" fontId="0" fillId="49" borderId="0" xfId="0" applyFill="1">
      <alignment vertical="center"/>
    </xf>
    <xf numFmtId="0" fontId="38" fillId="49" borderId="10" xfId="0" applyFont="1" applyFill="1" applyBorder="1" applyAlignment="1">
      <alignment horizontal="center" vertical="center" wrapText="1"/>
    </xf>
    <xf numFmtId="0" fontId="38" fillId="50" borderId="10" xfId="0" applyFont="1" applyFill="1" applyBorder="1" applyAlignment="1">
      <alignment horizontal="center" vertical="center"/>
    </xf>
    <xf numFmtId="0" fontId="0" fillId="50" borderId="10" xfId="0" applyFill="1" applyBorder="1">
      <alignment vertical="center"/>
    </xf>
    <xf numFmtId="0" fontId="31" fillId="50" borderId="10" xfId="0" applyFont="1" applyFill="1" applyBorder="1" applyAlignment="1">
      <alignment horizontal="center" vertical="center"/>
    </xf>
    <xf numFmtId="176" fontId="31" fillId="50" borderId="10" xfId="0" applyNumberFormat="1" applyFont="1" applyFill="1" applyBorder="1" applyAlignment="1">
      <alignment horizontal="center" vertical="center"/>
    </xf>
    <xf numFmtId="0" fontId="23" fillId="50" borderId="10" xfId="0" applyFont="1" applyFill="1" applyBorder="1" applyAlignment="1">
      <alignment horizontal="center" vertical="center"/>
    </xf>
    <xf numFmtId="178" fontId="23" fillId="50" borderId="10" xfId="0" applyNumberFormat="1" applyFont="1" applyFill="1" applyBorder="1" applyAlignment="1">
      <alignment horizontal="center" vertical="center"/>
    </xf>
    <xf numFmtId="0" fontId="31" fillId="50" borderId="0" xfId="0" applyFont="1" applyFill="1">
      <alignment vertical="center"/>
    </xf>
    <xf numFmtId="177" fontId="23" fillId="50" borderId="10" xfId="0" applyNumberFormat="1" applyFont="1" applyFill="1" applyBorder="1" applyAlignment="1">
      <alignment horizontal="center" vertical="center"/>
    </xf>
    <xf numFmtId="181" fontId="23" fillId="50" borderId="10" xfId="0" applyNumberFormat="1" applyFont="1" applyFill="1" applyBorder="1" applyAlignment="1">
      <alignment horizontal="center" vertical="center"/>
    </xf>
    <xf numFmtId="0" fontId="31" fillId="50" borderId="10" xfId="0" applyFont="1" applyFill="1" applyBorder="1">
      <alignment vertical="center"/>
    </xf>
    <xf numFmtId="0" fontId="38" fillId="50" borderId="11" xfId="0" applyFont="1" applyFill="1" applyBorder="1" applyAlignment="1">
      <alignment horizontal="center" vertical="center"/>
    </xf>
    <xf numFmtId="0" fontId="31" fillId="50" borderId="11" xfId="0" applyFont="1" applyFill="1" applyBorder="1">
      <alignment vertical="center"/>
    </xf>
    <xf numFmtId="0" fontId="0" fillId="50" borderId="11" xfId="0" applyFill="1" applyBorder="1">
      <alignment vertical="center"/>
    </xf>
    <xf numFmtId="0" fontId="31" fillId="50" borderId="11" xfId="0" applyFont="1" applyFill="1" applyBorder="1" applyAlignment="1">
      <alignment horizontal="center" vertical="center"/>
    </xf>
    <xf numFmtId="0" fontId="38" fillId="48" borderId="11" xfId="0" applyFont="1" applyFill="1" applyBorder="1" applyAlignment="1">
      <alignment horizontal="center" vertical="center" wrapText="1"/>
    </xf>
    <xf numFmtId="0" fontId="38" fillId="0" borderId="11" xfId="0" applyFont="1" applyFill="1" applyBorder="1" applyAlignment="1">
      <alignment horizontal="center" vertical="center" wrapText="1"/>
    </xf>
    <xf numFmtId="0" fontId="38" fillId="46" borderId="10" xfId="0" applyFont="1" applyFill="1" applyBorder="1" applyAlignment="1">
      <alignment horizontal="center" vertical="center"/>
    </xf>
    <xf numFmtId="182" fontId="22" fillId="46" borderId="10" xfId="0" applyNumberFormat="1" applyFont="1" applyFill="1" applyBorder="1" applyAlignment="1">
      <alignment horizontal="center"/>
    </xf>
    <xf numFmtId="176" fontId="22" fillId="46" borderId="10" xfId="0" applyNumberFormat="1" applyFont="1" applyFill="1" applyBorder="1">
      <alignment vertical="center"/>
    </xf>
    <xf numFmtId="182" fontId="22" fillId="46" borderId="10" xfId="0" applyNumberFormat="1" applyFont="1" applyFill="1" applyBorder="1" applyAlignment="1">
      <alignment horizontal="center" vertical="center"/>
    </xf>
    <xf numFmtId="0" fontId="0" fillId="46" borderId="10" xfId="0" applyFill="1" applyBorder="1" applyAlignment="1">
      <alignment horizontal="center" vertical="center"/>
    </xf>
    <xf numFmtId="0" fontId="89" fillId="46" borderId="10" xfId="0" applyFont="1" applyFill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176" fontId="22" fillId="0" borderId="0" xfId="0" applyNumberFormat="1" applyFont="1" applyFill="1" applyBorder="1">
      <alignment vertical="center"/>
    </xf>
    <xf numFmtId="0" fontId="22" fillId="0" borderId="0" xfId="0" applyFont="1" applyFill="1" applyBorder="1">
      <alignment vertical="center"/>
    </xf>
    <xf numFmtId="0" fontId="22" fillId="0" borderId="0" xfId="0" applyFont="1" applyFill="1">
      <alignment vertical="center"/>
    </xf>
    <xf numFmtId="0" fontId="0" fillId="0" borderId="10" xfId="0" applyFill="1" applyBorder="1" applyAlignment="1">
      <alignment horizontal="center" vertical="center"/>
    </xf>
    <xf numFmtId="176" fontId="22" fillId="0" borderId="10" xfId="0" applyNumberFormat="1" applyFont="1" applyFill="1" applyBorder="1">
      <alignment vertical="center"/>
    </xf>
    <xf numFmtId="0" fontId="43" fillId="46" borderId="10" xfId="0" applyFont="1" applyFill="1" applyBorder="1" applyAlignment="1">
      <alignment horizontal="center" vertical="center"/>
    </xf>
    <xf numFmtId="0" fontId="38" fillId="0" borderId="10" xfId="0" applyFont="1" applyFill="1" applyBorder="1" applyAlignment="1">
      <alignment horizontal="center" vertical="center"/>
    </xf>
    <xf numFmtId="0" fontId="31" fillId="0" borderId="10" xfId="0" applyFont="1" applyFill="1" applyBorder="1" applyAlignment="1">
      <alignment horizontal="center" vertical="center"/>
    </xf>
    <xf numFmtId="0" fontId="31" fillId="0" borderId="0" xfId="0" applyFont="1" applyFill="1">
      <alignment vertical="center"/>
    </xf>
    <xf numFmtId="183" fontId="0" fillId="0" borderId="10" xfId="0" applyNumberFormat="1" applyFill="1" applyBorder="1">
      <alignment vertical="center"/>
    </xf>
    <xf numFmtId="2" fontId="22" fillId="46" borderId="10" xfId="0" applyNumberFormat="1" applyFont="1" applyFill="1" applyBorder="1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180" fontId="22" fillId="46" borderId="10" xfId="0" applyNumberFormat="1" applyFont="1" applyFill="1" applyBorder="1" applyAlignment="1">
      <alignment horizontal="center" vertical="center"/>
    </xf>
    <xf numFmtId="0" fontId="38" fillId="48" borderId="10" xfId="0" applyFont="1" applyFill="1" applyBorder="1" applyAlignment="1">
      <alignment horizontal="center" vertical="center"/>
    </xf>
    <xf numFmtId="0" fontId="0" fillId="48" borderId="10" xfId="0" applyFill="1" applyBorder="1" applyAlignment="1">
      <alignment horizontal="center" vertical="center"/>
    </xf>
    <xf numFmtId="2" fontId="22" fillId="48" borderId="10" xfId="0" applyNumberFormat="1" applyFont="1" applyFill="1" applyBorder="1" applyAlignment="1">
      <alignment horizontal="center" vertical="center"/>
    </xf>
    <xf numFmtId="182" fontId="22" fillId="48" borderId="10" xfId="0" applyNumberFormat="1" applyFont="1" applyFill="1" applyBorder="1" applyAlignment="1">
      <alignment horizontal="center"/>
    </xf>
    <xf numFmtId="180" fontId="22" fillId="48" borderId="10" xfId="0" applyNumberFormat="1" applyFont="1" applyFill="1" applyBorder="1" applyAlignment="1">
      <alignment horizontal="center" vertical="center"/>
    </xf>
    <xf numFmtId="176" fontId="22" fillId="48" borderId="10" xfId="0" applyNumberFormat="1" applyFont="1" applyFill="1" applyBorder="1">
      <alignment vertical="center"/>
    </xf>
    <xf numFmtId="176" fontId="31" fillId="49" borderId="10" xfId="0" applyNumberFormat="1" applyFont="1" applyFill="1" applyBorder="1">
      <alignment vertical="center"/>
    </xf>
    <xf numFmtId="0" fontId="44" fillId="0" borderId="10" xfId="0" applyFont="1" applyBorder="1" applyAlignment="1">
      <alignment horizontal="center" vertical="center" wrapText="1"/>
    </xf>
    <xf numFmtId="0" fontId="31" fillId="0" borderId="10" xfId="0" applyFont="1" applyFill="1" applyBorder="1">
      <alignment vertical="center"/>
    </xf>
    <xf numFmtId="0" fontId="44" fillId="0" borderId="10" xfId="0" applyFont="1" applyFill="1" applyBorder="1">
      <alignment vertical="center"/>
    </xf>
    <xf numFmtId="0" fontId="37" fillId="0" borderId="10" xfId="0" applyFont="1" applyBorder="1" applyAlignment="1">
      <alignment horizontal="center" vertical="center" wrapText="1"/>
    </xf>
    <xf numFmtId="0" fontId="37" fillId="49" borderId="10" xfId="0" applyFont="1" applyFill="1" applyBorder="1" applyAlignment="1">
      <alignment horizontal="center" vertical="center" wrapText="1"/>
    </xf>
    <xf numFmtId="0" fontId="31" fillId="0" borderId="0" xfId="0" applyFont="1" applyFill="1" applyAlignment="1">
      <alignment horizontal="center" vertical="center" wrapText="1"/>
    </xf>
    <xf numFmtId="0" fontId="91" fillId="0" borderId="10" xfId="0" applyFont="1" applyBorder="1" applyAlignment="1">
      <alignment horizontal="center" vertical="center"/>
    </xf>
    <xf numFmtId="0" fontId="91" fillId="50" borderId="10" xfId="0" applyFont="1" applyFill="1" applyBorder="1" applyAlignment="1">
      <alignment horizontal="center" vertical="center"/>
    </xf>
    <xf numFmtId="185" fontId="23" fillId="0" borderId="10" xfId="0" applyNumberFormat="1" applyFont="1" applyBorder="1" applyAlignment="1">
      <alignment horizontal="center" vertical="center"/>
    </xf>
    <xf numFmtId="185" fontId="23" fillId="48" borderId="10" xfId="0" applyNumberFormat="1" applyFont="1" applyFill="1" applyBorder="1" applyAlignment="1">
      <alignment horizontal="center" vertical="center"/>
    </xf>
    <xf numFmtId="185" fontId="23" fillId="0" borderId="10" xfId="0" applyNumberFormat="1" applyFont="1" applyFill="1" applyBorder="1" applyAlignment="1">
      <alignment horizontal="center" vertical="center"/>
    </xf>
    <xf numFmtId="185" fontId="31" fillId="47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9" fillId="50" borderId="10" xfId="0" applyFont="1" applyFill="1" applyBorder="1" applyAlignment="1">
      <alignment horizontal="center" vertical="center"/>
    </xf>
    <xf numFmtId="0" fontId="45" fillId="0" borderId="10" xfId="0" applyFont="1" applyFill="1" applyBorder="1" applyAlignment="1">
      <alignment horizontal="center" vertical="center"/>
    </xf>
    <xf numFmtId="0" fontId="46" fillId="0" borderId="1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91" fillId="0" borderId="10" xfId="0" applyFont="1" applyFill="1" applyBorder="1" applyAlignment="1">
      <alignment horizontal="center" vertical="center"/>
    </xf>
    <xf numFmtId="184" fontId="65" fillId="0" borderId="10" xfId="56" applyNumberFormat="1" applyFont="1" applyBorder="1" applyAlignment="1">
      <alignment horizontal="left"/>
    </xf>
    <xf numFmtId="0" fontId="84" fillId="0" borderId="10" xfId="0" applyFont="1" applyBorder="1" applyAlignment="1">
      <alignment horizontal="center" vertical="center" wrapText="1"/>
    </xf>
    <xf numFmtId="0" fontId="38" fillId="49" borderId="10" xfId="0" applyFont="1" applyFill="1" applyBorder="1" applyAlignment="1">
      <alignment horizontal="center" vertical="center"/>
    </xf>
    <xf numFmtId="0" fontId="0" fillId="49" borderId="10" xfId="0" applyFill="1" applyBorder="1" applyAlignment="1">
      <alignment horizontal="center" vertical="center"/>
    </xf>
    <xf numFmtId="2" fontId="22" fillId="49" borderId="10" xfId="0" applyNumberFormat="1" applyFont="1" applyFill="1" applyBorder="1" applyAlignment="1">
      <alignment horizontal="center" vertical="center"/>
    </xf>
    <xf numFmtId="182" fontId="22" fillId="49" borderId="10" xfId="0" applyNumberFormat="1" applyFont="1" applyFill="1" applyBorder="1" applyAlignment="1">
      <alignment horizontal="center"/>
    </xf>
    <xf numFmtId="180" fontId="22" fillId="49" borderId="10" xfId="0" applyNumberFormat="1" applyFont="1" applyFill="1" applyBorder="1" applyAlignment="1">
      <alignment horizontal="center" vertical="center"/>
    </xf>
    <xf numFmtId="176" fontId="22" fillId="49" borderId="10" xfId="0" applyNumberFormat="1" applyFont="1" applyFill="1" applyBorder="1">
      <alignment vertical="center"/>
    </xf>
    <xf numFmtId="176" fontId="83" fillId="49" borderId="0" xfId="0" applyNumberFormat="1" applyFont="1" applyFill="1" applyBorder="1">
      <alignment vertical="center"/>
    </xf>
    <xf numFmtId="2" fontId="0" fillId="0" borderId="1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5" fillId="0" borderId="0" xfId="0" applyFont="1" applyAlignment="1">
      <alignment vertical="center" wrapText="1"/>
    </xf>
    <xf numFmtId="0" fontId="92" fillId="0" borderId="0" xfId="55" applyFont="1" applyBorder="1" applyAlignment="1">
      <alignment horizontal="center" vertical="center" wrapText="1"/>
    </xf>
    <xf numFmtId="0" fontId="93" fillId="0" borderId="10" xfId="0" applyFont="1" applyFill="1" applyBorder="1" applyAlignment="1">
      <alignment horizontal="center" vertical="center"/>
    </xf>
    <xf numFmtId="0" fontId="94" fillId="0" borderId="10" xfId="55" applyFont="1" applyBorder="1" applyAlignment="1">
      <alignment horizontal="center" vertical="center" wrapText="1"/>
    </xf>
    <xf numFmtId="0" fontId="95" fillId="0" borderId="10" xfId="0" applyFont="1" applyFill="1" applyBorder="1" applyAlignment="1">
      <alignment horizontal="center" vertical="center"/>
    </xf>
    <xf numFmtId="0" fontId="95" fillId="0" borderId="10" xfId="55" applyFont="1" applyBorder="1" applyAlignment="1">
      <alignment horizontal="center" vertical="center" wrapText="1"/>
    </xf>
    <xf numFmtId="0" fontId="87" fillId="0" borderId="10" xfId="0" applyFont="1" applyBorder="1" applyAlignment="1">
      <alignment horizontal="center" vertical="center" wrapText="1"/>
    </xf>
    <xf numFmtId="0" fontId="87" fillId="0" borderId="10" xfId="0" applyFont="1" applyFill="1" applyBorder="1" applyAlignment="1">
      <alignment horizontal="center" vertical="center"/>
    </xf>
    <xf numFmtId="0" fontId="88" fillId="0" borderId="10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94" fillId="0" borderId="0" xfId="55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1" fillId="47" borderId="11" xfId="0" applyFont="1" applyFill="1" applyBorder="1" applyAlignment="1">
      <alignment horizontal="center" vertical="center" wrapText="1"/>
    </xf>
    <xf numFmtId="176" fontId="21" fillId="47" borderId="11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176" fontId="31" fillId="0" borderId="0" xfId="0" applyNumberFormat="1" applyFont="1">
      <alignment vertical="center"/>
    </xf>
    <xf numFmtId="0" fontId="91" fillId="0" borderId="0" xfId="0" applyFont="1" applyBorder="1" applyAlignment="1">
      <alignment horizontal="center" vertical="center" wrapText="1"/>
    </xf>
    <xf numFmtId="0" fontId="91" fillId="0" borderId="12" xfId="0" applyFont="1" applyBorder="1" applyAlignment="1">
      <alignment horizontal="center" vertical="center" wrapText="1"/>
    </xf>
  </cellXfs>
  <cellStyles count="102">
    <cellStyle name="20% - 强调文字颜色 1 2" xfId="1" xr:uid="{00000000-0005-0000-0000-000000000000}"/>
    <cellStyle name="20% - 强调文字颜色 1 3" xfId="2" xr:uid="{00000000-0005-0000-0000-000001000000}"/>
    <cellStyle name="20% - 强调文字颜色 2 2" xfId="3" xr:uid="{00000000-0005-0000-0000-000002000000}"/>
    <cellStyle name="20% - 强调文字颜色 2 3" xfId="4" xr:uid="{00000000-0005-0000-0000-000003000000}"/>
    <cellStyle name="20% - 强调文字颜色 3 2" xfId="5" xr:uid="{00000000-0005-0000-0000-000004000000}"/>
    <cellStyle name="20% - 强调文字颜色 3 3" xfId="6" xr:uid="{00000000-0005-0000-0000-000005000000}"/>
    <cellStyle name="20% - 强调文字颜色 4 2" xfId="7" xr:uid="{00000000-0005-0000-0000-000006000000}"/>
    <cellStyle name="20% - 强调文字颜色 4 3" xfId="8" xr:uid="{00000000-0005-0000-0000-000007000000}"/>
    <cellStyle name="20% - 强调文字颜色 5 2" xfId="9" xr:uid="{00000000-0005-0000-0000-000008000000}"/>
    <cellStyle name="20% - 强调文字颜色 5 3" xfId="10" xr:uid="{00000000-0005-0000-0000-000009000000}"/>
    <cellStyle name="20% - 强调文字颜色 6 2" xfId="11" xr:uid="{00000000-0005-0000-0000-00000A000000}"/>
    <cellStyle name="20% - 强调文字颜色 6 3" xfId="12" xr:uid="{00000000-0005-0000-0000-00000B000000}"/>
    <cellStyle name="40% - 强调文字颜色 1 2" xfId="13" xr:uid="{00000000-0005-0000-0000-00000C000000}"/>
    <cellStyle name="40% - 强调文字颜色 1 3" xfId="14" xr:uid="{00000000-0005-0000-0000-00000D000000}"/>
    <cellStyle name="40% - 强调文字颜色 2 2" xfId="15" xr:uid="{00000000-0005-0000-0000-00000E000000}"/>
    <cellStyle name="40% - 强调文字颜色 2 3" xfId="16" xr:uid="{00000000-0005-0000-0000-00000F000000}"/>
    <cellStyle name="40% - 强调文字颜色 3 2" xfId="17" xr:uid="{00000000-0005-0000-0000-000010000000}"/>
    <cellStyle name="40% - 强调文字颜色 3 3" xfId="18" xr:uid="{00000000-0005-0000-0000-000011000000}"/>
    <cellStyle name="40% - 强调文字颜色 4 2" xfId="19" xr:uid="{00000000-0005-0000-0000-000012000000}"/>
    <cellStyle name="40% - 强调文字颜色 4 3" xfId="20" xr:uid="{00000000-0005-0000-0000-000013000000}"/>
    <cellStyle name="40% - 强调文字颜色 5 2" xfId="21" xr:uid="{00000000-0005-0000-0000-000014000000}"/>
    <cellStyle name="40% - 强调文字颜色 5 3" xfId="22" xr:uid="{00000000-0005-0000-0000-000015000000}"/>
    <cellStyle name="40% - 强调文字颜色 6 2" xfId="23" xr:uid="{00000000-0005-0000-0000-000016000000}"/>
    <cellStyle name="40% - 强调文字颜色 6 3" xfId="24" xr:uid="{00000000-0005-0000-0000-000017000000}"/>
    <cellStyle name="60% - 强调文字颜色 1 2" xfId="25" xr:uid="{00000000-0005-0000-0000-000018000000}"/>
    <cellStyle name="60% - 强调文字颜色 1 3" xfId="26" xr:uid="{00000000-0005-0000-0000-000019000000}"/>
    <cellStyle name="60% - 强调文字颜色 2 2" xfId="27" xr:uid="{00000000-0005-0000-0000-00001A000000}"/>
    <cellStyle name="60% - 强调文字颜色 2 3" xfId="28" xr:uid="{00000000-0005-0000-0000-00001B000000}"/>
    <cellStyle name="60% - 强调文字颜色 3 2" xfId="29" xr:uid="{00000000-0005-0000-0000-00001C000000}"/>
    <cellStyle name="60% - 强调文字颜色 3 3" xfId="30" xr:uid="{00000000-0005-0000-0000-00001D000000}"/>
    <cellStyle name="60% - 强调文字颜色 4 2" xfId="31" xr:uid="{00000000-0005-0000-0000-00001E000000}"/>
    <cellStyle name="60% - 强调文字颜色 4 3" xfId="32" xr:uid="{00000000-0005-0000-0000-00001F000000}"/>
    <cellStyle name="60% - 强调文字颜色 5 2" xfId="33" xr:uid="{00000000-0005-0000-0000-000020000000}"/>
    <cellStyle name="60% - 强调文字颜色 5 3" xfId="34" xr:uid="{00000000-0005-0000-0000-000021000000}"/>
    <cellStyle name="60% - 强调文字颜色 6 2" xfId="35" xr:uid="{00000000-0005-0000-0000-000022000000}"/>
    <cellStyle name="60% - 强调文字颜色 6 3" xfId="36" xr:uid="{00000000-0005-0000-0000-000023000000}"/>
    <cellStyle name="标题" xfId="37" builtinId="15" customBuiltin="1"/>
    <cellStyle name="标题 1" xfId="38" builtinId="16" customBuiltin="1"/>
    <cellStyle name="标题 1 2" xfId="39" xr:uid="{00000000-0005-0000-0000-000026000000}"/>
    <cellStyle name="标题 1 3" xfId="40" xr:uid="{00000000-0005-0000-0000-000027000000}"/>
    <cellStyle name="标题 2" xfId="41" builtinId="17" customBuiltin="1"/>
    <cellStyle name="标题 2 2" xfId="42" xr:uid="{00000000-0005-0000-0000-000029000000}"/>
    <cellStyle name="标题 2 3" xfId="43" xr:uid="{00000000-0005-0000-0000-00002A000000}"/>
    <cellStyle name="标题 3" xfId="44" builtinId="18" customBuiltin="1"/>
    <cellStyle name="标题 3 2" xfId="45" xr:uid="{00000000-0005-0000-0000-00002C000000}"/>
    <cellStyle name="标题 3 3" xfId="46" xr:uid="{00000000-0005-0000-0000-00002D000000}"/>
    <cellStyle name="标题 4" xfId="47" builtinId="19" customBuiltin="1"/>
    <cellStyle name="标题 4 2" xfId="48" xr:uid="{00000000-0005-0000-0000-00002F000000}"/>
    <cellStyle name="标题 4 3" xfId="49" xr:uid="{00000000-0005-0000-0000-000030000000}"/>
    <cellStyle name="标题 5" xfId="50" xr:uid="{00000000-0005-0000-0000-000031000000}"/>
    <cellStyle name="标题 6" xfId="51" xr:uid="{00000000-0005-0000-0000-000032000000}"/>
    <cellStyle name="差" xfId="52" builtinId="27" customBuiltin="1"/>
    <cellStyle name="差 2" xfId="53" xr:uid="{00000000-0005-0000-0000-000034000000}"/>
    <cellStyle name="差 3" xfId="54" xr:uid="{00000000-0005-0000-0000-000035000000}"/>
    <cellStyle name="常规" xfId="0" builtinId="0"/>
    <cellStyle name="常规 2" xfId="55" xr:uid="{00000000-0005-0000-0000-000037000000}"/>
    <cellStyle name="常规 3" xfId="56" xr:uid="{00000000-0005-0000-0000-000038000000}"/>
    <cellStyle name="好" xfId="57" builtinId="26" customBuiltin="1"/>
    <cellStyle name="好 2" xfId="58" xr:uid="{00000000-0005-0000-0000-00003A000000}"/>
    <cellStyle name="好 3" xfId="59" xr:uid="{00000000-0005-0000-0000-00003B000000}"/>
    <cellStyle name="汇总" xfId="60" builtinId="25" customBuiltin="1"/>
    <cellStyle name="汇总 2" xfId="61" xr:uid="{00000000-0005-0000-0000-00003D000000}"/>
    <cellStyle name="汇总 3" xfId="62" xr:uid="{00000000-0005-0000-0000-00003E000000}"/>
    <cellStyle name="计算" xfId="63" builtinId="22" customBuiltin="1"/>
    <cellStyle name="计算 2" xfId="64" xr:uid="{00000000-0005-0000-0000-000040000000}"/>
    <cellStyle name="计算 3" xfId="65" xr:uid="{00000000-0005-0000-0000-000041000000}"/>
    <cellStyle name="检查单元格" xfId="66" builtinId="23" customBuiltin="1"/>
    <cellStyle name="检查单元格 2" xfId="67" xr:uid="{00000000-0005-0000-0000-000043000000}"/>
    <cellStyle name="检查单元格 3" xfId="68" xr:uid="{00000000-0005-0000-0000-000044000000}"/>
    <cellStyle name="解释性文本" xfId="69" builtinId="53" customBuiltin="1"/>
    <cellStyle name="解释性文本 2" xfId="70" xr:uid="{00000000-0005-0000-0000-000046000000}"/>
    <cellStyle name="解释性文本 3" xfId="71" xr:uid="{00000000-0005-0000-0000-000047000000}"/>
    <cellStyle name="警告文本" xfId="72" builtinId="11" customBuiltin="1"/>
    <cellStyle name="警告文本 2" xfId="73" xr:uid="{00000000-0005-0000-0000-000049000000}"/>
    <cellStyle name="警告文本 3" xfId="74" xr:uid="{00000000-0005-0000-0000-00004A000000}"/>
    <cellStyle name="链接单元格" xfId="75" builtinId="24" customBuiltin="1"/>
    <cellStyle name="链接单元格 2" xfId="76" xr:uid="{00000000-0005-0000-0000-00004C000000}"/>
    <cellStyle name="链接单元格 3" xfId="77" xr:uid="{00000000-0005-0000-0000-00004D000000}"/>
    <cellStyle name="强调文字颜色 1 2" xfId="78" xr:uid="{00000000-0005-0000-0000-00004E000000}"/>
    <cellStyle name="强调文字颜色 1 3" xfId="79" xr:uid="{00000000-0005-0000-0000-00004F000000}"/>
    <cellStyle name="强调文字颜色 2 2" xfId="80" xr:uid="{00000000-0005-0000-0000-000050000000}"/>
    <cellStyle name="强调文字颜色 2 3" xfId="81" xr:uid="{00000000-0005-0000-0000-000051000000}"/>
    <cellStyle name="强调文字颜色 3 2" xfId="82" xr:uid="{00000000-0005-0000-0000-000052000000}"/>
    <cellStyle name="强调文字颜色 3 3" xfId="83" xr:uid="{00000000-0005-0000-0000-000053000000}"/>
    <cellStyle name="强调文字颜色 4 2" xfId="84" xr:uid="{00000000-0005-0000-0000-000054000000}"/>
    <cellStyle name="强调文字颜色 4 3" xfId="85" xr:uid="{00000000-0005-0000-0000-000055000000}"/>
    <cellStyle name="强调文字颜色 5 2" xfId="86" xr:uid="{00000000-0005-0000-0000-000056000000}"/>
    <cellStyle name="强调文字颜色 5 3" xfId="87" xr:uid="{00000000-0005-0000-0000-000057000000}"/>
    <cellStyle name="强调文字颜色 6 2" xfId="88" xr:uid="{00000000-0005-0000-0000-000058000000}"/>
    <cellStyle name="强调文字颜色 6 3" xfId="89" xr:uid="{00000000-0005-0000-0000-000059000000}"/>
    <cellStyle name="适中" xfId="90" builtinId="28" customBuiltin="1"/>
    <cellStyle name="适中 2" xfId="91" xr:uid="{00000000-0005-0000-0000-00005B000000}"/>
    <cellStyle name="适中 3" xfId="92" xr:uid="{00000000-0005-0000-0000-00005C000000}"/>
    <cellStyle name="输出" xfId="93" builtinId="21" customBuiltin="1"/>
    <cellStyle name="输出 2" xfId="94" xr:uid="{00000000-0005-0000-0000-00005E000000}"/>
    <cellStyle name="输出 3" xfId="95" xr:uid="{00000000-0005-0000-0000-00005F000000}"/>
    <cellStyle name="输入" xfId="96" builtinId="20" customBuiltin="1"/>
    <cellStyle name="输入 2" xfId="97" xr:uid="{00000000-0005-0000-0000-000061000000}"/>
    <cellStyle name="输入 3" xfId="98" xr:uid="{00000000-0005-0000-0000-000062000000}"/>
    <cellStyle name="注释" xfId="99" builtinId="10" customBuiltin="1"/>
    <cellStyle name="注释 2" xfId="100" xr:uid="{00000000-0005-0000-0000-000064000000}"/>
    <cellStyle name="注释 3" xfId="101" xr:uid="{00000000-0005-0000-0000-00006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3398;&#38498;&#29256;-14&#24180;&#24037;&#20316;&#37327;&#65288;&#27719;&#24635;&#65289;--&#19981;&#21547;&#20844;&#2433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14&#24180;&#32456;&#24037;&#20316;&#37327;&#25171;&#21360;-&#30740;&#31350;&#2998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院内（不含公式）"/>
      <sheetName val="院外（不含公式）"/>
    </sheetNames>
    <sheetDataSet>
      <sheetData sheetId="0">
        <row r="5">
          <cell r="D5" t="str">
            <v>艾雪峰</v>
          </cell>
          <cell r="E5">
            <v>41.616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41.616</v>
          </cell>
          <cell r="S5">
            <v>41.616</v>
          </cell>
          <cell r="T5">
            <v>0</v>
          </cell>
          <cell r="U5">
            <v>41.616</v>
          </cell>
        </row>
        <row r="6">
          <cell r="D6" t="str">
            <v>陈瑾</v>
          </cell>
          <cell r="E6">
            <v>135.61600000000001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5</v>
          </cell>
          <cell r="O6">
            <v>0</v>
          </cell>
          <cell r="P6">
            <v>0</v>
          </cell>
          <cell r="Q6">
            <v>0</v>
          </cell>
          <cell r="R6">
            <v>140.61600000000001</v>
          </cell>
          <cell r="S6">
            <v>140.61600000000001</v>
          </cell>
          <cell r="T6">
            <v>0</v>
          </cell>
          <cell r="U6">
            <v>140.61600000000001</v>
          </cell>
        </row>
        <row r="7">
          <cell r="D7" t="str">
            <v>程知群</v>
          </cell>
          <cell r="E7">
            <v>140.48320000000001</v>
          </cell>
          <cell r="F7">
            <v>0</v>
          </cell>
          <cell r="G7">
            <v>140.80000000000001</v>
          </cell>
          <cell r="H7">
            <v>0</v>
          </cell>
          <cell r="I7">
            <v>48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329.28320000000002</v>
          </cell>
          <cell r="S7">
            <v>329.28320000000002</v>
          </cell>
          <cell r="T7">
            <v>1</v>
          </cell>
          <cell r="U7">
            <v>429.28320000000002</v>
          </cell>
        </row>
        <row r="8">
          <cell r="D8" t="str">
            <v>谷帅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54.332000000000001</v>
          </cell>
          <cell r="P8">
            <v>0</v>
          </cell>
          <cell r="Q8">
            <v>54.332000000000001</v>
          </cell>
          <cell r="R8">
            <v>0</v>
          </cell>
          <cell r="S8">
            <v>54.332000000000001</v>
          </cell>
          <cell r="T8">
            <v>0</v>
          </cell>
          <cell r="U8">
            <v>0</v>
          </cell>
        </row>
        <row r="9">
          <cell r="D9" t="str">
            <v>郭红梅</v>
          </cell>
          <cell r="E9">
            <v>42.466000000000001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42.466000000000001</v>
          </cell>
          <cell r="S9">
            <v>42.466000000000001</v>
          </cell>
          <cell r="T9">
            <v>0</v>
          </cell>
          <cell r="U9">
            <v>42.466000000000001</v>
          </cell>
        </row>
        <row r="10">
          <cell r="D10" t="str">
            <v>胡飞跃</v>
          </cell>
          <cell r="E10">
            <v>113.42496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113.42496</v>
          </cell>
          <cell r="S10">
            <v>113.42496</v>
          </cell>
          <cell r="T10">
            <v>1.65</v>
          </cell>
          <cell r="U10">
            <v>278.42496</v>
          </cell>
        </row>
        <row r="11">
          <cell r="D11" t="str">
            <v>胡绎茜</v>
          </cell>
          <cell r="E11">
            <v>53.686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53.686</v>
          </cell>
          <cell r="S11">
            <v>53.686</v>
          </cell>
          <cell r="T11">
            <v>0</v>
          </cell>
          <cell r="U11">
            <v>53.686</v>
          </cell>
        </row>
        <row r="12">
          <cell r="D12" t="str">
            <v>贾蕾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0.05</v>
          </cell>
          <cell r="U12">
            <v>5</v>
          </cell>
        </row>
        <row r="13">
          <cell r="D13" t="str">
            <v>李月涛</v>
          </cell>
          <cell r="E13">
            <v>42.024000000000001</v>
          </cell>
          <cell r="F13">
            <v>3.84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45.864000000000004</v>
          </cell>
          <cell r="S13">
            <v>45.864000000000004</v>
          </cell>
          <cell r="T13">
            <v>0</v>
          </cell>
          <cell r="U13">
            <v>45.864000000000004</v>
          </cell>
        </row>
        <row r="14">
          <cell r="D14" t="str">
            <v>刘敬彪</v>
          </cell>
          <cell r="E14">
            <v>111.29448000000001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111.29448000000001</v>
          </cell>
          <cell r="S14">
            <v>111.29448000000001</v>
          </cell>
          <cell r="T14">
            <v>0.2</v>
          </cell>
          <cell r="U14">
            <v>131.29448000000002</v>
          </cell>
        </row>
        <row r="15">
          <cell r="D15" t="str">
            <v>刘顺兰</v>
          </cell>
          <cell r="E15">
            <v>204.20400000000001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204.20400000000001</v>
          </cell>
          <cell r="S15">
            <v>204.20400000000001</v>
          </cell>
          <cell r="T15">
            <v>0.05</v>
          </cell>
          <cell r="U15">
            <v>209.20400000000001</v>
          </cell>
        </row>
        <row r="16">
          <cell r="D16" t="str">
            <v>罗美华</v>
          </cell>
          <cell r="E16">
            <v>89.056000000000012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6.4</v>
          </cell>
          <cell r="O16">
            <v>0</v>
          </cell>
          <cell r="P16">
            <v>0</v>
          </cell>
          <cell r="Q16">
            <v>0</v>
          </cell>
          <cell r="R16">
            <v>95.456000000000017</v>
          </cell>
          <cell r="S16">
            <v>95.456000000000017</v>
          </cell>
          <cell r="T16">
            <v>0.05</v>
          </cell>
          <cell r="U16">
            <v>100.45600000000002</v>
          </cell>
        </row>
        <row r="17">
          <cell r="D17" t="str">
            <v>马松月</v>
          </cell>
          <cell r="E17">
            <v>16.984000000000002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16.984000000000002</v>
          </cell>
          <cell r="S17">
            <v>16.984000000000002</v>
          </cell>
          <cell r="T17">
            <v>0</v>
          </cell>
          <cell r="U17">
            <v>16.984000000000002</v>
          </cell>
        </row>
        <row r="18">
          <cell r="D18" t="str">
            <v>王卉</v>
          </cell>
          <cell r="E18">
            <v>177.05859999999998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177.05859999999998</v>
          </cell>
          <cell r="S18">
            <v>177.05859999999998</v>
          </cell>
          <cell r="T18">
            <v>0.1</v>
          </cell>
          <cell r="U18">
            <v>187.05859999999998</v>
          </cell>
        </row>
        <row r="19">
          <cell r="D19" t="str">
            <v>王永进</v>
          </cell>
          <cell r="E19">
            <v>102.64600000000002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102.64600000000002</v>
          </cell>
          <cell r="S19">
            <v>102.64600000000002</v>
          </cell>
          <cell r="T19">
            <v>0</v>
          </cell>
          <cell r="U19">
            <v>102.64600000000002</v>
          </cell>
        </row>
        <row r="20">
          <cell r="D20" t="str">
            <v>袁碧宇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D21" t="str">
            <v>曾昕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0.1</v>
          </cell>
          <cell r="U21">
            <v>10</v>
          </cell>
        </row>
        <row r="22">
          <cell r="D22" t="str">
            <v>张斌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0.05</v>
          </cell>
          <cell r="U22">
            <v>5</v>
          </cell>
        </row>
        <row r="23">
          <cell r="D23" t="str">
            <v>张彦飞</v>
          </cell>
          <cell r="E23">
            <v>64.667999999999992</v>
          </cell>
          <cell r="F23">
            <v>15.36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80.027999999999992</v>
          </cell>
          <cell r="S23">
            <v>80.027999999999992</v>
          </cell>
          <cell r="T23">
            <v>0</v>
          </cell>
          <cell r="U23">
            <v>80.027999999999992</v>
          </cell>
        </row>
        <row r="24">
          <cell r="D24" t="str">
            <v>章红芳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0.1</v>
          </cell>
          <cell r="U24">
            <v>10</v>
          </cell>
        </row>
        <row r="25">
          <cell r="D25" t="str">
            <v>姓名</v>
          </cell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</row>
        <row r="26">
          <cell r="D26" t="str">
            <v>陈龙</v>
          </cell>
          <cell r="E26">
            <v>692.53431999999987</v>
          </cell>
          <cell r="F26">
            <v>35.260000000000005</v>
          </cell>
          <cell r="G26">
            <v>105.60000000000001</v>
          </cell>
          <cell r="H26">
            <v>0</v>
          </cell>
          <cell r="I26">
            <v>72</v>
          </cell>
          <cell r="J26">
            <v>0</v>
          </cell>
          <cell r="K26">
            <v>0</v>
          </cell>
          <cell r="L26">
            <v>0</v>
          </cell>
          <cell r="M26">
            <v>60</v>
          </cell>
          <cell r="N26">
            <v>0</v>
          </cell>
          <cell r="O26">
            <v>0</v>
          </cell>
          <cell r="P26">
            <v>6</v>
          </cell>
          <cell r="Q26">
            <v>6</v>
          </cell>
          <cell r="R26">
            <v>965.39431999999988</v>
          </cell>
          <cell r="S26">
            <v>971.39431999999988</v>
          </cell>
          <cell r="T26">
            <v>5.85</v>
          </cell>
          <cell r="U26">
            <v>1550.3943199999999</v>
          </cell>
        </row>
        <row r="27">
          <cell r="D27" t="str">
            <v>胡体玲</v>
          </cell>
          <cell r="E27">
            <v>232.38400000000001</v>
          </cell>
          <cell r="F27">
            <v>0</v>
          </cell>
          <cell r="G27">
            <v>158.4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390.78399999999999</v>
          </cell>
          <cell r="S27">
            <v>390.78399999999999</v>
          </cell>
          <cell r="T27">
            <v>0.38500000000000001</v>
          </cell>
          <cell r="U27">
            <v>429.28399999999999</v>
          </cell>
        </row>
        <row r="28">
          <cell r="D28" t="str">
            <v>李付鹏</v>
          </cell>
          <cell r="E28">
            <v>176.31199999999998</v>
          </cell>
          <cell r="F28">
            <v>104.8311296</v>
          </cell>
          <cell r="G28">
            <v>35.200000000000003</v>
          </cell>
          <cell r="H28">
            <v>60.480000000000004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376.82312959999996</v>
          </cell>
          <cell r="S28">
            <v>376.82312959999996</v>
          </cell>
          <cell r="T28">
            <v>0</v>
          </cell>
          <cell r="U28">
            <v>376.82312959999996</v>
          </cell>
        </row>
        <row r="29">
          <cell r="D29" t="str">
            <v>李芸</v>
          </cell>
          <cell r="E29">
            <v>233.16800000000003</v>
          </cell>
          <cell r="F29">
            <v>81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43</v>
          </cell>
          <cell r="Q29">
            <v>43</v>
          </cell>
          <cell r="R29">
            <v>314.16800000000001</v>
          </cell>
          <cell r="S29">
            <v>357.16800000000001</v>
          </cell>
          <cell r="T29">
            <v>1.1480000000000001</v>
          </cell>
          <cell r="U29">
            <v>428.96800000000002</v>
          </cell>
        </row>
        <row r="30">
          <cell r="D30" t="str">
            <v>林弥</v>
          </cell>
          <cell r="E30">
            <v>260.32</v>
          </cell>
          <cell r="F30">
            <v>4.8547839999999995</v>
          </cell>
          <cell r="G30">
            <v>264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12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541.17478400000005</v>
          </cell>
          <cell r="S30">
            <v>541.17478400000005</v>
          </cell>
          <cell r="T30">
            <v>1.204</v>
          </cell>
          <cell r="U30">
            <v>661.57478400000002</v>
          </cell>
        </row>
        <row r="31">
          <cell r="D31" t="str">
            <v>刘公致</v>
          </cell>
          <cell r="E31">
            <v>276.82799999999997</v>
          </cell>
          <cell r="F31">
            <v>39.299999999999997</v>
          </cell>
          <cell r="G31">
            <v>246.40000000000003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99.7</v>
          </cell>
          <cell r="Q31">
            <v>99.7</v>
          </cell>
          <cell r="R31">
            <v>562.52800000000002</v>
          </cell>
          <cell r="S31">
            <v>662.22800000000007</v>
          </cell>
          <cell r="T31">
            <v>0</v>
          </cell>
          <cell r="U31">
            <v>562.52800000000002</v>
          </cell>
        </row>
        <row r="32">
          <cell r="D32" t="str">
            <v>刘国华</v>
          </cell>
          <cell r="E32">
            <v>358.71200000000005</v>
          </cell>
          <cell r="F32">
            <v>21.119999999999997</v>
          </cell>
          <cell r="G32">
            <v>158.4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538.23200000000008</v>
          </cell>
          <cell r="S32">
            <v>538.23200000000008</v>
          </cell>
          <cell r="T32">
            <v>0</v>
          </cell>
          <cell r="U32">
            <v>538.23200000000008</v>
          </cell>
        </row>
        <row r="33">
          <cell r="D33" t="str">
            <v>吕伟锋</v>
          </cell>
          <cell r="E33">
            <v>431.82399999999996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431.82399999999996</v>
          </cell>
          <cell r="S33">
            <v>431.82399999999996</v>
          </cell>
          <cell r="T33">
            <v>0</v>
          </cell>
          <cell r="U33">
            <v>431.82399999999996</v>
          </cell>
        </row>
        <row r="34">
          <cell r="D34" t="str">
            <v>马学条</v>
          </cell>
          <cell r="E34">
            <v>410.75999999999993</v>
          </cell>
          <cell r="F34">
            <v>58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31</v>
          </cell>
          <cell r="Q34">
            <v>31</v>
          </cell>
          <cell r="R34">
            <v>468.75999999999993</v>
          </cell>
          <cell r="S34">
            <v>499.75999999999993</v>
          </cell>
          <cell r="T34">
            <v>0</v>
          </cell>
          <cell r="U34">
            <v>468.75999999999993</v>
          </cell>
        </row>
        <row r="35">
          <cell r="D35" t="str">
            <v>牛小燕</v>
          </cell>
          <cell r="E35">
            <v>369.70400000000001</v>
          </cell>
          <cell r="F35">
            <v>128</v>
          </cell>
          <cell r="G35">
            <v>88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67.92</v>
          </cell>
          <cell r="Q35">
            <v>67.92</v>
          </cell>
          <cell r="R35">
            <v>585.70399999999995</v>
          </cell>
          <cell r="S35">
            <v>653.62399999999991</v>
          </cell>
          <cell r="T35">
            <v>0.3</v>
          </cell>
          <cell r="U35">
            <v>615.70399999999995</v>
          </cell>
        </row>
        <row r="36">
          <cell r="D36" t="str">
            <v>沈怡然</v>
          </cell>
          <cell r="E36">
            <v>82.96</v>
          </cell>
          <cell r="F36">
            <v>80.859014400000007</v>
          </cell>
          <cell r="G36">
            <v>0</v>
          </cell>
          <cell r="H36">
            <v>115.36000000000001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164.55999999999997</v>
          </cell>
          <cell r="P36">
            <v>0</v>
          </cell>
          <cell r="Q36">
            <v>164.55999999999997</v>
          </cell>
          <cell r="R36">
            <v>279.17901440000003</v>
          </cell>
          <cell r="S36">
            <v>443.73901439999997</v>
          </cell>
          <cell r="T36">
            <v>0</v>
          </cell>
          <cell r="U36">
            <v>279.17901440000003</v>
          </cell>
        </row>
        <row r="37">
          <cell r="D37" t="str">
            <v>王光义</v>
          </cell>
          <cell r="E37">
            <v>146.43200000000002</v>
          </cell>
          <cell r="F37">
            <v>0</v>
          </cell>
          <cell r="G37">
            <v>176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12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334.43200000000002</v>
          </cell>
          <cell r="S37">
            <v>334.43200000000002</v>
          </cell>
          <cell r="T37">
            <v>0.05</v>
          </cell>
          <cell r="U37">
            <v>339.43200000000002</v>
          </cell>
        </row>
        <row r="38">
          <cell r="D38" t="str">
            <v>王康泰</v>
          </cell>
          <cell r="E38">
            <v>339.59199999999993</v>
          </cell>
          <cell r="F38">
            <v>34.5</v>
          </cell>
          <cell r="G38">
            <v>246.40000000000003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620.49199999999996</v>
          </cell>
          <cell r="S38">
            <v>620.49199999999996</v>
          </cell>
          <cell r="T38">
            <v>0</v>
          </cell>
          <cell r="U38">
            <v>620.49199999999996</v>
          </cell>
        </row>
        <row r="39">
          <cell r="D39" t="str">
            <v>王晓媛</v>
          </cell>
          <cell r="E39">
            <v>83.64</v>
          </cell>
          <cell r="F39">
            <v>46.899014399999999</v>
          </cell>
          <cell r="G39">
            <v>123.20000000000002</v>
          </cell>
          <cell r="H39">
            <v>32.479999999999997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286.21901439999999</v>
          </cell>
          <cell r="S39">
            <v>286.21901439999999</v>
          </cell>
          <cell r="T39">
            <v>0</v>
          </cell>
          <cell r="U39">
            <v>286.21901439999999</v>
          </cell>
        </row>
        <row r="40">
          <cell r="D40" t="str">
            <v>王勇佳</v>
          </cell>
          <cell r="E40">
            <v>235.512</v>
          </cell>
          <cell r="F40">
            <v>8.3590143999999995</v>
          </cell>
          <cell r="G40">
            <v>0</v>
          </cell>
          <cell r="H40">
            <v>291.57333333333338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27.2</v>
          </cell>
          <cell r="P40">
            <v>0</v>
          </cell>
          <cell r="Q40">
            <v>27.2</v>
          </cell>
          <cell r="R40">
            <v>535.44434773333342</v>
          </cell>
          <cell r="S40">
            <v>562.64434773333346</v>
          </cell>
          <cell r="T40">
            <v>0</v>
          </cell>
          <cell r="U40">
            <v>535.44434773333342</v>
          </cell>
        </row>
        <row r="41">
          <cell r="D41" t="str">
            <v>徐敏</v>
          </cell>
          <cell r="E41">
            <v>0</v>
          </cell>
          <cell r="F41">
            <v>0</v>
          </cell>
          <cell r="G41">
            <v>0</v>
          </cell>
          <cell r="H41">
            <v>483.83999999999986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483.83999999999986</v>
          </cell>
          <cell r="S41">
            <v>483.83999999999986</v>
          </cell>
          <cell r="T41">
            <v>0</v>
          </cell>
          <cell r="U41">
            <v>483.83999999999986</v>
          </cell>
        </row>
        <row r="42">
          <cell r="D42" t="str">
            <v>杨柳</v>
          </cell>
          <cell r="E42">
            <v>302.93599999999998</v>
          </cell>
          <cell r="F42">
            <v>10.5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313.43599999999998</v>
          </cell>
          <cell r="S42">
            <v>313.43599999999998</v>
          </cell>
          <cell r="T42">
            <v>0.5</v>
          </cell>
          <cell r="U42">
            <v>363.43599999999998</v>
          </cell>
        </row>
        <row r="43">
          <cell r="D43" t="str">
            <v>张显飞</v>
          </cell>
          <cell r="E43">
            <v>563.72350000000006</v>
          </cell>
          <cell r="F43">
            <v>15.399014399999999</v>
          </cell>
          <cell r="G43">
            <v>211.20000000000002</v>
          </cell>
          <cell r="H43">
            <v>133.28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923.60251440000002</v>
          </cell>
          <cell r="S43">
            <v>923.60251440000002</v>
          </cell>
          <cell r="T43">
            <v>0.1</v>
          </cell>
          <cell r="U43">
            <v>933.60251440000002</v>
          </cell>
        </row>
        <row r="44">
          <cell r="D44" t="str">
            <v>张珣</v>
          </cell>
          <cell r="E44">
            <v>153.64439999999999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8</v>
          </cell>
          <cell r="L44">
            <v>0</v>
          </cell>
          <cell r="M44">
            <v>0</v>
          </cell>
          <cell r="N44">
            <v>8.8000000000000007</v>
          </cell>
          <cell r="O44">
            <v>0</v>
          </cell>
          <cell r="P44">
            <v>0</v>
          </cell>
          <cell r="Q44">
            <v>0</v>
          </cell>
          <cell r="R44">
            <v>170.4444</v>
          </cell>
          <cell r="S44">
            <v>170.4444</v>
          </cell>
          <cell r="T44">
            <v>0.2</v>
          </cell>
          <cell r="U44">
            <v>190.4444</v>
          </cell>
        </row>
        <row r="45">
          <cell r="D45" t="str">
            <v>张钰</v>
          </cell>
          <cell r="E45">
            <v>230.73839999999996</v>
          </cell>
          <cell r="F45">
            <v>0</v>
          </cell>
          <cell r="G45">
            <v>35.200000000000003</v>
          </cell>
          <cell r="H45">
            <v>0</v>
          </cell>
          <cell r="I45">
            <v>0</v>
          </cell>
          <cell r="J45">
            <v>0</v>
          </cell>
          <cell r="K45">
            <v>8</v>
          </cell>
          <cell r="L45">
            <v>0</v>
          </cell>
          <cell r="M45">
            <v>0</v>
          </cell>
          <cell r="N45">
            <v>8.8000000000000007</v>
          </cell>
          <cell r="O45">
            <v>65.680000000000007</v>
          </cell>
          <cell r="P45">
            <v>0</v>
          </cell>
          <cell r="Q45">
            <v>65.680000000000007</v>
          </cell>
          <cell r="R45">
            <v>282.73839999999996</v>
          </cell>
          <cell r="S45">
            <v>348.41839999999996</v>
          </cell>
          <cell r="T45">
            <v>0</v>
          </cell>
          <cell r="U45">
            <v>282.73839999999996</v>
          </cell>
        </row>
        <row r="46">
          <cell r="D46" t="str">
            <v>郑雪峰</v>
          </cell>
          <cell r="E46">
            <v>0</v>
          </cell>
          <cell r="F46">
            <v>0</v>
          </cell>
          <cell r="G46">
            <v>140.80000000000001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140.80000000000001</v>
          </cell>
          <cell r="S46">
            <v>140.80000000000001</v>
          </cell>
          <cell r="T46">
            <v>0</v>
          </cell>
          <cell r="U46">
            <v>140.80000000000001</v>
          </cell>
        </row>
        <row r="47">
          <cell r="D47" t="str">
            <v>周明珠</v>
          </cell>
          <cell r="E47">
            <v>361.51400000000001</v>
          </cell>
          <cell r="F47">
            <v>0</v>
          </cell>
          <cell r="G47">
            <v>140.80000000000001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13.2</v>
          </cell>
          <cell r="O47">
            <v>0</v>
          </cell>
          <cell r="P47">
            <v>0</v>
          </cell>
          <cell r="Q47">
            <v>0</v>
          </cell>
          <cell r="R47">
            <v>515.51400000000001</v>
          </cell>
          <cell r="S47">
            <v>515.51400000000001</v>
          </cell>
          <cell r="T47">
            <v>0.30000000000000004</v>
          </cell>
          <cell r="U47">
            <v>545.51400000000001</v>
          </cell>
        </row>
        <row r="48">
          <cell r="D48" t="str">
            <v>姓名</v>
          </cell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/>
          <cell r="P48"/>
          <cell r="Q48"/>
          <cell r="R48"/>
          <cell r="S48"/>
          <cell r="T48"/>
          <cell r="U48"/>
        </row>
        <row r="49">
          <cell r="D49" t="str">
            <v>程筱军</v>
          </cell>
          <cell r="E49">
            <v>201.27999999999997</v>
          </cell>
          <cell r="F49">
            <v>0</v>
          </cell>
          <cell r="G49">
            <v>281.60000000000002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482.88</v>
          </cell>
          <cell r="S49">
            <v>482.88</v>
          </cell>
          <cell r="T49">
            <v>0.1</v>
          </cell>
          <cell r="U49">
            <v>492.88</v>
          </cell>
        </row>
        <row r="50">
          <cell r="D50" t="str">
            <v>崔佳冬</v>
          </cell>
          <cell r="E50">
            <v>119.03937500000001</v>
          </cell>
          <cell r="F50">
            <v>25.4</v>
          </cell>
          <cell r="G50">
            <v>123.20000000000002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12</v>
          </cell>
          <cell r="N50">
            <v>0</v>
          </cell>
          <cell r="O50">
            <v>0</v>
          </cell>
          <cell r="P50">
            <v>41</v>
          </cell>
          <cell r="Q50">
            <v>41</v>
          </cell>
          <cell r="R50">
            <v>279.63937500000003</v>
          </cell>
          <cell r="S50">
            <v>320.63937500000003</v>
          </cell>
          <cell r="T50">
            <v>0.2</v>
          </cell>
          <cell r="U50">
            <v>299.63937500000003</v>
          </cell>
        </row>
        <row r="51">
          <cell r="D51" t="str">
            <v>邓江峡</v>
          </cell>
          <cell r="E51">
            <v>109.47200000000001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109.47200000000001</v>
          </cell>
          <cell r="S51">
            <v>109.47200000000001</v>
          </cell>
          <cell r="T51">
            <v>0.2</v>
          </cell>
          <cell r="U51">
            <v>129.47200000000001</v>
          </cell>
        </row>
        <row r="52">
          <cell r="D52" t="str">
            <v>高惠芳</v>
          </cell>
          <cell r="E52">
            <v>454.5768875</v>
          </cell>
          <cell r="F52">
            <v>17.8</v>
          </cell>
          <cell r="G52">
            <v>123.20000000000002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12</v>
          </cell>
          <cell r="N52">
            <v>0</v>
          </cell>
          <cell r="O52">
            <v>0</v>
          </cell>
          <cell r="P52">
            <v>28.7</v>
          </cell>
          <cell r="Q52">
            <v>28.7</v>
          </cell>
          <cell r="R52">
            <v>607.5768875</v>
          </cell>
          <cell r="S52">
            <v>636.27688750000004</v>
          </cell>
          <cell r="T52">
            <v>1.2</v>
          </cell>
          <cell r="U52">
            <v>727.5768875</v>
          </cell>
        </row>
        <row r="53">
          <cell r="D53" t="str">
            <v>胡冀</v>
          </cell>
          <cell r="E53">
            <v>251.81549999999999</v>
          </cell>
          <cell r="F53">
            <v>30.4</v>
          </cell>
          <cell r="G53">
            <v>158.4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49.2</v>
          </cell>
          <cell r="Q53">
            <v>49.2</v>
          </cell>
          <cell r="R53">
            <v>440.6155</v>
          </cell>
          <cell r="S53">
            <v>489.81549999999999</v>
          </cell>
          <cell r="T53">
            <v>0.4</v>
          </cell>
          <cell r="U53">
            <v>480.6155</v>
          </cell>
        </row>
        <row r="54">
          <cell r="D54" t="str">
            <v>胡炜薇</v>
          </cell>
          <cell r="E54">
            <v>239.61859999999999</v>
          </cell>
          <cell r="F54">
            <v>64.760000000000005</v>
          </cell>
          <cell r="G54">
            <v>140.80000000000001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62.08</v>
          </cell>
          <cell r="Q54">
            <v>62.08</v>
          </cell>
          <cell r="R54">
            <v>445.17860000000002</v>
          </cell>
          <cell r="S54">
            <v>507.2586</v>
          </cell>
          <cell r="T54">
            <v>0.1</v>
          </cell>
          <cell r="U54">
            <v>455.17860000000002</v>
          </cell>
        </row>
        <row r="55">
          <cell r="D55" t="str">
            <v>胡永才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0.1</v>
          </cell>
          <cell r="U55">
            <v>10</v>
          </cell>
        </row>
        <row r="56">
          <cell r="D56" t="str">
            <v>黄海云</v>
          </cell>
          <cell r="E56">
            <v>0</v>
          </cell>
          <cell r="F56">
            <v>18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18</v>
          </cell>
          <cell r="S56">
            <v>18</v>
          </cell>
          <cell r="T56">
            <v>0.1</v>
          </cell>
          <cell r="U56">
            <v>28</v>
          </cell>
        </row>
        <row r="57">
          <cell r="D57" t="str">
            <v>江源</v>
          </cell>
          <cell r="E57">
            <v>27.2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27.2</v>
          </cell>
          <cell r="S57">
            <v>27.2</v>
          </cell>
          <cell r="T57">
            <v>0.1</v>
          </cell>
          <cell r="U57">
            <v>37.200000000000003</v>
          </cell>
        </row>
        <row r="58">
          <cell r="D58" t="str">
            <v>秦会斌</v>
          </cell>
          <cell r="E58">
            <v>95.084999999999994</v>
          </cell>
          <cell r="F58">
            <v>0</v>
          </cell>
          <cell r="G58">
            <v>17.600000000000001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15</v>
          </cell>
          <cell r="M58">
            <v>0</v>
          </cell>
          <cell r="N58">
            <v>72.599999999999994</v>
          </cell>
          <cell r="O58">
            <v>0</v>
          </cell>
          <cell r="P58">
            <v>0</v>
          </cell>
          <cell r="Q58">
            <v>0</v>
          </cell>
          <cell r="R58">
            <v>200.285</v>
          </cell>
          <cell r="S58">
            <v>200.285</v>
          </cell>
          <cell r="T58">
            <v>2.2999999999999998</v>
          </cell>
          <cell r="U58">
            <v>430.28499999999997</v>
          </cell>
        </row>
        <row r="59">
          <cell r="D59" t="str">
            <v>邵李焕</v>
          </cell>
          <cell r="E59">
            <v>142.06800000000001</v>
          </cell>
          <cell r="F59">
            <v>32.299999999999997</v>
          </cell>
          <cell r="G59">
            <v>105.60000000000001</v>
          </cell>
          <cell r="H59">
            <v>61.11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52.2</v>
          </cell>
          <cell r="Q59">
            <v>52.2</v>
          </cell>
          <cell r="R59">
            <v>341.07800000000003</v>
          </cell>
          <cell r="S59">
            <v>393.27800000000002</v>
          </cell>
          <cell r="T59">
            <v>0.30000000000000004</v>
          </cell>
          <cell r="U59">
            <v>371.07800000000003</v>
          </cell>
        </row>
        <row r="60">
          <cell r="D60" t="str">
            <v>宋开新</v>
          </cell>
          <cell r="E60">
            <v>63.351199999999999</v>
          </cell>
          <cell r="F60">
            <v>0</v>
          </cell>
          <cell r="G60">
            <v>211.20000000000002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274.55119999999999</v>
          </cell>
          <cell r="S60">
            <v>274.55119999999999</v>
          </cell>
          <cell r="T60">
            <v>0.1</v>
          </cell>
          <cell r="U60">
            <v>284.55119999999999</v>
          </cell>
        </row>
        <row r="61">
          <cell r="D61" t="str">
            <v>孙海燕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0.1</v>
          </cell>
          <cell r="U61">
            <v>10</v>
          </cell>
        </row>
        <row r="62">
          <cell r="D62" t="str">
            <v>武军</v>
          </cell>
          <cell r="E62">
            <v>145.44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145.44</v>
          </cell>
          <cell r="S62">
            <v>145.44</v>
          </cell>
          <cell r="T62">
            <v>0.1</v>
          </cell>
          <cell r="U62">
            <v>155.44</v>
          </cell>
        </row>
        <row r="63">
          <cell r="D63" t="str">
            <v>徐军明</v>
          </cell>
          <cell r="E63">
            <v>188.76605000000001</v>
          </cell>
          <cell r="F63">
            <v>0</v>
          </cell>
          <cell r="G63">
            <v>176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364.76605000000001</v>
          </cell>
          <cell r="S63">
            <v>364.76605000000001</v>
          </cell>
          <cell r="T63">
            <v>0.2</v>
          </cell>
          <cell r="U63">
            <v>384.76605000000001</v>
          </cell>
        </row>
        <row r="64">
          <cell r="D64" t="str">
            <v>杨翠蓉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</row>
        <row r="65">
          <cell r="D65" t="str">
            <v>应智花</v>
          </cell>
          <cell r="E65">
            <v>181.30599999999998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6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187.30599999999998</v>
          </cell>
          <cell r="S65">
            <v>187.30599999999998</v>
          </cell>
          <cell r="T65">
            <v>0.1</v>
          </cell>
          <cell r="U65">
            <v>197.30599999999998</v>
          </cell>
        </row>
        <row r="66">
          <cell r="D66" t="str">
            <v>张阳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0.1</v>
          </cell>
          <cell r="U66">
            <v>10</v>
          </cell>
        </row>
        <row r="67">
          <cell r="D67" t="str">
            <v>郑梁</v>
          </cell>
          <cell r="E67">
            <v>145.36500000000001</v>
          </cell>
          <cell r="F67">
            <v>0</v>
          </cell>
          <cell r="G67">
            <v>105.60000000000001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6.6</v>
          </cell>
          <cell r="O67">
            <v>0</v>
          </cell>
          <cell r="P67">
            <v>0</v>
          </cell>
          <cell r="Q67">
            <v>0</v>
          </cell>
          <cell r="R67">
            <v>257.56500000000005</v>
          </cell>
          <cell r="S67">
            <v>257.56500000000005</v>
          </cell>
          <cell r="T67">
            <v>1.8</v>
          </cell>
          <cell r="U67">
            <v>437.56500000000005</v>
          </cell>
        </row>
        <row r="68">
          <cell r="D68" t="str">
            <v>郑鹏</v>
          </cell>
          <cell r="E68">
            <v>270.64800000000002</v>
          </cell>
          <cell r="F68">
            <v>0</v>
          </cell>
          <cell r="G68">
            <v>140.80000000000001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411.44800000000004</v>
          </cell>
          <cell r="S68">
            <v>411.44800000000004</v>
          </cell>
          <cell r="T68">
            <v>0.2</v>
          </cell>
          <cell r="U68">
            <v>431.44800000000004</v>
          </cell>
        </row>
        <row r="69">
          <cell r="D69" t="str">
            <v>郑晓隆</v>
          </cell>
          <cell r="E69">
            <v>128.464</v>
          </cell>
          <cell r="F69">
            <v>12.7</v>
          </cell>
          <cell r="G69">
            <v>105.60000000000001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20.5</v>
          </cell>
          <cell r="Q69">
            <v>20.5</v>
          </cell>
          <cell r="R69">
            <v>246.76400000000001</v>
          </cell>
          <cell r="S69">
            <v>267.26400000000001</v>
          </cell>
          <cell r="T69">
            <v>0.1</v>
          </cell>
          <cell r="U69">
            <v>256.76400000000001</v>
          </cell>
        </row>
        <row r="70">
          <cell r="D70" t="str">
            <v>周继军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0.1</v>
          </cell>
          <cell r="U70">
            <v>10</v>
          </cell>
        </row>
        <row r="71">
          <cell r="D71" t="str">
            <v>姓名</v>
          </cell>
          <cell r="E71"/>
          <cell r="F71"/>
          <cell r="G71"/>
          <cell r="H71"/>
          <cell r="I71"/>
          <cell r="J71"/>
          <cell r="K71"/>
          <cell r="L71"/>
          <cell r="M71"/>
          <cell r="N71"/>
          <cell r="O71"/>
          <cell r="P71"/>
          <cell r="Q71"/>
          <cell r="R71"/>
          <cell r="S71"/>
          <cell r="T71"/>
          <cell r="U71"/>
        </row>
        <row r="72">
          <cell r="D72" t="str">
            <v>蔡文郁</v>
          </cell>
          <cell r="E72">
            <v>234.71270000000001</v>
          </cell>
          <cell r="F72">
            <v>0</v>
          </cell>
          <cell r="G72">
            <v>140.80000000000001</v>
          </cell>
          <cell r="H72">
            <v>0</v>
          </cell>
          <cell r="I72">
            <v>0</v>
          </cell>
          <cell r="J72">
            <v>2</v>
          </cell>
          <cell r="K72">
            <v>0</v>
          </cell>
          <cell r="L72">
            <v>15</v>
          </cell>
          <cell r="M72">
            <v>0</v>
          </cell>
          <cell r="N72">
            <v>6.6</v>
          </cell>
          <cell r="O72">
            <v>0</v>
          </cell>
          <cell r="P72">
            <v>0</v>
          </cell>
          <cell r="Q72">
            <v>0</v>
          </cell>
          <cell r="R72">
            <v>399.11270000000002</v>
          </cell>
          <cell r="S72">
            <v>399.11270000000002</v>
          </cell>
          <cell r="T72">
            <v>0</v>
          </cell>
          <cell r="U72">
            <v>399.11270000000002</v>
          </cell>
        </row>
        <row r="73">
          <cell r="D73" t="str">
            <v>高明煜</v>
          </cell>
          <cell r="E73">
            <v>191.94199999999998</v>
          </cell>
          <cell r="F73">
            <v>0</v>
          </cell>
          <cell r="G73">
            <v>123.20000000000002</v>
          </cell>
          <cell r="H73">
            <v>0</v>
          </cell>
          <cell r="I73">
            <v>0</v>
          </cell>
          <cell r="J73">
            <v>2</v>
          </cell>
          <cell r="K73">
            <v>8</v>
          </cell>
          <cell r="L73">
            <v>15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340.142</v>
          </cell>
          <cell r="S73">
            <v>340.142</v>
          </cell>
          <cell r="T73">
            <v>0.7</v>
          </cell>
          <cell r="U73">
            <v>410.142</v>
          </cell>
        </row>
        <row r="74">
          <cell r="D74" t="str">
            <v>顾梅园</v>
          </cell>
          <cell r="E74">
            <v>499.49399999999997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499.49399999999997</v>
          </cell>
          <cell r="S74">
            <v>499.49399999999997</v>
          </cell>
          <cell r="T74">
            <v>0.3</v>
          </cell>
          <cell r="U74">
            <v>529.49399999999991</v>
          </cell>
        </row>
        <row r="75">
          <cell r="D75" t="str">
            <v>何志伟</v>
          </cell>
          <cell r="E75">
            <v>332.90656999999999</v>
          </cell>
          <cell r="F75">
            <v>0</v>
          </cell>
          <cell r="G75">
            <v>70.400000000000006</v>
          </cell>
          <cell r="H75">
            <v>0</v>
          </cell>
          <cell r="I75">
            <v>48</v>
          </cell>
          <cell r="J75">
            <v>2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453.30656999999997</v>
          </cell>
          <cell r="S75">
            <v>453.30656999999997</v>
          </cell>
          <cell r="T75">
            <v>1.6</v>
          </cell>
          <cell r="U75">
            <v>613.30656999999997</v>
          </cell>
        </row>
        <row r="76">
          <cell r="D76" t="str">
            <v>洪明</v>
          </cell>
          <cell r="E76">
            <v>110.20680000000002</v>
          </cell>
          <cell r="F76">
            <v>0</v>
          </cell>
          <cell r="G76">
            <v>70.400000000000006</v>
          </cell>
          <cell r="H76">
            <v>0</v>
          </cell>
          <cell r="I76">
            <v>0</v>
          </cell>
          <cell r="J76">
            <v>2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182.60680000000002</v>
          </cell>
          <cell r="S76">
            <v>182.60680000000002</v>
          </cell>
          <cell r="T76">
            <v>0</v>
          </cell>
          <cell r="U76">
            <v>182.60680000000002</v>
          </cell>
        </row>
        <row r="77">
          <cell r="D77" t="str">
            <v>胡松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</row>
        <row r="78">
          <cell r="D78" t="str">
            <v>黄继业</v>
          </cell>
          <cell r="E78">
            <v>745.6570999999999</v>
          </cell>
          <cell r="F78">
            <v>149.44512</v>
          </cell>
          <cell r="G78">
            <v>105.60000000000001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1000.7022199999999</v>
          </cell>
          <cell r="S78">
            <v>1000.7022199999999</v>
          </cell>
          <cell r="T78">
            <v>1.2</v>
          </cell>
          <cell r="U78">
            <v>1120.7022199999999</v>
          </cell>
        </row>
        <row r="79">
          <cell r="D79" t="str">
            <v>蒋洁</v>
          </cell>
          <cell r="E79">
            <v>322.62799999999999</v>
          </cell>
          <cell r="F79">
            <v>0</v>
          </cell>
          <cell r="G79">
            <v>105.60000000000001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428.22800000000001</v>
          </cell>
          <cell r="S79">
            <v>428.22800000000001</v>
          </cell>
          <cell r="T79">
            <v>0</v>
          </cell>
          <cell r="U79">
            <v>428.22800000000001</v>
          </cell>
        </row>
        <row r="80">
          <cell r="D80" t="str">
            <v>孔庆鹏</v>
          </cell>
          <cell r="E80">
            <v>181.95500000000004</v>
          </cell>
          <cell r="F80">
            <v>56</v>
          </cell>
          <cell r="G80">
            <v>105.60000000000001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343.55500000000006</v>
          </cell>
          <cell r="S80">
            <v>343.55500000000006</v>
          </cell>
          <cell r="T80">
            <v>0</v>
          </cell>
          <cell r="U80">
            <v>343.55500000000006</v>
          </cell>
        </row>
        <row r="81">
          <cell r="D81" t="str">
            <v>李竹</v>
          </cell>
          <cell r="E81">
            <v>288.94899999999996</v>
          </cell>
          <cell r="F81">
            <v>0</v>
          </cell>
          <cell r="G81">
            <v>52.800000000000004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341.74899999999997</v>
          </cell>
          <cell r="S81">
            <v>341.74899999999997</v>
          </cell>
          <cell r="T81">
            <v>0</v>
          </cell>
          <cell r="U81">
            <v>341.74899999999997</v>
          </cell>
        </row>
        <row r="82">
          <cell r="D82" t="str">
            <v>刘纯虎</v>
          </cell>
          <cell r="E82">
            <v>54.736000000000004</v>
          </cell>
          <cell r="F82">
            <v>0</v>
          </cell>
          <cell r="G82">
            <v>105.60000000000001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160.33600000000001</v>
          </cell>
          <cell r="S82">
            <v>160.33600000000001</v>
          </cell>
          <cell r="T82">
            <v>0</v>
          </cell>
          <cell r="U82">
            <v>160.33600000000001</v>
          </cell>
        </row>
        <row r="83">
          <cell r="D83" t="str">
            <v>刘圆圆</v>
          </cell>
          <cell r="E83">
            <v>281.15199999999999</v>
          </cell>
          <cell r="F83">
            <v>8.3590143999999995</v>
          </cell>
          <cell r="G83">
            <v>70.400000000000006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359.9110144</v>
          </cell>
          <cell r="S83">
            <v>359.9110144</v>
          </cell>
          <cell r="T83">
            <v>0.30000000000000004</v>
          </cell>
          <cell r="U83">
            <v>389.9110144</v>
          </cell>
        </row>
        <row r="84">
          <cell r="D84" t="str">
            <v>潘勉</v>
          </cell>
          <cell r="E84">
            <v>2.7830000000000004</v>
          </cell>
          <cell r="F84">
            <v>0</v>
          </cell>
          <cell r="G84">
            <v>140.80000000000001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143.583</v>
          </cell>
          <cell r="S84">
            <v>143.583</v>
          </cell>
          <cell r="T84">
            <v>0</v>
          </cell>
          <cell r="U84">
            <v>143.583</v>
          </cell>
        </row>
        <row r="85">
          <cell r="D85" t="str">
            <v>盛庆华</v>
          </cell>
          <cell r="E85">
            <v>215.33979999999997</v>
          </cell>
          <cell r="F85">
            <v>96.12</v>
          </cell>
          <cell r="G85">
            <v>123.20000000000002</v>
          </cell>
          <cell r="H85">
            <v>0</v>
          </cell>
          <cell r="I85">
            <v>48</v>
          </cell>
          <cell r="J85">
            <v>0</v>
          </cell>
          <cell r="K85">
            <v>46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15</v>
          </cell>
          <cell r="Q85">
            <v>15</v>
          </cell>
          <cell r="R85">
            <v>528.65980000000002</v>
          </cell>
          <cell r="S85">
            <v>543.65980000000002</v>
          </cell>
          <cell r="T85">
            <v>0</v>
          </cell>
          <cell r="U85">
            <v>528.65980000000002</v>
          </cell>
        </row>
        <row r="86">
          <cell r="D86" t="str">
            <v>史剑光</v>
          </cell>
          <cell r="E86">
            <v>27.2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27.2</v>
          </cell>
          <cell r="S86">
            <v>27.2</v>
          </cell>
          <cell r="T86">
            <v>0</v>
          </cell>
          <cell r="U86">
            <v>27.2</v>
          </cell>
        </row>
        <row r="87">
          <cell r="D87" t="str">
            <v>吴占雄</v>
          </cell>
          <cell r="E87">
            <v>360.21704999999997</v>
          </cell>
          <cell r="F87">
            <v>64.314880000000002</v>
          </cell>
          <cell r="G87">
            <v>35.200000000000003</v>
          </cell>
          <cell r="H87">
            <v>0</v>
          </cell>
          <cell r="I87">
            <v>0</v>
          </cell>
          <cell r="J87">
            <v>2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461.73192999999998</v>
          </cell>
          <cell r="S87">
            <v>461.73192999999998</v>
          </cell>
          <cell r="T87">
            <v>0.3</v>
          </cell>
          <cell r="U87">
            <v>491.73192999999998</v>
          </cell>
        </row>
        <row r="88">
          <cell r="D88" t="str">
            <v>杨宇翔</v>
          </cell>
          <cell r="E88">
            <v>256.83039999999994</v>
          </cell>
          <cell r="F88">
            <v>52.326400000000007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309.15679999999998</v>
          </cell>
          <cell r="S88">
            <v>309.15679999999998</v>
          </cell>
          <cell r="T88">
            <v>0</v>
          </cell>
          <cell r="U88">
            <v>309.15679999999998</v>
          </cell>
        </row>
        <row r="89">
          <cell r="D89" t="str">
            <v>于海滨</v>
          </cell>
          <cell r="E89">
            <v>481.39919999999995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481.39919999999995</v>
          </cell>
          <cell r="S89">
            <v>481.39919999999995</v>
          </cell>
          <cell r="T89">
            <v>0</v>
          </cell>
          <cell r="U89">
            <v>481.39919999999995</v>
          </cell>
        </row>
        <row r="90">
          <cell r="D90" t="str">
            <v>曾毓</v>
          </cell>
          <cell r="E90">
            <v>314.07259999999997</v>
          </cell>
          <cell r="F90">
            <v>189.59359999999998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503.66619999999995</v>
          </cell>
          <cell r="S90">
            <v>503.66619999999995</v>
          </cell>
          <cell r="T90">
            <v>0</v>
          </cell>
          <cell r="U90">
            <v>503.66619999999995</v>
          </cell>
        </row>
        <row r="91">
          <cell r="D91" t="str">
            <v>张海峰</v>
          </cell>
          <cell r="E91">
            <v>175.51530000000002</v>
          </cell>
          <cell r="F91">
            <v>0</v>
          </cell>
          <cell r="G91">
            <v>140.80000000000001</v>
          </cell>
          <cell r="H91">
            <v>0</v>
          </cell>
          <cell r="I91">
            <v>48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364.31530000000004</v>
          </cell>
          <cell r="S91">
            <v>364.31530000000004</v>
          </cell>
          <cell r="T91">
            <v>0.5</v>
          </cell>
          <cell r="U91">
            <v>414.31530000000004</v>
          </cell>
        </row>
        <row r="92">
          <cell r="D92" t="str">
            <v>张海鹏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</row>
        <row r="93">
          <cell r="D93" t="str">
            <v>章雪挺</v>
          </cell>
          <cell r="E93">
            <v>13.915000000000001</v>
          </cell>
          <cell r="F93">
            <v>0</v>
          </cell>
          <cell r="G93">
            <v>88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8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109.91500000000001</v>
          </cell>
          <cell r="S93">
            <v>109.91500000000001</v>
          </cell>
          <cell r="T93">
            <v>0</v>
          </cell>
          <cell r="U93">
            <v>109.91500000000001</v>
          </cell>
        </row>
        <row r="94">
          <cell r="D94" t="str">
            <v>周巧娣</v>
          </cell>
          <cell r="E94">
            <v>249.65028000000001</v>
          </cell>
          <cell r="F94">
            <v>0</v>
          </cell>
          <cell r="G94">
            <v>17.600000000000001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267.25028000000003</v>
          </cell>
          <cell r="S94">
            <v>267.25028000000003</v>
          </cell>
          <cell r="T94">
            <v>0.1</v>
          </cell>
          <cell r="U94">
            <v>277.25028000000003</v>
          </cell>
        </row>
        <row r="95">
          <cell r="D95" t="str">
            <v>姓名</v>
          </cell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/>
          <cell r="P95"/>
          <cell r="Q95"/>
          <cell r="R95"/>
          <cell r="S95"/>
          <cell r="T95"/>
          <cell r="U95"/>
        </row>
        <row r="96">
          <cell r="D96" t="str">
            <v>高秀敏</v>
          </cell>
          <cell r="E96">
            <v>7.2600000000000016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6.6</v>
          </cell>
          <cell r="O96">
            <v>0</v>
          </cell>
          <cell r="P96">
            <v>0</v>
          </cell>
          <cell r="Q96">
            <v>0</v>
          </cell>
          <cell r="R96">
            <v>13.860000000000001</v>
          </cell>
          <cell r="S96">
            <v>13.860000000000001</v>
          </cell>
          <cell r="T96">
            <v>0</v>
          </cell>
          <cell r="U96">
            <v>13.860000000000001</v>
          </cell>
        </row>
        <row r="97">
          <cell r="D97" t="str">
            <v>顾海涛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</row>
        <row r="98">
          <cell r="D98" t="str">
            <v>公晓丽</v>
          </cell>
          <cell r="E98">
            <v>21.76</v>
          </cell>
          <cell r="F98">
            <v>3.84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25.6</v>
          </cell>
          <cell r="S98">
            <v>25.6</v>
          </cell>
          <cell r="T98">
            <v>0</v>
          </cell>
          <cell r="U98">
            <v>25.6</v>
          </cell>
        </row>
        <row r="99">
          <cell r="D99" t="str">
            <v>郭凌伟</v>
          </cell>
          <cell r="E99">
            <v>79.52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79.52</v>
          </cell>
          <cell r="S99">
            <v>79.52</v>
          </cell>
          <cell r="T99">
            <v>0</v>
          </cell>
          <cell r="U99">
            <v>79.52</v>
          </cell>
        </row>
        <row r="100">
          <cell r="D100" t="str">
            <v>林君</v>
          </cell>
          <cell r="E100">
            <v>27.2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27.2</v>
          </cell>
          <cell r="S100">
            <v>27.2</v>
          </cell>
          <cell r="T100">
            <v>0</v>
          </cell>
          <cell r="U100">
            <v>27.2</v>
          </cell>
        </row>
        <row r="101">
          <cell r="D101" t="str">
            <v>逯鑫淼</v>
          </cell>
          <cell r="E101">
            <v>555.87250000000006</v>
          </cell>
          <cell r="F101">
            <v>0</v>
          </cell>
          <cell r="G101">
            <v>52.800000000000004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608.67250000000001</v>
          </cell>
          <cell r="S101">
            <v>608.67250000000001</v>
          </cell>
          <cell r="T101">
            <v>0</v>
          </cell>
          <cell r="U101">
            <v>608.67250000000001</v>
          </cell>
        </row>
        <row r="102">
          <cell r="D102" t="str">
            <v>牟旭东</v>
          </cell>
          <cell r="E102">
            <v>125.84000000000003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125.84000000000003</v>
          </cell>
          <cell r="S102">
            <v>125.84000000000003</v>
          </cell>
          <cell r="T102">
            <v>0</v>
          </cell>
          <cell r="U102">
            <v>125.84000000000003</v>
          </cell>
        </row>
        <row r="103">
          <cell r="D103" t="str">
            <v>王维平</v>
          </cell>
          <cell r="E103">
            <v>0</v>
          </cell>
          <cell r="F103">
            <v>0</v>
          </cell>
          <cell r="G103">
            <v>193.60000000000002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193.60000000000002</v>
          </cell>
          <cell r="S103">
            <v>193.60000000000002</v>
          </cell>
          <cell r="T103">
            <v>0</v>
          </cell>
          <cell r="U103">
            <v>193.60000000000002</v>
          </cell>
        </row>
        <row r="104">
          <cell r="D104" t="str">
            <v>辛青</v>
          </cell>
          <cell r="E104">
            <v>491.69199999999995</v>
          </cell>
          <cell r="F104">
            <v>0</v>
          </cell>
          <cell r="G104">
            <v>52.800000000000004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6.6</v>
          </cell>
          <cell r="O104">
            <v>0</v>
          </cell>
          <cell r="P104">
            <v>0</v>
          </cell>
          <cell r="Q104">
            <v>0</v>
          </cell>
          <cell r="R104">
            <v>551.09199999999998</v>
          </cell>
          <cell r="S104">
            <v>551.09199999999998</v>
          </cell>
          <cell r="T104">
            <v>1</v>
          </cell>
          <cell r="U104">
            <v>651.09199999999998</v>
          </cell>
        </row>
        <row r="105">
          <cell r="D105" t="str">
            <v>张辉朝</v>
          </cell>
          <cell r="E105">
            <v>123.27200000000001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123.27200000000001</v>
          </cell>
          <cell r="S105">
            <v>123.27200000000001</v>
          </cell>
          <cell r="T105">
            <v>0</v>
          </cell>
          <cell r="U105">
            <v>123.27200000000001</v>
          </cell>
        </row>
        <row r="106">
          <cell r="D106" t="str">
            <v>赵巨峰</v>
          </cell>
          <cell r="E106">
            <v>154.88000000000002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154.88000000000002</v>
          </cell>
          <cell r="S106">
            <v>154.88000000000002</v>
          </cell>
          <cell r="T106">
            <v>0</v>
          </cell>
          <cell r="U106">
            <v>154.88000000000002</v>
          </cell>
        </row>
        <row r="107">
          <cell r="D107" t="str">
            <v>姓名</v>
          </cell>
          <cell r="E107"/>
          <cell r="F107"/>
          <cell r="G107"/>
          <cell r="H107"/>
          <cell r="I107"/>
          <cell r="J107"/>
          <cell r="K107"/>
          <cell r="L107"/>
          <cell r="M107"/>
          <cell r="N107"/>
          <cell r="O107"/>
          <cell r="P107"/>
          <cell r="Q107"/>
          <cell r="R107"/>
          <cell r="S107"/>
          <cell r="T107"/>
          <cell r="U107"/>
        </row>
        <row r="108">
          <cell r="D108" t="str">
            <v>代喜望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D109" t="str">
            <v>杜铁钧</v>
          </cell>
          <cell r="E109">
            <v>436.48200000000003</v>
          </cell>
          <cell r="F109">
            <v>8.3590143999999995</v>
          </cell>
          <cell r="G109">
            <v>88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532.84101439999995</v>
          </cell>
          <cell r="S109">
            <v>532.84101439999995</v>
          </cell>
          <cell r="T109">
            <v>0</v>
          </cell>
          <cell r="U109">
            <v>532.84101439999995</v>
          </cell>
        </row>
        <row r="110">
          <cell r="D110" t="str">
            <v>方志华</v>
          </cell>
          <cell r="E110">
            <v>236.23999999999998</v>
          </cell>
          <cell r="F110">
            <v>0</v>
          </cell>
          <cell r="G110">
            <v>105.60000000000001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341.84</v>
          </cell>
          <cell r="S110">
            <v>341.84</v>
          </cell>
          <cell r="T110">
            <v>0</v>
          </cell>
          <cell r="U110">
            <v>341.84</v>
          </cell>
        </row>
        <row r="111">
          <cell r="D111" t="str">
            <v>耿友林</v>
          </cell>
          <cell r="E111">
            <v>135.90719999999999</v>
          </cell>
          <cell r="F111">
            <v>0</v>
          </cell>
          <cell r="G111">
            <v>158.4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294.30719999999997</v>
          </cell>
          <cell r="S111">
            <v>294.30719999999997</v>
          </cell>
          <cell r="T111">
            <v>0</v>
          </cell>
          <cell r="U111">
            <v>294.30719999999997</v>
          </cell>
        </row>
        <row r="112">
          <cell r="D112" t="str">
            <v>胡志方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</row>
        <row r="113">
          <cell r="D113" t="str">
            <v>罗国清</v>
          </cell>
          <cell r="E113">
            <v>0</v>
          </cell>
          <cell r="F113">
            <v>65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65</v>
          </cell>
          <cell r="S113">
            <v>65</v>
          </cell>
          <cell r="T113">
            <v>0</v>
          </cell>
          <cell r="U113">
            <v>65</v>
          </cell>
        </row>
        <row r="114">
          <cell r="D114" t="str">
            <v>骆新江</v>
          </cell>
          <cell r="E114">
            <v>339.68</v>
          </cell>
          <cell r="F114">
            <v>0</v>
          </cell>
          <cell r="G114">
            <v>52.800000000000004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392.48</v>
          </cell>
          <cell r="S114">
            <v>392.48</v>
          </cell>
          <cell r="T114">
            <v>0</v>
          </cell>
          <cell r="U114">
            <v>392.48</v>
          </cell>
        </row>
        <row r="115">
          <cell r="D115" t="str">
            <v>彭亮</v>
          </cell>
          <cell r="E115">
            <v>166.428</v>
          </cell>
          <cell r="F115">
            <v>0</v>
          </cell>
          <cell r="G115">
            <v>105.60000000000001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272.02800000000002</v>
          </cell>
          <cell r="S115">
            <v>272.02800000000002</v>
          </cell>
          <cell r="T115">
            <v>0</v>
          </cell>
          <cell r="U115">
            <v>272.02800000000002</v>
          </cell>
        </row>
        <row r="116">
          <cell r="D116" t="str">
            <v>钱志华</v>
          </cell>
          <cell r="E116">
            <v>181.63200000000001</v>
          </cell>
          <cell r="F116">
            <v>0</v>
          </cell>
          <cell r="G116">
            <v>123.20000000000002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304.83199999999999</v>
          </cell>
          <cell r="S116">
            <v>304.83199999999999</v>
          </cell>
          <cell r="T116">
            <v>0</v>
          </cell>
          <cell r="U116">
            <v>304.83199999999999</v>
          </cell>
        </row>
        <row r="117">
          <cell r="D117" t="str">
            <v>吴爱婷</v>
          </cell>
          <cell r="E117">
            <v>119.28000000000002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119.28000000000002</v>
          </cell>
          <cell r="S117">
            <v>119.28000000000002</v>
          </cell>
          <cell r="T117">
            <v>0</v>
          </cell>
          <cell r="U117">
            <v>119.28000000000002</v>
          </cell>
        </row>
        <row r="118">
          <cell r="D118" t="str">
            <v>项铁铭</v>
          </cell>
          <cell r="E118">
            <v>146.35920000000002</v>
          </cell>
          <cell r="F118">
            <v>0</v>
          </cell>
          <cell r="G118">
            <v>123.20000000000002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269.55920000000003</v>
          </cell>
          <cell r="S118">
            <v>269.55920000000003</v>
          </cell>
          <cell r="T118">
            <v>0.8</v>
          </cell>
          <cell r="U118">
            <v>349.55920000000003</v>
          </cell>
        </row>
        <row r="119">
          <cell r="D119" t="str">
            <v>袁博</v>
          </cell>
          <cell r="E119">
            <v>227.98400000000004</v>
          </cell>
          <cell r="F119">
            <v>28</v>
          </cell>
          <cell r="G119">
            <v>70.400000000000006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326.38400000000001</v>
          </cell>
          <cell r="S119">
            <v>326.38400000000001</v>
          </cell>
          <cell r="T119">
            <v>0</v>
          </cell>
          <cell r="U119">
            <v>326.38400000000001</v>
          </cell>
        </row>
        <row r="120">
          <cell r="D120" t="str">
            <v>张晓红</v>
          </cell>
          <cell r="E120">
            <v>0</v>
          </cell>
          <cell r="F120">
            <v>332.80000000000007</v>
          </cell>
          <cell r="G120">
            <v>123.20000000000002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15</v>
          </cell>
          <cell r="M120">
            <v>0</v>
          </cell>
          <cell r="N120">
            <v>8.1999999999999993</v>
          </cell>
          <cell r="O120">
            <v>0</v>
          </cell>
          <cell r="P120">
            <v>0</v>
          </cell>
          <cell r="Q120">
            <v>0</v>
          </cell>
          <cell r="R120">
            <v>479.2000000000001</v>
          </cell>
          <cell r="S120">
            <v>479.2000000000001</v>
          </cell>
          <cell r="T120">
            <v>0.35</v>
          </cell>
          <cell r="U120">
            <v>514.20000000000005</v>
          </cell>
        </row>
        <row r="121">
          <cell r="D121" t="str">
            <v>张忠海</v>
          </cell>
          <cell r="E121">
            <v>201.84000000000003</v>
          </cell>
          <cell r="F121">
            <v>0</v>
          </cell>
          <cell r="G121">
            <v>17.600000000000001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55.76</v>
          </cell>
          <cell r="P121">
            <v>0</v>
          </cell>
          <cell r="Q121">
            <v>55.76</v>
          </cell>
          <cell r="R121">
            <v>219.44000000000003</v>
          </cell>
          <cell r="S121">
            <v>275.20000000000005</v>
          </cell>
          <cell r="T121">
            <v>0.2</v>
          </cell>
          <cell r="U121">
            <v>239.44000000000003</v>
          </cell>
        </row>
        <row r="122">
          <cell r="D122" t="str">
            <v>姓名</v>
          </cell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/>
          <cell r="P122"/>
          <cell r="Q122"/>
          <cell r="R122"/>
          <cell r="S122"/>
          <cell r="T122"/>
          <cell r="U122"/>
        </row>
        <row r="123">
          <cell r="D123" t="str">
            <v>周磊</v>
          </cell>
          <cell r="E123">
            <v>357.61320000000001</v>
          </cell>
          <cell r="F123">
            <v>0</v>
          </cell>
          <cell r="G123">
            <v>140.80000000000001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498.41320000000002</v>
          </cell>
          <cell r="S123">
            <v>498.41320000000002</v>
          </cell>
          <cell r="T123">
            <v>0</v>
          </cell>
          <cell r="U123">
            <v>498.41320000000002</v>
          </cell>
        </row>
        <row r="124">
          <cell r="D124" t="str">
            <v>白茹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</row>
        <row r="125">
          <cell r="D125" t="str">
            <v>陈科明</v>
          </cell>
          <cell r="E125">
            <v>191.72340000000003</v>
          </cell>
          <cell r="F125">
            <v>0</v>
          </cell>
          <cell r="G125">
            <v>88</v>
          </cell>
          <cell r="H125">
            <v>0</v>
          </cell>
          <cell r="I125">
            <v>48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327.72340000000003</v>
          </cell>
          <cell r="S125">
            <v>327.72340000000003</v>
          </cell>
          <cell r="T125">
            <v>0</v>
          </cell>
          <cell r="U125">
            <v>327.72340000000003</v>
          </cell>
        </row>
        <row r="126">
          <cell r="D126" t="str">
            <v>陈世昌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D127" t="str">
            <v>程瑜华</v>
          </cell>
          <cell r="E127">
            <v>205.21800000000002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2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207.21800000000002</v>
          </cell>
          <cell r="S127">
            <v>207.21800000000002</v>
          </cell>
          <cell r="T127">
            <v>0</v>
          </cell>
          <cell r="U127">
            <v>207.21800000000002</v>
          </cell>
        </row>
        <row r="128">
          <cell r="D128" t="str">
            <v>董林玺</v>
          </cell>
          <cell r="E128">
            <v>144.45960000000002</v>
          </cell>
          <cell r="F128">
            <v>0</v>
          </cell>
          <cell r="G128">
            <v>88</v>
          </cell>
          <cell r="H128">
            <v>0</v>
          </cell>
          <cell r="I128">
            <v>120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10</v>
          </cell>
          <cell r="O128">
            <v>0</v>
          </cell>
          <cell r="P128">
            <v>0</v>
          </cell>
          <cell r="Q128">
            <v>0</v>
          </cell>
          <cell r="R128">
            <v>362.45960000000002</v>
          </cell>
          <cell r="S128">
            <v>362.45960000000002</v>
          </cell>
          <cell r="T128">
            <v>0</v>
          </cell>
          <cell r="U128">
            <v>362.45960000000002</v>
          </cell>
        </row>
        <row r="129">
          <cell r="D129" t="str">
            <v>董志华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</row>
        <row r="130">
          <cell r="D130" t="str">
            <v>冯涛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24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24</v>
          </cell>
          <cell r="S130">
            <v>24</v>
          </cell>
          <cell r="T130">
            <v>0</v>
          </cell>
          <cell r="U130">
            <v>24</v>
          </cell>
        </row>
        <row r="131">
          <cell r="D131" t="str">
            <v>高海军</v>
          </cell>
          <cell r="E131">
            <v>44.528000000000006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44.528000000000006</v>
          </cell>
          <cell r="S131">
            <v>44.528000000000006</v>
          </cell>
          <cell r="T131">
            <v>0</v>
          </cell>
          <cell r="U131">
            <v>44.528000000000006</v>
          </cell>
        </row>
        <row r="132">
          <cell r="D132" t="str">
            <v>洪慧</v>
          </cell>
          <cell r="E132">
            <v>127.77600000000001</v>
          </cell>
          <cell r="F132">
            <v>41</v>
          </cell>
          <cell r="G132">
            <v>123.20000000000002</v>
          </cell>
          <cell r="H132">
            <v>0</v>
          </cell>
          <cell r="I132">
            <v>72</v>
          </cell>
          <cell r="J132">
            <v>6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369.976</v>
          </cell>
          <cell r="S132">
            <v>369.976</v>
          </cell>
          <cell r="T132">
            <v>0.5</v>
          </cell>
          <cell r="U132">
            <v>419.976</v>
          </cell>
        </row>
        <row r="133">
          <cell r="D133" t="str">
            <v>胡月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D134" t="str">
            <v>柯华杰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D135" t="str">
            <v>邝小飞</v>
          </cell>
          <cell r="E135">
            <v>93.913600000000017</v>
          </cell>
          <cell r="F135">
            <v>0</v>
          </cell>
          <cell r="G135">
            <v>70.400000000000006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164.31360000000001</v>
          </cell>
          <cell r="S135">
            <v>164.31360000000001</v>
          </cell>
          <cell r="T135">
            <v>0</v>
          </cell>
          <cell r="U135">
            <v>164.31360000000001</v>
          </cell>
        </row>
        <row r="136">
          <cell r="D136" t="str">
            <v>李文钧</v>
          </cell>
          <cell r="E136">
            <v>174.53479999999999</v>
          </cell>
          <cell r="F136">
            <v>0</v>
          </cell>
          <cell r="G136">
            <v>88</v>
          </cell>
          <cell r="H136">
            <v>0</v>
          </cell>
          <cell r="I136">
            <v>48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6.6</v>
          </cell>
          <cell r="O136">
            <v>0</v>
          </cell>
          <cell r="P136">
            <v>0</v>
          </cell>
          <cell r="Q136">
            <v>0</v>
          </cell>
          <cell r="R136">
            <v>317.13480000000004</v>
          </cell>
          <cell r="S136">
            <v>317.13480000000004</v>
          </cell>
          <cell r="T136">
            <v>1.5</v>
          </cell>
          <cell r="U136">
            <v>467.13480000000004</v>
          </cell>
        </row>
        <row r="137">
          <cell r="D137" t="str">
            <v>李训根</v>
          </cell>
          <cell r="E137">
            <v>226.08999999999997</v>
          </cell>
          <cell r="F137">
            <v>0</v>
          </cell>
          <cell r="G137">
            <v>105.60000000000001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331.69</v>
          </cell>
          <cell r="S137">
            <v>331.69</v>
          </cell>
          <cell r="T137">
            <v>0</v>
          </cell>
          <cell r="U137">
            <v>331.69</v>
          </cell>
        </row>
        <row r="138">
          <cell r="D138" t="str">
            <v>梁亚平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D139" t="str">
            <v>刘军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D140" t="str">
            <v>马德</v>
          </cell>
          <cell r="E140">
            <v>116.16</v>
          </cell>
          <cell r="F140">
            <v>0</v>
          </cell>
          <cell r="G140">
            <v>17.600000000000001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133.76</v>
          </cell>
          <cell r="S140">
            <v>133.76</v>
          </cell>
          <cell r="T140">
            <v>0.2</v>
          </cell>
          <cell r="U140">
            <v>153.76</v>
          </cell>
        </row>
        <row r="141">
          <cell r="D141" t="str">
            <v>马琪</v>
          </cell>
          <cell r="E141">
            <v>151.00800000000004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151.00800000000004</v>
          </cell>
          <cell r="S141">
            <v>151.00800000000004</v>
          </cell>
          <cell r="T141">
            <v>0</v>
          </cell>
          <cell r="U141">
            <v>151.00800000000004</v>
          </cell>
        </row>
        <row r="142">
          <cell r="D142" t="str">
            <v>钱正洪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D143" t="str">
            <v>秦兴</v>
          </cell>
          <cell r="E143">
            <v>67.702799999999996</v>
          </cell>
          <cell r="F143">
            <v>0</v>
          </cell>
          <cell r="G143">
            <v>105.60000000000001</v>
          </cell>
          <cell r="H143">
            <v>0</v>
          </cell>
          <cell r="I143">
            <v>0</v>
          </cell>
          <cell r="J143">
            <v>3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176.30279999999999</v>
          </cell>
          <cell r="S143">
            <v>176.30279999999999</v>
          </cell>
          <cell r="T143">
            <v>0</v>
          </cell>
          <cell r="U143">
            <v>176.30279999999999</v>
          </cell>
        </row>
        <row r="144">
          <cell r="D144" t="str">
            <v>任坤</v>
          </cell>
          <cell r="E144">
            <v>0</v>
          </cell>
          <cell r="F144">
            <v>116.47999999999999</v>
          </cell>
          <cell r="G144">
            <v>158.4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274.88</v>
          </cell>
          <cell r="S144">
            <v>274.88</v>
          </cell>
          <cell r="T144">
            <v>0</v>
          </cell>
          <cell r="U144">
            <v>274.88</v>
          </cell>
        </row>
        <row r="145">
          <cell r="D145" t="str">
            <v>孙宜琴</v>
          </cell>
          <cell r="E145">
            <v>82.96</v>
          </cell>
          <cell r="F145">
            <v>30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112.96</v>
          </cell>
          <cell r="S145">
            <v>112.96</v>
          </cell>
          <cell r="T145">
            <v>0</v>
          </cell>
          <cell r="U145">
            <v>112.96</v>
          </cell>
        </row>
        <row r="146">
          <cell r="D146" t="str">
            <v>汪洁</v>
          </cell>
          <cell r="E146">
            <v>58.080000000000013</v>
          </cell>
          <cell r="F146">
            <v>78.239999999999995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136.32</v>
          </cell>
          <cell r="S146">
            <v>136.32</v>
          </cell>
          <cell r="T146">
            <v>0</v>
          </cell>
          <cell r="U146">
            <v>136.32</v>
          </cell>
        </row>
        <row r="147">
          <cell r="D147" t="str">
            <v>王翔</v>
          </cell>
          <cell r="E147">
            <v>305.29400000000004</v>
          </cell>
          <cell r="F147">
            <v>0</v>
          </cell>
          <cell r="G147">
            <v>105.60000000000001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54.4</v>
          </cell>
          <cell r="P147">
            <v>0</v>
          </cell>
          <cell r="Q147">
            <v>54.4</v>
          </cell>
          <cell r="R147">
            <v>410.89400000000006</v>
          </cell>
          <cell r="S147">
            <v>465.29400000000004</v>
          </cell>
          <cell r="T147">
            <v>0</v>
          </cell>
          <cell r="U147">
            <v>410.89400000000006</v>
          </cell>
        </row>
        <row r="148">
          <cell r="D148" t="str">
            <v>王高峰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</row>
        <row r="149">
          <cell r="D149" t="str">
            <v>王晶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D150" t="str">
            <v>王利丹</v>
          </cell>
          <cell r="E150">
            <v>27.2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27.2</v>
          </cell>
          <cell r="S150">
            <v>27.2</v>
          </cell>
          <cell r="T150">
            <v>0</v>
          </cell>
          <cell r="U150">
            <v>27.2</v>
          </cell>
        </row>
        <row r="151">
          <cell r="D151" t="str">
            <v>王路文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</row>
        <row r="152">
          <cell r="D152" t="str">
            <v>王彬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</row>
        <row r="153">
          <cell r="D153" t="str">
            <v>文进才</v>
          </cell>
          <cell r="E153">
            <v>128.32620000000003</v>
          </cell>
          <cell r="F153">
            <v>52.48</v>
          </cell>
          <cell r="G153">
            <v>35.200000000000003</v>
          </cell>
          <cell r="H153">
            <v>0</v>
          </cell>
          <cell r="I153">
            <v>0</v>
          </cell>
          <cell r="J153">
            <v>0</v>
          </cell>
          <cell r="K153">
            <v>30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246.00620000000004</v>
          </cell>
          <cell r="S153">
            <v>246.00620000000004</v>
          </cell>
          <cell r="T153">
            <v>0</v>
          </cell>
          <cell r="U153">
            <v>246.00620000000004</v>
          </cell>
        </row>
        <row r="154">
          <cell r="D154" t="str">
            <v>徐丽燕</v>
          </cell>
          <cell r="E154">
            <v>220.5</v>
          </cell>
          <cell r="F154">
            <v>75</v>
          </cell>
          <cell r="G154">
            <v>70.400000000000006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40</v>
          </cell>
          <cell r="Q154">
            <v>40</v>
          </cell>
          <cell r="R154">
            <v>365.9</v>
          </cell>
          <cell r="S154">
            <v>405.9</v>
          </cell>
          <cell r="T154">
            <v>0</v>
          </cell>
          <cell r="U154">
            <v>365.9</v>
          </cell>
        </row>
        <row r="155">
          <cell r="D155" t="str">
            <v>游彬</v>
          </cell>
          <cell r="E155">
            <v>0</v>
          </cell>
          <cell r="F155">
            <v>0</v>
          </cell>
          <cell r="G155">
            <v>123.20000000000002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8.8000000000000007</v>
          </cell>
          <cell r="O155">
            <v>0</v>
          </cell>
          <cell r="P155">
            <v>0</v>
          </cell>
          <cell r="Q155">
            <v>0</v>
          </cell>
          <cell r="R155">
            <v>132.00000000000003</v>
          </cell>
          <cell r="S155">
            <v>132.00000000000003</v>
          </cell>
          <cell r="T155">
            <v>1</v>
          </cell>
          <cell r="U155">
            <v>232.00000000000003</v>
          </cell>
        </row>
        <row r="156">
          <cell r="D156" t="str">
            <v>余厉阳</v>
          </cell>
          <cell r="E156">
            <v>291.28120000000001</v>
          </cell>
          <cell r="F156">
            <v>0</v>
          </cell>
          <cell r="G156">
            <v>35.200000000000003</v>
          </cell>
          <cell r="H156">
            <v>0</v>
          </cell>
          <cell r="I156">
            <v>0</v>
          </cell>
          <cell r="J156">
            <v>2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328.4812</v>
          </cell>
          <cell r="S156">
            <v>328.4812</v>
          </cell>
          <cell r="T156">
            <v>0</v>
          </cell>
          <cell r="U156">
            <v>328.4812</v>
          </cell>
        </row>
        <row r="157">
          <cell r="D157" t="str">
            <v>岳克强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</row>
        <row r="158">
          <cell r="D158" t="str">
            <v>赵鹏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D159" t="str">
            <v>赵文生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</row>
        <row r="160">
          <cell r="D160" t="str">
            <v>郑兴</v>
          </cell>
          <cell r="E160">
            <v>144.27300000000002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3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147.27300000000002</v>
          </cell>
          <cell r="S160">
            <v>147.27300000000002</v>
          </cell>
          <cell r="T160">
            <v>0.2</v>
          </cell>
          <cell r="U160">
            <v>167.27300000000002</v>
          </cell>
        </row>
        <row r="161">
          <cell r="D161" t="str">
            <v>周涛</v>
          </cell>
          <cell r="E161">
            <v>150.72</v>
          </cell>
          <cell r="F161">
            <v>0</v>
          </cell>
          <cell r="G161">
            <v>52.800000000000004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203.52</v>
          </cell>
          <cell r="S161">
            <v>203.52</v>
          </cell>
          <cell r="T161">
            <v>0</v>
          </cell>
          <cell r="U161">
            <v>203.52</v>
          </cell>
        </row>
        <row r="162">
          <cell r="D162" t="str">
            <v>朱礼尧</v>
          </cell>
          <cell r="E162">
            <v>135.16</v>
          </cell>
          <cell r="F162">
            <v>0</v>
          </cell>
          <cell r="G162">
            <v>193.60000000000002</v>
          </cell>
          <cell r="H162">
            <v>0</v>
          </cell>
          <cell r="I162">
            <v>0</v>
          </cell>
          <cell r="J162">
            <v>3</v>
          </cell>
          <cell r="K162">
            <v>30</v>
          </cell>
          <cell r="L162">
            <v>0</v>
          </cell>
          <cell r="M162">
            <v>12</v>
          </cell>
          <cell r="N162">
            <v>7.2</v>
          </cell>
          <cell r="O162">
            <v>0</v>
          </cell>
          <cell r="P162">
            <v>0</v>
          </cell>
          <cell r="Q162">
            <v>0</v>
          </cell>
          <cell r="R162">
            <v>380.96</v>
          </cell>
          <cell r="S162">
            <v>380.96</v>
          </cell>
          <cell r="T162">
            <v>0</v>
          </cell>
          <cell r="U162">
            <v>380.96</v>
          </cell>
        </row>
        <row r="163">
          <cell r="D163" t="str">
            <v>姓名</v>
          </cell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</row>
        <row r="164">
          <cell r="D164" t="str">
            <v>张亚君</v>
          </cell>
          <cell r="E164">
            <v>376.08480000000009</v>
          </cell>
          <cell r="F164">
            <v>92</v>
          </cell>
          <cell r="G164">
            <v>140.80000000000001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35.36</v>
          </cell>
          <cell r="P164">
            <v>49</v>
          </cell>
          <cell r="Q164">
            <v>84.36</v>
          </cell>
          <cell r="R164">
            <v>608.88480000000004</v>
          </cell>
          <cell r="S164">
            <v>693.24480000000005</v>
          </cell>
          <cell r="T164">
            <v>1.2999999999999998</v>
          </cell>
          <cell r="U164">
            <v>738.88480000000004</v>
          </cell>
        </row>
        <row r="165">
          <cell r="D165" t="str">
            <v>罗友</v>
          </cell>
          <cell r="E165">
            <v>0</v>
          </cell>
          <cell r="F165">
            <v>0</v>
          </cell>
          <cell r="G165">
            <v>123.20000000000002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123.20000000000002</v>
          </cell>
          <cell r="S165">
            <v>123.20000000000002</v>
          </cell>
          <cell r="T165">
            <v>0</v>
          </cell>
          <cell r="U165">
            <v>123.20000000000002</v>
          </cell>
        </row>
        <row r="166">
          <cell r="D166" t="str">
            <v>王宛苹</v>
          </cell>
          <cell r="E166">
            <v>571.69259999999997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571.69259999999997</v>
          </cell>
          <cell r="S166">
            <v>571.69259999999997</v>
          </cell>
          <cell r="T166">
            <v>0</v>
          </cell>
          <cell r="U166">
            <v>571.69259999999997</v>
          </cell>
        </row>
        <row r="167">
          <cell r="D167" t="str">
            <v>潘松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3.2610000000000001</v>
          </cell>
          <cell r="U167">
            <v>326.10000000000002</v>
          </cell>
        </row>
        <row r="168">
          <cell r="D168" t="str">
            <v>姓名</v>
          </cell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/>
          <cell r="P168"/>
          <cell r="Q168"/>
          <cell r="R168"/>
          <cell r="S168"/>
          <cell r="T168"/>
          <cell r="U168"/>
        </row>
        <row r="169">
          <cell r="D169" t="str">
            <v>查丽斌</v>
          </cell>
          <cell r="E169">
            <v>143.86729999999997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143.86729999999997</v>
          </cell>
          <cell r="S169">
            <v>143.86729999999997</v>
          </cell>
          <cell r="T169">
            <v>0</v>
          </cell>
          <cell r="U169">
            <v>143.86729999999997</v>
          </cell>
        </row>
        <row r="170">
          <cell r="D170" t="str">
            <v>樊凌雁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0.25</v>
          </cell>
          <cell r="U170">
            <v>25</v>
          </cell>
        </row>
        <row r="171">
          <cell r="D171" t="str">
            <v>郭裕顺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0.2</v>
          </cell>
          <cell r="U171">
            <v>20</v>
          </cell>
        </row>
        <row r="172">
          <cell r="D172" t="str">
            <v>胡晓萍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</row>
        <row r="173">
          <cell r="D173" t="str">
            <v>黄少华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</row>
        <row r="174">
          <cell r="D174" t="str">
            <v>李金新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D175" t="str">
            <v>李自勤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</row>
        <row r="176">
          <cell r="D176" t="str">
            <v>刘建岚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31.5</v>
          </cell>
          <cell r="Q176">
            <v>31.5</v>
          </cell>
          <cell r="R176">
            <v>0</v>
          </cell>
          <cell r="S176">
            <v>31.5</v>
          </cell>
          <cell r="T176">
            <v>0</v>
          </cell>
          <cell r="U176">
            <v>0</v>
          </cell>
        </row>
        <row r="177">
          <cell r="D177" t="str">
            <v>卢山鹰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</row>
        <row r="178">
          <cell r="D178" t="str">
            <v>吕幼华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</row>
        <row r="179">
          <cell r="D179" t="str">
            <v>马金龙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</row>
        <row r="180">
          <cell r="D180" t="str">
            <v>倪耀明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</row>
        <row r="181">
          <cell r="D181" t="str">
            <v>钱忺</v>
          </cell>
          <cell r="E181">
            <v>170.32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170.32</v>
          </cell>
          <cell r="S181">
            <v>170.32</v>
          </cell>
          <cell r="T181">
            <v>0</v>
          </cell>
          <cell r="U181">
            <v>170.32</v>
          </cell>
        </row>
        <row r="182">
          <cell r="D182" t="str">
            <v>任兵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67</v>
          </cell>
          <cell r="Q182">
            <v>67</v>
          </cell>
          <cell r="R182">
            <v>0</v>
          </cell>
          <cell r="S182">
            <v>67</v>
          </cell>
          <cell r="T182">
            <v>0</v>
          </cell>
          <cell r="U182">
            <v>0</v>
          </cell>
        </row>
        <row r="183">
          <cell r="D183" t="str">
            <v>王永亮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</row>
        <row r="184">
          <cell r="D184" t="str">
            <v>吴波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</row>
        <row r="185">
          <cell r="D185" t="str">
            <v>张文超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30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33.479999999999997</v>
          </cell>
          <cell r="Q185">
            <v>33.479999999999997</v>
          </cell>
          <cell r="R185">
            <v>30</v>
          </cell>
          <cell r="S185">
            <v>63.48</v>
          </cell>
          <cell r="T185">
            <v>0</v>
          </cell>
          <cell r="U185">
            <v>30</v>
          </cell>
        </row>
        <row r="186">
          <cell r="D186" t="str">
            <v>赵鹏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D187" t="str">
            <v>郑立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0.2</v>
          </cell>
          <cell r="U187">
            <v>20</v>
          </cell>
        </row>
        <row r="188">
          <cell r="D188" t="str">
            <v>朱为民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</row>
        <row r="189">
          <cell r="D189" t="str">
            <v>朱西旦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</row>
        <row r="190">
          <cell r="D190" t="str">
            <v>曹淼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D191" t="str">
            <v>刘孝菊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</row>
        <row r="192">
          <cell r="D192" t="str">
            <v>马红岩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</row>
        <row r="193">
          <cell r="D193" t="str">
            <v>赵治栋</v>
          </cell>
          <cell r="E193">
            <v>140.08280000000002</v>
          </cell>
          <cell r="F193">
            <v>0</v>
          </cell>
          <cell r="G193">
            <v>0</v>
          </cell>
          <cell r="H193">
            <v>0</v>
          </cell>
          <cell r="I193">
            <v>48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21.119999999999997</v>
          </cell>
          <cell r="O193">
            <v>0</v>
          </cell>
          <cell r="P193">
            <v>0</v>
          </cell>
          <cell r="Q193">
            <v>0</v>
          </cell>
          <cell r="R193">
            <v>209.20280000000002</v>
          </cell>
          <cell r="S193">
            <v>209.20280000000002</v>
          </cell>
          <cell r="T193">
            <v>0</v>
          </cell>
          <cell r="U193">
            <v>209.20280000000002</v>
          </cell>
        </row>
        <row r="194">
          <cell r="D194" t="str">
            <v>姓名</v>
          </cell>
          <cell r="E194"/>
          <cell r="F194"/>
          <cell r="G194"/>
          <cell r="H194"/>
          <cell r="I194"/>
          <cell r="J194"/>
          <cell r="K194"/>
          <cell r="L194"/>
          <cell r="M194"/>
          <cell r="N194"/>
          <cell r="O194"/>
          <cell r="P194"/>
          <cell r="Q194"/>
          <cell r="R194"/>
          <cell r="S194"/>
          <cell r="T194"/>
          <cell r="U194"/>
        </row>
        <row r="195">
          <cell r="D195" t="str">
            <v>宋强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</row>
        <row r="196">
          <cell r="D196" t="str">
            <v>房勇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</row>
        <row r="197">
          <cell r="D197" t="str">
            <v>李健平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</row>
        <row r="198">
          <cell r="D198" t="str">
            <v>曹泓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院内"/>
      <sheetName val="院外"/>
      <sheetName val="竞赛和监考"/>
    </sheetNames>
    <sheetDataSet>
      <sheetData sheetId="0">
        <row r="2">
          <cell r="C2" t="str">
            <v>陈瑾</v>
          </cell>
        </row>
        <row r="3">
          <cell r="C3" t="str">
            <v>程知群</v>
          </cell>
          <cell r="D3">
            <v>40</v>
          </cell>
          <cell r="E3">
            <v>97.447999999999993</v>
          </cell>
        </row>
        <row r="4">
          <cell r="C4" t="str">
            <v>刘敬彪</v>
          </cell>
          <cell r="D4">
            <v>276.375</v>
          </cell>
        </row>
        <row r="5">
          <cell r="C5" t="str">
            <v>马松月</v>
          </cell>
        </row>
        <row r="6">
          <cell r="C6" t="str">
            <v>袁碧宇</v>
          </cell>
        </row>
        <row r="7">
          <cell r="C7" t="str">
            <v>章红芳</v>
          </cell>
        </row>
        <row r="8">
          <cell r="C8" t="str">
            <v>姓名</v>
          </cell>
        </row>
        <row r="9">
          <cell r="C9" t="str">
            <v>陈龙</v>
          </cell>
          <cell r="D9">
            <v>80</v>
          </cell>
        </row>
        <row r="10">
          <cell r="C10" t="str">
            <v>沈怡然</v>
          </cell>
        </row>
        <row r="11">
          <cell r="C11" t="str">
            <v>王光义</v>
          </cell>
          <cell r="D11">
            <v>490</v>
          </cell>
          <cell r="E11">
            <v>55.848000000000006</v>
          </cell>
        </row>
        <row r="12">
          <cell r="C12" t="str">
            <v>张显飞</v>
          </cell>
          <cell r="D12">
            <v>100</v>
          </cell>
        </row>
        <row r="13">
          <cell r="C13" t="str">
            <v>张珣</v>
          </cell>
          <cell r="D13">
            <v>442.5</v>
          </cell>
        </row>
        <row r="14">
          <cell r="C14" t="str">
            <v>张钰</v>
          </cell>
          <cell r="D14">
            <v>20</v>
          </cell>
        </row>
        <row r="15">
          <cell r="C15" t="str">
            <v>周明珠</v>
          </cell>
          <cell r="D15">
            <v>20</v>
          </cell>
        </row>
        <row r="16">
          <cell r="C16" t="str">
            <v>姓名</v>
          </cell>
        </row>
        <row r="17">
          <cell r="C17" t="str">
            <v>崔佳冬</v>
          </cell>
          <cell r="E17">
            <v>137.77919999999997</v>
          </cell>
        </row>
        <row r="18">
          <cell r="C18" t="str">
            <v>高惠芳</v>
          </cell>
          <cell r="D18">
            <v>200</v>
          </cell>
        </row>
        <row r="19">
          <cell r="C19" t="str">
            <v>胡炜薇</v>
          </cell>
          <cell r="D19">
            <v>130</v>
          </cell>
        </row>
        <row r="20">
          <cell r="C20" t="str">
            <v>胡永才</v>
          </cell>
          <cell r="D20">
            <v>350</v>
          </cell>
          <cell r="E20">
            <v>6.24</v>
          </cell>
        </row>
        <row r="21">
          <cell r="C21" t="str">
            <v>秦会斌</v>
          </cell>
          <cell r="D21">
            <v>550</v>
          </cell>
          <cell r="E21">
            <v>281.19623999999999</v>
          </cell>
        </row>
        <row r="22">
          <cell r="C22" t="str">
            <v>宋开新</v>
          </cell>
          <cell r="D22">
            <v>307.5</v>
          </cell>
        </row>
        <row r="23">
          <cell r="C23" t="str">
            <v>徐军明</v>
          </cell>
          <cell r="D23">
            <v>397.49999999999994</v>
          </cell>
          <cell r="E23">
            <v>106.77887999999999</v>
          </cell>
        </row>
        <row r="24">
          <cell r="C24" t="str">
            <v>应智花</v>
          </cell>
          <cell r="D24">
            <v>200</v>
          </cell>
        </row>
        <row r="25">
          <cell r="C25" t="str">
            <v>周继军</v>
          </cell>
          <cell r="D25">
            <v>405</v>
          </cell>
        </row>
        <row r="26">
          <cell r="C26" t="str">
            <v>姓名</v>
          </cell>
        </row>
        <row r="27">
          <cell r="C27" t="str">
            <v>蔡文郁</v>
          </cell>
          <cell r="D27">
            <v>330</v>
          </cell>
          <cell r="E27">
            <v>49.073999999999998</v>
          </cell>
        </row>
        <row r="28">
          <cell r="C28" t="str">
            <v>高明煜</v>
          </cell>
          <cell r="D28">
            <v>495</v>
          </cell>
          <cell r="E28">
            <v>85.8</v>
          </cell>
        </row>
        <row r="29">
          <cell r="C29" t="str">
            <v>何志伟</v>
          </cell>
          <cell r="D29">
            <v>330</v>
          </cell>
          <cell r="E29">
            <v>124.21655999999997</v>
          </cell>
        </row>
        <row r="30">
          <cell r="C30" t="str">
            <v>洪明</v>
          </cell>
          <cell r="D30">
            <v>50</v>
          </cell>
        </row>
        <row r="31">
          <cell r="C31" t="str">
            <v>蒋洁</v>
          </cell>
          <cell r="E31">
            <v>3.6829999999999998</v>
          </cell>
        </row>
        <row r="32">
          <cell r="C32" t="str">
            <v>孔庆鹏</v>
          </cell>
          <cell r="E32">
            <v>7.3659999999999997</v>
          </cell>
        </row>
        <row r="33">
          <cell r="C33" t="str">
            <v>李竹</v>
          </cell>
          <cell r="D33">
            <v>54</v>
          </cell>
          <cell r="E33">
            <v>41.707000000000001</v>
          </cell>
        </row>
        <row r="34">
          <cell r="C34" t="str">
            <v>刘圆圆</v>
          </cell>
          <cell r="D34">
            <v>10</v>
          </cell>
          <cell r="E34">
            <v>3.6829999999999998</v>
          </cell>
        </row>
        <row r="35">
          <cell r="C35" t="str">
            <v>潘勉</v>
          </cell>
          <cell r="E35">
            <v>41.707000000000001</v>
          </cell>
        </row>
        <row r="36">
          <cell r="C36" t="str">
            <v>盛庆华</v>
          </cell>
          <cell r="D36">
            <v>101.5</v>
          </cell>
          <cell r="E36">
            <v>3.6819999999999999</v>
          </cell>
        </row>
        <row r="37">
          <cell r="C37" t="str">
            <v>于海滨</v>
          </cell>
          <cell r="D37">
            <v>365.625</v>
          </cell>
          <cell r="E37">
            <v>41.707999999999998</v>
          </cell>
        </row>
        <row r="38">
          <cell r="C38" t="str">
            <v>张海峰</v>
          </cell>
          <cell r="D38">
            <v>375</v>
          </cell>
        </row>
        <row r="39">
          <cell r="C39" t="str">
            <v>张海鹏</v>
          </cell>
          <cell r="D39">
            <v>367.5</v>
          </cell>
        </row>
        <row r="40">
          <cell r="C40" t="str">
            <v>章雪挺</v>
          </cell>
          <cell r="D40">
            <v>240.00000000000003</v>
          </cell>
          <cell r="E40">
            <v>18.414000000000001</v>
          </cell>
        </row>
        <row r="41">
          <cell r="C41" t="str">
            <v>周巧娣</v>
          </cell>
          <cell r="D41">
            <v>200</v>
          </cell>
        </row>
        <row r="42">
          <cell r="C42" t="str">
            <v>姓名</v>
          </cell>
        </row>
        <row r="43">
          <cell r="C43" t="str">
            <v>高秀敏</v>
          </cell>
          <cell r="D43">
            <v>225</v>
          </cell>
          <cell r="E43">
            <v>103.776</v>
          </cell>
        </row>
        <row r="44">
          <cell r="C44" t="str">
            <v>顾海涛</v>
          </cell>
          <cell r="D44">
            <v>10</v>
          </cell>
        </row>
        <row r="45">
          <cell r="C45" t="str">
            <v>姓名</v>
          </cell>
        </row>
        <row r="46">
          <cell r="C46" t="str">
            <v>代喜望</v>
          </cell>
        </row>
        <row r="47">
          <cell r="C47" t="str">
            <v>杜铁钧</v>
          </cell>
          <cell r="D47">
            <v>50</v>
          </cell>
        </row>
        <row r="48">
          <cell r="C48" t="str">
            <v>耿友林</v>
          </cell>
          <cell r="D48">
            <v>375</v>
          </cell>
          <cell r="E48">
            <v>95.004000000000005</v>
          </cell>
        </row>
        <row r="49">
          <cell r="C49" t="str">
            <v>罗国清</v>
          </cell>
          <cell r="D49">
            <v>82.5</v>
          </cell>
        </row>
        <row r="50">
          <cell r="C50" t="str">
            <v>彭亮</v>
          </cell>
          <cell r="D50">
            <v>20</v>
          </cell>
        </row>
        <row r="51">
          <cell r="C51" t="str">
            <v>吴爱婷</v>
          </cell>
          <cell r="D51">
            <v>100</v>
          </cell>
        </row>
        <row r="52">
          <cell r="C52" t="str">
            <v>项铁铭</v>
          </cell>
          <cell r="D52">
            <v>352.50000000000006</v>
          </cell>
          <cell r="E52">
            <v>204.57527999999999</v>
          </cell>
        </row>
        <row r="53">
          <cell r="C53" t="str">
            <v>袁博</v>
          </cell>
          <cell r="D53">
            <v>300</v>
          </cell>
        </row>
        <row r="54">
          <cell r="C54" t="str">
            <v>张晓红</v>
          </cell>
          <cell r="D54">
            <v>290</v>
          </cell>
        </row>
        <row r="55">
          <cell r="C55" t="str">
            <v>张忠海</v>
          </cell>
          <cell r="D55">
            <v>50</v>
          </cell>
        </row>
        <row r="56">
          <cell r="C56" t="str">
            <v>姓名</v>
          </cell>
        </row>
        <row r="57">
          <cell r="C57" t="str">
            <v>周磊</v>
          </cell>
          <cell r="D57">
            <v>442.5</v>
          </cell>
        </row>
        <row r="58">
          <cell r="C58" t="str">
            <v>白茹</v>
          </cell>
          <cell r="D58">
            <v>93.375</v>
          </cell>
        </row>
        <row r="59">
          <cell r="C59" t="str">
            <v>陈科明</v>
          </cell>
          <cell r="D59">
            <v>487.5</v>
          </cell>
          <cell r="E59">
            <v>144.761</v>
          </cell>
        </row>
        <row r="60">
          <cell r="C60" t="str">
            <v>董林玺</v>
          </cell>
          <cell r="D60">
            <v>450</v>
          </cell>
          <cell r="E60">
            <v>58.188000000000002</v>
          </cell>
        </row>
        <row r="61">
          <cell r="C61" t="str">
            <v>董志华</v>
          </cell>
          <cell r="D61">
            <v>509.99999999999994</v>
          </cell>
        </row>
        <row r="62">
          <cell r="C62" t="str">
            <v>冯涛</v>
          </cell>
          <cell r="D62">
            <v>337.5</v>
          </cell>
        </row>
        <row r="63">
          <cell r="C63" t="str">
            <v>高海军</v>
          </cell>
          <cell r="D63">
            <v>72</v>
          </cell>
        </row>
        <row r="64">
          <cell r="C64" t="str">
            <v>洪慧</v>
          </cell>
          <cell r="D64">
            <v>450</v>
          </cell>
          <cell r="E64">
            <v>43.884</v>
          </cell>
        </row>
        <row r="65">
          <cell r="C65" t="str">
            <v>胡月</v>
          </cell>
        </row>
        <row r="66">
          <cell r="C66" t="str">
            <v>柯华杰</v>
          </cell>
          <cell r="E66">
            <v>58.354399999999998</v>
          </cell>
        </row>
        <row r="67">
          <cell r="C67" t="str">
            <v>邝小飞</v>
          </cell>
          <cell r="D67">
            <v>397.5</v>
          </cell>
          <cell r="E67">
            <v>14.628</v>
          </cell>
        </row>
        <row r="68">
          <cell r="C68" t="str">
            <v>李文钧</v>
          </cell>
          <cell r="D68">
            <v>419.99999999999994</v>
          </cell>
          <cell r="E68">
            <v>63.893999999999998</v>
          </cell>
        </row>
        <row r="69">
          <cell r="C69" t="str">
            <v>李训根</v>
          </cell>
          <cell r="D69">
            <v>367.5</v>
          </cell>
          <cell r="E69">
            <v>73.415999999999997</v>
          </cell>
        </row>
        <row r="70">
          <cell r="C70" t="str">
            <v>刘军</v>
          </cell>
          <cell r="D70">
            <v>337.5</v>
          </cell>
          <cell r="E70">
            <v>53.13</v>
          </cell>
        </row>
        <row r="71">
          <cell r="C71" t="str">
            <v>马琪</v>
          </cell>
          <cell r="D71">
            <v>345</v>
          </cell>
          <cell r="E71">
            <v>121.43664000000001</v>
          </cell>
        </row>
        <row r="72">
          <cell r="C72" t="str">
            <v>钱正洪</v>
          </cell>
          <cell r="D72">
            <v>264.75</v>
          </cell>
          <cell r="E72">
            <v>6.24</v>
          </cell>
        </row>
        <row r="73">
          <cell r="C73" t="str">
            <v>秦兴</v>
          </cell>
          <cell r="D73">
            <v>300</v>
          </cell>
        </row>
        <row r="74">
          <cell r="C74" t="str">
            <v>孙宜琴</v>
          </cell>
        </row>
        <row r="75">
          <cell r="C75" t="str">
            <v>汪洁</v>
          </cell>
          <cell r="D75">
            <v>15</v>
          </cell>
        </row>
        <row r="76">
          <cell r="C76" t="str">
            <v>王翔</v>
          </cell>
          <cell r="D76">
            <v>40</v>
          </cell>
        </row>
        <row r="77">
          <cell r="C77" t="str">
            <v>王利丹</v>
          </cell>
          <cell r="E77">
            <v>22.88</v>
          </cell>
        </row>
        <row r="78">
          <cell r="C78" t="str">
            <v>王彬</v>
          </cell>
          <cell r="D78">
            <v>434.99999999999994</v>
          </cell>
        </row>
        <row r="79">
          <cell r="C79" t="str">
            <v>文进才</v>
          </cell>
          <cell r="D79">
            <v>120</v>
          </cell>
        </row>
        <row r="80">
          <cell r="C80" t="str">
            <v>游彬</v>
          </cell>
          <cell r="D80">
            <v>262.5</v>
          </cell>
          <cell r="E80">
            <v>59.339999999999989</v>
          </cell>
        </row>
        <row r="81">
          <cell r="C81" t="str">
            <v>余厉阳</v>
          </cell>
          <cell r="D81">
            <v>230.00000000000003</v>
          </cell>
        </row>
        <row r="82">
          <cell r="C82" t="str">
            <v>郑兴</v>
          </cell>
          <cell r="D82">
            <v>15</v>
          </cell>
        </row>
        <row r="83">
          <cell r="C83" t="str">
            <v>周涛</v>
          </cell>
          <cell r="E83">
            <v>65.676000000000002</v>
          </cell>
        </row>
        <row r="84">
          <cell r="C84" t="str">
            <v>朱礼尧</v>
          </cell>
          <cell r="D84">
            <v>39.375</v>
          </cell>
        </row>
        <row r="85">
          <cell r="C85" t="str">
            <v>姓名</v>
          </cell>
        </row>
        <row r="86">
          <cell r="C86" t="str">
            <v>张亚君</v>
          </cell>
          <cell r="D86">
            <v>120</v>
          </cell>
        </row>
        <row r="87">
          <cell r="C87" t="str">
            <v>姓名</v>
          </cell>
        </row>
        <row r="88">
          <cell r="C88" t="str">
            <v>郭裕顺</v>
          </cell>
          <cell r="D88">
            <v>252.5</v>
          </cell>
          <cell r="E88">
            <v>55.972799999999999</v>
          </cell>
        </row>
        <row r="89">
          <cell r="C89" t="str">
            <v>李金新</v>
          </cell>
          <cell r="D89">
            <v>200</v>
          </cell>
        </row>
        <row r="90">
          <cell r="C90" t="str">
            <v>张文超</v>
          </cell>
          <cell r="D90">
            <v>380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ebmail.hdu.edu.cn/coremail/XJS/pab/view.jsp?sid=BAmfobffxKvMxYbMlbffOCgGkewODeOl&amp;totalCount=35&amp;view_no=17&amp;puid=105&amp;gid=0" TargetMode="External"/><Relationship Id="rId21" Type="http://schemas.openxmlformats.org/officeDocument/2006/relationships/hyperlink" Target="http://webmail.hdu.edu.cn/coremail/XJS/pab/view.jsp?sid=BAmfobffxKvMxYbMlbffOCgGkewODeOl&amp;totalCount=35&amp;view_no=19&amp;puid=82&amp;gid=0" TargetMode="External"/><Relationship Id="rId42" Type="http://schemas.openxmlformats.org/officeDocument/2006/relationships/hyperlink" Target="http://webmail.hdu.edu.cn/coremail/XJS/pab/view.jsp?sid=BAmfobffxKvMxYbMlbffOCgGkewODeOl&amp;totalCount=35&amp;view_no=2&amp;puid=293&amp;gid=0" TargetMode="External"/><Relationship Id="rId47" Type="http://schemas.openxmlformats.org/officeDocument/2006/relationships/hyperlink" Target="mailto:yuekeqiang@163.com" TargetMode="External"/><Relationship Id="rId63" Type="http://schemas.openxmlformats.org/officeDocument/2006/relationships/hyperlink" Target="http://webmail.hdu.edu.cn/coremail/XJS/pab/view.jsp?sid=BAmfobffxKvMxYbMlbffOCgGkewODeOl&amp;totalCount=21&amp;view_no=8&amp;puid=249&amp;gid=3" TargetMode="External"/><Relationship Id="rId68" Type="http://schemas.openxmlformats.org/officeDocument/2006/relationships/hyperlink" Target="http://webmail.hdu.edu.cn/coremail/XJS/pab/view.jsp?sid=BAmfobffxKvMxYbMlbffOCgGkewODeOl&amp;totalCount=21&amp;view_no=6&amp;puid=58&amp;gid=3" TargetMode="External"/><Relationship Id="rId84" Type="http://schemas.openxmlformats.org/officeDocument/2006/relationships/hyperlink" Target="http://webmail.hdu.edu.cn/coremail/XJS/pab/view.jsp?sid=BAmfobffxKvMxYbMlbffOCgGkewODeOl&amp;totalCount=24&amp;view_no=6&amp;puid=23&amp;gid=migration_20120504164750535" TargetMode="External"/><Relationship Id="rId89" Type="http://schemas.openxmlformats.org/officeDocument/2006/relationships/hyperlink" Target="http://webmail.hdu.edu.cn/coremail/XJS/pab/view.jsp?sid=BAmfobffxKvMxYbMlbffOCgGkewODeOl&amp;totalCount=24&amp;view_no=16&amp;puid=179&amp;gid=migration_20120504164750535" TargetMode="External"/><Relationship Id="rId16" Type="http://schemas.openxmlformats.org/officeDocument/2006/relationships/hyperlink" Target="http://webmail.hdu.edu.cn/coremail/XJS/pab/view.jsp?sid=BAmfobffxKvMxYbMlbffOCgGkewODeOl&amp;totalCount=35&amp;view_no=3&amp;puid=81&amp;gid=0" TargetMode="External"/><Relationship Id="rId107" Type="http://schemas.openxmlformats.org/officeDocument/2006/relationships/hyperlink" Target="http://webmail.hdu.edu.cn/coremail/XJS/pab/view.jsp?sid=BAmfobffxKvMxYbMlbffOCgGkewODeOl&amp;totalCount=35&amp;view_no=13&amp;puid=101&amp;gid=0" TargetMode="External"/><Relationship Id="rId11" Type="http://schemas.openxmlformats.org/officeDocument/2006/relationships/hyperlink" Target="mailto:gs318@hdu.edu.cn" TargetMode="External"/><Relationship Id="rId32" Type="http://schemas.openxmlformats.org/officeDocument/2006/relationships/hyperlink" Target="http://webmail.hdu.edu.cn/coremail/XJS/pab/view.jsp?sid=BAmfobffxKvMxYbMlbffOCgGkewODeOl&amp;totalCount=35&amp;view_no=16&amp;puid=145&amp;gid=0" TargetMode="External"/><Relationship Id="rId37" Type="http://schemas.openxmlformats.org/officeDocument/2006/relationships/hyperlink" Target="http://webmail.hdu.edu.cn/coremail/XJS/pab/view.jsp?sid=BAmfobffxKvMxYbMlbffOCgGkewODeOl&amp;totalCount=35&amp;view_no=13&amp;puid=240&amp;gid=0" TargetMode="External"/><Relationship Id="rId53" Type="http://schemas.openxmlformats.org/officeDocument/2006/relationships/hyperlink" Target="mailto:yangliu@hdu.edu.cn" TargetMode="External"/><Relationship Id="rId58" Type="http://schemas.openxmlformats.org/officeDocument/2006/relationships/hyperlink" Target="http://webmail.hdu.edu.cn/coremail/XJS/pab/view.jsp?sid=BAmfobffxKvMxYbMlbffOCgGkewODeOl&amp;totalCount=21&amp;view_no=14&amp;puid=32&amp;gid=3" TargetMode="External"/><Relationship Id="rId74" Type="http://schemas.openxmlformats.org/officeDocument/2006/relationships/hyperlink" Target="http://webmail.hdu.edu.cn/coremail/XJS/pab/view.jsp?sid=BAmfobffxKvMxYbMlbffOCgGkewODeOl&amp;totalCount=24&amp;view_no=20&amp;puid=74&amp;gid=migration_20120504164750535" TargetMode="External"/><Relationship Id="rId79" Type="http://schemas.openxmlformats.org/officeDocument/2006/relationships/hyperlink" Target="http://webmail.hdu.edu.cn/coremail/XJS/pab/view.jsp?sid=BAmfobffxKvMxYbMlbffOCgGkewODeOl&amp;totalCount=24&amp;view_no=19&amp;puid=67&amp;gid=migration_20120504164750535" TargetMode="External"/><Relationship Id="rId102" Type="http://schemas.openxmlformats.org/officeDocument/2006/relationships/hyperlink" Target="mailto:zangyue0814@163.com" TargetMode="External"/><Relationship Id="rId5" Type="http://schemas.openxmlformats.org/officeDocument/2006/relationships/hyperlink" Target="mailto:jialei@hdu.edu.cn" TargetMode="External"/><Relationship Id="rId90" Type="http://schemas.openxmlformats.org/officeDocument/2006/relationships/hyperlink" Target="http://webmail.hdu.edu.cn/coremail/XJS/pab/view.jsp?sid=BAmfobffxKvMxYbMlbffOCgGkewODeOl&amp;totalCount=24&amp;view_no=3&amp;puid=174&amp;gid=migration_20120504164750535" TargetMode="External"/><Relationship Id="rId95" Type="http://schemas.openxmlformats.org/officeDocument/2006/relationships/hyperlink" Target="mailto:sjg305@zju.edu.cn" TargetMode="External"/><Relationship Id="rId22" Type="http://schemas.openxmlformats.org/officeDocument/2006/relationships/hyperlink" Target="http://webmail.hdu.edu.cn/coremail/XJS/pab/view.jsp?sid=BAmfobffxKvMxYbMlbffOCgGkewODeOl&amp;totalCount=35&amp;view_no=12&amp;puid=87&amp;gid=0" TargetMode="External"/><Relationship Id="rId27" Type="http://schemas.openxmlformats.org/officeDocument/2006/relationships/hyperlink" Target="http://webmail.hdu.edu.cn/coremail/XJS/pab/view.jsp?sid=BAmfobffxKvMxYbMlbffOCgGkewODeOl&amp;totalCount=35&amp;view_no=1&amp;puid=115&amp;gid=0" TargetMode="External"/><Relationship Id="rId43" Type="http://schemas.openxmlformats.org/officeDocument/2006/relationships/hyperlink" Target="mailto:wshzhao@hdu.edu.cn" TargetMode="External"/><Relationship Id="rId48" Type="http://schemas.openxmlformats.org/officeDocument/2006/relationships/hyperlink" Target="mailto:pzhaofrank@gmail.com" TargetMode="External"/><Relationship Id="rId64" Type="http://schemas.openxmlformats.org/officeDocument/2006/relationships/hyperlink" Target="http://webmail.hdu.edu.cn/coremail/XJS/pab/view.jsp?sid=BAmfobffxKvMxYbMlbffOCgGkewODeOl&amp;totalCount=21&amp;view_no=18&amp;puid=255&amp;gid=3" TargetMode="External"/><Relationship Id="rId69" Type="http://schemas.openxmlformats.org/officeDocument/2006/relationships/hyperlink" Target="http://webmail.hdu.edu.cn/coremail/XJS/pab/view.jsp?sid=BAmfobffxKvMxYbMlbffOCgGkewODeOl&amp;totalCount=21&amp;view_no=16&amp;puid=28&amp;gid=3" TargetMode="External"/><Relationship Id="rId80" Type="http://schemas.openxmlformats.org/officeDocument/2006/relationships/hyperlink" Target="http://webmail.hdu.edu.cn/coremail/XJS/pab/view.jsp?sid=BAmfobffxKvMxYbMlbffOCgGkewODeOl&amp;totalCount=24&amp;view_no=11&amp;puid=36&amp;gid=migration_20120504164750535" TargetMode="External"/><Relationship Id="rId85" Type="http://schemas.openxmlformats.org/officeDocument/2006/relationships/hyperlink" Target="http://webmail.hdu.edu.cn/coremail/XJS/pab/view.jsp?sid=BAmfobffxKvMxYbMlbffOCgGkewODeOl&amp;totalCount=24&amp;view_no=7&amp;puid=98&amp;gid=migration_20120504164750535" TargetMode="External"/><Relationship Id="rId12" Type="http://schemas.openxmlformats.org/officeDocument/2006/relationships/hyperlink" Target="http://webmail.hdu.edu.cn/coremail/XJS/pab/view.jsp?sid=BAmfobffxKvMxYbMlbffOCgGkewODeOl&amp;totalCount=35&amp;view_no=2&amp;puid=95&amp;gid=0" TargetMode="External"/><Relationship Id="rId17" Type="http://schemas.openxmlformats.org/officeDocument/2006/relationships/hyperlink" Target="http://webmail.hdu.edu.cn/coremail/XJS/pab/view.jsp?sid=BAmfobffxKvMxYbMlbffOCgGkewODeOl&amp;totalCount=35&amp;view_no=4&amp;puid=92&amp;gid=0" TargetMode="External"/><Relationship Id="rId33" Type="http://schemas.openxmlformats.org/officeDocument/2006/relationships/hyperlink" Target="http://webmail.hdu.edu.cn/coremail/XJS/pab/view.jsp?sid=BAmfobffxKvMxYbMlbffOCgGkewODeOl&amp;totalCount=35&amp;view_no=0&amp;puid=181&amp;gid=0" TargetMode="External"/><Relationship Id="rId38" Type="http://schemas.openxmlformats.org/officeDocument/2006/relationships/hyperlink" Target="http://webmail.hdu.edu.cn/coremail/XJS/pab/view.jsp?sid=BAmfobffxKvMxYbMlbffOCgGkewODeOl&amp;totalCount=35&amp;view_no=3&amp;puid=247&amp;gid=0" TargetMode="External"/><Relationship Id="rId59" Type="http://schemas.openxmlformats.org/officeDocument/2006/relationships/hyperlink" Target="http://webmail.hdu.edu.cn/coremail/XJS/pab/view.jsp?sid=BAmfobffxKvMxYbMlbffOCgGkewODeOl&amp;totalCount=21&amp;view_no=0&amp;puid=4&amp;gid=3" TargetMode="External"/><Relationship Id="rId103" Type="http://schemas.openxmlformats.org/officeDocument/2006/relationships/hyperlink" Target="mailto:xwdai@163.com" TargetMode="External"/><Relationship Id="rId20" Type="http://schemas.openxmlformats.org/officeDocument/2006/relationships/hyperlink" Target="http://webmail.hdu.edu.cn/coremail/XJS/pab/view.jsp?sid=BAmfobffxKvMxYbMlbffOCgGkewODeOl&amp;totalCount=35&amp;view_no=11&amp;puid=86&amp;gid=0" TargetMode="External"/><Relationship Id="rId41" Type="http://schemas.openxmlformats.org/officeDocument/2006/relationships/hyperlink" Target="http://webmail.hdu.edu.cn/coremail/XJS/pab/view.jsp?sid=BAmfobffxKvMxYbMlbffOCgGkewODeOl&amp;totalCount=35&amp;view_no=14&amp;puid=288&amp;gid=0" TargetMode="External"/><Relationship Id="rId54" Type="http://schemas.openxmlformats.org/officeDocument/2006/relationships/hyperlink" Target="http://webmail.hdu.edu.cn/coremail/XJS/pab/view.jsp?sid=BAmfobffxKvMxYbMlbffOCgGkewODeOl&amp;totalCount=21&amp;view_no=9&amp;puid=54&amp;gid=3" TargetMode="External"/><Relationship Id="rId62" Type="http://schemas.openxmlformats.org/officeDocument/2006/relationships/hyperlink" Target="http://webmail.hdu.edu.cn/coremail/XJS/pab/view.jsp?sid=BAmfobffxKvMxYbMlbffOCgGkewODeOl&amp;totalCount=21&amp;view_no=2&amp;puid=161&amp;gid=3" TargetMode="External"/><Relationship Id="rId70" Type="http://schemas.openxmlformats.org/officeDocument/2006/relationships/hyperlink" Target="http://webmail.hdu.edu.cn/coremail/XJS/pab/view.jsp?sid=BAmfobffxKvMxYbMlbffOCgGkewODeOl&amp;totalCount=21&amp;view_no=4&amp;puid=283&amp;gid=3" TargetMode="External"/><Relationship Id="rId75" Type="http://schemas.openxmlformats.org/officeDocument/2006/relationships/hyperlink" Target="http://webmail.hdu.edu.cn/coremail/XJS/pab/view.jsp?sid=BAmfobffxKvMxYbMlbffOCgGkewODeOl&amp;totalCount=24&amp;view_no=22&amp;puid=70&amp;gid=migration_20120504164750535" TargetMode="External"/><Relationship Id="rId83" Type="http://schemas.openxmlformats.org/officeDocument/2006/relationships/hyperlink" Target="http://webmail.hdu.edu.cn/coremail/XJS/pab/view.jsp?sid=BAmfobffxKvMxYbMlbffOCgGkewODeOl&amp;totalCount=24&amp;view_no=1&amp;puid=10&amp;gid=migration_20120504164750535" TargetMode="External"/><Relationship Id="rId88" Type="http://schemas.openxmlformats.org/officeDocument/2006/relationships/hyperlink" Target="http://webmail.hdu.edu.cn/coremail/XJS/pab/view.jsp?sid=BAmfobffxKvMxYbMlbffOCgGkewODeOl&amp;totalCount=24&amp;view_no=2&amp;puid=13&amp;gid=migration_20120504164750535" TargetMode="External"/><Relationship Id="rId91" Type="http://schemas.openxmlformats.org/officeDocument/2006/relationships/hyperlink" Target="http://webmail.hdu.edu.cn/coremail/XJS/pab/view.jsp?sid=BAmfobffxKvMxYbMlbffOCgGkewODeOl&amp;totalCount=24&amp;view_no=8&amp;puid=258&amp;gid=migration_20120504164750535" TargetMode="External"/><Relationship Id="rId96" Type="http://schemas.openxmlformats.org/officeDocument/2006/relationships/hyperlink" Target="http://webmail.hdu.edu.cn/coremail/XJS/pab/view.jsp?sid=BAmfobffxKvMxYbMlbffOCgGkewODeOl&amp;totalCount=21&amp;view_no=17&amp;puid=25&amp;gid=3" TargetMode="External"/><Relationship Id="rId1" Type="http://schemas.openxmlformats.org/officeDocument/2006/relationships/hyperlink" Target="mailto:luomh@hdu.edu.cn" TargetMode="External"/><Relationship Id="rId6" Type="http://schemas.openxmlformats.org/officeDocument/2006/relationships/hyperlink" Target="mailto:zhanbin@hdu.edu.cn" TargetMode="External"/><Relationship Id="rId15" Type="http://schemas.openxmlformats.org/officeDocument/2006/relationships/hyperlink" Target="mailto:aixf@hdu.edu.cn" TargetMode="External"/><Relationship Id="rId23" Type="http://schemas.openxmlformats.org/officeDocument/2006/relationships/hyperlink" Target="http://webmail.hdu.edu.cn/coremail/XJS/pab/view.jsp?sid=BAmfobffxKvMxYbMlbffOCgGkewODeOl&amp;totalCount=35&amp;view_no=9&amp;puid=94&amp;gid=0" TargetMode="External"/><Relationship Id="rId28" Type="http://schemas.openxmlformats.org/officeDocument/2006/relationships/hyperlink" Target="http://webmail.hdu.edu.cn/coremail/XJS/pab/view.jsp?sid=BAmfobffxKvMxYbMlbffOCgGkewODeOl&amp;totalCount=35&amp;view_no=8&amp;puid=114&amp;gid=0" TargetMode="External"/><Relationship Id="rId36" Type="http://schemas.openxmlformats.org/officeDocument/2006/relationships/hyperlink" Target="http://webmail.hdu.edu.cn/coremail/XJS/pab/view.jsp?sid=BAmfobffxKvMxYbMlbffOCgGkewODeOl&amp;totalCount=35&amp;view_no=1&amp;puid=273&amp;gid=0" TargetMode="External"/><Relationship Id="rId49" Type="http://schemas.openxmlformats.org/officeDocument/2006/relationships/hyperlink" Target="http://webmail.hdu.edu.cn/coremail/XJS/pab/view.jsp?sid=BAmfobffxKvMxYbMlbffOCgGkewODeOl&amp;totalCount=21&amp;view_no=0&amp;puid=148&amp;gid=3" TargetMode="External"/><Relationship Id="rId57" Type="http://schemas.openxmlformats.org/officeDocument/2006/relationships/hyperlink" Target="http://webmail.hdu.edu.cn/coremail/XJS/pab/view.jsp?sid=BAmfobffxKvMxYbMlbffOCgGkewODeOl&amp;totalCount=21&amp;view_no=13&amp;puid=39&amp;gid=3" TargetMode="External"/><Relationship Id="rId106" Type="http://schemas.openxmlformats.org/officeDocument/2006/relationships/hyperlink" Target="http://webmail.hdu.edu.cn/coremail/XJS/pab/view.jsp?sid=BAmfobffxKvMxYbMlbffOCgGkewODeOl&amp;totalCount=35&amp;view_no=7&amp;puid=90&amp;gid=0" TargetMode="External"/><Relationship Id="rId10" Type="http://schemas.openxmlformats.org/officeDocument/2006/relationships/hyperlink" Target="mailto:wyj0212@hdu.edu.cn" TargetMode="External"/><Relationship Id="rId31" Type="http://schemas.openxmlformats.org/officeDocument/2006/relationships/hyperlink" Target="http://webmail.hdu.edu.cn/coremail/XJS/pab/view.jsp?sid=BAmfobffxKvMxYbMlbffOCgGkewODeOl&amp;totalCount=35&amp;view_no=7&amp;puid=280&amp;gid=0" TargetMode="External"/><Relationship Id="rId44" Type="http://schemas.openxmlformats.org/officeDocument/2006/relationships/hyperlink" Target="mailto:wluwen@163.com" TargetMode="External"/><Relationship Id="rId52" Type="http://schemas.openxmlformats.org/officeDocument/2006/relationships/hyperlink" Target="mailto:yuanzhenhui@outlook.com" TargetMode="External"/><Relationship Id="rId60" Type="http://schemas.openxmlformats.org/officeDocument/2006/relationships/hyperlink" Target="http://webmail.hdu.edu.cn/coremail/XJS/pab/view.jsp?sid=BAmfobffxKvMxYbMlbffOCgGkewODeOl&amp;totalCount=21&amp;view_no=11&amp;puid=282&amp;gid=3" TargetMode="External"/><Relationship Id="rId65" Type="http://schemas.openxmlformats.org/officeDocument/2006/relationships/hyperlink" Target="http://webmail.hdu.edu.cn/coremail/XJS/pab/view.jsp?sid=BAmfobffxKvMxYbMlbffOCgGkewODeOl&amp;totalCount=21&amp;view_no=10&amp;puid=270&amp;gid=3" TargetMode="External"/><Relationship Id="rId73" Type="http://schemas.openxmlformats.org/officeDocument/2006/relationships/hyperlink" Target="http://webmail.hdu.edu.cn/coremail/XJS/pab/view.jsp?sid=BAmfobffxKvMxYbMlbffOCgGkewODeOl&amp;totalCount=24&amp;view_no=21&amp;puid=69&amp;gid=migration_20120504164750535" TargetMode="External"/><Relationship Id="rId78" Type="http://schemas.openxmlformats.org/officeDocument/2006/relationships/hyperlink" Target="http://webmail.hdu.edu.cn/coremail/XJS/pab/view.jsp?sid=BAmfobffxKvMxYbMlbffOCgGkewODeOl&amp;totalCount=24&amp;view_no=5&amp;puid=156&amp;gid=migration_20120504164750535" TargetMode="External"/><Relationship Id="rId81" Type="http://schemas.openxmlformats.org/officeDocument/2006/relationships/hyperlink" Target="http://webmail.hdu.edu.cn/coremail/XJS/pab/view.jsp?sid=BAmfobffxKvMxYbMlbffOCgGkewODeOl&amp;totalCount=24&amp;view_no=9&amp;puid=30&amp;gid=migration_20120504164750535" TargetMode="External"/><Relationship Id="rId86" Type="http://schemas.openxmlformats.org/officeDocument/2006/relationships/hyperlink" Target="http://webmail.hdu.edu.cn/coremail/XJS/pab/view.jsp?sid=BAmfobffxKvMxYbMlbffOCgGkewODeOl&amp;totalCount=24&amp;view_no=0&amp;puid=106&amp;gid=migration_20120504164750535" TargetMode="External"/><Relationship Id="rId94" Type="http://schemas.openxmlformats.org/officeDocument/2006/relationships/hyperlink" Target="mailto:jjgirl2008@126.com" TargetMode="External"/><Relationship Id="rId99" Type="http://schemas.openxmlformats.org/officeDocument/2006/relationships/hyperlink" Target="mailto:yongyannhdu@163.com" TargetMode="External"/><Relationship Id="rId101" Type="http://schemas.openxmlformats.org/officeDocument/2006/relationships/hyperlink" Target="mailto:hellokids@hdu.edu.cn" TargetMode="External"/><Relationship Id="rId4" Type="http://schemas.openxmlformats.org/officeDocument/2006/relationships/hyperlink" Target="mailto:yuanbiyu@hdu.edu.cn" TargetMode="External"/><Relationship Id="rId9" Type="http://schemas.openxmlformats.org/officeDocument/2006/relationships/hyperlink" Target="mailto:zengxi@hdu.edu.cn" TargetMode="External"/><Relationship Id="rId13" Type="http://schemas.openxmlformats.org/officeDocument/2006/relationships/hyperlink" Target="http://webmail.hdu.edu.cn/coremail/XJS/pab/view.jsp?sid=BAmfobffxKvMxYbMlbffOCgGkewODeOl&amp;totalCount=24&amp;view_no=10&amp;puid=34&amp;gid=migration_20120504164750535" TargetMode="External"/><Relationship Id="rId18" Type="http://schemas.openxmlformats.org/officeDocument/2006/relationships/hyperlink" Target="http://webmail.hdu.edu.cn/coremail/XJS/pab/view.jsp?sid=BAmfobffxKvMxYbMlbffOCgGkewODeOl&amp;totalCount=35&amp;view_no=9&amp;puid=85&amp;gid=0" TargetMode="External"/><Relationship Id="rId39" Type="http://schemas.openxmlformats.org/officeDocument/2006/relationships/hyperlink" Target="http://webmail.hdu.edu.cn/coremail/XJS/pab/view.jsp?sid=BAmfobffxKvMxYbMlbffOCgGkewODeOl&amp;totalCount=35&amp;view_no=5&amp;puid=274&amp;gid=0" TargetMode="External"/><Relationship Id="rId34" Type="http://schemas.openxmlformats.org/officeDocument/2006/relationships/hyperlink" Target="http://webmail.hdu.edu.cn/coremail/XJS/pab/view.jsp?sid=BAmfobffxKvMxYbMlbffOCgGkewODeOl&amp;totalCount=35&amp;view_no=0&amp;puid=130&amp;gid=0" TargetMode="External"/><Relationship Id="rId50" Type="http://schemas.openxmlformats.org/officeDocument/2006/relationships/hyperlink" Target="mailto:xuliyan@hdu.edu.cn" TargetMode="External"/><Relationship Id="rId55" Type="http://schemas.openxmlformats.org/officeDocument/2006/relationships/hyperlink" Target="http://webmail.hdu.edu.cn/coremail/XJS/pab/view.jsp?sid=BAmfobffxKvMxYbMlbffOCgGkewODeOl&amp;totalCount=21&amp;view_no=5&amp;puid=62&amp;gid=3" TargetMode="External"/><Relationship Id="rId76" Type="http://schemas.openxmlformats.org/officeDocument/2006/relationships/hyperlink" Target="http://webmail.hdu.edu.cn/coremail/XJS/pab/view.jsp?sid=BAmfobffxKvMxYbMlbffOCgGkewODeOl&amp;totalCount=24&amp;view_no=23&amp;puid=77&amp;gid=migration_20120504164750535" TargetMode="External"/><Relationship Id="rId97" Type="http://schemas.openxmlformats.org/officeDocument/2006/relationships/hyperlink" Target="mailto:gqyang2015@163.com" TargetMode="External"/><Relationship Id="rId104" Type="http://schemas.openxmlformats.org/officeDocument/2006/relationships/hyperlink" Target="mailto:huzhfang@163.com" TargetMode="External"/><Relationship Id="rId7" Type="http://schemas.openxmlformats.org/officeDocument/2006/relationships/hyperlink" Target="mailto:g2_mail@hdu.edu.cn" TargetMode="External"/><Relationship Id="rId71" Type="http://schemas.openxmlformats.org/officeDocument/2006/relationships/hyperlink" Target="mailto:khj@hdu.edu.cn" TargetMode="External"/><Relationship Id="rId92" Type="http://schemas.openxmlformats.org/officeDocument/2006/relationships/hyperlink" Target="http://webmail.hdu.edu.cn/coremail/XJS/pab/view.jsp?sid=BAmfobffxKvMxYbMlbffOCgGkewODeOl&amp;totalCount=24&amp;view_no=17&amp;puid=287&amp;gid=migration_20120504164750535" TargetMode="External"/><Relationship Id="rId2" Type="http://schemas.openxmlformats.org/officeDocument/2006/relationships/hyperlink" Target="mailto:wanghui@hdu.edu.cn" TargetMode="External"/><Relationship Id="rId29" Type="http://schemas.openxmlformats.org/officeDocument/2006/relationships/hyperlink" Target="http://webmail.hdu.edu.cn/coremail/XJS/pab/view.jsp?sid=BAmfobffxKvMxYbMlbffOCgGkewODeOl&amp;totalCount=35&amp;view_no=11&amp;puid=121&amp;gid=0" TargetMode="External"/><Relationship Id="rId24" Type="http://schemas.openxmlformats.org/officeDocument/2006/relationships/hyperlink" Target="http://webmail.hdu.edu.cn/coremail/XJS/pab/view.jsp?sid=BAmfobffxKvMxYbMlbffOCgGkewODeOl&amp;totalCount=35&amp;view_no=14&amp;puid=52&amp;gid=0" TargetMode="External"/><Relationship Id="rId40" Type="http://schemas.openxmlformats.org/officeDocument/2006/relationships/hyperlink" Target="http://webmail.hdu.edu.cn/coremail/XJS/pab/view.jsp?sid=BAmfobffxKvMxYbMlbffOCgGkewODeOl&amp;totalCount=35&amp;view_no=12&amp;puid=256&amp;gid=0" TargetMode="External"/><Relationship Id="rId45" Type="http://schemas.openxmlformats.org/officeDocument/2006/relationships/hyperlink" Target="mailto:wangjing@hdu.edu.cn" TargetMode="External"/><Relationship Id="rId66" Type="http://schemas.openxmlformats.org/officeDocument/2006/relationships/hyperlink" Target="http://webmail.hdu.edu.cn/coremail/XJS/pab/view.jsp?sid=BAmfobffxKvMxYbMlbffOCgGkewODeOl&amp;totalCount=21&amp;view_no=12&amp;puid=278&amp;gid=3" TargetMode="External"/><Relationship Id="rId87" Type="http://schemas.openxmlformats.org/officeDocument/2006/relationships/hyperlink" Target="http://webmail.hdu.edu.cn/coremail/XJS/pab/view.jsp?sid=BAmfobffxKvMxYbMlbffOCgGkewODeOl&amp;totalCount=24&amp;view_no=18&amp;puid=107&amp;gid=migration_20120504164750535" TargetMode="External"/><Relationship Id="rId61" Type="http://schemas.openxmlformats.org/officeDocument/2006/relationships/hyperlink" Target="http://webmail.hdu.edu.cn/coremail/XJS/pab/view.jsp?sid=BAmfobffxKvMxYbMlbffOCgGkewODeOl&amp;totalCount=21&amp;view_no=19&amp;puid=119&amp;gid=3" TargetMode="External"/><Relationship Id="rId82" Type="http://schemas.openxmlformats.org/officeDocument/2006/relationships/hyperlink" Target="http://webmail.hdu.edu.cn/coremail/XJS/pab/view.jsp?sid=BAmfobffxKvMxYbMlbffOCgGkewODeOl&amp;totalCount=24&amp;view_no=14&amp;puid=50&amp;gid=migration_20120504164750535" TargetMode="External"/><Relationship Id="rId19" Type="http://schemas.openxmlformats.org/officeDocument/2006/relationships/hyperlink" Target="http://webmail.hdu.edu.cn/coremail/XJS/pab/view.jsp?sid=BAmfobffxKvMxYbMlbffOCgGkewODeOl&amp;totalCount=35&amp;view_no=10&amp;puid=88&amp;gid=0" TargetMode="External"/><Relationship Id="rId14" Type="http://schemas.openxmlformats.org/officeDocument/2006/relationships/hyperlink" Target="mailto:liyuetao@hdu.edu.cn" TargetMode="External"/><Relationship Id="rId30" Type="http://schemas.openxmlformats.org/officeDocument/2006/relationships/hyperlink" Target="http://webmail.hdu.edu.cn/coremail/XJS/pab/view.jsp?sid=BAmfobffxKvMxYbMlbffOCgGkewODeOl&amp;totalCount=35&amp;view_no=5&amp;puid=132&amp;gid=0" TargetMode="External"/><Relationship Id="rId35" Type="http://schemas.openxmlformats.org/officeDocument/2006/relationships/hyperlink" Target="http://webmail.hdu.edu.cn/coremail/XJS/pab/view.jsp?sid=BAmfobffxKvMxYbMlbffOCgGkewODeOl&amp;totalCount=35&amp;view_no=18&amp;puid=185&amp;gid=0" TargetMode="External"/><Relationship Id="rId56" Type="http://schemas.openxmlformats.org/officeDocument/2006/relationships/hyperlink" Target="http://webmail.hdu.edu.cn/coremail/XJS/pab/view.jsp?sid=BAmfobffxKvMxYbMlbffOCgGkewODeOl&amp;totalCount=21&amp;view_no=15&amp;puid=31&amp;gid=3" TargetMode="External"/><Relationship Id="rId77" Type="http://schemas.openxmlformats.org/officeDocument/2006/relationships/hyperlink" Target="http://webmail.hdu.edu.cn/coremail/XJS/pab/view.jsp?sid=BAmfobffxKvMxYbMlbffOCgGkewODeOl&amp;totalCount=24&amp;view_no=4&amp;puid=17&amp;gid=migration_20120504164750535" TargetMode="External"/><Relationship Id="rId100" Type="http://schemas.openxmlformats.org/officeDocument/2006/relationships/hyperlink" Target="mailto:948525095@QQ.COM" TargetMode="External"/><Relationship Id="rId105" Type="http://schemas.openxmlformats.org/officeDocument/2006/relationships/hyperlink" Target="http://webmail.hdu.edu.cn/coremail/XJS/pab/view.jsp?sid=BAmfobffxKvMxYbMlbffOCgGkewODeOl&amp;totalCount=35&amp;view_no=8&amp;puid=272&amp;gid=0" TargetMode="External"/><Relationship Id="rId8" Type="http://schemas.openxmlformats.org/officeDocument/2006/relationships/hyperlink" Target="mailto:masongyue@hdu.edu.cn" TargetMode="External"/><Relationship Id="rId51" Type="http://schemas.openxmlformats.org/officeDocument/2006/relationships/hyperlink" Target="mailto:wenf1205@126.com" TargetMode="External"/><Relationship Id="rId72" Type="http://schemas.openxmlformats.org/officeDocument/2006/relationships/hyperlink" Target="mailto:Zhengxflp0928@hdu.edu.cn" TargetMode="External"/><Relationship Id="rId93" Type="http://schemas.openxmlformats.org/officeDocument/2006/relationships/hyperlink" Target="http://webmail.hdu.edu.cn/coremail/XJS/pab/view.jsp?sid=BAmfobffxKvMxYbMlbffOCgGkewODeOl&amp;totalCount=24&amp;view_no=12&amp;puid=291&amp;gid=migration_20120504164750535" TargetMode="External"/><Relationship Id="rId98" Type="http://schemas.openxmlformats.org/officeDocument/2006/relationships/hyperlink" Target="mailto:jiangyuan@hdu.edu.cn" TargetMode="External"/><Relationship Id="rId3" Type="http://schemas.openxmlformats.org/officeDocument/2006/relationships/hyperlink" Target="mailto:hfnet@hdu.edu.cn" TargetMode="External"/><Relationship Id="rId25" Type="http://schemas.openxmlformats.org/officeDocument/2006/relationships/hyperlink" Target="http://webmail.hdu.edu.cn/coremail/XJS/pab/view.jsp?sid=BAmfobffxKvMxYbMlbffOCgGkewODeOl&amp;totalCount=35&amp;view_no=10&amp;puid=83&amp;gid=0" TargetMode="External"/><Relationship Id="rId46" Type="http://schemas.openxmlformats.org/officeDocument/2006/relationships/hyperlink" Target="mailto:leochensc@163.com" TargetMode="External"/><Relationship Id="rId67" Type="http://schemas.openxmlformats.org/officeDocument/2006/relationships/hyperlink" Target="http://webmail.hdu.edu.cn/coremail/XJS/pab/view.jsp?sid=BAmfobffxKvMxYbMlbffOCgGkewODeOl&amp;totalCount=21&amp;view_no=7&amp;puid=277&amp;gid=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66"/>
  <sheetViews>
    <sheetView tabSelected="1" zoomScaleNormal="100" workbookViewId="0">
      <selection activeCell="I13" sqref="I13"/>
    </sheetView>
  </sheetViews>
  <sheetFormatPr defaultColWidth="9" defaultRowHeight="15"/>
  <cols>
    <col min="1" max="1" width="5.25" style="24" bestFit="1" customWidth="1"/>
    <col min="2" max="2" width="7.08203125" style="41" bestFit="1" customWidth="1"/>
    <col min="3" max="3" width="7.08203125" style="106" bestFit="1" customWidth="1"/>
    <col min="4" max="5" width="11" style="41" bestFit="1" customWidth="1"/>
    <col min="6" max="6" width="9" style="41" bestFit="1" customWidth="1"/>
    <col min="7" max="7" width="10.58203125" style="27" customWidth="1"/>
    <col min="8" max="9" width="13.83203125" style="49" customWidth="1"/>
    <col min="10" max="10" width="13.83203125" customWidth="1"/>
    <col min="11" max="11" width="9" style="24" bestFit="1" customWidth="1"/>
    <col min="12" max="12" width="13.08203125" style="28" bestFit="1" customWidth="1"/>
    <col min="13" max="13" width="6.5" style="23" bestFit="1" customWidth="1"/>
    <col min="14" max="14" width="5.25" style="23" bestFit="1" customWidth="1"/>
    <col min="15" max="15" width="6.5" style="23" bestFit="1" customWidth="1"/>
    <col min="16" max="16" width="5.33203125" style="23" bestFit="1" customWidth="1"/>
    <col min="17" max="17" width="5.25" style="23" bestFit="1" customWidth="1"/>
    <col min="18" max="18" width="5.33203125" style="23" bestFit="1" customWidth="1"/>
    <col min="19" max="19" width="5.25" style="23" bestFit="1" customWidth="1"/>
    <col min="20" max="20" width="5.25" style="23" customWidth="1"/>
    <col min="21" max="21" width="5.5" style="23" bestFit="1" customWidth="1"/>
    <col min="22" max="22" width="6.5" style="24" bestFit="1" customWidth="1"/>
    <col min="23" max="23" width="5.25" style="23" customWidth="1"/>
    <col min="24" max="24" width="9" style="23"/>
    <col min="25" max="25" width="5.25" style="23" bestFit="1" customWidth="1"/>
    <col min="26" max="26" width="6.5" style="23" bestFit="1" customWidth="1"/>
    <col min="27" max="27" width="5.33203125" style="23" bestFit="1" customWidth="1"/>
    <col min="28" max="28" width="4.58203125" style="24" customWidth="1"/>
    <col min="29" max="29" width="7.5" style="23" bestFit="1" customWidth="1"/>
    <col min="30" max="30" width="5.5" style="23" bestFit="1" customWidth="1"/>
    <col min="31" max="31" width="7.08203125" style="23" bestFit="1" customWidth="1"/>
    <col min="32" max="32" width="5.5" style="23" bestFit="1" customWidth="1"/>
    <col min="33" max="33" width="6.5" style="24" bestFit="1" customWidth="1"/>
    <col min="34" max="34" width="13" style="23" bestFit="1" customWidth="1"/>
    <col min="35" max="35" width="11.4140625" style="82" customWidth="1"/>
    <col min="36" max="36" width="9" style="82"/>
    <col min="37" max="16384" width="9" style="23"/>
  </cols>
  <sheetData>
    <row r="1" spans="1:36">
      <c r="A1" s="24">
        <v>2014</v>
      </c>
      <c r="C1" s="147" t="s">
        <v>26</v>
      </c>
      <c r="AH1" s="145" t="s">
        <v>1286</v>
      </c>
      <c r="AI1" s="23"/>
    </row>
    <row r="2" spans="1:36" s="46" customFormat="1" ht="42">
      <c r="A2" s="44" t="s">
        <v>1248</v>
      </c>
      <c r="B2" s="44" t="s">
        <v>79</v>
      </c>
      <c r="C2" s="148"/>
      <c r="D2" s="139" t="s">
        <v>1283</v>
      </c>
      <c r="E2" s="44" t="s">
        <v>1241</v>
      </c>
      <c r="F2" s="44" t="s">
        <v>1240</v>
      </c>
      <c r="G2" s="144" t="s">
        <v>1285</v>
      </c>
      <c r="H2" s="98" t="s">
        <v>1253</v>
      </c>
      <c r="I2" s="50" t="s">
        <v>1254</v>
      </c>
      <c r="J2" s="97" t="s">
        <v>1252</v>
      </c>
      <c r="K2" s="35" t="s">
        <v>74</v>
      </c>
      <c r="L2" s="143" t="s">
        <v>1284</v>
      </c>
      <c r="M2" s="35" t="s">
        <v>29</v>
      </c>
      <c r="N2" s="35" t="s">
        <v>30</v>
      </c>
      <c r="O2" s="65" t="s">
        <v>1255</v>
      </c>
      <c r="P2" s="37" t="s">
        <v>31</v>
      </c>
      <c r="Q2" s="37" t="s">
        <v>32</v>
      </c>
      <c r="R2" s="37" t="s">
        <v>33</v>
      </c>
      <c r="S2" s="37" t="s">
        <v>34</v>
      </c>
      <c r="T2" s="66" t="s">
        <v>1256</v>
      </c>
      <c r="U2" s="36" t="s">
        <v>68</v>
      </c>
      <c r="V2" s="45" t="s">
        <v>69</v>
      </c>
      <c r="W2" s="37" t="s">
        <v>35</v>
      </c>
      <c r="X2" s="37" t="s">
        <v>36</v>
      </c>
      <c r="Y2" s="37" t="s">
        <v>37</v>
      </c>
      <c r="Z2" s="36" t="s">
        <v>70</v>
      </c>
      <c r="AA2" s="37" t="s">
        <v>38</v>
      </c>
      <c r="AB2" s="37" t="s">
        <v>39</v>
      </c>
      <c r="AC2" s="38" t="s">
        <v>40</v>
      </c>
      <c r="AD2" s="36" t="s">
        <v>71</v>
      </c>
      <c r="AE2" s="37" t="s">
        <v>41</v>
      </c>
      <c r="AF2" s="36" t="s">
        <v>72</v>
      </c>
      <c r="AG2" s="45" t="s">
        <v>73</v>
      </c>
      <c r="AH2" s="145"/>
      <c r="AI2" s="94" t="s">
        <v>1260</v>
      </c>
      <c r="AJ2" s="99"/>
    </row>
    <row r="3" spans="1:36">
      <c r="A3" s="22">
        <v>1</v>
      </c>
      <c r="B3" s="32" t="s">
        <v>242</v>
      </c>
      <c r="C3" s="100" t="s">
        <v>80</v>
      </c>
      <c r="D3" s="32" t="str">
        <f>VLOOKUP(C3,职称信息表!$C:$J,8,FALSE)</f>
        <v>教授</v>
      </c>
      <c r="E3" s="32" t="str">
        <f>VLOOKUP(C3,职称信息表!$C:$K,9,FALSE)</f>
        <v>专任教师</v>
      </c>
      <c r="F3" s="32" t="str">
        <f>VLOOKUP(C3,职称信息表!$C:$L,10,FALSE)</f>
        <v>正高</v>
      </c>
      <c r="G3" s="93">
        <f>VLOOKUP(C3,工作量!$C:$I,7,FALSE)</f>
        <v>87.986967383725215</v>
      </c>
      <c r="H3" s="47">
        <v>91.043999999999997</v>
      </c>
      <c r="I3" s="47"/>
      <c r="J3" s="43">
        <f>AVERAGE(H3,I3)</f>
        <v>91.043999999999997</v>
      </c>
      <c r="K3" s="22">
        <v>48</v>
      </c>
      <c r="L3" s="25">
        <f>(1.6-K3/113)*62.5</f>
        <v>73.451327433628322</v>
      </c>
      <c r="M3" s="4"/>
      <c r="N3" s="4"/>
      <c r="O3" s="103">
        <f>SUM(M3:N3)</f>
        <v>0</v>
      </c>
      <c r="P3" s="5"/>
      <c r="Q3" s="5"/>
      <c r="R3" s="5"/>
      <c r="S3" s="5"/>
      <c r="T3" s="5"/>
      <c r="U3" s="103">
        <f>SUM(P3:T3)</f>
        <v>0</v>
      </c>
      <c r="V3" s="105">
        <f t="shared" ref="V3:V34" si="0">SUM(M3:N3,P3:S3)</f>
        <v>0</v>
      </c>
      <c r="W3" s="5"/>
      <c r="X3" s="5"/>
      <c r="Y3" s="5"/>
      <c r="Z3" s="103">
        <f>SUM(W3:Y3)</f>
        <v>0</v>
      </c>
      <c r="AA3" s="5"/>
      <c r="AB3" s="5"/>
      <c r="AC3" s="7">
        <v>20</v>
      </c>
      <c r="AD3" s="103">
        <f>SUM(AA3:AC3)</f>
        <v>20</v>
      </c>
      <c r="AE3" s="5"/>
      <c r="AF3" s="103">
        <f>AE3</f>
        <v>0</v>
      </c>
      <c r="AG3" s="105">
        <f t="shared" ref="AG3:AG34" si="1">SUM(W3:Y3,AA3:AC3,AE3)</f>
        <v>20</v>
      </c>
      <c r="AH3" s="146">
        <f>G3+L3+V3+AG3</f>
        <v>181.43829481735355</v>
      </c>
      <c r="AI3" s="39"/>
    </row>
    <row r="4" spans="1:36">
      <c r="A4" s="22">
        <v>2</v>
      </c>
      <c r="B4" s="32" t="s">
        <v>242</v>
      </c>
      <c r="C4" s="100" t="s">
        <v>81</v>
      </c>
      <c r="D4" s="32" t="str">
        <f>VLOOKUP(C4,职称信息表!$C:$K,8,FALSE)</f>
        <v>副教授</v>
      </c>
      <c r="E4" s="32" t="str">
        <f>VLOOKUP(C4,职称信息表!$C:$K,9,FALSE)</f>
        <v>思政辅导员</v>
      </c>
      <c r="F4" s="32" t="str">
        <f>VLOOKUP(C4,职称信息表!$C:$L,10,FALSE)</f>
        <v>副高</v>
      </c>
      <c r="G4" s="93">
        <f>VLOOKUP(C4,工作量!$C:$I,7,FALSE)</f>
        <v>48.015530642618927</v>
      </c>
      <c r="H4" s="47">
        <v>92.394999999999996</v>
      </c>
      <c r="I4" s="47">
        <v>92.454999999999998</v>
      </c>
      <c r="J4" s="43">
        <f>AVERAGE(H4,I4)</f>
        <v>92.424999999999997</v>
      </c>
      <c r="K4" s="22">
        <v>4</v>
      </c>
      <c r="L4" s="25">
        <f>(1.6-K4/113)*62.5</f>
        <v>97.787610619469035</v>
      </c>
      <c r="M4" s="4">
        <v>10</v>
      </c>
      <c r="N4" s="4"/>
      <c r="O4" s="103">
        <f t="shared" ref="O4:O67" si="2">SUM(M4:N4)</f>
        <v>10</v>
      </c>
      <c r="P4" s="5"/>
      <c r="Q4" s="5"/>
      <c r="R4" s="5"/>
      <c r="S4" s="5"/>
      <c r="T4" s="5"/>
      <c r="U4" s="103">
        <f t="shared" ref="U4:U67" si="3">SUM(P4:T4)</f>
        <v>0</v>
      </c>
      <c r="V4" s="105">
        <f t="shared" si="0"/>
        <v>10</v>
      </c>
      <c r="W4" s="5"/>
      <c r="X4" s="5"/>
      <c r="Y4" s="5"/>
      <c r="Z4" s="103">
        <f t="shared" ref="Z4:Z67" si="4">SUM(W4:Y4)</f>
        <v>0</v>
      </c>
      <c r="AA4" s="5"/>
      <c r="AB4" s="5"/>
      <c r="AC4" s="7"/>
      <c r="AD4" s="103">
        <f t="shared" ref="AD4:AD67" si="5">SUM(AA4:AC4)</f>
        <v>0</v>
      </c>
      <c r="AE4" s="5"/>
      <c r="AF4" s="103">
        <f t="shared" ref="AF4:AF67" si="6">AE4</f>
        <v>0</v>
      </c>
      <c r="AG4" s="105">
        <f t="shared" si="1"/>
        <v>0</v>
      </c>
      <c r="AH4" s="146">
        <f t="shared" ref="AH4:AH67" si="7">G4+L4+V4+AG4</f>
        <v>155.80314126208796</v>
      </c>
      <c r="AI4" s="39"/>
    </row>
    <row r="5" spans="1:36">
      <c r="A5" s="22">
        <v>3</v>
      </c>
      <c r="B5" s="32" t="s">
        <v>242</v>
      </c>
      <c r="C5" s="100" t="s">
        <v>241</v>
      </c>
      <c r="D5" s="32" t="str">
        <f>VLOOKUP(C5,职称信息表!$C:$K,8,FALSE)</f>
        <v>副教授</v>
      </c>
      <c r="E5" s="32" t="str">
        <f>VLOOKUP(C5,职称信息表!$C:$K,9,FALSE)</f>
        <v>专任教师</v>
      </c>
      <c r="F5" s="32" t="str">
        <f>VLOOKUP(C5,职称信息表!$C:$L,10,FALSE)</f>
        <v>副高</v>
      </c>
      <c r="G5" s="93">
        <f>VLOOKUP(C5,工作量!$C:$I,7,FALSE)</f>
        <v>33.546626784516562</v>
      </c>
      <c r="H5" s="47"/>
      <c r="I5" s="47">
        <v>91.95</v>
      </c>
      <c r="J5" s="43">
        <f>AVERAGE(H5,I5)</f>
        <v>91.95</v>
      </c>
      <c r="K5" s="22">
        <v>13</v>
      </c>
      <c r="L5" s="25">
        <f>(1.6-K5/113)*62.5</f>
        <v>92.80973451327435</v>
      </c>
      <c r="M5" s="4"/>
      <c r="N5" s="4"/>
      <c r="O5" s="103">
        <f t="shared" si="2"/>
        <v>0</v>
      </c>
      <c r="P5" s="5"/>
      <c r="Q5" s="5"/>
      <c r="R5" s="5"/>
      <c r="S5" s="5"/>
      <c r="T5" s="5"/>
      <c r="U5" s="103">
        <f t="shared" si="3"/>
        <v>0</v>
      </c>
      <c r="V5" s="105">
        <f t="shared" si="0"/>
        <v>0</v>
      </c>
      <c r="W5" s="5"/>
      <c r="X5" s="5"/>
      <c r="Y5" s="5"/>
      <c r="Z5" s="103">
        <f t="shared" si="4"/>
        <v>0</v>
      </c>
      <c r="AA5" s="5"/>
      <c r="AB5" s="5"/>
      <c r="AC5" s="7"/>
      <c r="AD5" s="103">
        <f t="shared" si="5"/>
        <v>0</v>
      </c>
      <c r="AE5" s="5"/>
      <c r="AF5" s="103">
        <f t="shared" si="6"/>
        <v>0</v>
      </c>
      <c r="AG5" s="105">
        <f t="shared" si="1"/>
        <v>0</v>
      </c>
      <c r="AH5" s="146">
        <f t="shared" si="7"/>
        <v>126.35636129779091</v>
      </c>
      <c r="AI5" s="39"/>
    </row>
    <row r="6" spans="1:36">
      <c r="A6" s="53">
        <v>4</v>
      </c>
      <c r="B6" s="51" t="s">
        <v>242</v>
      </c>
      <c r="C6" s="101" t="s">
        <v>82</v>
      </c>
      <c r="D6" s="51" t="str">
        <f>VLOOKUP(C6,职称信息表!$C:$K,8,FALSE)</f>
        <v>讲师</v>
      </c>
      <c r="E6" s="51" t="str">
        <f>VLOOKUP(C6,职称信息表!$C:$K,9,FALSE)</f>
        <v>实验</v>
      </c>
      <c r="F6" s="51" t="str">
        <f>VLOOKUP(C6,职称信息表!$C:$L,10,FALSE)</f>
        <v>中级</v>
      </c>
      <c r="G6" s="93">
        <f>VLOOKUP(C6,工作量!$C:$I,7,FALSE)</f>
        <v>1.7933752730169354</v>
      </c>
      <c r="H6" s="52"/>
      <c r="I6" s="52"/>
      <c r="J6" s="52" t="e">
        <f>AVERAGE(H6,I6)</f>
        <v>#DIV/0!</v>
      </c>
      <c r="K6" s="53"/>
      <c r="L6" s="54"/>
      <c r="M6" s="55"/>
      <c r="N6" s="55"/>
      <c r="O6" s="103">
        <f t="shared" si="2"/>
        <v>0</v>
      </c>
      <c r="P6" s="55"/>
      <c r="Q6" s="55"/>
      <c r="R6" s="55"/>
      <c r="S6" s="55"/>
      <c r="T6" s="55"/>
      <c r="U6" s="103">
        <f t="shared" si="3"/>
        <v>0</v>
      </c>
      <c r="V6" s="105">
        <f t="shared" si="0"/>
        <v>0</v>
      </c>
      <c r="W6" s="55"/>
      <c r="X6" s="55"/>
      <c r="Y6" s="55"/>
      <c r="Z6" s="103">
        <f t="shared" si="4"/>
        <v>0</v>
      </c>
      <c r="AA6" s="55"/>
      <c r="AB6" s="55"/>
      <c r="AC6" s="56"/>
      <c r="AD6" s="103">
        <f t="shared" si="5"/>
        <v>0</v>
      </c>
      <c r="AE6" s="55"/>
      <c r="AF6" s="103">
        <f t="shared" si="6"/>
        <v>0</v>
      </c>
      <c r="AG6" s="105">
        <f t="shared" si="1"/>
        <v>0</v>
      </c>
      <c r="AH6" s="146">
        <f t="shared" si="7"/>
        <v>1.7933752730169354</v>
      </c>
      <c r="AI6" s="60"/>
    </row>
    <row r="7" spans="1:36">
      <c r="A7" s="53">
        <v>5</v>
      </c>
      <c r="B7" s="51" t="s">
        <v>242</v>
      </c>
      <c r="C7" s="101" t="s">
        <v>83</v>
      </c>
      <c r="D7" s="51" t="str">
        <f>VLOOKUP(C7,职称信息表!$C:$K,8,FALSE)</f>
        <v>助理研究员</v>
      </c>
      <c r="E7" s="51" t="str">
        <f>VLOOKUP(C7,职称信息表!$C:$K,9,FALSE)</f>
        <v>行政管理</v>
      </c>
      <c r="F7" s="51" t="str">
        <f>VLOOKUP(C7,职称信息表!$C:$L,10,FALSE)</f>
        <v>中级</v>
      </c>
      <c r="G7" s="93">
        <f>VLOOKUP(C7,工作量!$C:$I,7,FALSE)</f>
        <v>0</v>
      </c>
      <c r="H7" s="52"/>
      <c r="I7" s="52"/>
      <c r="J7" s="52" t="e">
        <f>AVERAGE(H7,I7)</f>
        <v>#DIV/0!</v>
      </c>
      <c r="K7" s="53"/>
      <c r="L7" s="54"/>
      <c r="M7" s="55"/>
      <c r="N7" s="55"/>
      <c r="O7" s="103">
        <f t="shared" si="2"/>
        <v>0</v>
      </c>
      <c r="P7" s="55"/>
      <c r="Q7" s="55"/>
      <c r="R7" s="55"/>
      <c r="S7" s="55"/>
      <c r="T7" s="55"/>
      <c r="U7" s="103">
        <f t="shared" si="3"/>
        <v>0</v>
      </c>
      <c r="V7" s="105">
        <f t="shared" si="0"/>
        <v>0</v>
      </c>
      <c r="W7" s="55"/>
      <c r="X7" s="55"/>
      <c r="Y7" s="55"/>
      <c r="Z7" s="103">
        <f t="shared" si="4"/>
        <v>0</v>
      </c>
      <c r="AA7" s="55"/>
      <c r="AB7" s="55"/>
      <c r="AC7" s="56"/>
      <c r="AD7" s="103">
        <f t="shared" si="5"/>
        <v>0</v>
      </c>
      <c r="AE7" s="55"/>
      <c r="AF7" s="103">
        <f t="shared" si="6"/>
        <v>0</v>
      </c>
      <c r="AG7" s="105">
        <f t="shared" si="1"/>
        <v>0</v>
      </c>
      <c r="AH7" s="146">
        <f t="shared" si="7"/>
        <v>0</v>
      </c>
      <c r="AI7" s="60"/>
    </row>
    <row r="8" spans="1:36">
      <c r="A8" s="53">
        <v>6</v>
      </c>
      <c r="B8" s="51" t="s">
        <v>242</v>
      </c>
      <c r="C8" s="101" t="s">
        <v>240</v>
      </c>
      <c r="D8" s="51" t="str">
        <f>VLOOKUP(C8,职称信息表!$C:$K,8,FALSE)</f>
        <v>助理研究员</v>
      </c>
      <c r="E8" s="51" t="str">
        <f>VLOOKUP(C8,职称信息表!$C:$K,9,FALSE)</f>
        <v>行政管理</v>
      </c>
      <c r="F8" s="51" t="str">
        <f>VLOOKUP(C8,职称信息表!$C:$L,10,FALSE)</f>
        <v>中级</v>
      </c>
      <c r="G8" s="93">
        <f>VLOOKUP(C8,工作量!$C:$I,7,FALSE)</f>
        <v>0.89668763650846772</v>
      </c>
      <c r="H8" s="52"/>
      <c r="I8" s="52"/>
      <c r="J8" s="52" t="e">
        <f>AVERAGE(H8,I8)</f>
        <v>#DIV/0!</v>
      </c>
      <c r="K8" s="53"/>
      <c r="L8" s="54"/>
      <c r="M8" s="55"/>
      <c r="N8" s="55"/>
      <c r="O8" s="103">
        <f t="shared" si="2"/>
        <v>0</v>
      </c>
      <c r="P8" s="55"/>
      <c r="Q8" s="55"/>
      <c r="R8" s="55"/>
      <c r="S8" s="55"/>
      <c r="T8" s="55"/>
      <c r="U8" s="103">
        <f t="shared" si="3"/>
        <v>0</v>
      </c>
      <c r="V8" s="105">
        <f t="shared" si="0"/>
        <v>0</v>
      </c>
      <c r="W8" s="55"/>
      <c r="X8" s="55"/>
      <c r="Y8" s="55"/>
      <c r="Z8" s="103">
        <f t="shared" si="4"/>
        <v>0</v>
      </c>
      <c r="AA8" s="55"/>
      <c r="AB8" s="55"/>
      <c r="AC8" s="56"/>
      <c r="AD8" s="103">
        <f t="shared" si="5"/>
        <v>0</v>
      </c>
      <c r="AE8" s="55"/>
      <c r="AF8" s="103">
        <f t="shared" si="6"/>
        <v>0</v>
      </c>
      <c r="AG8" s="105">
        <f t="shared" si="1"/>
        <v>0</v>
      </c>
      <c r="AH8" s="146">
        <f t="shared" si="7"/>
        <v>0.89668763650846772</v>
      </c>
      <c r="AI8" s="60"/>
    </row>
    <row r="9" spans="1:36">
      <c r="A9" s="53">
        <v>7</v>
      </c>
      <c r="B9" s="51" t="s">
        <v>242</v>
      </c>
      <c r="C9" s="101" t="s">
        <v>239</v>
      </c>
      <c r="D9" s="51" t="str">
        <f>VLOOKUP(C9,职称信息表!$C:$K,8,FALSE)</f>
        <v>讲师</v>
      </c>
      <c r="E9" s="51" t="str">
        <f>VLOOKUP(C9,职称信息表!$C:$K,9,FALSE)</f>
        <v>行政管理</v>
      </c>
      <c r="F9" s="51" t="str">
        <f>VLOOKUP(C9,职称信息表!$C:$L,10,FALSE)</f>
        <v>中级</v>
      </c>
      <c r="G9" s="93">
        <f>VLOOKUP(C9,工作量!$C:$I,7,FALSE)</f>
        <v>0.89668763650846772</v>
      </c>
      <c r="H9" s="52"/>
      <c r="I9" s="52"/>
      <c r="J9" s="52" t="e">
        <f>AVERAGE(H9,I9)</f>
        <v>#DIV/0!</v>
      </c>
      <c r="K9" s="53"/>
      <c r="L9" s="54"/>
      <c r="M9" s="55"/>
      <c r="N9" s="55"/>
      <c r="O9" s="103">
        <f t="shared" si="2"/>
        <v>0</v>
      </c>
      <c r="P9" s="55"/>
      <c r="Q9" s="55"/>
      <c r="R9" s="55"/>
      <c r="S9" s="55"/>
      <c r="T9" s="55"/>
      <c r="U9" s="103">
        <f t="shared" si="3"/>
        <v>0</v>
      </c>
      <c r="V9" s="105">
        <f t="shared" si="0"/>
        <v>0</v>
      </c>
      <c r="W9" s="55"/>
      <c r="X9" s="55"/>
      <c r="Y9" s="55"/>
      <c r="Z9" s="103">
        <f t="shared" si="4"/>
        <v>0</v>
      </c>
      <c r="AA9" s="55"/>
      <c r="AB9" s="55"/>
      <c r="AC9" s="56"/>
      <c r="AD9" s="103">
        <f t="shared" si="5"/>
        <v>0</v>
      </c>
      <c r="AE9" s="55"/>
      <c r="AF9" s="103">
        <f t="shared" si="6"/>
        <v>0</v>
      </c>
      <c r="AG9" s="105">
        <f t="shared" si="1"/>
        <v>0</v>
      </c>
      <c r="AH9" s="146">
        <f t="shared" si="7"/>
        <v>0.89668763650846772</v>
      </c>
      <c r="AI9" s="60"/>
    </row>
    <row r="10" spans="1:36">
      <c r="A10" s="22">
        <v>8</v>
      </c>
      <c r="B10" s="32" t="s">
        <v>242</v>
      </c>
      <c r="C10" s="100" t="s">
        <v>84</v>
      </c>
      <c r="D10" s="32" t="str">
        <f>VLOOKUP(C10,职称信息表!$C:$K,8,FALSE)</f>
        <v>讲师</v>
      </c>
      <c r="E10" s="32" t="str">
        <f>VLOOKUP(C10,职称信息表!$C:$K,9,FALSE)</f>
        <v>思政辅导员</v>
      </c>
      <c r="F10" s="32" t="str">
        <f>VLOOKUP(C10,职称信息表!$C:$L,10,FALSE)</f>
        <v>中级</v>
      </c>
      <c r="G10" s="93">
        <f>VLOOKUP(C10,工作量!$C:$I,7,FALSE)</f>
        <v>7.6157474343937182</v>
      </c>
      <c r="H10" s="47"/>
      <c r="I10" s="47">
        <v>92.056000000000012</v>
      </c>
      <c r="J10" s="43">
        <f>AVERAGE(H10,I10)</f>
        <v>92.056000000000012</v>
      </c>
      <c r="K10" s="22">
        <v>11</v>
      </c>
      <c r="L10" s="25">
        <f>(1.6-K10/113)*62.5</f>
        <v>93.915929203539832</v>
      </c>
      <c r="M10" s="4"/>
      <c r="N10" s="4"/>
      <c r="O10" s="103">
        <f t="shared" si="2"/>
        <v>0</v>
      </c>
      <c r="P10" s="5"/>
      <c r="Q10" s="5"/>
      <c r="R10" s="5"/>
      <c r="S10" s="5"/>
      <c r="T10" s="5"/>
      <c r="U10" s="103">
        <f t="shared" si="3"/>
        <v>0</v>
      </c>
      <c r="V10" s="105">
        <f t="shared" si="0"/>
        <v>0</v>
      </c>
      <c r="W10" s="5"/>
      <c r="X10" s="5"/>
      <c r="Y10" s="5"/>
      <c r="Z10" s="103">
        <f t="shared" si="4"/>
        <v>0</v>
      </c>
      <c r="AA10" s="5"/>
      <c r="AB10" s="5"/>
      <c r="AC10" s="7"/>
      <c r="AD10" s="103">
        <f t="shared" si="5"/>
        <v>0</v>
      </c>
      <c r="AE10" s="5"/>
      <c r="AF10" s="103">
        <f t="shared" si="6"/>
        <v>0</v>
      </c>
      <c r="AG10" s="105">
        <f t="shared" si="1"/>
        <v>0</v>
      </c>
      <c r="AH10" s="146">
        <f t="shared" si="7"/>
        <v>101.53167663793354</v>
      </c>
      <c r="AI10" s="39"/>
    </row>
    <row r="11" spans="1:36">
      <c r="A11" s="53">
        <v>9</v>
      </c>
      <c r="B11" s="51" t="s">
        <v>242</v>
      </c>
      <c r="C11" s="101" t="s">
        <v>85</v>
      </c>
      <c r="D11" s="51" t="str">
        <f>VLOOKUP(C11,职称信息表!$C:$K,8,FALSE)</f>
        <v>讲师</v>
      </c>
      <c r="E11" s="51" t="str">
        <f>VLOOKUP(C11,职称信息表!$C:$K,9,FALSE)</f>
        <v>思政辅导员</v>
      </c>
      <c r="F11" s="51" t="str">
        <f>VLOOKUP(C11,职称信息表!$C:$L,10,FALSE)</f>
        <v>中级</v>
      </c>
      <c r="G11" s="93">
        <f>VLOOKUP(C11,工作量!$C:$I,7,FALSE)</f>
        <v>3.0458685636919633</v>
      </c>
      <c r="H11" s="52"/>
      <c r="I11" s="52"/>
      <c r="J11" s="52" t="e">
        <f>AVERAGE(H11,I11)</f>
        <v>#DIV/0!</v>
      </c>
      <c r="K11" s="53"/>
      <c r="L11" s="54"/>
      <c r="M11" s="55"/>
      <c r="N11" s="55"/>
      <c r="O11" s="103">
        <f t="shared" si="2"/>
        <v>0</v>
      </c>
      <c r="P11" s="55"/>
      <c r="Q11" s="55"/>
      <c r="R11" s="55"/>
      <c r="S11" s="55"/>
      <c r="T11" s="55"/>
      <c r="U11" s="103">
        <f t="shared" si="3"/>
        <v>0</v>
      </c>
      <c r="V11" s="105">
        <f t="shared" si="0"/>
        <v>0</v>
      </c>
      <c r="W11" s="55"/>
      <c r="X11" s="55"/>
      <c r="Y11" s="55"/>
      <c r="Z11" s="103">
        <f t="shared" si="4"/>
        <v>0</v>
      </c>
      <c r="AA11" s="55"/>
      <c r="AB11" s="55"/>
      <c r="AC11" s="58"/>
      <c r="AD11" s="103">
        <f t="shared" si="5"/>
        <v>0</v>
      </c>
      <c r="AE11" s="55"/>
      <c r="AF11" s="103">
        <f t="shared" si="6"/>
        <v>0</v>
      </c>
      <c r="AG11" s="105">
        <f t="shared" si="1"/>
        <v>0</v>
      </c>
      <c r="AH11" s="146">
        <f t="shared" si="7"/>
        <v>3.0458685636919633</v>
      </c>
      <c r="AI11" s="60"/>
    </row>
    <row r="12" spans="1:36">
      <c r="A12" s="53">
        <v>10</v>
      </c>
      <c r="B12" s="51" t="s">
        <v>242</v>
      </c>
      <c r="C12" s="101" t="s">
        <v>238</v>
      </c>
      <c r="D12" s="51" t="str">
        <f>VLOOKUP(C12,职称信息表!$C:$K,8,FALSE)</f>
        <v>讲师</v>
      </c>
      <c r="E12" s="51" t="str">
        <f>VLOOKUP(C12,职称信息表!$C:$K,9,FALSE)</f>
        <v>思政辅导员</v>
      </c>
      <c r="F12" s="51" t="str">
        <f>VLOOKUP(C12,职称信息表!$C:$L,10,FALSE)</f>
        <v>中级</v>
      </c>
      <c r="G12" s="93">
        <f>VLOOKUP(C12,工作量!$C:$I,7,FALSE)</f>
        <v>1.7933752730169354</v>
      </c>
      <c r="H12" s="52"/>
      <c r="I12" s="52"/>
      <c r="J12" s="52" t="e">
        <f>AVERAGE(H12,I12)</f>
        <v>#DIV/0!</v>
      </c>
      <c r="K12" s="53"/>
      <c r="L12" s="54"/>
      <c r="M12" s="55"/>
      <c r="N12" s="55"/>
      <c r="O12" s="103">
        <f t="shared" si="2"/>
        <v>0</v>
      </c>
      <c r="P12" s="55"/>
      <c r="Q12" s="55"/>
      <c r="R12" s="55"/>
      <c r="S12" s="55"/>
      <c r="T12" s="55"/>
      <c r="U12" s="103">
        <f t="shared" si="3"/>
        <v>0</v>
      </c>
      <c r="V12" s="105">
        <f t="shared" si="0"/>
        <v>0</v>
      </c>
      <c r="W12" s="55"/>
      <c r="X12" s="55"/>
      <c r="Y12" s="55"/>
      <c r="Z12" s="103">
        <f t="shared" si="4"/>
        <v>0</v>
      </c>
      <c r="AA12" s="55"/>
      <c r="AB12" s="55"/>
      <c r="AC12" s="56"/>
      <c r="AD12" s="103">
        <f t="shared" si="5"/>
        <v>0</v>
      </c>
      <c r="AE12" s="55"/>
      <c r="AF12" s="103">
        <f t="shared" si="6"/>
        <v>0</v>
      </c>
      <c r="AG12" s="105">
        <f t="shared" si="1"/>
        <v>0</v>
      </c>
      <c r="AH12" s="146">
        <f t="shared" si="7"/>
        <v>1.7933752730169354</v>
      </c>
      <c r="AI12" s="60"/>
    </row>
    <row r="13" spans="1:36">
      <c r="A13" s="22">
        <v>11</v>
      </c>
      <c r="B13" s="32" t="s">
        <v>242</v>
      </c>
      <c r="C13" s="100" t="s">
        <v>86</v>
      </c>
      <c r="D13" s="32" t="str">
        <f>VLOOKUP(C13,职称信息表!$C:$K,8,FALSE)</f>
        <v>讲师</v>
      </c>
      <c r="E13" s="32" t="str">
        <f>VLOOKUP(C13,职称信息表!$C:$K,9,FALSE)</f>
        <v>思政辅导员</v>
      </c>
      <c r="F13" s="32" t="str">
        <f>VLOOKUP(C13,职称信息表!$C:$L,10,FALSE)</f>
        <v>中级</v>
      </c>
      <c r="G13" s="93">
        <f>VLOOKUP(C13,工作量!$C:$I,7,FALSE)</f>
        <v>18.40827982740964</v>
      </c>
      <c r="H13" s="47">
        <v>90.155999999999992</v>
      </c>
      <c r="I13" s="47">
        <v>91.194999999999993</v>
      </c>
      <c r="J13" s="43">
        <f>AVERAGE(H13,I13)</f>
        <v>90.6755</v>
      </c>
      <c r="K13" s="22">
        <v>59</v>
      </c>
      <c r="L13" s="25">
        <f>(1.6-K13/113)*62.5</f>
        <v>67.36725663716814</v>
      </c>
      <c r="M13" s="4"/>
      <c r="N13" s="4"/>
      <c r="O13" s="103">
        <f t="shared" si="2"/>
        <v>0</v>
      </c>
      <c r="P13" s="5"/>
      <c r="Q13" s="5"/>
      <c r="R13" s="5"/>
      <c r="S13" s="5"/>
      <c r="T13" s="5"/>
      <c r="U13" s="103">
        <f t="shared" si="3"/>
        <v>0</v>
      </c>
      <c r="V13" s="105">
        <f t="shared" si="0"/>
        <v>0</v>
      </c>
      <c r="W13" s="5"/>
      <c r="X13" s="5"/>
      <c r="Y13" s="5"/>
      <c r="Z13" s="103">
        <f t="shared" si="4"/>
        <v>0</v>
      </c>
      <c r="AA13" s="5"/>
      <c r="AB13" s="5"/>
      <c r="AC13" s="7"/>
      <c r="AD13" s="103">
        <f t="shared" si="5"/>
        <v>0</v>
      </c>
      <c r="AE13" s="5"/>
      <c r="AF13" s="103">
        <f t="shared" si="6"/>
        <v>0</v>
      </c>
      <c r="AG13" s="105">
        <f t="shared" si="1"/>
        <v>0</v>
      </c>
      <c r="AH13" s="146">
        <f t="shared" si="7"/>
        <v>85.775536464577783</v>
      </c>
      <c r="AI13" s="39"/>
    </row>
    <row r="14" spans="1:36">
      <c r="A14" s="22">
        <v>12</v>
      </c>
      <c r="B14" s="32" t="s">
        <v>242</v>
      </c>
      <c r="C14" s="100" t="s">
        <v>87</v>
      </c>
      <c r="D14" s="32" t="str">
        <f>VLOOKUP(C14,职称信息表!$C:$K,8,FALSE)</f>
        <v>助教</v>
      </c>
      <c r="E14" s="32" t="str">
        <f>VLOOKUP(C14,职称信息表!$C:$K,9,FALSE)</f>
        <v>思政辅导员</v>
      </c>
      <c r="F14" s="32" t="str">
        <f>VLOOKUP(C14,职称信息表!$C:$L,10,FALSE)</f>
        <v>中级</v>
      </c>
      <c r="G14" s="93">
        <f>VLOOKUP(C14,工作量!$C:$I,7,FALSE)</f>
        <v>9.6279144907187195</v>
      </c>
      <c r="H14" s="47"/>
      <c r="I14" s="47">
        <v>91.768000000000001</v>
      </c>
      <c r="J14" s="43">
        <f>AVERAGE(H14,I14)</f>
        <v>91.768000000000001</v>
      </c>
      <c r="K14" s="22">
        <v>15</v>
      </c>
      <c r="L14" s="25">
        <f>(1.6-K14/113)*62.5</f>
        <v>91.703539823008853</v>
      </c>
      <c r="M14" s="4"/>
      <c r="N14" s="4"/>
      <c r="O14" s="103">
        <f t="shared" si="2"/>
        <v>0</v>
      </c>
      <c r="P14" s="5"/>
      <c r="Q14" s="5"/>
      <c r="R14" s="5"/>
      <c r="S14" s="5"/>
      <c r="T14" s="5"/>
      <c r="U14" s="103">
        <f t="shared" si="3"/>
        <v>0</v>
      </c>
      <c r="V14" s="105">
        <f t="shared" si="0"/>
        <v>0</v>
      </c>
      <c r="W14" s="5"/>
      <c r="X14" s="5"/>
      <c r="Y14" s="5"/>
      <c r="Z14" s="103">
        <f t="shared" si="4"/>
        <v>0</v>
      </c>
      <c r="AA14" s="5"/>
      <c r="AB14" s="5"/>
      <c r="AC14" s="7"/>
      <c r="AD14" s="103">
        <f t="shared" si="5"/>
        <v>0</v>
      </c>
      <c r="AE14" s="5"/>
      <c r="AF14" s="103">
        <f t="shared" si="6"/>
        <v>0</v>
      </c>
      <c r="AG14" s="105">
        <f t="shared" si="1"/>
        <v>0</v>
      </c>
      <c r="AH14" s="146">
        <f t="shared" si="7"/>
        <v>101.33145431372758</v>
      </c>
      <c r="AI14" s="39"/>
    </row>
    <row r="15" spans="1:36">
      <c r="A15" s="22">
        <v>13</v>
      </c>
      <c r="B15" s="32" t="s">
        <v>242</v>
      </c>
      <c r="C15" s="100" t="s">
        <v>88</v>
      </c>
      <c r="D15" s="32" t="str">
        <f>VLOOKUP(C15,职称信息表!$C:$K,8,FALSE)</f>
        <v>讲师</v>
      </c>
      <c r="E15" s="32" t="str">
        <f>VLOOKUP(C15,职称信息表!$C:$K,9,FALSE)</f>
        <v>思政辅导员</v>
      </c>
      <c r="F15" s="32" t="str">
        <f>VLOOKUP(C15,职称信息表!$C:$L,10,FALSE)</f>
        <v>中级</v>
      </c>
      <c r="G15" s="93">
        <f>VLOOKUP(C15,工作量!$C:$I,7,FALSE)</f>
        <v>14.352023634899929</v>
      </c>
      <c r="H15" s="47">
        <v>91.478999999999999</v>
      </c>
      <c r="I15" s="47"/>
      <c r="J15" s="43">
        <f>AVERAGE(H15,I15)</f>
        <v>91.478999999999999</v>
      </c>
      <c r="K15" s="22">
        <v>33</v>
      </c>
      <c r="L15" s="25">
        <f>(1.6-K15/113)*62.5</f>
        <v>81.747787610619469</v>
      </c>
      <c r="M15" s="4"/>
      <c r="N15" s="4"/>
      <c r="O15" s="103">
        <f t="shared" si="2"/>
        <v>0</v>
      </c>
      <c r="P15" s="5"/>
      <c r="Q15" s="5"/>
      <c r="R15" s="5"/>
      <c r="S15" s="5"/>
      <c r="T15" s="5"/>
      <c r="U15" s="103">
        <f t="shared" si="3"/>
        <v>0</v>
      </c>
      <c r="V15" s="105">
        <f t="shared" si="0"/>
        <v>0</v>
      </c>
      <c r="W15" s="5"/>
      <c r="X15" s="5"/>
      <c r="Y15" s="5"/>
      <c r="Z15" s="103">
        <f t="shared" si="4"/>
        <v>0</v>
      </c>
      <c r="AA15" s="5"/>
      <c r="AB15" s="5"/>
      <c r="AC15" s="7"/>
      <c r="AD15" s="103">
        <f t="shared" si="5"/>
        <v>0</v>
      </c>
      <c r="AE15" s="5"/>
      <c r="AF15" s="103">
        <f t="shared" si="6"/>
        <v>0</v>
      </c>
      <c r="AG15" s="105">
        <f t="shared" si="1"/>
        <v>0</v>
      </c>
      <c r="AH15" s="146">
        <f t="shared" si="7"/>
        <v>96.09981124551939</v>
      </c>
      <c r="AI15" s="39"/>
    </row>
    <row r="16" spans="1:36">
      <c r="A16" s="22">
        <v>14</v>
      </c>
      <c r="B16" s="32" t="s">
        <v>242</v>
      </c>
      <c r="C16" s="100" t="s">
        <v>237</v>
      </c>
      <c r="D16" s="32" t="str">
        <f>VLOOKUP(C16,职称信息表!$C:$K,8,FALSE)</f>
        <v>讲师</v>
      </c>
      <c r="E16" s="32" t="str">
        <f>VLOOKUP(C16,职称信息表!$C:$K,9,FALSE)</f>
        <v>专任教师</v>
      </c>
      <c r="F16" s="32" t="str">
        <f>VLOOKUP(C16,职称信息表!$C:$L,10,FALSE)</f>
        <v>中级</v>
      </c>
      <c r="G16" s="93">
        <f>VLOOKUP(C16,工作量!$C:$I,7,FALSE)</f>
        <v>25.217725739054938</v>
      </c>
      <c r="H16" s="47"/>
      <c r="I16" s="47">
        <v>90.661000000000001</v>
      </c>
      <c r="J16" s="43">
        <f>AVERAGE(H16,I16)</f>
        <v>90.661000000000001</v>
      </c>
      <c r="K16" s="22">
        <v>60</v>
      </c>
      <c r="L16" s="25">
        <f>(1.6-K16/113)*62.5</f>
        <v>66.814159292035413</v>
      </c>
      <c r="M16" s="4">
        <v>10</v>
      </c>
      <c r="N16" s="4"/>
      <c r="O16" s="103">
        <f t="shared" si="2"/>
        <v>10</v>
      </c>
      <c r="P16" s="5"/>
      <c r="Q16" s="5"/>
      <c r="R16" s="5"/>
      <c r="S16" s="5"/>
      <c r="T16" s="5"/>
      <c r="U16" s="103">
        <f t="shared" si="3"/>
        <v>0</v>
      </c>
      <c r="V16" s="105">
        <f t="shared" si="0"/>
        <v>10</v>
      </c>
      <c r="W16" s="5"/>
      <c r="X16" s="5"/>
      <c r="Y16" s="5"/>
      <c r="Z16" s="103">
        <f t="shared" si="4"/>
        <v>0</v>
      </c>
      <c r="AA16" s="5"/>
      <c r="AB16" s="5"/>
      <c r="AC16" s="7"/>
      <c r="AD16" s="103">
        <f t="shared" si="5"/>
        <v>0</v>
      </c>
      <c r="AE16" s="5"/>
      <c r="AF16" s="103">
        <f t="shared" si="6"/>
        <v>0</v>
      </c>
      <c r="AG16" s="105">
        <f t="shared" si="1"/>
        <v>0</v>
      </c>
      <c r="AH16" s="146">
        <f t="shared" si="7"/>
        <v>102.03188503109035</v>
      </c>
      <c r="AI16" s="39"/>
    </row>
    <row r="17" spans="1:35">
      <c r="A17" s="22">
        <v>15</v>
      </c>
      <c r="B17" s="32" t="s">
        <v>242</v>
      </c>
      <c r="C17" s="100" t="s">
        <v>89</v>
      </c>
      <c r="D17" s="32" t="str">
        <f>VLOOKUP(C17,职称信息表!$C:$K,8,FALSE)</f>
        <v>讲师</v>
      </c>
      <c r="E17" s="32" t="str">
        <f>VLOOKUP(C17,职称信息表!$C:$K,9,FALSE)</f>
        <v>思政辅导员</v>
      </c>
      <c r="F17" s="32" t="str">
        <f>VLOOKUP(C17,职称信息表!$C:$L,10,FALSE)</f>
        <v>中级</v>
      </c>
      <c r="G17" s="93">
        <f>VLOOKUP(C17,工作量!$C:$I,7,FALSE)</f>
        <v>8.2251363521648724</v>
      </c>
      <c r="H17" s="47">
        <v>89.768000000000001</v>
      </c>
      <c r="I17" s="47"/>
      <c r="J17" s="43">
        <f>AVERAGE(H17,I17)</f>
        <v>89.768000000000001</v>
      </c>
      <c r="K17" s="22">
        <v>86</v>
      </c>
      <c r="L17" s="25">
        <f>(1.6-K17/113)*62.5</f>
        <v>52.433628318584077</v>
      </c>
      <c r="M17" s="4"/>
      <c r="N17" s="4"/>
      <c r="O17" s="103">
        <f t="shared" si="2"/>
        <v>0</v>
      </c>
      <c r="P17" s="5"/>
      <c r="Q17" s="5"/>
      <c r="R17" s="5"/>
      <c r="S17" s="5"/>
      <c r="T17" s="5"/>
      <c r="U17" s="103">
        <f t="shared" si="3"/>
        <v>0</v>
      </c>
      <c r="V17" s="105">
        <f t="shared" si="0"/>
        <v>0</v>
      </c>
      <c r="W17" s="5"/>
      <c r="X17" s="5"/>
      <c r="Y17" s="5"/>
      <c r="Z17" s="103">
        <f t="shared" si="4"/>
        <v>0</v>
      </c>
      <c r="AA17" s="5"/>
      <c r="AB17" s="5"/>
      <c r="AC17" s="7"/>
      <c r="AD17" s="103">
        <f t="shared" si="5"/>
        <v>0</v>
      </c>
      <c r="AE17" s="5"/>
      <c r="AF17" s="103">
        <f t="shared" si="6"/>
        <v>0</v>
      </c>
      <c r="AG17" s="105">
        <f t="shared" si="1"/>
        <v>0</v>
      </c>
      <c r="AH17" s="146">
        <f t="shared" si="7"/>
        <v>60.658764670748951</v>
      </c>
      <c r="AI17" s="39"/>
    </row>
    <row r="18" spans="1:35">
      <c r="A18" s="53">
        <v>16</v>
      </c>
      <c r="B18" s="51" t="s">
        <v>242</v>
      </c>
      <c r="C18" s="101" t="s">
        <v>90</v>
      </c>
      <c r="D18" s="51" t="str">
        <f>VLOOKUP(C18,职称信息表!$C:$K,8,FALSE)</f>
        <v>助教</v>
      </c>
      <c r="E18" s="51" t="str">
        <f>VLOOKUP(C18,职称信息表!$C:$K,9,FALSE)</f>
        <v>思政辅导员</v>
      </c>
      <c r="F18" s="51" t="str">
        <f>VLOOKUP(C18,职称信息表!$C:$L,10,FALSE)</f>
        <v>初级</v>
      </c>
      <c r="G18" s="93">
        <f>VLOOKUP(C18,工作量!$C:$I,7,FALSE)</f>
        <v>0</v>
      </c>
      <c r="H18" s="52"/>
      <c r="I18" s="52"/>
      <c r="J18" s="52" t="e">
        <f>AVERAGE(H18,I18)</f>
        <v>#DIV/0!</v>
      </c>
      <c r="K18" s="53"/>
      <c r="L18" s="54"/>
      <c r="M18" s="55"/>
      <c r="N18" s="55"/>
      <c r="O18" s="103">
        <f t="shared" si="2"/>
        <v>0</v>
      </c>
      <c r="P18" s="55"/>
      <c r="Q18" s="55"/>
      <c r="R18" s="55"/>
      <c r="S18" s="55"/>
      <c r="T18" s="55"/>
      <c r="U18" s="103">
        <f t="shared" si="3"/>
        <v>0</v>
      </c>
      <c r="V18" s="105">
        <f t="shared" si="0"/>
        <v>0</v>
      </c>
      <c r="W18" s="55"/>
      <c r="X18" s="55"/>
      <c r="Y18" s="55"/>
      <c r="Z18" s="103">
        <f t="shared" si="4"/>
        <v>0</v>
      </c>
      <c r="AA18" s="55"/>
      <c r="AB18" s="55"/>
      <c r="AC18" s="56"/>
      <c r="AD18" s="103">
        <f t="shared" si="5"/>
        <v>0</v>
      </c>
      <c r="AE18" s="55"/>
      <c r="AF18" s="103">
        <f t="shared" si="6"/>
        <v>0</v>
      </c>
      <c r="AG18" s="105">
        <f t="shared" si="1"/>
        <v>0</v>
      </c>
      <c r="AH18" s="146">
        <f t="shared" si="7"/>
        <v>0</v>
      </c>
      <c r="AI18" s="60"/>
    </row>
    <row r="19" spans="1:35">
      <c r="A19" s="22">
        <v>17</v>
      </c>
      <c r="B19" s="32" t="s">
        <v>242</v>
      </c>
      <c r="C19" s="100" t="s">
        <v>91</v>
      </c>
      <c r="D19" s="32" t="str">
        <f>VLOOKUP(C19,职称信息表!$C:$K,8,FALSE)</f>
        <v>助教</v>
      </c>
      <c r="E19" s="32" t="str">
        <f>VLOOKUP(C19,职称信息表!$C:$K,9,FALSE)</f>
        <v>思政辅导员</v>
      </c>
      <c r="F19" s="32" t="str">
        <f>VLOOKUP(C19,职称信息表!$C:$L,10,FALSE)</f>
        <v>初级</v>
      </c>
      <c r="G19" s="93">
        <f>VLOOKUP(C19,工作量!$C:$I,7,FALSE)</f>
        <v>7.4633105361872776</v>
      </c>
      <c r="H19" s="47">
        <v>90.876999999999995</v>
      </c>
      <c r="I19" s="47"/>
      <c r="J19" s="43">
        <f>AVERAGE(H19,I19)</f>
        <v>90.876999999999995</v>
      </c>
      <c r="K19" s="22">
        <v>54</v>
      </c>
      <c r="L19" s="25">
        <f>(1.6-K19/113)*62.5</f>
        <v>70.13274336283186</v>
      </c>
      <c r="M19" s="4"/>
      <c r="N19" s="4"/>
      <c r="O19" s="103">
        <f t="shared" si="2"/>
        <v>0</v>
      </c>
      <c r="P19" s="5"/>
      <c r="Q19" s="5"/>
      <c r="R19" s="5"/>
      <c r="S19" s="5"/>
      <c r="T19" s="5"/>
      <c r="U19" s="103">
        <f t="shared" si="3"/>
        <v>0</v>
      </c>
      <c r="V19" s="105">
        <f t="shared" si="0"/>
        <v>0</v>
      </c>
      <c r="W19" s="5"/>
      <c r="X19" s="5"/>
      <c r="Y19" s="5"/>
      <c r="Z19" s="103">
        <f t="shared" si="4"/>
        <v>0</v>
      </c>
      <c r="AA19" s="5"/>
      <c r="AB19" s="5"/>
      <c r="AC19" s="7"/>
      <c r="AD19" s="103">
        <f t="shared" si="5"/>
        <v>0</v>
      </c>
      <c r="AE19" s="5"/>
      <c r="AF19" s="103">
        <f t="shared" si="6"/>
        <v>0</v>
      </c>
      <c r="AG19" s="105">
        <f t="shared" si="1"/>
        <v>0</v>
      </c>
      <c r="AH19" s="146">
        <f t="shared" si="7"/>
        <v>77.59605389901914</v>
      </c>
      <c r="AI19" s="39"/>
    </row>
    <row r="20" spans="1:35">
      <c r="A20" s="22">
        <v>18</v>
      </c>
      <c r="B20" s="32" t="s">
        <v>242</v>
      </c>
      <c r="C20" s="100" t="s">
        <v>92</v>
      </c>
      <c r="D20" s="32" t="str">
        <f>VLOOKUP(C20,职称信息表!$C:$K,8,FALSE)</f>
        <v>副教授</v>
      </c>
      <c r="E20" s="32" t="str">
        <f>VLOOKUP(C20,职称信息表!$C:$K,9,FALSE)</f>
        <v>专任教师</v>
      </c>
      <c r="F20" s="32" t="str">
        <f>VLOOKUP(C20,职称信息表!$C:$L,10,FALSE)</f>
        <v>副高</v>
      </c>
      <c r="G20" s="93">
        <f>VLOOKUP(C20,工作量!$C:$I,7,FALSE)</f>
        <v>79.93204386547292</v>
      </c>
      <c r="H20" s="47">
        <v>91.646999999999991</v>
      </c>
      <c r="I20" s="47"/>
      <c r="J20" s="43">
        <f>AVERAGE(H20,I20)</f>
        <v>91.646999999999991</v>
      </c>
      <c r="K20" s="22">
        <v>20</v>
      </c>
      <c r="L20" s="25">
        <f>(1.6-K20/113)*62.5</f>
        <v>88.938053097345133</v>
      </c>
      <c r="M20" s="4"/>
      <c r="N20" s="4"/>
      <c r="O20" s="103">
        <f t="shared" si="2"/>
        <v>0</v>
      </c>
      <c r="P20" s="5">
        <v>7</v>
      </c>
      <c r="Q20" s="5"/>
      <c r="R20" s="5"/>
      <c r="S20" s="5"/>
      <c r="T20" s="5"/>
      <c r="U20" s="103">
        <f t="shared" si="3"/>
        <v>7</v>
      </c>
      <c r="V20" s="105">
        <f t="shared" si="0"/>
        <v>7</v>
      </c>
      <c r="W20" s="5">
        <v>8</v>
      </c>
      <c r="X20" s="5"/>
      <c r="Y20" s="5"/>
      <c r="Z20" s="103">
        <f t="shared" si="4"/>
        <v>8</v>
      </c>
      <c r="AA20" s="5">
        <v>16</v>
      </c>
      <c r="AB20" s="5"/>
      <c r="AC20" s="7"/>
      <c r="AD20" s="103">
        <f t="shared" si="5"/>
        <v>16</v>
      </c>
      <c r="AE20" s="5"/>
      <c r="AF20" s="103">
        <f t="shared" si="6"/>
        <v>0</v>
      </c>
      <c r="AG20" s="105">
        <f t="shared" si="1"/>
        <v>24</v>
      </c>
      <c r="AH20" s="146">
        <f t="shared" si="7"/>
        <v>199.87009696281805</v>
      </c>
      <c r="AI20" s="39"/>
    </row>
    <row r="21" spans="1:35">
      <c r="A21" s="22">
        <v>19</v>
      </c>
      <c r="B21" s="32" t="s">
        <v>242</v>
      </c>
      <c r="C21" s="100" t="s">
        <v>93</v>
      </c>
      <c r="D21" s="32" t="str">
        <f>VLOOKUP(C21,职称信息表!$C:$K,8,FALSE)</f>
        <v>教授</v>
      </c>
      <c r="E21" s="32" t="str">
        <f>VLOOKUP(C21,职称信息表!$C:$K,9,FALSE)</f>
        <v>专任教师</v>
      </c>
      <c r="F21" s="32" t="str">
        <f>VLOOKUP(C21,职称信息表!$C:$L,10,FALSE)</f>
        <v>正高</v>
      </c>
      <c r="G21" s="93">
        <f>VLOOKUP(C21,工作量!$C:$I,7,FALSE)</f>
        <v>53.546027391561658</v>
      </c>
      <c r="H21" s="47">
        <v>86.598000000000013</v>
      </c>
      <c r="I21" s="48">
        <v>90.39251145038169</v>
      </c>
      <c r="J21" s="43">
        <f>AVERAGE(H21,I21)</f>
        <v>88.495255725190844</v>
      </c>
      <c r="K21" s="22">
        <v>104</v>
      </c>
      <c r="L21" s="25">
        <f>(1.6-K21/113)*62.5</f>
        <v>42.477876106194699</v>
      </c>
      <c r="M21" s="4"/>
      <c r="N21" s="4"/>
      <c r="O21" s="103">
        <f t="shared" si="2"/>
        <v>0</v>
      </c>
      <c r="P21" s="5"/>
      <c r="Q21" s="5"/>
      <c r="R21" s="5"/>
      <c r="S21" s="5"/>
      <c r="T21" s="5"/>
      <c r="U21" s="103">
        <f t="shared" si="3"/>
        <v>0</v>
      </c>
      <c r="V21" s="105">
        <f t="shared" si="0"/>
        <v>0</v>
      </c>
      <c r="W21" s="5">
        <v>50</v>
      </c>
      <c r="X21" s="5"/>
      <c r="Y21" s="5"/>
      <c r="Z21" s="103">
        <f t="shared" si="4"/>
        <v>50</v>
      </c>
      <c r="AA21" s="5">
        <v>4</v>
      </c>
      <c r="AB21" s="5"/>
      <c r="AC21" s="7"/>
      <c r="AD21" s="103">
        <f t="shared" si="5"/>
        <v>4</v>
      </c>
      <c r="AE21" s="5"/>
      <c r="AF21" s="103">
        <f t="shared" si="6"/>
        <v>0</v>
      </c>
      <c r="AG21" s="105">
        <f t="shared" si="1"/>
        <v>54</v>
      </c>
      <c r="AH21" s="146">
        <f t="shared" si="7"/>
        <v>150.02390349775635</v>
      </c>
      <c r="AI21" s="39"/>
    </row>
    <row r="22" spans="1:35">
      <c r="A22" s="22">
        <v>20</v>
      </c>
      <c r="B22" s="32" t="s">
        <v>242</v>
      </c>
      <c r="C22" s="100" t="s">
        <v>94</v>
      </c>
      <c r="D22" s="32" t="str">
        <f>VLOOKUP(C22,职称信息表!$C:$K,8,FALSE)</f>
        <v>教授</v>
      </c>
      <c r="E22" s="32" t="str">
        <f>VLOOKUP(C22,职称信息表!$C:$K,9,FALSE)</f>
        <v>专任教师</v>
      </c>
      <c r="F22" s="32" t="str">
        <f>VLOOKUP(C22,职称信息表!$C:$L,10,FALSE)</f>
        <v>正高</v>
      </c>
      <c r="G22" s="93">
        <f>VLOOKUP(C22,工作量!$C:$I,7,FALSE)</f>
        <v>100</v>
      </c>
      <c r="H22" s="47"/>
      <c r="I22" s="47">
        <v>89.895999999999987</v>
      </c>
      <c r="J22" s="43">
        <f>AVERAGE(H22,I22)</f>
        <v>89.895999999999987</v>
      </c>
      <c r="K22" s="22">
        <v>83</v>
      </c>
      <c r="L22" s="25">
        <f>(1.6-K22/113)*62.5</f>
        <v>54.092920353982308</v>
      </c>
      <c r="M22" s="4"/>
      <c r="N22" s="4"/>
      <c r="O22" s="103">
        <f t="shared" si="2"/>
        <v>0</v>
      </c>
      <c r="P22" s="5"/>
      <c r="Q22" s="5"/>
      <c r="R22" s="5"/>
      <c r="S22" s="5"/>
      <c r="T22" s="5"/>
      <c r="U22" s="103">
        <f t="shared" si="3"/>
        <v>0</v>
      </c>
      <c r="V22" s="105">
        <f t="shared" si="0"/>
        <v>0</v>
      </c>
      <c r="W22" s="5">
        <v>50</v>
      </c>
      <c r="X22" s="5">
        <v>7</v>
      </c>
      <c r="Y22" s="5"/>
      <c r="Z22" s="103">
        <f t="shared" si="4"/>
        <v>57</v>
      </c>
      <c r="AA22" s="5">
        <v>10</v>
      </c>
      <c r="AB22" s="5"/>
      <c r="AC22" s="9"/>
      <c r="AD22" s="103">
        <f t="shared" si="5"/>
        <v>10</v>
      </c>
      <c r="AE22" s="5"/>
      <c r="AF22" s="103">
        <f t="shared" si="6"/>
        <v>0</v>
      </c>
      <c r="AG22" s="105">
        <f t="shared" si="1"/>
        <v>67</v>
      </c>
      <c r="AH22" s="146">
        <f t="shared" si="7"/>
        <v>221.09292035398232</v>
      </c>
      <c r="AI22" s="39"/>
    </row>
    <row r="23" spans="1:35">
      <c r="A23" s="53">
        <v>21</v>
      </c>
      <c r="B23" s="51" t="s">
        <v>242</v>
      </c>
      <c r="C23" s="101" t="s">
        <v>95</v>
      </c>
      <c r="D23" s="51" t="e">
        <f>VLOOKUP(C23,职称信息表!$C:$K,8,FALSE)</f>
        <v>#N/A</v>
      </c>
      <c r="E23" s="51" t="e">
        <f>VLOOKUP(C23,职称信息表!$C:$K,9,FALSE)</f>
        <v>#N/A</v>
      </c>
      <c r="F23" s="51" t="e">
        <f>VLOOKUP(C23,职称信息表!$C:$L,10,FALSE)</f>
        <v>#N/A</v>
      </c>
      <c r="G23" s="93">
        <f>VLOOKUP(C23,工作量!$C:$I,7,FALSE)</f>
        <v>0</v>
      </c>
      <c r="H23" s="52"/>
      <c r="I23" s="52"/>
      <c r="J23" s="52" t="e">
        <f>AVERAGE(H23,I23)</f>
        <v>#DIV/0!</v>
      </c>
      <c r="K23" s="53"/>
      <c r="L23" s="54"/>
      <c r="M23" s="55"/>
      <c r="N23" s="55"/>
      <c r="O23" s="103">
        <f t="shared" si="2"/>
        <v>0</v>
      </c>
      <c r="P23" s="55"/>
      <c r="Q23" s="55"/>
      <c r="R23" s="55"/>
      <c r="S23" s="55"/>
      <c r="T23" s="55"/>
      <c r="U23" s="103">
        <f t="shared" si="3"/>
        <v>0</v>
      </c>
      <c r="V23" s="105">
        <f t="shared" si="0"/>
        <v>0</v>
      </c>
      <c r="W23" s="55"/>
      <c r="X23" s="55"/>
      <c r="Y23" s="55"/>
      <c r="Z23" s="103">
        <f t="shared" si="4"/>
        <v>0</v>
      </c>
      <c r="AA23" s="55"/>
      <c r="AB23" s="55"/>
      <c r="AC23" s="56"/>
      <c r="AD23" s="103">
        <f t="shared" si="5"/>
        <v>0</v>
      </c>
      <c r="AE23" s="55"/>
      <c r="AF23" s="103">
        <f t="shared" si="6"/>
        <v>0</v>
      </c>
      <c r="AG23" s="105">
        <f t="shared" si="1"/>
        <v>0</v>
      </c>
      <c r="AH23" s="146">
        <f t="shared" si="7"/>
        <v>0</v>
      </c>
      <c r="AI23" s="60"/>
    </row>
    <row r="24" spans="1:35">
      <c r="A24" s="53">
        <v>22</v>
      </c>
      <c r="B24" s="51" t="s">
        <v>243</v>
      </c>
      <c r="C24" s="101" t="s">
        <v>96</v>
      </c>
      <c r="D24" s="51" t="str">
        <f>VLOOKUP(C24,职称信息表!$C:$K,8,FALSE)</f>
        <v>教授</v>
      </c>
      <c r="E24" s="51" t="str">
        <f>VLOOKUP(C24,职称信息表!$C:$K,9,FALSE)</f>
        <v>专任教师</v>
      </c>
      <c r="F24" s="51" t="str">
        <f>VLOOKUP(C24,职称信息表!$C:$L,10,FALSE)</f>
        <v>正高</v>
      </c>
      <c r="G24" s="93">
        <f>VLOOKUP(C24,工作量!$C:$I,7,FALSE)</f>
        <v>1.1190661703625677</v>
      </c>
      <c r="H24" s="52"/>
      <c r="I24" s="52"/>
      <c r="J24" s="52" t="e">
        <f>AVERAGE(H24,I24)</f>
        <v>#DIV/0!</v>
      </c>
      <c r="K24" s="53"/>
      <c r="L24" s="54"/>
      <c r="M24" s="55"/>
      <c r="N24" s="55"/>
      <c r="O24" s="103">
        <f t="shared" si="2"/>
        <v>0</v>
      </c>
      <c r="P24" s="55"/>
      <c r="Q24" s="55"/>
      <c r="R24" s="55"/>
      <c r="S24" s="55"/>
      <c r="T24" s="55"/>
      <c r="U24" s="103">
        <f t="shared" si="3"/>
        <v>0</v>
      </c>
      <c r="V24" s="105">
        <f t="shared" si="0"/>
        <v>0</v>
      </c>
      <c r="W24" s="55"/>
      <c r="X24" s="55"/>
      <c r="Y24" s="55"/>
      <c r="Z24" s="103">
        <f t="shared" si="4"/>
        <v>0</v>
      </c>
      <c r="AA24" s="55"/>
      <c r="AB24" s="55"/>
      <c r="AC24" s="56"/>
      <c r="AD24" s="103">
        <f t="shared" si="5"/>
        <v>0</v>
      </c>
      <c r="AE24" s="55"/>
      <c r="AF24" s="103">
        <f t="shared" si="6"/>
        <v>0</v>
      </c>
      <c r="AG24" s="105">
        <f t="shared" si="1"/>
        <v>0</v>
      </c>
      <c r="AH24" s="146">
        <f t="shared" si="7"/>
        <v>1.1190661703625677</v>
      </c>
      <c r="AI24" s="60"/>
    </row>
    <row r="25" spans="1:35">
      <c r="A25" s="53">
        <v>23</v>
      </c>
      <c r="B25" s="51" t="s">
        <v>243</v>
      </c>
      <c r="C25" s="101" t="s">
        <v>97</v>
      </c>
      <c r="D25" s="51" t="str">
        <f>VLOOKUP(C25,职称信息表!$C:$K,8,FALSE)</f>
        <v>副教授</v>
      </c>
      <c r="E25" s="51" t="str">
        <f>VLOOKUP(C25,职称信息表!$C:$K,9,FALSE)</f>
        <v>专任教师</v>
      </c>
      <c r="F25" s="51" t="str">
        <f>VLOOKUP(C25,职称信息表!$C:$L,10,FALSE)</f>
        <v>副高</v>
      </c>
      <c r="G25" s="93">
        <f>VLOOKUP(C25,工作量!$C:$I,7,FALSE)</f>
        <v>0</v>
      </c>
      <c r="H25" s="52"/>
      <c r="I25" s="52"/>
      <c r="J25" s="52" t="e">
        <f>AVERAGE(H25,I25)</f>
        <v>#DIV/0!</v>
      </c>
      <c r="K25" s="53"/>
      <c r="L25" s="54"/>
      <c r="M25" s="55"/>
      <c r="N25" s="55"/>
      <c r="O25" s="103">
        <f t="shared" si="2"/>
        <v>0</v>
      </c>
      <c r="P25" s="55"/>
      <c r="Q25" s="55"/>
      <c r="R25" s="55"/>
      <c r="S25" s="55"/>
      <c r="T25" s="55"/>
      <c r="U25" s="103">
        <f t="shared" si="3"/>
        <v>0</v>
      </c>
      <c r="V25" s="105">
        <f t="shared" si="0"/>
        <v>0</v>
      </c>
      <c r="W25" s="55"/>
      <c r="X25" s="55"/>
      <c r="Y25" s="55"/>
      <c r="Z25" s="103">
        <f t="shared" si="4"/>
        <v>0</v>
      </c>
      <c r="AA25" s="55"/>
      <c r="AB25" s="55"/>
      <c r="AC25" s="56"/>
      <c r="AD25" s="103">
        <f t="shared" si="5"/>
        <v>0</v>
      </c>
      <c r="AE25" s="55"/>
      <c r="AF25" s="103">
        <f t="shared" si="6"/>
        <v>0</v>
      </c>
      <c r="AG25" s="105">
        <f t="shared" si="1"/>
        <v>0</v>
      </c>
      <c r="AH25" s="146">
        <f t="shared" si="7"/>
        <v>0</v>
      </c>
      <c r="AI25" s="96" t="s">
        <v>1262</v>
      </c>
    </row>
    <row r="26" spans="1:35">
      <c r="A26" s="22">
        <v>24</v>
      </c>
      <c r="B26" s="32" t="s">
        <v>243</v>
      </c>
      <c r="C26" s="100" t="s">
        <v>98</v>
      </c>
      <c r="D26" s="32" t="str">
        <f>VLOOKUP(C26,职称信息表!$C:$K,8,FALSE)</f>
        <v>讲师</v>
      </c>
      <c r="E26" s="32" t="str">
        <f>VLOOKUP(C26,职称信息表!$C:$K,9,FALSE)</f>
        <v>专任教师</v>
      </c>
      <c r="F26" s="32" t="str">
        <f>VLOOKUP(C26,职称信息表!$C:$L,10,FALSE)</f>
        <v>中级</v>
      </c>
      <c r="G26" s="93">
        <f>VLOOKUP(C26,工作量!$C:$I,7,FALSE)</f>
        <v>68.32042440085317</v>
      </c>
      <c r="H26" s="47">
        <v>89.89800000000001</v>
      </c>
      <c r="I26" s="47">
        <v>84.334000000000003</v>
      </c>
      <c r="J26" s="43">
        <f>AVERAGE(H26,I26)</f>
        <v>87.116000000000014</v>
      </c>
      <c r="K26" s="22">
        <v>109</v>
      </c>
      <c r="L26" s="25">
        <f>(1.6-K26/113)*62.5</f>
        <v>39.712389380530979</v>
      </c>
      <c r="M26" s="4">
        <v>7</v>
      </c>
      <c r="N26" s="4"/>
      <c r="O26" s="103">
        <f t="shared" si="2"/>
        <v>7</v>
      </c>
      <c r="P26" s="5"/>
      <c r="Q26" s="5"/>
      <c r="R26" s="5"/>
      <c r="S26" s="5"/>
      <c r="T26" s="5"/>
      <c r="U26" s="103">
        <f t="shared" si="3"/>
        <v>0</v>
      </c>
      <c r="V26" s="105">
        <f t="shared" si="0"/>
        <v>7</v>
      </c>
      <c r="W26" s="5">
        <v>100</v>
      </c>
      <c r="X26" s="5"/>
      <c r="Y26" s="5"/>
      <c r="Z26" s="103">
        <f t="shared" si="4"/>
        <v>100</v>
      </c>
      <c r="AA26" s="5"/>
      <c r="AB26" s="5"/>
      <c r="AC26" s="7"/>
      <c r="AD26" s="103">
        <f t="shared" si="5"/>
        <v>0</v>
      </c>
      <c r="AE26" s="5"/>
      <c r="AF26" s="103">
        <f t="shared" si="6"/>
        <v>0</v>
      </c>
      <c r="AG26" s="105">
        <f t="shared" si="1"/>
        <v>100</v>
      </c>
      <c r="AH26" s="146">
        <f t="shared" si="7"/>
        <v>215.03281378138416</v>
      </c>
      <c r="AI26" s="39"/>
    </row>
    <row r="27" spans="1:35">
      <c r="A27" s="53">
        <v>25</v>
      </c>
      <c r="B27" s="51" t="s">
        <v>244</v>
      </c>
      <c r="C27" s="101" t="s">
        <v>99</v>
      </c>
      <c r="D27" s="51" t="str">
        <f>VLOOKUP(C27,职称信息表!$C:$K,8,FALSE)</f>
        <v>教授</v>
      </c>
      <c r="E27" s="51" t="str">
        <f>VLOOKUP(C27,职称信息表!$C:$K,9,FALSE)</f>
        <v>专任教师</v>
      </c>
      <c r="F27" s="51" t="str">
        <f>VLOOKUP(C27,职称信息表!$C:$L,10,FALSE)</f>
        <v>正高</v>
      </c>
      <c r="G27" s="93">
        <f>VLOOKUP(C27,工作量!$C:$I,7,FALSE)</f>
        <v>30</v>
      </c>
      <c r="H27" s="52"/>
      <c r="I27" s="52"/>
      <c r="J27" s="52" t="e">
        <f>AVERAGE(H27,I27)</f>
        <v>#DIV/0!</v>
      </c>
      <c r="K27" s="53"/>
      <c r="L27" s="54"/>
      <c r="M27" s="55"/>
      <c r="N27" s="55"/>
      <c r="O27" s="103">
        <f t="shared" si="2"/>
        <v>0</v>
      </c>
      <c r="P27" s="55"/>
      <c r="Q27" s="55"/>
      <c r="R27" s="55"/>
      <c r="S27" s="55"/>
      <c r="T27" s="55"/>
      <c r="U27" s="103">
        <f t="shared" si="3"/>
        <v>0</v>
      </c>
      <c r="V27" s="105">
        <f t="shared" si="0"/>
        <v>0</v>
      </c>
      <c r="W27" s="55"/>
      <c r="X27" s="55"/>
      <c r="Y27" s="55"/>
      <c r="Z27" s="103">
        <f t="shared" si="4"/>
        <v>0</v>
      </c>
      <c r="AA27" s="55"/>
      <c r="AB27" s="55"/>
      <c r="AC27" s="56"/>
      <c r="AD27" s="103">
        <f t="shared" si="5"/>
        <v>0</v>
      </c>
      <c r="AE27" s="55"/>
      <c r="AF27" s="103">
        <f t="shared" si="6"/>
        <v>0</v>
      </c>
      <c r="AG27" s="105">
        <f t="shared" si="1"/>
        <v>0</v>
      </c>
      <c r="AH27" s="146">
        <f t="shared" si="7"/>
        <v>30</v>
      </c>
      <c r="AI27" s="60"/>
    </row>
    <row r="28" spans="1:35">
      <c r="A28" s="22">
        <v>26</v>
      </c>
      <c r="B28" s="32" t="s">
        <v>244</v>
      </c>
      <c r="C28" s="100" t="s">
        <v>100</v>
      </c>
      <c r="D28" s="32" t="str">
        <f>VLOOKUP(C28,职称信息表!$C:$K,8,FALSE)</f>
        <v>助教</v>
      </c>
      <c r="E28" s="32" t="str">
        <f>VLOOKUP(C28,职称信息表!$C:$K,9,FALSE)</f>
        <v>专任教师</v>
      </c>
      <c r="F28" s="32" t="str">
        <f>VLOOKUP(C28,职称信息表!$C:$L,10,FALSE)</f>
        <v>中级</v>
      </c>
      <c r="G28" s="93">
        <f>VLOOKUP(C28,工作量!$C:$I,7,FALSE)</f>
        <v>61.304740332810908</v>
      </c>
      <c r="H28" s="47"/>
      <c r="I28" s="47">
        <v>90.025000000000006</v>
      </c>
      <c r="J28" s="43">
        <f>AVERAGE(H28,I28)</f>
        <v>90.025000000000006</v>
      </c>
      <c r="K28" s="22">
        <v>80</v>
      </c>
      <c r="L28" s="25">
        <f t="shared" ref="L28:L39" si="8">(1.6-K28/113)*62.5</f>
        <v>55.752212389380539</v>
      </c>
      <c r="M28" s="4"/>
      <c r="N28" s="4"/>
      <c r="O28" s="103">
        <f t="shared" si="2"/>
        <v>0</v>
      </c>
      <c r="P28" s="5"/>
      <c r="Q28" s="5"/>
      <c r="R28" s="5"/>
      <c r="S28" s="5"/>
      <c r="T28" s="5"/>
      <c r="U28" s="103">
        <f t="shared" si="3"/>
        <v>0</v>
      </c>
      <c r="V28" s="105">
        <f t="shared" si="0"/>
        <v>0</v>
      </c>
      <c r="W28" s="5"/>
      <c r="X28" s="5"/>
      <c r="Y28" s="5"/>
      <c r="Z28" s="103">
        <f t="shared" si="4"/>
        <v>0</v>
      </c>
      <c r="AA28" s="5"/>
      <c r="AB28" s="5"/>
      <c r="AC28" s="7"/>
      <c r="AD28" s="103">
        <f t="shared" si="5"/>
        <v>0</v>
      </c>
      <c r="AE28" s="5"/>
      <c r="AF28" s="103">
        <f t="shared" si="6"/>
        <v>0</v>
      </c>
      <c r="AG28" s="105">
        <f t="shared" si="1"/>
        <v>0</v>
      </c>
      <c r="AH28" s="146">
        <f t="shared" si="7"/>
        <v>117.05695272219145</v>
      </c>
      <c r="AI28" s="39"/>
    </row>
    <row r="29" spans="1:35">
      <c r="A29" s="22">
        <v>27</v>
      </c>
      <c r="B29" s="32" t="s">
        <v>244</v>
      </c>
      <c r="C29" s="100" t="s">
        <v>101</v>
      </c>
      <c r="D29" s="32" t="str">
        <f>VLOOKUP(C29,职称信息表!$C:$K,8,FALSE)</f>
        <v>教授</v>
      </c>
      <c r="E29" s="32" t="str">
        <f>VLOOKUP(C29,职称信息表!$C:$K,9,FALSE)</f>
        <v>专任教师</v>
      </c>
      <c r="F29" s="32" t="str">
        <f>VLOOKUP(C29,职称信息表!$C:$L,10,FALSE)</f>
        <v>正高</v>
      </c>
      <c r="G29" s="93">
        <f>VLOOKUP(C29,工作量!$C:$I,7,FALSE)</f>
        <v>69.818107958855066</v>
      </c>
      <c r="H29" s="47"/>
      <c r="I29" s="47">
        <v>86.254000000000005</v>
      </c>
      <c r="J29" s="43">
        <f>AVERAGE(H29,I29)</f>
        <v>86.254000000000005</v>
      </c>
      <c r="K29" s="22">
        <v>111</v>
      </c>
      <c r="L29" s="25">
        <f t="shared" si="8"/>
        <v>38.606194690265497</v>
      </c>
      <c r="M29" s="4"/>
      <c r="N29" s="4"/>
      <c r="O29" s="103">
        <f t="shared" si="2"/>
        <v>0</v>
      </c>
      <c r="P29" s="5"/>
      <c r="Q29" s="5"/>
      <c r="R29" s="5"/>
      <c r="S29" s="5"/>
      <c r="T29" s="5"/>
      <c r="U29" s="103">
        <f t="shared" si="3"/>
        <v>0</v>
      </c>
      <c r="V29" s="105">
        <f t="shared" si="0"/>
        <v>0</v>
      </c>
      <c r="W29" s="5"/>
      <c r="X29" s="5"/>
      <c r="Y29" s="5"/>
      <c r="Z29" s="103">
        <f t="shared" si="4"/>
        <v>0</v>
      </c>
      <c r="AA29" s="5"/>
      <c r="AB29" s="5"/>
      <c r="AC29" s="7"/>
      <c r="AD29" s="103">
        <f t="shared" si="5"/>
        <v>0</v>
      </c>
      <c r="AE29" s="5"/>
      <c r="AF29" s="103">
        <f t="shared" si="6"/>
        <v>0</v>
      </c>
      <c r="AG29" s="105">
        <f t="shared" si="1"/>
        <v>0</v>
      </c>
      <c r="AH29" s="146">
        <f t="shared" si="7"/>
        <v>108.42430264912056</v>
      </c>
      <c r="AI29" s="39"/>
    </row>
    <row r="30" spans="1:35">
      <c r="A30" s="22">
        <v>28</v>
      </c>
      <c r="B30" s="32" t="s">
        <v>244</v>
      </c>
      <c r="C30" s="100" t="s">
        <v>102</v>
      </c>
      <c r="D30" s="32" t="str">
        <f>VLOOKUP(C30,职称信息表!$C:$K,8,FALSE)</f>
        <v>副教授</v>
      </c>
      <c r="E30" s="32" t="str">
        <f>VLOOKUP(C30,职称信息表!$C:$K,9,FALSE)</f>
        <v>专任教师</v>
      </c>
      <c r="F30" s="32" t="str">
        <f>VLOOKUP(C30,职称信息表!$C:$L,10,FALSE)</f>
        <v>副高</v>
      </c>
      <c r="G30" s="93">
        <f>VLOOKUP(C30,工作量!$C:$I,7,FALSE)</f>
        <v>99.377107435809762</v>
      </c>
      <c r="H30" s="47"/>
      <c r="I30" s="47">
        <v>91.635000000000005</v>
      </c>
      <c r="J30" s="43">
        <f>AVERAGE(H30,I30)</f>
        <v>91.635000000000005</v>
      </c>
      <c r="K30" s="22">
        <v>22</v>
      </c>
      <c r="L30" s="25">
        <f t="shared" si="8"/>
        <v>87.83185840707965</v>
      </c>
      <c r="M30" s="4"/>
      <c r="N30" s="4"/>
      <c r="O30" s="103">
        <f t="shared" si="2"/>
        <v>0</v>
      </c>
      <c r="P30" s="5"/>
      <c r="Q30" s="5"/>
      <c r="R30" s="5"/>
      <c r="S30" s="5"/>
      <c r="T30" s="5"/>
      <c r="U30" s="103">
        <f t="shared" si="3"/>
        <v>0</v>
      </c>
      <c r="V30" s="105">
        <f t="shared" si="0"/>
        <v>0</v>
      </c>
      <c r="W30" s="5"/>
      <c r="X30" s="5"/>
      <c r="Y30" s="5"/>
      <c r="Z30" s="103">
        <f t="shared" si="4"/>
        <v>0</v>
      </c>
      <c r="AA30" s="5"/>
      <c r="AB30" s="5"/>
      <c r="AC30" s="7"/>
      <c r="AD30" s="103">
        <f t="shared" si="5"/>
        <v>0</v>
      </c>
      <c r="AE30" s="5"/>
      <c r="AF30" s="103">
        <f t="shared" si="6"/>
        <v>0</v>
      </c>
      <c r="AG30" s="105">
        <f t="shared" si="1"/>
        <v>0</v>
      </c>
      <c r="AH30" s="146">
        <f t="shared" si="7"/>
        <v>187.20896584288943</v>
      </c>
      <c r="AI30" s="39"/>
    </row>
    <row r="31" spans="1:35">
      <c r="A31" s="22">
        <v>29</v>
      </c>
      <c r="B31" s="32" t="s">
        <v>244</v>
      </c>
      <c r="C31" s="100" t="s">
        <v>103</v>
      </c>
      <c r="D31" s="32" t="str">
        <f>VLOOKUP(C31,职称信息表!$C:$K,8,FALSE)</f>
        <v>讲师</v>
      </c>
      <c r="E31" s="32" t="str">
        <f>VLOOKUP(C31,职称信息表!$C:$K,9,FALSE)</f>
        <v>专任教师</v>
      </c>
      <c r="F31" s="32" t="str">
        <f>VLOOKUP(C31,职称信息表!$C:$L,10,FALSE)</f>
        <v>中级</v>
      </c>
      <c r="G31" s="93">
        <f>VLOOKUP(C31,工作量!$C:$I,7,FALSE)</f>
        <v>95.558389967422073</v>
      </c>
      <c r="H31" s="47">
        <v>92.504000000000005</v>
      </c>
      <c r="I31" s="47">
        <v>92.00200000000001</v>
      </c>
      <c r="J31" s="43">
        <f>AVERAGE(H31,I31)</f>
        <v>92.253000000000014</v>
      </c>
      <c r="K31" s="22">
        <v>6</v>
      </c>
      <c r="L31" s="25">
        <f t="shared" si="8"/>
        <v>96.681415929203538</v>
      </c>
      <c r="M31" s="4"/>
      <c r="N31" s="4"/>
      <c r="O31" s="103">
        <f t="shared" si="2"/>
        <v>0</v>
      </c>
      <c r="P31" s="5"/>
      <c r="Q31" s="5"/>
      <c r="R31" s="5"/>
      <c r="S31" s="5"/>
      <c r="T31" s="5"/>
      <c r="U31" s="103">
        <f t="shared" si="3"/>
        <v>0</v>
      </c>
      <c r="V31" s="105">
        <f t="shared" si="0"/>
        <v>0</v>
      </c>
      <c r="W31" s="5"/>
      <c r="X31" s="5"/>
      <c r="Y31" s="5"/>
      <c r="Z31" s="103">
        <f t="shared" si="4"/>
        <v>0</v>
      </c>
      <c r="AA31" s="5"/>
      <c r="AB31" s="5"/>
      <c r="AC31" s="7"/>
      <c r="AD31" s="103">
        <f t="shared" si="5"/>
        <v>0</v>
      </c>
      <c r="AE31" s="5"/>
      <c r="AF31" s="103">
        <f t="shared" si="6"/>
        <v>0</v>
      </c>
      <c r="AG31" s="105">
        <f t="shared" si="1"/>
        <v>0</v>
      </c>
      <c r="AH31" s="146">
        <f t="shared" si="7"/>
        <v>192.23980589662563</v>
      </c>
      <c r="AI31" s="39"/>
    </row>
    <row r="32" spans="1:35">
      <c r="A32" s="22">
        <v>30</v>
      </c>
      <c r="B32" s="32" t="s">
        <v>244</v>
      </c>
      <c r="C32" s="100" t="s">
        <v>104</v>
      </c>
      <c r="D32" s="32" t="str">
        <f>VLOOKUP(C32,职称信息表!$C:$K,8,FALSE)</f>
        <v>讲师</v>
      </c>
      <c r="E32" s="32" t="str">
        <f>VLOOKUP(C32,职称信息表!$C:$K,9,FALSE)</f>
        <v>专任教师</v>
      </c>
      <c r="F32" s="32" t="str">
        <f>VLOOKUP(C32,职称信息表!$C:$L,10,FALSE)</f>
        <v>中级</v>
      </c>
      <c r="G32" s="93">
        <f>VLOOKUP(C32,工作量!$C:$I,7,FALSE)</f>
        <v>51.391380256546014</v>
      </c>
      <c r="H32" s="47">
        <v>91.991</v>
      </c>
      <c r="I32" s="47"/>
      <c r="J32" s="43">
        <f>AVERAGE(H32,I32)</f>
        <v>91.991</v>
      </c>
      <c r="K32" s="22">
        <v>12</v>
      </c>
      <c r="L32" s="25">
        <f t="shared" si="8"/>
        <v>93.362831858407091</v>
      </c>
      <c r="M32" s="4"/>
      <c r="N32" s="4"/>
      <c r="O32" s="103">
        <f t="shared" si="2"/>
        <v>0</v>
      </c>
      <c r="P32" s="5"/>
      <c r="Q32" s="5"/>
      <c r="R32" s="5"/>
      <c r="S32" s="5"/>
      <c r="T32" s="5"/>
      <c r="U32" s="103">
        <f t="shared" si="3"/>
        <v>0</v>
      </c>
      <c r="V32" s="105">
        <f t="shared" si="0"/>
        <v>0</v>
      </c>
      <c r="W32" s="5"/>
      <c r="X32" s="5"/>
      <c r="Y32" s="5"/>
      <c r="Z32" s="103">
        <f t="shared" si="4"/>
        <v>0</v>
      </c>
      <c r="AA32" s="5"/>
      <c r="AB32" s="5"/>
      <c r="AC32" s="7"/>
      <c r="AD32" s="103">
        <f t="shared" si="5"/>
        <v>0</v>
      </c>
      <c r="AE32" s="5"/>
      <c r="AF32" s="103">
        <f t="shared" si="6"/>
        <v>0</v>
      </c>
      <c r="AG32" s="105">
        <f t="shared" si="1"/>
        <v>0</v>
      </c>
      <c r="AH32" s="146">
        <f t="shared" si="7"/>
        <v>144.75421211495311</v>
      </c>
      <c r="AI32" s="39"/>
    </row>
    <row r="33" spans="1:35">
      <c r="A33" s="22">
        <v>31</v>
      </c>
      <c r="B33" s="32" t="s">
        <v>244</v>
      </c>
      <c r="C33" s="100" t="s">
        <v>105</v>
      </c>
      <c r="D33" s="32" t="str">
        <f>VLOOKUP(C33,职称信息表!$C:$K,8,FALSE)</f>
        <v>讲师</v>
      </c>
      <c r="E33" s="32" t="str">
        <f>VLOOKUP(C33,职称信息表!$C:$K,9,FALSE)</f>
        <v>专任教师</v>
      </c>
      <c r="F33" s="32" t="str">
        <f>VLOOKUP(C33,职称信息表!$C:$L,10,FALSE)</f>
        <v>中级</v>
      </c>
      <c r="G33" s="93">
        <f>VLOOKUP(C33,工作量!$C:$I,7,FALSE)</f>
        <v>54.667817122429838</v>
      </c>
      <c r="H33" s="47">
        <v>91.974000000000004</v>
      </c>
      <c r="I33" s="47">
        <v>91.278000000000006</v>
      </c>
      <c r="J33" s="43">
        <f>AVERAGE(H33,I33)</f>
        <v>91.626000000000005</v>
      </c>
      <c r="K33" s="22">
        <v>24</v>
      </c>
      <c r="L33" s="25">
        <f t="shared" si="8"/>
        <v>86.725663716814168</v>
      </c>
      <c r="M33" s="4"/>
      <c r="N33" s="4"/>
      <c r="O33" s="103">
        <f t="shared" si="2"/>
        <v>0</v>
      </c>
      <c r="P33" s="5"/>
      <c r="Q33" s="5"/>
      <c r="R33" s="5"/>
      <c r="S33" s="5">
        <v>7</v>
      </c>
      <c r="T33" s="5"/>
      <c r="U33" s="103">
        <f t="shared" si="3"/>
        <v>7</v>
      </c>
      <c r="V33" s="105">
        <f t="shared" si="0"/>
        <v>7</v>
      </c>
      <c r="W33" s="5"/>
      <c r="X33" s="5"/>
      <c r="Y33" s="5"/>
      <c r="Z33" s="103">
        <f t="shared" si="4"/>
        <v>0</v>
      </c>
      <c r="AA33" s="5"/>
      <c r="AB33" s="5"/>
      <c r="AC33" s="9"/>
      <c r="AD33" s="103">
        <f t="shared" si="5"/>
        <v>0</v>
      </c>
      <c r="AE33" s="5"/>
      <c r="AF33" s="103">
        <f t="shared" si="6"/>
        <v>0</v>
      </c>
      <c r="AG33" s="105">
        <f t="shared" si="1"/>
        <v>0</v>
      </c>
      <c r="AH33" s="146">
        <f t="shared" si="7"/>
        <v>148.39348083924401</v>
      </c>
      <c r="AI33" s="39"/>
    </row>
    <row r="34" spans="1:35">
      <c r="A34" s="22">
        <v>32</v>
      </c>
      <c r="B34" s="32" t="s">
        <v>244</v>
      </c>
      <c r="C34" s="100" t="s">
        <v>106</v>
      </c>
      <c r="D34" s="32" t="str">
        <f>VLOOKUP(C34,职称信息表!$C:$K,8,FALSE)</f>
        <v>讲师</v>
      </c>
      <c r="E34" s="32" t="str">
        <f>VLOOKUP(C34,职称信息表!$C:$K,9,FALSE)</f>
        <v>专任教师</v>
      </c>
      <c r="F34" s="32" t="str">
        <f>VLOOKUP(C34,职称信息表!$C:$L,10,FALSE)</f>
        <v>中级</v>
      </c>
      <c r="G34" s="93">
        <f>VLOOKUP(C34,工作量!$C:$I,7,FALSE)</f>
        <v>70.386392715368686</v>
      </c>
      <c r="H34" s="47">
        <v>88.5</v>
      </c>
      <c r="I34" s="47">
        <v>89.004999999999995</v>
      </c>
      <c r="J34" s="43">
        <f>AVERAGE(H34,I34)</f>
        <v>88.752499999999998</v>
      </c>
      <c r="K34" s="22">
        <v>101</v>
      </c>
      <c r="L34" s="25">
        <f t="shared" si="8"/>
        <v>44.13716814159293</v>
      </c>
      <c r="M34" s="4"/>
      <c r="N34" s="4"/>
      <c r="O34" s="103">
        <f t="shared" si="2"/>
        <v>0</v>
      </c>
      <c r="P34" s="5"/>
      <c r="Q34" s="5"/>
      <c r="R34" s="5"/>
      <c r="S34" s="5"/>
      <c r="T34" s="5"/>
      <c r="U34" s="103">
        <f t="shared" si="3"/>
        <v>0</v>
      </c>
      <c r="V34" s="105">
        <f t="shared" si="0"/>
        <v>0</v>
      </c>
      <c r="W34" s="5"/>
      <c r="X34" s="5"/>
      <c r="Y34" s="5"/>
      <c r="Z34" s="103">
        <f t="shared" si="4"/>
        <v>0</v>
      </c>
      <c r="AA34" s="5"/>
      <c r="AB34" s="5"/>
      <c r="AC34" s="8"/>
      <c r="AD34" s="103">
        <f t="shared" si="5"/>
        <v>0</v>
      </c>
      <c r="AE34" s="5"/>
      <c r="AF34" s="103">
        <f t="shared" si="6"/>
        <v>0</v>
      </c>
      <c r="AG34" s="105">
        <f t="shared" si="1"/>
        <v>0</v>
      </c>
      <c r="AH34" s="146">
        <f t="shared" si="7"/>
        <v>114.52356085696161</v>
      </c>
      <c r="AI34" s="39"/>
    </row>
    <row r="35" spans="1:35">
      <c r="A35" s="22">
        <v>33</v>
      </c>
      <c r="B35" s="32" t="s">
        <v>244</v>
      </c>
      <c r="C35" s="100" t="s">
        <v>236</v>
      </c>
      <c r="D35" s="32" t="str">
        <f>VLOOKUP(C35,职称信息表!$C:$K,8,FALSE)</f>
        <v>副研究员</v>
      </c>
      <c r="E35" s="32" t="str">
        <f>VLOOKUP(C35,职称信息表!$C:$K,9,FALSE)</f>
        <v>专任教师</v>
      </c>
      <c r="F35" s="32" t="str">
        <f>VLOOKUP(C35,职称信息表!$C:$L,10,FALSE)</f>
        <v>副高</v>
      </c>
      <c r="G35" s="93">
        <f>VLOOKUP(C35,工作量!$C:$I,7,FALSE)</f>
        <v>48.784828876825095</v>
      </c>
      <c r="H35" s="47"/>
      <c r="I35" s="47">
        <v>90.893999999999991</v>
      </c>
      <c r="J35" s="43">
        <f>AVERAGE(H35,I35)</f>
        <v>90.893999999999991</v>
      </c>
      <c r="K35" s="22">
        <v>53</v>
      </c>
      <c r="L35" s="25">
        <f t="shared" si="8"/>
        <v>70.685840707964601</v>
      </c>
      <c r="M35" s="4"/>
      <c r="N35" s="4"/>
      <c r="O35" s="103">
        <f t="shared" si="2"/>
        <v>0</v>
      </c>
      <c r="P35" s="5"/>
      <c r="Q35" s="5"/>
      <c r="R35" s="5"/>
      <c r="S35" s="5"/>
      <c r="T35" s="5"/>
      <c r="U35" s="103">
        <f t="shared" si="3"/>
        <v>0</v>
      </c>
      <c r="V35" s="105">
        <f t="shared" ref="V35:V66" si="9">SUM(M35:N35,P35:S35)</f>
        <v>0</v>
      </c>
      <c r="W35" s="5"/>
      <c r="X35" s="5"/>
      <c r="Y35" s="5"/>
      <c r="Z35" s="103">
        <f t="shared" si="4"/>
        <v>0</v>
      </c>
      <c r="AA35" s="5"/>
      <c r="AB35" s="5"/>
      <c r="AC35" s="7"/>
      <c r="AD35" s="103">
        <f t="shared" si="5"/>
        <v>0</v>
      </c>
      <c r="AE35" s="5"/>
      <c r="AF35" s="103">
        <f t="shared" si="6"/>
        <v>0</v>
      </c>
      <c r="AG35" s="105">
        <f t="shared" ref="AG35:AG66" si="10">SUM(W35:Y35,AA35:AC35,AE35)</f>
        <v>0</v>
      </c>
      <c r="AH35" s="146">
        <f t="shared" si="7"/>
        <v>119.4706695847897</v>
      </c>
      <c r="AI35" s="39"/>
    </row>
    <row r="36" spans="1:35">
      <c r="A36" s="22">
        <v>34</v>
      </c>
      <c r="B36" s="32" t="s">
        <v>244</v>
      </c>
      <c r="C36" s="100" t="s">
        <v>107</v>
      </c>
      <c r="D36" s="32" t="str">
        <f>VLOOKUP(C36,职称信息表!$C:$K,8,FALSE)</f>
        <v>讲师</v>
      </c>
      <c r="E36" s="32" t="str">
        <f>VLOOKUP(C36,职称信息表!$C:$K,9,FALSE)</f>
        <v>专任教师</v>
      </c>
      <c r="F36" s="32" t="str">
        <f>VLOOKUP(C36,职称信息表!$C:$L,10,FALSE)</f>
        <v>中级</v>
      </c>
      <c r="G36" s="93">
        <f>VLOOKUP(C36,工作量!$C:$I,7,FALSE)</f>
        <v>42.940577537117505</v>
      </c>
      <c r="H36" s="47">
        <v>92.728999999999999</v>
      </c>
      <c r="I36" s="47">
        <v>91.666000000000011</v>
      </c>
      <c r="J36" s="43">
        <f>AVERAGE(H36,I36)</f>
        <v>92.197500000000005</v>
      </c>
      <c r="K36" s="22">
        <v>7</v>
      </c>
      <c r="L36" s="25">
        <f t="shared" si="8"/>
        <v>96.128318584070797</v>
      </c>
      <c r="M36" s="4"/>
      <c r="N36" s="4"/>
      <c r="O36" s="103">
        <f t="shared" si="2"/>
        <v>0</v>
      </c>
      <c r="P36" s="5"/>
      <c r="Q36" s="5"/>
      <c r="R36" s="5"/>
      <c r="S36" s="5"/>
      <c r="T36" s="5"/>
      <c r="U36" s="103">
        <f t="shared" si="3"/>
        <v>0</v>
      </c>
      <c r="V36" s="105">
        <f t="shared" si="9"/>
        <v>0</v>
      </c>
      <c r="W36" s="5"/>
      <c r="X36" s="5"/>
      <c r="Y36" s="5"/>
      <c r="Z36" s="103">
        <f t="shared" si="4"/>
        <v>0</v>
      </c>
      <c r="AA36" s="5"/>
      <c r="AB36" s="5"/>
      <c r="AC36" s="7"/>
      <c r="AD36" s="103">
        <f t="shared" si="5"/>
        <v>0</v>
      </c>
      <c r="AE36" s="5"/>
      <c r="AF36" s="103">
        <f t="shared" si="6"/>
        <v>0</v>
      </c>
      <c r="AG36" s="105">
        <f t="shared" si="10"/>
        <v>0</v>
      </c>
      <c r="AH36" s="146">
        <f t="shared" si="7"/>
        <v>139.06889612118829</v>
      </c>
      <c r="AI36" s="39"/>
    </row>
    <row r="37" spans="1:35">
      <c r="A37" s="22">
        <v>35</v>
      </c>
      <c r="B37" s="32" t="s">
        <v>244</v>
      </c>
      <c r="C37" s="100" t="s">
        <v>108</v>
      </c>
      <c r="D37" s="32" t="str">
        <f>VLOOKUP(C37,职称信息表!$C:$K,8,FALSE)</f>
        <v>研究员</v>
      </c>
      <c r="E37" s="32" t="str">
        <f>VLOOKUP(C37,职称信息表!$C:$K,9,FALSE)</f>
        <v>专任教师</v>
      </c>
      <c r="F37" s="32" t="str">
        <f>VLOOKUP(C37,职称信息表!$C:$L,10,FALSE)</f>
        <v>正高</v>
      </c>
      <c r="G37" s="93">
        <f>VLOOKUP(C37,工作量!$C:$I,7,FALSE)</f>
        <v>11.65693927461008</v>
      </c>
      <c r="H37" s="47">
        <v>89.634</v>
      </c>
      <c r="I37" s="47"/>
      <c r="J37" s="43">
        <f>AVERAGE(H37,I37)</f>
        <v>89.634</v>
      </c>
      <c r="K37" s="22">
        <v>89</v>
      </c>
      <c r="L37" s="25">
        <f t="shared" si="8"/>
        <v>50.774336283185846</v>
      </c>
      <c r="M37" s="4"/>
      <c r="N37" s="4"/>
      <c r="O37" s="103">
        <f t="shared" si="2"/>
        <v>0</v>
      </c>
      <c r="P37" s="5"/>
      <c r="Q37" s="5"/>
      <c r="R37" s="5"/>
      <c r="S37" s="5"/>
      <c r="T37" s="5"/>
      <c r="U37" s="103">
        <f t="shared" si="3"/>
        <v>0</v>
      </c>
      <c r="V37" s="105">
        <f t="shared" si="9"/>
        <v>0</v>
      </c>
      <c r="W37" s="5"/>
      <c r="X37" s="5"/>
      <c r="Y37" s="5"/>
      <c r="Z37" s="103">
        <f t="shared" si="4"/>
        <v>0</v>
      </c>
      <c r="AA37" s="5"/>
      <c r="AB37" s="5"/>
      <c r="AC37" s="9"/>
      <c r="AD37" s="103">
        <f t="shared" si="5"/>
        <v>0</v>
      </c>
      <c r="AE37" s="5"/>
      <c r="AF37" s="103">
        <f t="shared" si="6"/>
        <v>0</v>
      </c>
      <c r="AG37" s="105">
        <f t="shared" si="10"/>
        <v>0</v>
      </c>
      <c r="AH37" s="146">
        <f t="shared" si="7"/>
        <v>62.431275557795928</v>
      </c>
      <c r="AI37" s="39"/>
    </row>
    <row r="38" spans="1:35">
      <c r="A38" s="22">
        <v>36</v>
      </c>
      <c r="B38" s="32" t="s">
        <v>244</v>
      </c>
      <c r="C38" s="100" t="s">
        <v>109</v>
      </c>
      <c r="D38" s="32" t="str">
        <f>VLOOKUP(C38,职称信息表!$C:$K,8,FALSE)</f>
        <v>工程师</v>
      </c>
      <c r="E38" s="32" t="str">
        <f>VLOOKUP(C38,职称信息表!$C:$K,9,FALSE)</f>
        <v>工程</v>
      </c>
      <c r="F38" s="32" t="str">
        <f>VLOOKUP(C38,职称信息表!$C:$L,10,FALSE)</f>
        <v>中级</v>
      </c>
      <c r="G38" s="93">
        <f>VLOOKUP(C38,工作量!$C:$I,7,FALSE)</f>
        <v>92.215356538530827</v>
      </c>
      <c r="H38" s="47">
        <v>90.262</v>
      </c>
      <c r="I38" s="47">
        <v>90.566999999999993</v>
      </c>
      <c r="J38" s="43">
        <f>AVERAGE(H38,I38)</f>
        <v>90.414500000000004</v>
      </c>
      <c r="K38" s="22">
        <v>69</v>
      </c>
      <c r="L38" s="25">
        <f t="shared" si="8"/>
        <v>61.836283185840713</v>
      </c>
      <c r="M38" s="4">
        <v>5</v>
      </c>
      <c r="N38" s="4"/>
      <c r="O38" s="103">
        <f t="shared" si="2"/>
        <v>5</v>
      </c>
      <c r="P38" s="5"/>
      <c r="Q38" s="5"/>
      <c r="R38" s="5"/>
      <c r="S38" s="5"/>
      <c r="T38" s="5"/>
      <c r="U38" s="103">
        <f t="shared" si="3"/>
        <v>0</v>
      </c>
      <c r="V38" s="105">
        <f t="shared" si="9"/>
        <v>5</v>
      </c>
      <c r="W38" s="5"/>
      <c r="X38" s="5"/>
      <c r="Y38" s="5"/>
      <c r="Z38" s="103">
        <f t="shared" si="4"/>
        <v>0</v>
      </c>
      <c r="AA38" s="5">
        <v>10</v>
      </c>
      <c r="AB38" s="5"/>
      <c r="AC38" s="7"/>
      <c r="AD38" s="103">
        <f t="shared" si="5"/>
        <v>10</v>
      </c>
      <c r="AE38" s="5"/>
      <c r="AF38" s="103">
        <f t="shared" si="6"/>
        <v>0</v>
      </c>
      <c r="AG38" s="105">
        <f t="shared" si="10"/>
        <v>10</v>
      </c>
      <c r="AH38" s="146">
        <f t="shared" si="7"/>
        <v>169.05163972437154</v>
      </c>
      <c r="AI38" s="39"/>
    </row>
    <row r="39" spans="1:35">
      <c r="A39" s="22">
        <v>37</v>
      </c>
      <c r="B39" s="32" t="s">
        <v>244</v>
      </c>
      <c r="C39" s="100" t="s">
        <v>110</v>
      </c>
      <c r="D39" s="32" t="str">
        <f>VLOOKUP(C39,职称信息表!$C:$K,8,FALSE)</f>
        <v>讲师</v>
      </c>
      <c r="E39" s="32" t="str">
        <f>VLOOKUP(C39,职称信息表!$C:$K,9,FALSE)</f>
        <v>专任教师</v>
      </c>
      <c r="F39" s="32" t="str">
        <f>VLOOKUP(C39,职称信息表!$C:$L,10,FALSE)</f>
        <v>中级</v>
      </c>
      <c r="G39" s="93">
        <f>VLOOKUP(C39,工作量!$C:$I,7,FALSE)</f>
        <v>58.532899510835946</v>
      </c>
      <c r="H39" s="47"/>
      <c r="I39" s="47">
        <v>88.2</v>
      </c>
      <c r="J39" s="43">
        <f>AVERAGE(H39,I39)</f>
        <v>88.2</v>
      </c>
      <c r="K39" s="22">
        <v>106</v>
      </c>
      <c r="L39" s="25">
        <f t="shared" si="8"/>
        <v>41.37168141592921</v>
      </c>
      <c r="M39" s="4"/>
      <c r="N39" s="4"/>
      <c r="O39" s="103">
        <f t="shared" si="2"/>
        <v>0</v>
      </c>
      <c r="P39" s="5"/>
      <c r="Q39" s="5"/>
      <c r="R39" s="5"/>
      <c r="S39" s="5"/>
      <c r="T39" s="5"/>
      <c r="U39" s="103">
        <f t="shared" si="3"/>
        <v>0</v>
      </c>
      <c r="V39" s="105">
        <f t="shared" si="9"/>
        <v>0</v>
      </c>
      <c r="W39" s="5"/>
      <c r="X39" s="5">
        <v>3</v>
      </c>
      <c r="Y39" s="5"/>
      <c r="Z39" s="103">
        <f t="shared" si="4"/>
        <v>3</v>
      </c>
      <c r="AA39" s="5"/>
      <c r="AB39" s="5"/>
      <c r="AC39" s="7"/>
      <c r="AD39" s="103">
        <f t="shared" si="5"/>
        <v>0</v>
      </c>
      <c r="AE39" s="5"/>
      <c r="AF39" s="103">
        <f t="shared" si="6"/>
        <v>0</v>
      </c>
      <c r="AG39" s="105">
        <f t="shared" si="10"/>
        <v>3</v>
      </c>
      <c r="AH39" s="146">
        <f t="shared" si="7"/>
        <v>102.90458092676516</v>
      </c>
      <c r="AI39" s="39"/>
    </row>
    <row r="40" spans="1:35">
      <c r="A40" s="53">
        <v>38</v>
      </c>
      <c r="B40" s="51" t="s">
        <v>244</v>
      </c>
      <c r="C40" s="101" t="s">
        <v>111</v>
      </c>
      <c r="D40" s="51" t="str">
        <f>VLOOKUP(C40,职称信息表!$C:$K,8,FALSE)</f>
        <v>讲师</v>
      </c>
      <c r="E40" s="51" t="str">
        <f>VLOOKUP(C40,职称信息表!$C:$K,9,FALSE)</f>
        <v>专任教师</v>
      </c>
      <c r="F40" s="51" t="str">
        <f>VLOOKUP(C40,职称信息表!$C:$L,10,FALSE)</f>
        <v>中级</v>
      </c>
      <c r="G40" s="93">
        <f>VLOOKUP(C40,工作量!$C:$I,7,FALSE)</f>
        <v>0</v>
      </c>
      <c r="H40" s="52"/>
      <c r="I40" s="52"/>
      <c r="J40" s="52" t="e">
        <f>AVERAGE(H40,I40)</f>
        <v>#DIV/0!</v>
      </c>
      <c r="K40" s="53"/>
      <c r="L40" s="54"/>
      <c r="M40" s="55"/>
      <c r="N40" s="55"/>
      <c r="O40" s="103">
        <f t="shared" si="2"/>
        <v>0</v>
      </c>
      <c r="P40" s="55"/>
      <c r="Q40" s="55"/>
      <c r="R40" s="55"/>
      <c r="S40" s="55"/>
      <c r="T40" s="55"/>
      <c r="U40" s="103">
        <f t="shared" si="3"/>
        <v>0</v>
      </c>
      <c r="V40" s="105">
        <f t="shared" si="9"/>
        <v>0</v>
      </c>
      <c r="W40" s="55"/>
      <c r="X40" s="55"/>
      <c r="Y40" s="55"/>
      <c r="Z40" s="103">
        <f t="shared" si="4"/>
        <v>0</v>
      </c>
      <c r="AA40" s="55"/>
      <c r="AB40" s="55"/>
      <c r="AC40" s="56"/>
      <c r="AD40" s="103">
        <f t="shared" si="5"/>
        <v>0</v>
      </c>
      <c r="AE40" s="55"/>
      <c r="AF40" s="103">
        <f t="shared" si="6"/>
        <v>0</v>
      </c>
      <c r="AG40" s="105">
        <f t="shared" si="10"/>
        <v>0</v>
      </c>
      <c r="AH40" s="146">
        <f t="shared" si="7"/>
        <v>0</v>
      </c>
      <c r="AI40" s="60"/>
    </row>
    <row r="41" spans="1:35">
      <c r="A41" s="53">
        <v>39</v>
      </c>
      <c r="B41" s="51" t="s">
        <v>244</v>
      </c>
      <c r="C41" s="101" t="s">
        <v>112</v>
      </c>
      <c r="D41" s="51" t="str">
        <f>VLOOKUP(C41,职称信息表!$C:$K,8,FALSE)</f>
        <v>讲师</v>
      </c>
      <c r="E41" s="51" t="str">
        <f>VLOOKUP(C41,职称信息表!$C:$K,9,FALSE)</f>
        <v>专任教师</v>
      </c>
      <c r="F41" s="51" t="str">
        <f>VLOOKUP(C41,职称信息表!$C:$L,10,FALSE)</f>
        <v>中级</v>
      </c>
      <c r="G41" s="93">
        <f>VLOOKUP(C41,工作量!$C:$I,7,FALSE)</f>
        <v>0</v>
      </c>
      <c r="H41" s="52"/>
      <c r="I41" s="52"/>
      <c r="J41" s="52" t="e">
        <f>AVERAGE(H41,I41)</f>
        <v>#DIV/0!</v>
      </c>
      <c r="K41" s="53"/>
      <c r="L41" s="54"/>
      <c r="M41" s="55"/>
      <c r="N41" s="55"/>
      <c r="O41" s="103">
        <f t="shared" si="2"/>
        <v>0</v>
      </c>
      <c r="P41" s="55"/>
      <c r="Q41" s="55"/>
      <c r="R41" s="55"/>
      <c r="S41" s="55"/>
      <c r="T41" s="55"/>
      <c r="U41" s="103">
        <f t="shared" si="3"/>
        <v>0</v>
      </c>
      <c r="V41" s="105">
        <f t="shared" si="9"/>
        <v>0</v>
      </c>
      <c r="W41" s="55"/>
      <c r="X41" s="55"/>
      <c r="Y41" s="55"/>
      <c r="Z41" s="103">
        <f t="shared" si="4"/>
        <v>0</v>
      </c>
      <c r="AA41" s="55"/>
      <c r="AB41" s="55"/>
      <c r="AC41" s="56"/>
      <c r="AD41" s="103">
        <f t="shared" si="5"/>
        <v>0</v>
      </c>
      <c r="AE41" s="55"/>
      <c r="AF41" s="103">
        <f t="shared" si="6"/>
        <v>0</v>
      </c>
      <c r="AG41" s="105">
        <f t="shared" si="10"/>
        <v>0</v>
      </c>
      <c r="AH41" s="146">
        <f t="shared" si="7"/>
        <v>0</v>
      </c>
      <c r="AI41" s="96" t="s">
        <v>1262</v>
      </c>
    </row>
    <row r="42" spans="1:35">
      <c r="A42" s="22">
        <v>40</v>
      </c>
      <c r="B42" s="32" t="s">
        <v>245</v>
      </c>
      <c r="C42" s="100" t="s">
        <v>113</v>
      </c>
      <c r="D42" s="32" t="str">
        <f>VLOOKUP(C42,职称信息表!$C:$K,8,FALSE)</f>
        <v>教授</v>
      </c>
      <c r="E42" s="32" t="str">
        <f>VLOOKUP(C42,职称信息表!$C:$K,9,FALSE)</f>
        <v>专任教师</v>
      </c>
      <c r="F42" s="32" t="str">
        <f>VLOOKUP(C42,职称信息表!$C:$L,10,FALSE)</f>
        <v>正高</v>
      </c>
      <c r="G42" s="93">
        <f>VLOOKUP(C42,工作量!$C:$I,7,FALSE)</f>
        <v>88.941011965056489</v>
      </c>
      <c r="H42" s="47">
        <v>90.466999999999999</v>
      </c>
      <c r="I42" s="47">
        <v>90.53</v>
      </c>
      <c r="J42" s="43">
        <f>AVERAGE(H42,I42)</f>
        <v>90.498500000000007</v>
      </c>
      <c r="K42" s="22">
        <v>63</v>
      </c>
      <c r="L42" s="25">
        <f>(1.6-K42/113)*62.5</f>
        <v>65.154867256637175</v>
      </c>
      <c r="M42" s="4">
        <v>37.5</v>
      </c>
      <c r="N42" s="4"/>
      <c r="O42" s="103">
        <f t="shared" si="2"/>
        <v>37.5</v>
      </c>
      <c r="P42" s="5">
        <v>35</v>
      </c>
      <c r="Q42" s="5"/>
      <c r="R42" s="5">
        <v>15</v>
      </c>
      <c r="S42" s="5"/>
      <c r="T42" s="5"/>
      <c r="U42" s="103">
        <f t="shared" si="3"/>
        <v>50</v>
      </c>
      <c r="V42" s="105">
        <f t="shared" si="9"/>
        <v>87.5</v>
      </c>
      <c r="W42" s="5">
        <v>15</v>
      </c>
      <c r="X42" s="5"/>
      <c r="Y42" s="5"/>
      <c r="Z42" s="103">
        <f t="shared" si="4"/>
        <v>15</v>
      </c>
      <c r="AA42" s="5">
        <v>4</v>
      </c>
      <c r="AB42" s="5"/>
      <c r="AC42" s="7"/>
      <c r="AD42" s="103">
        <f t="shared" si="5"/>
        <v>4</v>
      </c>
      <c r="AE42" s="5"/>
      <c r="AF42" s="103">
        <f t="shared" si="6"/>
        <v>0</v>
      </c>
      <c r="AG42" s="105">
        <f t="shared" si="10"/>
        <v>19</v>
      </c>
      <c r="AH42" s="146">
        <f t="shared" si="7"/>
        <v>260.59587922169368</v>
      </c>
      <c r="AI42" s="39"/>
    </row>
    <row r="43" spans="1:35">
      <c r="A43" s="22">
        <v>41</v>
      </c>
      <c r="B43" s="32" t="s">
        <v>245</v>
      </c>
      <c r="C43" s="100" t="s">
        <v>114</v>
      </c>
      <c r="D43" s="32" t="str">
        <f>VLOOKUP(C43,职称信息表!$C:$K,8,FALSE)</f>
        <v>副教授</v>
      </c>
      <c r="E43" s="32" t="str">
        <f>VLOOKUP(C43,职称信息表!$C:$K,9,FALSE)</f>
        <v>专任教师</v>
      </c>
      <c r="F43" s="32" t="str">
        <f>VLOOKUP(C43,职称信息表!$C:$L,10,FALSE)</f>
        <v>副高</v>
      </c>
      <c r="G43" s="93">
        <f>VLOOKUP(C43,工作量!$C:$I,7,FALSE)</f>
        <v>74.302281425259366</v>
      </c>
      <c r="H43" s="47">
        <v>89.201999999999998</v>
      </c>
      <c r="I43" s="47">
        <v>91.842000000000013</v>
      </c>
      <c r="J43" s="43">
        <f>AVERAGE(H43,I43)</f>
        <v>90.522000000000006</v>
      </c>
      <c r="K43" s="22">
        <v>62</v>
      </c>
      <c r="L43" s="25">
        <f>(1.6-K43/113)*62.5</f>
        <v>65.707964601769916</v>
      </c>
      <c r="M43" s="4">
        <v>22</v>
      </c>
      <c r="N43" s="4"/>
      <c r="O43" s="103">
        <f t="shared" si="2"/>
        <v>22</v>
      </c>
      <c r="P43" s="5">
        <v>25</v>
      </c>
      <c r="Q43" s="5"/>
      <c r="R43" s="5"/>
      <c r="S43" s="5"/>
      <c r="T43" s="5"/>
      <c r="U43" s="103">
        <f t="shared" si="3"/>
        <v>25</v>
      </c>
      <c r="V43" s="105">
        <f t="shared" si="9"/>
        <v>47</v>
      </c>
      <c r="W43" s="5"/>
      <c r="X43" s="5"/>
      <c r="Y43" s="5"/>
      <c r="Z43" s="103">
        <f t="shared" si="4"/>
        <v>0</v>
      </c>
      <c r="AA43" s="5"/>
      <c r="AB43" s="5"/>
      <c r="AC43" s="7"/>
      <c r="AD43" s="103">
        <f t="shared" si="5"/>
        <v>0</v>
      </c>
      <c r="AE43" s="5"/>
      <c r="AF43" s="103">
        <f t="shared" si="6"/>
        <v>0</v>
      </c>
      <c r="AG43" s="105">
        <f t="shared" si="10"/>
        <v>0</v>
      </c>
      <c r="AH43" s="146">
        <f t="shared" si="7"/>
        <v>187.01024602702927</v>
      </c>
      <c r="AI43" s="39"/>
    </row>
    <row r="44" spans="1:35">
      <c r="A44" s="22">
        <v>42</v>
      </c>
      <c r="B44" s="32" t="s">
        <v>245</v>
      </c>
      <c r="C44" s="100" t="s">
        <v>235</v>
      </c>
      <c r="D44" s="32" t="str">
        <f>VLOOKUP(C44,职称信息表!$C:$K,8,FALSE)</f>
        <v>副教授</v>
      </c>
      <c r="E44" s="32" t="str">
        <f>VLOOKUP(C44,职称信息表!$C:$K,9,FALSE)</f>
        <v>专任教师</v>
      </c>
      <c r="F44" s="32" t="str">
        <f>VLOOKUP(C44,职称信息表!$C:$L,10,FALSE)</f>
        <v>副高</v>
      </c>
      <c r="G44" s="93">
        <f>VLOOKUP(C44,工作量!$C:$I,7,FALSE)</f>
        <v>32.748251980474897</v>
      </c>
      <c r="H44" s="47">
        <v>89.7</v>
      </c>
      <c r="I44" s="47"/>
      <c r="J44" s="43">
        <f>AVERAGE(H44,I44)</f>
        <v>89.7</v>
      </c>
      <c r="K44" s="22">
        <v>88</v>
      </c>
      <c r="L44" s="25">
        <f>(1.6-K44/113)*62.5</f>
        <v>51.327433628318587</v>
      </c>
      <c r="M44" s="4"/>
      <c r="N44" s="4"/>
      <c r="O44" s="103">
        <f t="shared" si="2"/>
        <v>0</v>
      </c>
      <c r="P44" s="5"/>
      <c r="Q44" s="5"/>
      <c r="R44" s="5"/>
      <c r="S44" s="5"/>
      <c r="T44" s="5"/>
      <c r="U44" s="103">
        <f t="shared" si="3"/>
        <v>0</v>
      </c>
      <c r="V44" s="105">
        <f t="shared" si="9"/>
        <v>0</v>
      </c>
      <c r="W44" s="5"/>
      <c r="X44" s="5"/>
      <c r="Y44" s="5"/>
      <c r="Z44" s="103">
        <f t="shared" si="4"/>
        <v>0</v>
      </c>
      <c r="AA44" s="5"/>
      <c r="AB44" s="5"/>
      <c r="AC44" s="7"/>
      <c r="AD44" s="103">
        <f t="shared" si="5"/>
        <v>0</v>
      </c>
      <c r="AE44" s="5"/>
      <c r="AF44" s="103">
        <f t="shared" si="6"/>
        <v>0</v>
      </c>
      <c r="AG44" s="105">
        <f t="shared" si="10"/>
        <v>0</v>
      </c>
      <c r="AH44" s="146">
        <f t="shared" si="7"/>
        <v>84.075685608793492</v>
      </c>
      <c r="AI44" s="39"/>
    </row>
    <row r="45" spans="1:35">
      <c r="A45" s="53">
        <v>43</v>
      </c>
      <c r="B45" s="51" t="s">
        <v>245</v>
      </c>
      <c r="C45" s="101" t="s">
        <v>115</v>
      </c>
      <c r="D45" s="51" t="str">
        <f>VLOOKUP(C45,职称信息表!$C:$K,8,FALSE)</f>
        <v>副教授</v>
      </c>
      <c r="E45" s="51" t="str">
        <f>VLOOKUP(C45,职称信息表!$C:$K,9,FALSE)</f>
        <v>专任教师</v>
      </c>
      <c r="F45" s="51" t="str">
        <f>VLOOKUP(C45,职称信息表!$C:$L,10,FALSE)</f>
        <v>副高</v>
      </c>
      <c r="G45" s="93">
        <f>VLOOKUP(C45,工作量!$C:$I,7,FALSE)</f>
        <v>23.014205541099031</v>
      </c>
      <c r="H45" s="52"/>
      <c r="I45" s="52"/>
      <c r="J45" s="52" t="e">
        <f>AVERAGE(H45,I45)</f>
        <v>#DIV/0!</v>
      </c>
      <c r="K45" s="53"/>
      <c r="L45" s="54"/>
      <c r="M45" s="55"/>
      <c r="N45" s="55"/>
      <c r="O45" s="103">
        <f t="shared" si="2"/>
        <v>0</v>
      </c>
      <c r="P45" s="55"/>
      <c r="Q45" s="55"/>
      <c r="R45" s="55"/>
      <c r="S45" s="55"/>
      <c r="T45" s="55"/>
      <c r="U45" s="103">
        <f t="shared" si="3"/>
        <v>0</v>
      </c>
      <c r="V45" s="105">
        <f t="shared" si="9"/>
        <v>0</v>
      </c>
      <c r="W45" s="55">
        <v>50</v>
      </c>
      <c r="X45" s="55"/>
      <c r="Y45" s="55"/>
      <c r="Z45" s="103">
        <f t="shared" si="4"/>
        <v>50</v>
      </c>
      <c r="AA45" s="55"/>
      <c r="AB45" s="55"/>
      <c r="AC45" s="56"/>
      <c r="AD45" s="103">
        <f t="shared" si="5"/>
        <v>0</v>
      </c>
      <c r="AE45" s="55"/>
      <c r="AF45" s="103">
        <f t="shared" si="6"/>
        <v>0</v>
      </c>
      <c r="AG45" s="105">
        <f t="shared" si="10"/>
        <v>50</v>
      </c>
      <c r="AH45" s="146">
        <f t="shared" si="7"/>
        <v>73.014205541099031</v>
      </c>
      <c r="AI45" s="60"/>
    </row>
    <row r="46" spans="1:35">
      <c r="A46" s="53">
        <v>44</v>
      </c>
      <c r="B46" s="51" t="s">
        <v>245</v>
      </c>
      <c r="C46" s="101" t="s">
        <v>234</v>
      </c>
      <c r="D46" s="51" t="str">
        <f>VLOOKUP(C46,职称信息表!$C:$K,8,FALSE)</f>
        <v>副研究员</v>
      </c>
      <c r="E46" s="51" t="str">
        <f>VLOOKUP(C46,职称信息表!$C:$K,9,FALSE)</f>
        <v>专任教师</v>
      </c>
      <c r="F46" s="51" t="str">
        <f>VLOOKUP(C46,职称信息表!$C:$L,10,FALSE)</f>
        <v>副高</v>
      </c>
      <c r="G46" s="93">
        <f>VLOOKUP(C46,工作量!$C:$I,7,FALSE)</f>
        <v>0</v>
      </c>
      <c r="H46" s="52"/>
      <c r="I46" s="52"/>
      <c r="J46" s="52" t="e">
        <f>AVERAGE(H46,I46)</f>
        <v>#DIV/0!</v>
      </c>
      <c r="K46" s="53"/>
      <c r="L46" s="54"/>
      <c r="M46" s="55"/>
      <c r="N46" s="55"/>
      <c r="O46" s="103">
        <f t="shared" si="2"/>
        <v>0</v>
      </c>
      <c r="P46" s="55"/>
      <c r="Q46" s="55"/>
      <c r="R46" s="55"/>
      <c r="S46" s="55"/>
      <c r="T46" s="55"/>
      <c r="U46" s="103">
        <f t="shared" si="3"/>
        <v>0</v>
      </c>
      <c r="V46" s="105">
        <f t="shared" si="9"/>
        <v>0</v>
      </c>
      <c r="W46" s="55"/>
      <c r="X46" s="55"/>
      <c r="Y46" s="55"/>
      <c r="Z46" s="103">
        <f t="shared" si="4"/>
        <v>0</v>
      </c>
      <c r="AA46" s="55"/>
      <c r="AB46" s="55"/>
      <c r="AC46" s="56"/>
      <c r="AD46" s="103">
        <f t="shared" si="5"/>
        <v>0</v>
      </c>
      <c r="AE46" s="55"/>
      <c r="AF46" s="103">
        <f t="shared" si="6"/>
        <v>0</v>
      </c>
      <c r="AG46" s="105">
        <f t="shared" si="10"/>
        <v>0</v>
      </c>
      <c r="AH46" s="146">
        <f t="shared" si="7"/>
        <v>0</v>
      </c>
      <c r="AI46" s="60"/>
    </row>
    <row r="47" spans="1:35">
      <c r="A47" s="22">
        <v>45</v>
      </c>
      <c r="B47" s="32" t="s">
        <v>245</v>
      </c>
      <c r="C47" s="100" t="s">
        <v>233</v>
      </c>
      <c r="D47" s="32" t="str">
        <f>VLOOKUP(C47,职称信息表!$C:$K,8,FALSE)</f>
        <v>讲师</v>
      </c>
      <c r="E47" s="32" t="str">
        <f>VLOOKUP(C47,职称信息表!$C:$K,9,FALSE)</f>
        <v>专任教师</v>
      </c>
      <c r="F47" s="32" t="str">
        <f>VLOOKUP(C47,职称信息表!$C:$L,10,FALSE)</f>
        <v>中级</v>
      </c>
      <c r="G47" s="93">
        <f>VLOOKUP(C47,工作量!$C:$I,7,FALSE)</f>
        <v>90.326250893440232</v>
      </c>
      <c r="H47" s="47">
        <v>89.275000000000006</v>
      </c>
      <c r="I47" s="47">
        <v>89.463999999999999</v>
      </c>
      <c r="J47" s="43">
        <f>AVERAGE(H47,I47)</f>
        <v>89.369500000000002</v>
      </c>
      <c r="K47" s="22">
        <v>93</v>
      </c>
      <c r="L47" s="25">
        <f>(1.6-K47/113)*62.5</f>
        <v>48.561946902654874</v>
      </c>
      <c r="M47" s="4">
        <v>30</v>
      </c>
      <c r="N47" s="4"/>
      <c r="O47" s="103">
        <f t="shared" si="2"/>
        <v>30</v>
      </c>
      <c r="P47" s="5"/>
      <c r="Q47" s="5"/>
      <c r="R47" s="5"/>
      <c r="S47" s="5"/>
      <c r="T47" s="5"/>
      <c r="U47" s="103">
        <f t="shared" si="3"/>
        <v>0</v>
      </c>
      <c r="V47" s="105">
        <f t="shared" si="9"/>
        <v>30</v>
      </c>
      <c r="W47" s="5"/>
      <c r="X47" s="5"/>
      <c r="Y47" s="5"/>
      <c r="Z47" s="103">
        <f t="shared" si="4"/>
        <v>0</v>
      </c>
      <c r="AA47" s="5"/>
      <c r="AB47" s="5"/>
      <c r="AC47" s="7"/>
      <c r="AD47" s="103">
        <f t="shared" si="5"/>
        <v>0</v>
      </c>
      <c r="AE47" s="5">
        <v>5</v>
      </c>
      <c r="AF47" s="103">
        <f t="shared" si="6"/>
        <v>5</v>
      </c>
      <c r="AG47" s="105">
        <f t="shared" si="10"/>
        <v>5</v>
      </c>
      <c r="AH47" s="146">
        <f t="shared" si="7"/>
        <v>173.88819779609511</v>
      </c>
      <c r="AI47" s="39"/>
    </row>
    <row r="48" spans="1:35">
      <c r="A48" s="22">
        <v>46</v>
      </c>
      <c r="B48" s="32" t="s">
        <v>245</v>
      </c>
      <c r="C48" s="100" t="s">
        <v>116</v>
      </c>
      <c r="D48" s="32" t="str">
        <f>VLOOKUP(C48,职称信息表!$C:$K,8,FALSE)</f>
        <v>副教授</v>
      </c>
      <c r="E48" s="32" t="str">
        <f>VLOOKUP(C48,职称信息表!$C:$K,9,FALSE)</f>
        <v>专任教师</v>
      </c>
      <c r="F48" s="32" t="str">
        <f>VLOOKUP(C48,职称信息表!$C:$L,10,FALSE)</f>
        <v>副高</v>
      </c>
      <c r="G48" s="93">
        <f>VLOOKUP(C48,工作量!$C:$I,7,FALSE)</f>
        <v>70.586177303243161</v>
      </c>
      <c r="H48" s="47">
        <v>92.314999999999998</v>
      </c>
      <c r="I48" s="47"/>
      <c r="J48" s="43">
        <f>AVERAGE(H48,I48)</f>
        <v>92.314999999999998</v>
      </c>
      <c r="K48" s="22">
        <v>5</v>
      </c>
      <c r="L48" s="25">
        <f>(1.6-K48/113)*62.5</f>
        <v>97.23451327433628</v>
      </c>
      <c r="M48" s="4">
        <v>17</v>
      </c>
      <c r="N48" s="4"/>
      <c r="O48" s="103">
        <f t="shared" si="2"/>
        <v>17</v>
      </c>
      <c r="P48" s="5"/>
      <c r="Q48" s="5"/>
      <c r="R48" s="5"/>
      <c r="S48" s="5"/>
      <c r="T48" s="5"/>
      <c r="U48" s="103">
        <f t="shared" si="3"/>
        <v>0</v>
      </c>
      <c r="V48" s="105">
        <f t="shared" si="9"/>
        <v>17</v>
      </c>
      <c r="W48" s="5">
        <v>9</v>
      </c>
      <c r="X48" s="5"/>
      <c r="Y48" s="5"/>
      <c r="Z48" s="103">
        <f t="shared" si="4"/>
        <v>9</v>
      </c>
      <c r="AA48" s="5">
        <v>2</v>
      </c>
      <c r="AB48" s="5">
        <v>13</v>
      </c>
      <c r="AC48" s="9"/>
      <c r="AD48" s="103">
        <f t="shared" si="5"/>
        <v>15</v>
      </c>
      <c r="AE48" s="5"/>
      <c r="AF48" s="103">
        <f t="shared" si="6"/>
        <v>0</v>
      </c>
      <c r="AG48" s="105">
        <f t="shared" si="10"/>
        <v>24</v>
      </c>
      <c r="AH48" s="146">
        <f t="shared" si="7"/>
        <v>208.82069057757946</v>
      </c>
      <c r="AI48" s="39"/>
    </row>
    <row r="49" spans="1:35">
      <c r="A49" s="22">
        <v>47</v>
      </c>
      <c r="B49" s="32" t="s">
        <v>245</v>
      </c>
      <c r="C49" s="100" t="s">
        <v>117</v>
      </c>
      <c r="D49" s="32" t="str">
        <f>VLOOKUP(C49,职称信息表!$C:$K,8,FALSE)</f>
        <v>副教授</v>
      </c>
      <c r="E49" s="32" t="str">
        <f>VLOOKUP(C49,职称信息表!$C:$K,9,FALSE)</f>
        <v>专任教师</v>
      </c>
      <c r="F49" s="32" t="str">
        <f>VLOOKUP(C49,职称信息表!$C:$L,10,FALSE)</f>
        <v>副高</v>
      </c>
      <c r="G49" s="93">
        <f>VLOOKUP(C49,工作量!$C:$I,7,FALSE)</f>
        <v>49.72137965890218</v>
      </c>
      <c r="H49" s="47">
        <v>92.003</v>
      </c>
      <c r="I49" s="47">
        <v>91.03</v>
      </c>
      <c r="J49" s="43">
        <f>AVERAGE(H49,I49)</f>
        <v>91.516500000000008</v>
      </c>
      <c r="K49" s="22">
        <v>28</v>
      </c>
      <c r="L49" s="25">
        <f>(1.6-K49/113)*62.5</f>
        <v>84.513274336283189</v>
      </c>
      <c r="M49" s="4"/>
      <c r="N49" s="4"/>
      <c r="O49" s="103">
        <f t="shared" si="2"/>
        <v>0</v>
      </c>
      <c r="P49" s="5"/>
      <c r="Q49" s="5"/>
      <c r="R49" s="5"/>
      <c r="S49" s="5"/>
      <c r="T49" s="5"/>
      <c r="U49" s="103">
        <f t="shared" si="3"/>
        <v>0</v>
      </c>
      <c r="V49" s="105">
        <f t="shared" si="9"/>
        <v>0</v>
      </c>
      <c r="W49" s="5"/>
      <c r="X49" s="5"/>
      <c r="Y49" s="5"/>
      <c r="Z49" s="103">
        <f t="shared" si="4"/>
        <v>0</v>
      </c>
      <c r="AA49" s="5">
        <v>2</v>
      </c>
      <c r="AB49" s="5"/>
      <c r="AC49" s="7"/>
      <c r="AD49" s="103">
        <f t="shared" si="5"/>
        <v>2</v>
      </c>
      <c r="AE49" s="5"/>
      <c r="AF49" s="103">
        <f t="shared" si="6"/>
        <v>0</v>
      </c>
      <c r="AG49" s="105">
        <f t="shared" si="10"/>
        <v>2</v>
      </c>
      <c r="AH49" s="146">
        <f t="shared" si="7"/>
        <v>136.23465399518537</v>
      </c>
      <c r="AI49" s="39"/>
    </row>
    <row r="50" spans="1:35">
      <c r="A50" s="53">
        <v>48</v>
      </c>
      <c r="B50" s="51" t="s">
        <v>245</v>
      </c>
      <c r="C50" s="101" t="s">
        <v>118</v>
      </c>
      <c r="D50" s="51" t="str">
        <f>VLOOKUP(C50,职称信息表!$C:$K,8,FALSE)</f>
        <v>副教授</v>
      </c>
      <c r="E50" s="51" t="str">
        <f>VLOOKUP(C50,职称信息表!$C:$K,9,FALSE)</f>
        <v>专任教师</v>
      </c>
      <c r="F50" s="51" t="str">
        <f>VLOOKUP(C50,职称信息表!$C:$L,10,FALSE)</f>
        <v>副高</v>
      </c>
      <c r="G50" s="93">
        <f>VLOOKUP(C50,工作量!$C:$I,7,FALSE)</f>
        <v>0</v>
      </c>
      <c r="H50" s="52"/>
      <c r="I50" s="52"/>
      <c r="J50" s="52" t="e">
        <f>AVERAGE(H50,I50)</f>
        <v>#DIV/0!</v>
      </c>
      <c r="K50" s="53"/>
      <c r="L50" s="54"/>
      <c r="M50" s="55"/>
      <c r="N50" s="55"/>
      <c r="O50" s="103">
        <f t="shared" si="2"/>
        <v>0</v>
      </c>
      <c r="P50" s="55"/>
      <c r="Q50" s="55"/>
      <c r="R50" s="55"/>
      <c r="S50" s="55"/>
      <c r="T50" s="55"/>
      <c r="U50" s="103">
        <f t="shared" si="3"/>
        <v>0</v>
      </c>
      <c r="V50" s="105">
        <f t="shared" si="9"/>
        <v>0</v>
      </c>
      <c r="W50" s="55"/>
      <c r="X50" s="55"/>
      <c r="Y50" s="55"/>
      <c r="Z50" s="103">
        <f t="shared" si="4"/>
        <v>0</v>
      </c>
      <c r="AA50" s="55"/>
      <c r="AB50" s="55"/>
      <c r="AC50" s="56"/>
      <c r="AD50" s="103">
        <f t="shared" si="5"/>
        <v>0</v>
      </c>
      <c r="AE50" s="55"/>
      <c r="AF50" s="103">
        <f t="shared" si="6"/>
        <v>0</v>
      </c>
      <c r="AG50" s="105">
        <f t="shared" si="10"/>
        <v>0</v>
      </c>
      <c r="AH50" s="146">
        <f t="shared" si="7"/>
        <v>0</v>
      </c>
      <c r="AI50" s="60"/>
    </row>
    <row r="51" spans="1:35" ht="15" customHeight="1">
      <c r="A51" s="22">
        <v>49</v>
      </c>
      <c r="B51" s="32" t="s">
        <v>245</v>
      </c>
      <c r="C51" s="100" t="s">
        <v>119</v>
      </c>
      <c r="D51" s="32" t="str">
        <f>VLOOKUP(C51,职称信息表!$C:$K,8,FALSE)</f>
        <v>副教授</v>
      </c>
      <c r="E51" s="32" t="str">
        <f>VLOOKUP(C51,职称信息表!$C:$K,9,FALSE)</f>
        <v>专任教师</v>
      </c>
      <c r="F51" s="32" t="str">
        <f>VLOOKUP(C51,职称信息表!$C:$L,10,FALSE)</f>
        <v>副高</v>
      </c>
      <c r="G51" s="93">
        <f>VLOOKUP(C51,工作量!$C:$I,7,FALSE)</f>
        <v>95.468862091332696</v>
      </c>
      <c r="H51" s="47">
        <v>82.578000000000003</v>
      </c>
      <c r="I51" s="47">
        <v>91.663999999999987</v>
      </c>
      <c r="J51" s="43">
        <f>AVERAGE(H51,I51)</f>
        <v>87.120999999999995</v>
      </c>
      <c r="K51" s="22">
        <v>108</v>
      </c>
      <c r="L51" s="25">
        <f t="shared" ref="L51:L60" si="11">(1.6-K51/113)*62.5</f>
        <v>40.26548672566372</v>
      </c>
      <c r="M51" s="4">
        <v>20</v>
      </c>
      <c r="N51" s="4"/>
      <c r="O51" s="103">
        <f t="shared" si="2"/>
        <v>20</v>
      </c>
      <c r="P51" s="5"/>
      <c r="Q51" s="5"/>
      <c r="R51" s="5"/>
      <c r="S51" s="5"/>
      <c r="T51" s="5"/>
      <c r="U51" s="103">
        <f t="shared" si="3"/>
        <v>0</v>
      </c>
      <c r="V51" s="105">
        <f t="shared" si="9"/>
        <v>20</v>
      </c>
      <c r="W51" s="5">
        <v>130</v>
      </c>
      <c r="X51" s="5"/>
      <c r="Y51" s="5"/>
      <c r="Z51" s="103">
        <f t="shared" si="4"/>
        <v>130</v>
      </c>
      <c r="AA51" s="5"/>
      <c r="AB51" s="5">
        <v>20</v>
      </c>
      <c r="AC51" s="7"/>
      <c r="AD51" s="103">
        <f t="shared" si="5"/>
        <v>20</v>
      </c>
      <c r="AE51" s="5"/>
      <c r="AF51" s="103">
        <f t="shared" si="6"/>
        <v>0</v>
      </c>
      <c r="AG51" s="105">
        <f t="shared" si="10"/>
        <v>150</v>
      </c>
      <c r="AH51" s="146">
        <f t="shared" si="7"/>
        <v>305.73434881699643</v>
      </c>
      <c r="AI51" s="39"/>
    </row>
    <row r="52" spans="1:35">
      <c r="A52" s="22">
        <v>50</v>
      </c>
      <c r="B52" s="32" t="s">
        <v>245</v>
      </c>
      <c r="C52" s="100" t="s">
        <v>120</v>
      </c>
      <c r="D52" s="32" t="str">
        <f>VLOOKUP(C52,职称信息表!$C:$K,8,FALSE)</f>
        <v>讲师</v>
      </c>
      <c r="E52" s="32" t="str">
        <f>VLOOKUP(C52,职称信息表!$C:$K,9,FALSE)</f>
        <v>专任教师</v>
      </c>
      <c r="F52" s="32" t="str">
        <f>VLOOKUP(C52,职称信息表!$C:$L,10,FALSE)</f>
        <v>中级</v>
      </c>
      <c r="G52" s="93">
        <f>VLOOKUP(C52,工作量!$C:$I,7,FALSE)</f>
        <v>94.958144681082899</v>
      </c>
      <c r="H52" s="47">
        <v>91.6</v>
      </c>
      <c r="I52" s="47">
        <v>91.861999999999995</v>
      </c>
      <c r="J52" s="43">
        <f>AVERAGE(H52,I52)</f>
        <v>91.730999999999995</v>
      </c>
      <c r="K52" s="22">
        <v>18</v>
      </c>
      <c r="L52" s="25">
        <f t="shared" si="11"/>
        <v>90.04424778761063</v>
      </c>
      <c r="M52" s="4"/>
      <c r="N52" s="4"/>
      <c r="O52" s="103">
        <f t="shared" si="2"/>
        <v>0</v>
      </c>
      <c r="P52" s="5"/>
      <c r="Q52" s="5"/>
      <c r="R52" s="5">
        <v>7</v>
      </c>
      <c r="S52" s="5"/>
      <c r="T52" s="5"/>
      <c r="U52" s="103">
        <f t="shared" si="3"/>
        <v>7</v>
      </c>
      <c r="V52" s="105">
        <f t="shared" si="9"/>
        <v>7</v>
      </c>
      <c r="W52" s="5">
        <v>26</v>
      </c>
      <c r="X52" s="5"/>
      <c r="Y52" s="5"/>
      <c r="Z52" s="103">
        <f t="shared" si="4"/>
        <v>26</v>
      </c>
      <c r="AA52" s="5"/>
      <c r="AB52" s="5">
        <v>7</v>
      </c>
      <c r="AC52" s="7"/>
      <c r="AD52" s="103">
        <f t="shared" si="5"/>
        <v>7</v>
      </c>
      <c r="AE52" s="5"/>
      <c r="AF52" s="103">
        <f t="shared" si="6"/>
        <v>0</v>
      </c>
      <c r="AG52" s="105">
        <f t="shared" si="10"/>
        <v>33</v>
      </c>
      <c r="AH52" s="146">
        <f t="shared" si="7"/>
        <v>225.00239246869353</v>
      </c>
      <c r="AI52" s="39"/>
    </row>
    <row r="53" spans="1:35">
      <c r="A53" s="22">
        <v>51</v>
      </c>
      <c r="B53" s="32" t="s">
        <v>245</v>
      </c>
      <c r="C53" s="100" t="s">
        <v>121</v>
      </c>
      <c r="D53" s="32" t="str">
        <f>VLOOKUP(C53,职称信息表!$C:$K,8,FALSE)</f>
        <v>副教授</v>
      </c>
      <c r="E53" s="32" t="str">
        <f>VLOOKUP(C53,职称信息表!$C:$K,9,FALSE)</f>
        <v>专任教师</v>
      </c>
      <c r="F53" s="32" t="str">
        <f>VLOOKUP(C53,职称信息表!$C:$L,10,FALSE)</f>
        <v>副高</v>
      </c>
      <c r="G53" s="93">
        <f>VLOOKUP(C53,工作量!$C:$I,7,FALSE)</f>
        <v>100</v>
      </c>
      <c r="H53" s="47">
        <v>90.405000000000001</v>
      </c>
      <c r="I53" s="47">
        <v>90.364000000000004</v>
      </c>
      <c r="J53" s="43">
        <f>AVERAGE(H53,I53)</f>
        <v>90.384500000000003</v>
      </c>
      <c r="K53" s="22">
        <v>70</v>
      </c>
      <c r="L53" s="25">
        <f t="shared" si="11"/>
        <v>61.283185840707972</v>
      </c>
      <c r="M53" s="102">
        <v>109.5</v>
      </c>
      <c r="N53" s="102"/>
      <c r="O53" s="103">
        <f t="shared" si="2"/>
        <v>109.5</v>
      </c>
      <c r="P53" s="104">
        <v>9</v>
      </c>
      <c r="Q53" s="104"/>
      <c r="R53" s="104">
        <v>7</v>
      </c>
      <c r="S53" s="104"/>
      <c r="T53" s="104"/>
      <c r="U53" s="103">
        <f t="shared" si="3"/>
        <v>16</v>
      </c>
      <c r="V53" s="105">
        <f t="shared" si="9"/>
        <v>125.5</v>
      </c>
      <c r="W53" s="104"/>
      <c r="X53" s="104"/>
      <c r="Y53" s="104"/>
      <c r="Z53" s="103">
        <f t="shared" si="4"/>
        <v>0</v>
      </c>
      <c r="AA53" s="104">
        <v>7</v>
      </c>
      <c r="AB53" s="104">
        <v>30</v>
      </c>
      <c r="AC53" s="104">
        <v>30</v>
      </c>
      <c r="AD53" s="103">
        <f t="shared" si="5"/>
        <v>67</v>
      </c>
      <c r="AE53" s="104">
        <v>5</v>
      </c>
      <c r="AF53" s="103">
        <f t="shared" si="6"/>
        <v>5</v>
      </c>
      <c r="AG53" s="105">
        <f t="shared" si="10"/>
        <v>72</v>
      </c>
      <c r="AH53" s="146">
        <f t="shared" si="7"/>
        <v>358.78318584070797</v>
      </c>
      <c r="AI53" s="39"/>
    </row>
    <row r="54" spans="1:35">
      <c r="A54" s="22">
        <v>52</v>
      </c>
      <c r="B54" s="32" t="s">
        <v>245</v>
      </c>
      <c r="C54" s="100" t="s">
        <v>122</v>
      </c>
      <c r="D54" s="32" t="str">
        <f>VLOOKUP(C54,职称信息表!$C:$K,8,FALSE)</f>
        <v>讲师</v>
      </c>
      <c r="E54" s="32" t="str">
        <f>VLOOKUP(C54,职称信息表!$C:$K,9,FALSE)</f>
        <v>专任教师</v>
      </c>
      <c r="F54" s="32" t="str">
        <f>VLOOKUP(C54,职称信息表!$C:$L,10,FALSE)</f>
        <v>中级</v>
      </c>
      <c r="G54" s="93">
        <f>VLOOKUP(C54,工作量!$C:$I,7,FALSE)</f>
        <v>62.933304418237611</v>
      </c>
      <c r="H54" s="47">
        <v>92.481000000000009</v>
      </c>
      <c r="I54" s="47">
        <v>92.502999999999986</v>
      </c>
      <c r="J54" s="43">
        <f>AVERAGE(H54,I54)</f>
        <v>92.49199999999999</v>
      </c>
      <c r="K54" s="22">
        <v>2</v>
      </c>
      <c r="L54" s="25">
        <f t="shared" si="11"/>
        <v>98.893805309734518</v>
      </c>
      <c r="M54" s="4"/>
      <c r="N54" s="4"/>
      <c r="O54" s="103">
        <f t="shared" si="2"/>
        <v>0</v>
      </c>
      <c r="P54" s="5"/>
      <c r="Q54" s="5"/>
      <c r="R54" s="5"/>
      <c r="S54" s="5"/>
      <c r="T54" s="5"/>
      <c r="U54" s="103">
        <f t="shared" si="3"/>
        <v>0</v>
      </c>
      <c r="V54" s="105">
        <f t="shared" si="9"/>
        <v>0</v>
      </c>
      <c r="W54" s="5">
        <v>4</v>
      </c>
      <c r="X54" s="5"/>
      <c r="Y54" s="5"/>
      <c r="Z54" s="103">
        <f t="shared" si="4"/>
        <v>4</v>
      </c>
      <c r="AA54" s="5"/>
      <c r="AB54" s="5"/>
      <c r="AC54" s="7"/>
      <c r="AD54" s="103">
        <f t="shared" si="5"/>
        <v>0</v>
      </c>
      <c r="AE54" s="5"/>
      <c r="AF54" s="103">
        <f t="shared" si="6"/>
        <v>0</v>
      </c>
      <c r="AG54" s="105">
        <f t="shared" si="10"/>
        <v>4</v>
      </c>
      <c r="AH54" s="146">
        <f t="shared" si="7"/>
        <v>165.82710972797213</v>
      </c>
      <c r="AI54" s="39"/>
    </row>
    <row r="55" spans="1:35">
      <c r="A55" s="22">
        <v>53</v>
      </c>
      <c r="B55" s="32" t="s">
        <v>245</v>
      </c>
      <c r="C55" s="100" t="s">
        <v>123</v>
      </c>
      <c r="D55" s="32" t="str">
        <f>VLOOKUP(C55,职称信息表!$C:$K,8,FALSE)</f>
        <v>副教授</v>
      </c>
      <c r="E55" s="32" t="str">
        <f>VLOOKUP(C55,职称信息表!$C:$K,9,FALSE)</f>
        <v>专任教师</v>
      </c>
      <c r="F55" s="32" t="str">
        <f>VLOOKUP(C55,职称信息表!$C:$L,10,FALSE)</f>
        <v>副高</v>
      </c>
      <c r="G55" s="93">
        <f>VLOOKUP(C55,工作量!$C:$I,7,FALSE)</f>
        <v>80.376694547505934</v>
      </c>
      <c r="H55" s="47">
        <v>90.494</v>
      </c>
      <c r="I55" s="47">
        <v>90.23899999999999</v>
      </c>
      <c r="J55" s="43">
        <f>AVERAGE(H55,I55)</f>
        <v>90.366500000000002</v>
      </c>
      <c r="K55" s="22">
        <v>71</v>
      </c>
      <c r="L55" s="25">
        <f t="shared" si="11"/>
        <v>60.730088495575231</v>
      </c>
      <c r="M55" s="4">
        <v>5</v>
      </c>
      <c r="N55" s="4"/>
      <c r="O55" s="103">
        <f t="shared" si="2"/>
        <v>5</v>
      </c>
      <c r="P55" s="5"/>
      <c r="Q55" s="5"/>
      <c r="R55" s="5"/>
      <c r="S55" s="5"/>
      <c r="T55" s="5"/>
      <c r="U55" s="103">
        <f t="shared" si="3"/>
        <v>0</v>
      </c>
      <c r="V55" s="105">
        <f t="shared" si="9"/>
        <v>5</v>
      </c>
      <c r="W55" s="5">
        <v>65</v>
      </c>
      <c r="X55" s="5"/>
      <c r="Y55" s="5"/>
      <c r="Z55" s="103">
        <f t="shared" si="4"/>
        <v>65</v>
      </c>
      <c r="AA55" s="5"/>
      <c r="AB55" s="5"/>
      <c r="AC55" s="7"/>
      <c r="AD55" s="103">
        <f t="shared" si="5"/>
        <v>0</v>
      </c>
      <c r="AE55" s="5">
        <v>20</v>
      </c>
      <c r="AF55" s="103">
        <f t="shared" si="6"/>
        <v>20</v>
      </c>
      <c r="AG55" s="105">
        <f t="shared" si="10"/>
        <v>85</v>
      </c>
      <c r="AH55" s="146">
        <f t="shared" si="7"/>
        <v>231.10678304308118</v>
      </c>
      <c r="AI55" s="39"/>
    </row>
    <row r="56" spans="1:35">
      <c r="A56" s="22">
        <v>54</v>
      </c>
      <c r="B56" s="32" t="s">
        <v>245</v>
      </c>
      <c r="C56" s="100" t="s">
        <v>124</v>
      </c>
      <c r="D56" s="32" t="str">
        <f>VLOOKUP(C56,职称信息表!$C:$K,8,FALSE)</f>
        <v>副教授</v>
      </c>
      <c r="E56" s="32" t="str">
        <f>VLOOKUP(C56,职称信息表!$C:$K,9,FALSE)</f>
        <v>专任教师</v>
      </c>
      <c r="F56" s="32" t="str">
        <f>VLOOKUP(C56,职称信息表!$C:$L,10,FALSE)</f>
        <v>副高</v>
      </c>
      <c r="G56" s="93">
        <f>VLOOKUP(C56,工作量!$C:$I,7,FALSE)</f>
        <v>93.812751761712448</v>
      </c>
      <c r="H56" s="47">
        <v>91.07</v>
      </c>
      <c r="I56" s="47">
        <v>91.272999999999996</v>
      </c>
      <c r="J56" s="43">
        <f>AVERAGE(H56,I56)</f>
        <v>91.171499999999995</v>
      </c>
      <c r="K56" s="22">
        <v>43</v>
      </c>
      <c r="L56" s="25">
        <f t="shared" si="11"/>
        <v>76.216814159292042</v>
      </c>
      <c r="M56" s="4"/>
      <c r="N56" s="4"/>
      <c r="O56" s="103">
        <f t="shared" si="2"/>
        <v>0</v>
      </c>
      <c r="P56" s="5"/>
      <c r="Q56" s="5"/>
      <c r="R56" s="5"/>
      <c r="S56" s="5"/>
      <c r="T56" s="5"/>
      <c r="U56" s="103">
        <f t="shared" si="3"/>
        <v>0</v>
      </c>
      <c r="V56" s="105">
        <f t="shared" si="9"/>
        <v>0</v>
      </c>
      <c r="W56" s="5"/>
      <c r="X56" s="5"/>
      <c r="Y56" s="5"/>
      <c r="Z56" s="103">
        <f t="shared" si="4"/>
        <v>0</v>
      </c>
      <c r="AA56" s="5"/>
      <c r="AB56" s="5"/>
      <c r="AC56" s="7"/>
      <c r="AD56" s="103">
        <f t="shared" si="5"/>
        <v>0</v>
      </c>
      <c r="AE56" s="5"/>
      <c r="AF56" s="103">
        <f t="shared" si="6"/>
        <v>0</v>
      </c>
      <c r="AG56" s="105">
        <f t="shared" si="10"/>
        <v>0</v>
      </c>
      <c r="AH56" s="146">
        <f t="shared" si="7"/>
        <v>170.02956592100449</v>
      </c>
      <c r="AI56" s="39"/>
    </row>
    <row r="57" spans="1:35">
      <c r="A57" s="22">
        <v>55</v>
      </c>
      <c r="B57" s="32" t="s">
        <v>245</v>
      </c>
      <c r="C57" s="100" t="s">
        <v>125</v>
      </c>
      <c r="D57" s="32" t="str">
        <f>VLOOKUP(C57,职称信息表!$C:$K,8,FALSE)</f>
        <v>副教授</v>
      </c>
      <c r="E57" s="32" t="str">
        <f>VLOOKUP(C57,职称信息表!$C:$K,9,FALSE)</f>
        <v>专任教师</v>
      </c>
      <c r="F57" s="32" t="str">
        <f>VLOOKUP(C57,职称信息表!$C:$L,10,FALSE)</f>
        <v>副高</v>
      </c>
      <c r="G57" s="93">
        <f>VLOOKUP(C57,工作量!$C:$I,7,FALSE)</f>
        <v>88.185988421489455</v>
      </c>
      <c r="H57" s="47">
        <v>89.253999999999991</v>
      </c>
      <c r="I57" s="47">
        <v>89.988</v>
      </c>
      <c r="J57" s="43">
        <f>AVERAGE(H57,I57)</f>
        <v>89.620999999999995</v>
      </c>
      <c r="K57" s="22">
        <v>90</v>
      </c>
      <c r="L57" s="25">
        <f t="shared" si="11"/>
        <v>50.221238938053105</v>
      </c>
      <c r="M57" s="4"/>
      <c r="N57" s="4"/>
      <c r="O57" s="103">
        <f t="shared" si="2"/>
        <v>0</v>
      </c>
      <c r="P57" s="5"/>
      <c r="Q57" s="5"/>
      <c r="R57" s="5"/>
      <c r="S57" s="5"/>
      <c r="T57" s="5"/>
      <c r="U57" s="103">
        <f t="shared" si="3"/>
        <v>0</v>
      </c>
      <c r="V57" s="105">
        <f t="shared" si="9"/>
        <v>0</v>
      </c>
      <c r="W57" s="5"/>
      <c r="X57" s="5"/>
      <c r="Y57" s="5"/>
      <c r="Z57" s="103">
        <f t="shared" si="4"/>
        <v>0</v>
      </c>
      <c r="AA57" s="5">
        <v>7</v>
      </c>
      <c r="AB57" s="5"/>
      <c r="AC57" s="7"/>
      <c r="AD57" s="103">
        <f t="shared" si="5"/>
        <v>7</v>
      </c>
      <c r="AE57" s="5"/>
      <c r="AF57" s="103">
        <f t="shared" si="6"/>
        <v>0</v>
      </c>
      <c r="AG57" s="105">
        <f t="shared" si="10"/>
        <v>7</v>
      </c>
      <c r="AH57" s="146">
        <f t="shared" si="7"/>
        <v>145.40722735954256</v>
      </c>
      <c r="AI57" s="39"/>
    </row>
    <row r="58" spans="1:35">
      <c r="A58" s="22">
        <v>56</v>
      </c>
      <c r="B58" s="32" t="s">
        <v>245</v>
      </c>
      <c r="C58" s="100" t="s">
        <v>126</v>
      </c>
      <c r="D58" s="32" t="str">
        <f>VLOOKUP(C58,职称信息表!$C:$K,8,FALSE)</f>
        <v>教授</v>
      </c>
      <c r="E58" s="32" t="str">
        <f>VLOOKUP(C58,职称信息表!$C:$K,9,FALSE)</f>
        <v>专任教师</v>
      </c>
      <c r="F58" s="32" t="str">
        <f>VLOOKUP(C58,职称信息表!$C:$L,10,FALSE)</f>
        <v>正高</v>
      </c>
      <c r="G58" s="93">
        <f>VLOOKUP(C58,工作量!$C:$I,7,FALSE)</f>
        <v>100</v>
      </c>
      <c r="H58" s="47">
        <v>90.881</v>
      </c>
      <c r="I58" s="47">
        <v>91.64</v>
      </c>
      <c r="J58" s="43">
        <f>AVERAGE(H58,I58)</f>
        <v>91.260500000000008</v>
      </c>
      <c r="K58" s="22">
        <v>38</v>
      </c>
      <c r="L58" s="25">
        <f t="shared" si="11"/>
        <v>78.982300884955748</v>
      </c>
      <c r="M58" s="4">
        <v>20</v>
      </c>
      <c r="N58" s="4"/>
      <c r="O58" s="103">
        <f t="shared" si="2"/>
        <v>20</v>
      </c>
      <c r="P58" s="5"/>
      <c r="Q58" s="5"/>
      <c r="R58" s="5"/>
      <c r="S58" s="5"/>
      <c r="T58" s="5"/>
      <c r="U58" s="103">
        <f t="shared" si="3"/>
        <v>0</v>
      </c>
      <c r="V58" s="105">
        <f t="shared" si="9"/>
        <v>20</v>
      </c>
      <c r="W58" s="5"/>
      <c r="X58" s="5"/>
      <c r="Y58" s="5"/>
      <c r="Z58" s="103">
        <f t="shared" si="4"/>
        <v>0</v>
      </c>
      <c r="AA58" s="5">
        <v>18</v>
      </c>
      <c r="AB58" s="5"/>
      <c r="AC58" s="7"/>
      <c r="AD58" s="103">
        <f t="shared" si="5"/>
        <v>18</v>
      </c>
      <c r="AE58" s="5"/>
      <c r="AF58" s="103">
        <f t="shared" si="6"/>
        <v>0</v>
      </c>
      <c r="AG58" s="105">
        <f t="shared" si="10"/>
        <v>18</v>
      </c>
      <c r="AH58" s="146">
        <f t="shared" si="7"/>
        <v>216.98230088495575</v>
      </c>
      <c r="AI58" s="39"/>
    </row>
    <row r="59" spans="1:35">
      <c r="A59" s="22">
        <v>57</v>
      </c>
      <c r="B59" s="32" t="s">
        <v>245</v>
      </c>
      <c r="C59" s="100" t="s">
        <v>231</v>
      </c>
      <c r="D59" s="32" t="str">
        <f>VLOOKUP(C59,职称信息表!$C:$K,8,FALSE)</f>
        <v>讲师</v>
      </c>
      <c r="E59" s="32" t="str">
        <f>VLOOKUP(C59,职称信息表!$C:$K,9,FALSE)</f>
        <v>专任教师</v>
      </c>
      <c r="F59" s="32" t="str">
        <f>VLOOKUP(C59,职称信息表!$C:$L,10,FALSE)</f>
        <v>中级</v>
      </c>
      <c r="G59" s="93">
        <f>VLOOKUP(C59,工作量!$C:$I,7,FALSE)</f>
        <v>68.768050868998188</v>
      </c>
      <c r="H59" s="47">
        <v>90.84</v>
      </c>
      <c r="I59" s="47">
        <v>91.23599999999999</v>
      </c>
      <c r="J59" s="43">
        <f>AVERAGE(H59,I59)</f>
        <v>91.037999999999997</v>
      </c>
      <c r="K59" s="22">
        <v>49</v>
      </c>
      <c r="L59" s="25">
        <f t="shared" si="11"/>
        <v>72.898230088495581</v>
      </c>
      <c r="M59" s="4"/>
      <c r="N59" s="4"/>
      <c r="O59" s="103">
        <f t="shared" si="2"/>
        <v>0</v>
      </c>
      <c r="P59" s="5"/>
      <c r="Q59" s="5"/>
      <c r="R59" s="5"/>
      <c r="S59" s="5"/>
      <c r="T59" s="5"/>
      <c r="U59" s="103">
        <f t="shared" si="3"/>
        <v>0</v>
      </c>
      <c r="V59" s="105">
        <f t="shared" si="9"/>
        <v>0</v>
      </c>
      <c r="W59" s="5"/>
      <c r="X59" s="5"/>
      <c r="Y59" s="5"/>
      <c r="Z59" s="103">
        <f t="shared" si="4"/>
        <v>0</v>
      </c>
      <c r="AA59" s="5"/>
      <c r="AB59" s="5"/>
      <c r="AC59" s="7"/>
      <c r="AD59" s="103">
        <f t="shared" si="5"/>
        <v>0</v>
      </c>
      <c r="AE59" s="5"/>
      <c r="AF59" s="103">
        <f t="shared" si="6"/>
        <v>0</v>
      </c>
      <c r="AG59" s="105">
        <f t="shared" si="10"/>
        <v>0</v>
      </c>
      <c r="AH59" s="146">
        <f t="shared" si="7"/>
        <v>141.66628095749377</v>
      </c>
      <c r="AI59" s="39"/>
    </row>
    <row r="60" spans="1:35">
      <c r="A60" s="22">
        <v>58</v>
      </c>
      <c r="B60" s="32" t="s">
        <v>245</v>
      </c>
      <c r="C60" s="100" t="s">
        <v>127</v>
      </c>
      <c r="D60" s="32" t="str">
        <f>VLOOKUP(C60,职称信息表!$C:$K,8,FALSE)</f>
        <v>讲师</v>
      </c>
      <c r="E60" s="32" t="str">
        <f>VLOOKUP(C60,职称信息表!$C:$K,9,FALSE)</f>
        <v>专任教师</v>
      </c>
      <c r="F60" s="32" t="str">
        <f>VLOOKUP(C60,职称信息表!$C:$L,10,FALSE)</f>
        <v>中级</v>
      </c>
      <c r="G60" s="93">
        <f>VLOOKUP(C60,工作量!$C:$I,7,FALSE)</f>
        <v>55.443416060504205</v>
      </c>
      <c r="H60" s="47">
        <v>91.37700000000001</v>
      </c>
      <c r="I60" s="47">
        <v>89.587000000000003</v>
      </c>
      <c r="J60" s="43">
        <f>AVERAGE(H60,I60)</f>
        <v>90.481999999999999</v>
      </c>
      <c r="K60" s="22">
        <v>67</v>
      </c>
      <c r="L60" s="25">
        <f t="shared" si="11"/>
        <v>62.942477876106196</v>
      </c>
      <c r="M60" s="4"/>
      <c r="N60" s="4"/>
      <c r="O60" s="103">
        <f t="shared" si="2"/>
        <v>0</v>
      </c>
      <c r="P60" s="5"/>
      <c r="Q60" s="5"/>
      <c r="R60" s="5"/>
      <c r="S60" s="5"/>
      <c r="T60" s="5"/>
      <c r="U60" s="103">
        <f t="shared" si="3"/>
        <v>0</v>
      </c>
      <c r="V60" s="105">
        <f t="shared" si="9"/>
        <v>0</v>
      </c>
      <c r="W60" s="5">
        <v>4</v>
      </c>
      <c r="X60" s="5"/>
      <c r="Y60" s="5"/>
      <c r="Z60" s="103">
        <f t="shared" si="4"/>
        <v>4</v>
      </c>
      <c r="AA60" s="5"/>
      <c r="AB60" s="5"/>
      <c r="AC60" s="7"/>
      <c r="AD60" s="103">
        <f t="shared" si="5"/>
        <v>0</v>
      </c>
      <c r="AE60" s="5">
        <v>10</v>
      </c>
      <c r="AF60" s="103">
        <f t="shared" si="6"/>
        <v>10</v>
      </c>
      <c r="AG60" s="105">
        <f t="shared" si="10"/>
        <v>14</v>
      </c>
      <c r="AH60" s="146">
        <f t="shared" si="7"/>
        <v>132.38589393661039</v>
      </c>
      <c r="AI60" s="39"/>
    </row>
    <row r="61" spans="1:35">
      <c r="A61" s="53">
        <v>59</v>
      </c>
      <c r="B61" s="51" t="s">
        <v>245</v>
      </c>
      <c r="C61" s="101" t="s">
        <v>128</v>
      </c>
      <c r="D61" s="51" t="str">
        <f>VLOOKUP(C61,职称信息表!$C:$K,8,FALSE)</f>
        <v>讲师</v>
      </c>
      <c r="E61" s="51" t="str">
        <f>VLOOKUP(C61,职称信息表!$C:$K,9,FALSE)</f>
        <v>专任教师</v>
      </c>
      <c r="F61" s="51" t="str">
        <f>VLOOKUP(C61,职称信息表!$C:$L,10,FALSE)</f>
        <v>中级</v>
      </c>
      <c r="G61" s="93">
        <f>VLOOKUP(C61,工作量!$C:$I,7,FALSE)</f>
        <v>33.22945043373079</v>
      </c>
      <c r="H61" s="52"/>
      <c r="I61" s="52"/>
      <c r="J61" s="52" t="e">
        <f>AVERAGE(H61,I61)</f>
        <v>#DIV/0!</v>
      </c>
      <c r="K61" s="53"/>
      <c r="L61" s="54"/>
      <c r="M61" s="55"/>
      <c r="N61" s="55"/>
      <c r="O61" s="103">
        <f t="shared" si="2"/>
        <v>0</v>
      </c>
      <c r="P61" s="55"/>
      <c r="Q61" s="55"/>
      <c r="R61" s="55"/>
      <c r="S61" s="55"/>
      <c r="T61" s="55"/>
      <c r="U61" s="103">
        <f t="shared" si="3"/>
        <v>0</v>
      </c>
      <c r="V61" s="105">
        <f t="shared" si="9"/>
        <v>0</v>
      </c>
      <c r="W61" s="55"/>
      <c r="X61" s="55"/>
      <c r="Y61" s="55"/>
      <c r="Z61" s="103">
        <f t="shared" si="4"/>
        <v>0</v>
      </c>
      <c r="AA61" s="55"/>
      <c r="AB61" s="55"/>
      <c r="AC61" s="56"/>
      <c r="AD61" s="103">
        <f t="shared" si="5"/>
        <v>0</v>
      </c>
      <c r="AE61" s="55"/>
      <c r="AF61" s="103">
        <f t="shared" si="6"/>
        <v>0</v>
      </c>
      <c r="AG61" s="105">
        <f t="shared" si="10"/>
        <v>0</v>
      </c>
      <c r="AH61" s="146">
        <f t="shared" si="7"/>
        <v>33.22945043373079</v>
      </c>
      <c r="AI61" s="96" t="s">
        <v>1262</v>
      </c>
    </row>
    <row r="62" spans="1:35">
      <c r="A62" s="22">
        <v>60</v>
      </c>
      <c r="B62" s="32" t="s">
        <v>245</v>
      </c>
      <c r="C62" s="100" t="s">
        <v>232</v>
      </c>
      <c r="D62" s="32" t="str">
        <f>VLOOKUP(C62,职称信息表!$C:$K,8,FALSE)</f>
        <v>讲师</v>
      </c>
      <c r="E62" s="32" t="str">
        <f>VLOOKUP(C62,职称信息表!$C:$K,9,FALSE)</f>
        <v>专任教师</v>
      </c>
      <c r="F62" s="32" t="str">
        <f>VLOOKUP(C62,职称信息表!$C:$L,10,FALSE)</f>
        <v>中级</v>
      </c>
      <c r="G62" s="93">
        <f>VLOOKUP(C62,工作量!$C:$I,7,FALSE)</f>
        <v>77.457850754401761</v>
      </c>
      <c r="H62" s="47"/>
      <c r="I62" s="47">
        <v>89.18</v>
      </c>
      <c r="J62" s="43">
        <f>AVERAGE(H62,I62)</f>
        <v>89.18</v>
      </c>
      <c r="K62" s="22">
        <v>96</v>
      </c>
      <c r="L62" s="25">
        <f>(1.6-K62/113)*62.5</f>
        <v>46.902654867256643</v>
      </c>
      <c r="M62" s="4"/>
      <c r="N62" s="4"/>
      <c r="O62" s="103">
        <f t="shared" si="2"/>
        <v>0</v>
      </c>
      <c r="P62" s="5"/>
      <c r="Q62" s="5"/>
      <c r="R62" s="5"/>
      <c r="S62" s="5"/>
      <c r="T62" s="5"/>
      <c r="U62" s="103">
        <f t="shared" si="3"/>
        <v>0</v>
      </c>
      <c r="V62" s="105">
        <f t="shared" si="9"/>
        <v>0</v>
      </c>
      <c r="W62" s="5">
        <v>65</v>
      </c>
      <c r="X62" s="5"/>
      <c r="Y62" s="5"/>
      <c r="Z62" s="103">
        <f t="shared" si="4"/>
        <v>65</v>
      </c>
      <c r="AA62" s="5"/>
      <c r="AB62" s="5"/>
      <c r="AC62" s="7"/>
      <c r="AD62" s="103">
        <f t="shared" si="5"/>
        <v>0</v>
      </c>
      <c r="AE62" s="5"/>
      <c r="AF62" s="103">
        <f t="shared" si="6"/>
        <v>0</v>
      </c>
      <c r="AG62" s="105">
        <f t="shared" si="10"/>
        <v>65</v>
      </c>
      <c r="AH62" s="146">
        <f t="shared" si="7"/>
        <v>189.3605056216584</v>
      </c>
      <c r="AI62" s="96" t="s">
        <v>1262</v>
      </c>
    </row>
    <row r="63" spans="1:35">
      <c r="A63" s="22">
        <v>61</v>
      </c>
      <c r="B63" s="32" t="s">
        <v>245</v>
      </c>
      <c r="C63" s="100" t="s">
        <v>129</v>
      </c>
      <c r="D63" s="32" t="str">
        <f>VLOOKUP(C63,职称信息表!$C:$K,8,FALSE)</f>
        <v>讲师</v>
      </c>
      <c r="E63" s="32" t="str">
        <f>VLOOKUP(C63,职称信息表!$C:$K,9,FALSE)</f>
        <v>专任教师</v>
      </c>
      <c r="F63" s="32" t="str">
        <f>VLOOKUP(C63,职称信息表!$C:$L,10,FALSE)</f>
        <v>中级</v>
      </c>
      <c r="G63" s="93">
        <f>VLOOKUP(C63,工作量!$C:$I,7,FALSE)</f>
        <v>4.8779807426060637</v>
      </c>
      <c r="H63" s="47">
        <v>91.756</v>
      </c>
      <c r="I63" s="47"/>
      <c r="J63" s="43">
        <f>AVERAGE(H63,I63)</f>
        <v>91.756</v>
      </c>
      <c r="K63" s="22">
        <v>17</v>
      </c>
      <c r="L63" s="25">
        <f>(1.6-K63/113)*62.5</f>
        <v>90.597345132743371</v>
      </c>
      <c r="M63" s="4"/>
      <c r="N63" s="4"/>
      <c r="O63" s="103">
        <f t="shared" si="2"/>
        <v>0</v>
      </c>
      <c r="P63" s="5"/>
      <c r="Q63" s="5"/>
      <c r="R63" s="5"/>
      <c r="S63" s="5"/>
      <c r="T63" s="5"/>
      <c r="U63" s="103">
        <f t="shared" si="3"/>
        <v>0</v>
      </c>
      <c r="V63" s="105">
        <f t="shared" si="9"/>
        <v>0</v>
      </c>
      <c r="W63" s="5"/>
      <c r="X63" s="5"/>
      <c r="Y63" s="5"/>
      <c r="Z63" s="103">
        <f t="shared" si="4"/>
        <v>0</v>
      </c>
      <c r="AA63" s="5"/>
      <c r="AB63" s="5"/>
      <c r="AC63" s="7"/>
      <c r="AD63" s="103">
        <f t="shared" si="5"/>
        <v>0</v>
      </c>
      <c r="AE63" s="5"/>
      <c r="AF63" s="103">
        <f t="shared" si="6"/>
        <v>0</v>
      </c>
      <c r="AG63" s="105">
        <f t="shared" si="10"/>
        <v>0</v>
      </c>
      <c r="AH63" s="146">
        <f t="shared" si="7"/>
        <v>95.475325875349441</v>
      </c>
      <c r="AI63" s="39"/>
    </row>
    <row r="64" spans="1:35">
      <c r="A64" s="53">
        <v>62</v>
      </c>
      <c r="B64" s="51" t="s">
        <v>245</v>
      </c>
      <c r="C64" s="107" t="s">
        <v>130</v>
      </c>
      <c r="D64" s="51" t="str">
        <f>VLOOKUP(C64,职称信息表!$C:$K,8,FALSE)</f>
        <v>讲师</v>
      </c>
      <c r="E64" s="51" t="str">
        <f>VLOOKUP(C64,职称信息表!$C:$K,9,FALSE)</f>
        <v>专任教师</v>
      </c>
      <c r="F64" s="51" t="str">
        <f>VLOOKUP(C64,职称信息表!$C:$L,10,FALSE)</f>
        <v>中级</v>
      </c>
      <c r="G64" s="93">
        <f>VLOOKUP(C64,工作量!$C:$I,7,FALSE)</f>
        <v>0</v>
      </c>
      <c r="H64" s="52"/>
      <c r="I64" s="52"/>
      <c r="J64" s="52" t="e">
        <f>AVERAGE(H64,I64)</f>
        <v>#DIV/0!</v>
      </c>
      <c r="K64" s="53"/>
      <c r="L64" s="54"/>
      <c r="M64" s="55"/>
      <c r="N64" s="55"/>
      <c r="O64" s="103">
        <f t="shared" si="2"/>
        <v>0</v>
      </c>
      <c r="P64" s="55"/>
      <c r="Q64" s="55"/>
      <c r="R64" s="55"/>
      <c r="S64" s="55"/>
      <c r="T64" s="55"/>
      <c r="U64" s="103">
        <f t="shared" si="3"/>
        <v>0</v>
      </c>
      <c r="V64" s="105">
        <f t="shared" si="9"/>
        <v>0</v>
      </c>
      <c r="W64" s="55"/>
      <c r="X64" s="55"/>
      <c r="Y64" s="55"/>
      <c r="Z64" s="103">
        <f t="shared" si="4"/>
        <v>0</v>
      </c>
      <c r="AA64" s="55"/>
      <c r="AB64" s="55"/>
      <c r="AC64" s="56"/>
      <c r="AD64" s="103">
        <f t="shared" si="5"/>
        <v>0</v>
      </c>
      <c r="AE64" s="55"/>
      <c r="AF64" s="103">
        <f t="shared" si="6"/>
        <v>0</v>
      </c>
      <c r="AG64" s="105">
        <f t="shared" si="10"/>
        <v>0</v>
      </c>
      <c r="AH64" s="146">
        <f t="shared" si="7"/>
        <v>0</v>
      </c>
      <c r="AI64" s="60"/>
    </row>
    <row r="65" spans="1:35">
      <c r="A65" s="53">
        <v>63</v>
      </c>
      <c r="B65" s="51" t="s">
        <v>245</v>
      </c>
      <c r="C65" s="107" t="s">
        <v>131</v>
      </c>
      <c r="D65" s="51" t="e">
        <f>VLOOKUP(C65,职称信息表!$C:$K,8,FALSE)</f>
        <v>#N/A</v>
      </c>
      <c r="E65" s="51" t="e">
        <f>VLOOKUP(C65,职称信息表!$C:$K,9,FALSE)</f>
        <v>#N/A</v>
      </c>
      <c r="F65" s="51" t="e">
        <f>VLOOKUP(C65,职称信息表!$C:$L,10,FALSE)</f>
        <v>#N/A</v>
      </c>
      <c r="G65" s="93">
        <f>VLOOKUP(C65,工作量!$C:$I,7,FALSE)</f>
        <v>0</v>
      </c>
      <c r="H65" s="52"/>
      <c r="I65" s="52"/>
      <c r="J65" s="52" t="e">
        <f>AVERAGE(H65,I65)</f>
        <v>#DIV/0!</v>
      </c>
      <c r="K65" s="53"/>
      <c r="L65" s="54"/>
      <c r="M65" s="55"/>
      <c r="N65" s="55"/>
      <c r="O65" s="103">
        <f t="shared" si="2"/>
        <v>0</v>
      </c>
      <c r="P65" s="55"/>
      <c r="Q65" s="55"/>
      <c r="R65" s="55"/>
      <c r="S65" s="55"/>
      <c r="T65" s="55"/>
      <c r="U65" s="103">
        <f t="shared" si="3"/>
        <v>0</v>
      </c>
      <c r="V65" s="105">
        <f t="shared" si="9"/>
        <v>0</v>
      </c>
      <c r="W65" s="55"/>
      <c r="X65" s="55"/>
      <c r="Y65" s="55"/>
      <c r="Z65" s="103">
        <f t="shared" si="4"/>
        <v>0</v>
      </c>
      <c r="AA65" s="55"/>
      <c r="AB65" s="55"/>
      <c r="AC65" s="56"/>
      <c r="AD65" s="103">
        <f t="shared" si="5"/>
        <v>0</v>
      </c>
      <c r="AE65" s="55"/>
      <c r="AF65" s="103">
        <f t="shared" si="6"/>
        <v>0</v>
      </c>
      <c r="AG65" s="105">
        <f t="shared" si="10"/>
        <v>0</v>
      </c>
      <c r="AH65" s="146">
        <f t="shared" si="7"/>
        <v>0</v>
      </c>
      <c r="AI65" s="60"/>
    </row>
    <row r="66" spans="1:35">
      <c r="A66" s="53">
        <v>64</v>
      </c>
      <c r="B66" s="51" t="s">
        <v>246</v>
      </c>
      <c r="C66" s="101" t="s">
        <v>132</v>
      </c>
      <c r="D66" s="51" t="str">
        <f>VLOOKUP(C66,职称信息表!$C:$K,8,FALSE)</f>
        <v>副研究员</v>
      </c>
      <c r="E66" s="51" t="str">
        <f>VLOOKUP(C66,职称信息表!$C:$K,9,FALSE)</f>
        <v>专任教师</v>
      </c>
      <c r="F66" s="51" t="str">
        <f>VLOOKUP(C66,职称信息表!$C:$L,10,FALSE)</f>
        <v>副高</v>
      </c>
      <c r="G66" s="93">
        <f>VLOOKUP(C66,工作量!$C:$I,7,FALSE)</f>
        <v>0</v>
      </c>
      <c r="H66" s="52"/>
      <c r="I66" s="52"/>
      <c r="J66" s="52" t="e">
        <f>AVERAGE(H66,I66)</f>
        <v>#DIV/0!</v>
      </c>
      <c r="K66" s="53"/>
      <c r="L66" s="54"/>
      <c r="M66" s="55"/>
      <c r="N66" s="55"/>
      <c r="O66" s="103">
        <f t="shared" si="2"/>
        <v>0</v>
      </c>
      <c r="P66" s="55"/>
      <c r="Q66" s="55"/>
      <c r="R66" s="55"/>
      <c r="S66" s="55"/>
      <c r="T66" s="55"/>
      <c r="U66" s="103">
        <f t="shared" si="3"/>
        <v>0</v>
      </c>
      <c r="V66" s="105">
        <f t="shared" si="9"/>
        <v>0</v>
      </c>
      <c r="W66" s="55"/>
      <c r="X66" s="55"/>
      <c r="Y66" s="55"/>
      <c r="Z66" s="103">
        <f t="shared" si="4"/>
        <v>0</v>
      </c>
      <c r="AA66" s="55"/>
      <c r="AB66" s="55"/>
      <c r="AC66" s="56"/>
      <c r="AD66" s="103">
        <f t="shared" si="5"/>
        <v>0</v>
      </c>
      <c r="AE66" s="55"/>
      <c r="AF66" s="103">
        <f t="shared" si="6"/>
        <v>0</v>
      </c>
      <c r="AG66" s="105">
        <f t="shared" si="10"/>
        <v>0</v>
      </c>
      <c r="AH66" s="146">
        <f t="shared" si="7"/>
        <v>0</v>
      </c>
      <c r="AI66" s="60"/>
    </row>
    <row r="67" spans="1:35">
      <c r="A67" s="22">
        <v>65</v>
      </c>
      <c r="B67" s="32" t="s">
        <v>246</v>
      </c>
      <c r="C67" s="100" t="s">
        <v>133</v>
      </c>
      <c r="D67" s="32" t="str">
        <f>VLOOKUP(C67,职称信息表!$C:$K,8,FALSE)</f>
        <v>研究员</v>
      </c>
      <c r="E67" s="32" t="str">
        <f>VLOOKUP(C67,职称信息表!$C:$K,9,FALSE)</f>
        <v>专任教师</v>
      </c>
      <c r="F67" s="32" t="str">
        <f>VLOOKUP(C67,职称信息表!$C:$L,10,FALSE)</f>
        <v>正高</v>
      </c>
      <c r="G67" s="93">
        <f>VLOOKUP(C67,工作量!$C:$I,7,FALSE)</f>
        <v>21.096549361662021</v>
      </c>
      <c r="H67" s="47"/>
      <c r="I67" s="47">
        <v>88.734000000000009</v>
      </c>
      <c r="J67" s="43">
        <f>AVERAGE(H67,I67)</f>
        <v>88.734000000000009</v>
      </c>
      <c r="K67" s="22">
        <v>102</v>
      </c>
      <c r="L67" s="25">
        <f t="shared" ref="L67:L75" si="12">(1.6-K67/113)*62.5</f>
        <v>43.584070796460182</v>
      </c>
      <c r="M67" s="4">
        <v>2.5</v>
      </c>
      <c r="N67" s="4"/>
      <c r="O67" s="103">
        <f t="shared" si="2"/>
        <v>2.5</v>
      </c>
      <c r="P67" s="5"/>
      <c r="Q67" s="5"/>
      <c r="R67" s="5"/>
      <c r="S67" s="5"/>
      <c r="T67" s="5"/>
      <c r="U67" s="103">
        <f t="shared" si="3"/>
        <v>0</v>
      </c>
      <c r="V67" s="105">
        <f t="shared" ref="V67:V98" si="13">SUM(M67:N67,P67:S67)</f>
        <v>2.5</v>
      </c>
      <c r="W67" s="5"/>
      <c r="X67" s="5"/>
      <c r="Y67" s="5"/>
      <c r="Z67" s="103">
        <f t="shared" si="4"/>
        <v>0</v>
      </c>
      <c r="AA67" s="5"/>
      <c r="AB67" s="5"/>
      <c r="AC67" s="7"/>
      <c r="AD67" s="103">
        <f t="shared" si="5"/>
        <v>0</v>
      </c>
      <c r="AE67" s="5"/>
      <c r="AF67" s="103">
        <f t="shared" si="6"/>
        <v>0</v>
      </c>
      <c r="AG67" s="105">
        <f t="shared" ref="AG67:AG98" si="14">SUM(W67:Y67,AA67:AC67,AE67)</f>
        <v>0</v>
      </c>
      <c r="AH67" s="146">
        <f t="shared" si="7"/>
        <v>67.180620158122196</v>
      </c>
      <c r="AI67" s="39"/>
    </row>
    <row r="68" spans="1:35">
      <c r="A68" s="22">
        <v>66</v>
      </c>
      <c r="B68" s="32" t="s">
        <v>246</v>
      </c>
      <c r="C68" s="100" t="s">
        <v>134</v>
      </c>
      <c r="D68" s="32" t="str">
        <f>VLOOKUP(C68,职称信息表!$C:$K,8,FALSE)</f>
        <v>副教授</v>
      </c>
      <c r="E68" s="32" t="str">
        <f>VLOOKUP(C68,职称信息表!$C:$K,9,FALSE)</f>
        <v>专任教师</v>
      </c>
      <c r="F68" s="32" t="str">
        <f>VLOOKUP(C68,职称信息表!$C:$L,10,FALSE)</f>
        <v>副高</v>
      </c>
      <c r="G68" s="93">
        <f>VLOOKUP(C68,工作量!$C:$I,7,FALSE)</f>
        <v>100</v>
      </c>
      <c r="H68" s="47">
        <v>91.834000000000003</v>
      </c>
      <c r="I68" s="47">
        <v>91.466999999999985</v>
      </c>
      <c r="J68" s="43">
        <f>AVERAGE(H68,I68)</f>
        <v>91.650499999999994</v>
      </c>
      <c r="K68" s="22">
        <v>19</v>
      </c>
      <c r="L68" s="25">
        <f t="shared" si="12"/>
        <v>89.491150442477874</v>
      </c>
      <c r="M68" s="4">
        <v>2.5</v>
      </c>
      <c r="N68" s="4"/>
      <c r="O68" s="103">
        <f t="shared" ref="O68:O131" si="15">SUM(M68:N68)</f>
        <v>2.5</v>
      </c>
      <c r="P68" s="5"/>
      <c r="Q68" s="5"/>
      <c r="R68" s="5"/>
      <c r="S68" s="5"/>
      <c r="T68" s="5"/>
      <c r="U68" s="103">
        <f t="shared" ref="U68:U131" si="16">SUM(P68:T68)</f>
        <v>0</v>
      </c>
      <c r="V68" s="105">
        <f t="shared" si="13"/>
        <v>2.5</v>
      </c>
      <c r="W68" s="5"/>
      <c r="X68" s="5"/>
      <c r="Y68" s="5"/>
      <c r="Z68" s="103">
        <f t="shared" ref="Z68:Z131" si="17">SUM(W68:Y68)</f>
        <v>0</v>
      </c>
      <c r="AA68" s="5"/>
      <c r="AB68" s="5"/>
      <c r="AC68" s="7"/>
      <c r="AD68" s="103">
        <f t="shared" ref="AD68:AD131" si="18">SUM(AA68:AC68)</f>
        <v>0</v>
      </c>
      <c r="AE68" s="5"/>
      <c r="AF68" s="103">
        <f t="shared" ref="AF68:AF131" si="19">AE68</f>
        <v>0</v>
      </c>
      <c r="AG68" s="105">
        <f t="shared" si="14"/>
        <v>0</v>
      </c>
      <c r="AH68" s="146">
        <f t="shared" ref="AH68:AH131" si="20">G68+L68+V68+AG68</f>
        <v>191.99115044247787</v>
      </c>
      <c r="AI68" s="39"/>
    </row>
    <row r="69" spans="1:35">
      <c r="A69" s="22">
        <v>67</v>
      </c>
      <c r="B69" s="32" t="s">
        <v>246</v>
      </c>
      <c r="C69" s="100" t="s">
        <v>135</v>
      </c>
      <c r="D69" s="32" t="str">
        <f>VLOOKUP(C69,职称信息表!$C:$K,8,FALSE)</f>
        <v>讲师</v>
      </c>
      <c r="E69" s="32" t="str">
        <f>VLOOKUP(C69,职称信息表!$C:$K,9,FALSE)</f>
        <v>专任教师</v>
      </c>
      <c r="F69" s="32" t="str">
        <f>VLOOKUP(C69,职称信息表!$C:$L,10,FALSE)</f>
        <v>中级</v>
      </c>
      <c r="G69" s="93">
        <f>VLOOKUP(C69,工作量!$C:$I,7,FALSE)</f>
        <v>14.260920171030669</v>
      </c>
      <c r="H69" s="47"/>
      <c r="I69" s="47">
        <v>89.587999999999994</v>
      </c>
      <c r="J69" s="43">
        <f>AVERAGE(H69,I69)</f>
        <v>89.587999999999994</v>
      </c>
      <c r="K69" s="22">
        <v>91</v>
      </c>
      <c r="L69" s="25">
        <f t="shared" si="12"/>
        <v>49.668141592920357</v>
      </c>
      <c r="M69" s="4"/>
      <c r="N69" s="4"/>
      <c r="O69" s="103">
        <f t="shared" si="15"/>
        <v>0</v>
      </c>
      <c r="P69" s="5"/>
      <c r="Q69" s="5"/>
      <c r="R69" s="5"/>
      <c r="S69" s="5"/>
      <c r="T69" s="5"/>
      <c r="U69" s="103">
        <f t="shared" si="16"/>
        <v>0</v>
      </c>
      <c r="V69" s="105">
        <f t="shared" si="13"/>
        <v>0</v>
      </c>
      <c r="W69" s="5"/>
      <c r="X69" s="5"/>
      <c r="Y69" s="5"/>
      <c r="Z69" s="103">
        <f t="shared" si="17"/>
        <v>0</v>
      </c>
      <c r="AA69" s="5"/>
      <c r="AB69" s="5"/>
      <c r="AC69" s="7"/>
      <c r="AD69" s="103">
        <f t="shared" si="18"/>
        <v>0</v>
      </c>
      <c r="AE69" s="5"/>
      <c r="AF69" s="103">
        <f t="shared" si="19"/>
        <v>0</v>
      </c>
      <c r="AG69" s="105">
        <f t="shared" si="14"/>
        <v>0</v>
      </c>
      <c r="AH69" s="146">
        <f t="shared" si="20"/>
        <v>63.929061763951026</v>
      </c>
      <c r="AI69" s="39"/>
    </row>
    <row r="70" spans="1:35">
      <c r="A70" s="22">
        <v>68</v>
      </c>
      <c r="B70" s="32" t="s">
        <v>246</v>
      </c>
      <c r="C70" s="100" t="s">
        <v>136</v>
      </c>
      <c r="D70" s="32" t="str">
        <f>VLOOKUP(C70,职称信息表!$C:$K,8,FALSE)</f>
        <v>讲师</v>
      </c>
      <c r="E70" s="32" t="str">
        <f>VLOOKUP(C70,职称信息表!$C:$K,9,FALSE)</f>
        <v>专任教师</v>
      </c>
      <c r="F70" s="32" t="str">
        <f>VLOOKUP(C70,职称信息表!$C:$L,10,FALSE)</f>
        <v>中级</v>
      </c>
      <c r="G70" s="93">
        <f>VLOOKUP(C70,工作量!$C:$I,7,FALSE)</f>
        <v>100</v>
      </c>
      <c r="H70" s="47">
        <v>91.593999999999994</v>
      </c>
      <c r="I70" s="47">
        <v>91.527999999999992</v>
      </c>
      <c r="J70" s="43">
        <f>AVERAGE(H70,I70)</f>
        <v>91.560999999999993</v>
      </c>
      <c r="K70" s="22">
        <v>26</v>
      </c>
      <c r="L70" s="25">
        <f t="shared" si="12"/>
        <v>85.619469026548686</v>
      </c>
      <c r="M70" s="4"/>
      <c r="N70" s="4"/>
      <c r="O70" s="103">
        <f t="shared" si="15"/>
        <v>0</v>
      </c>
      <c r="P70" s="5"/>
      <c r="Q70" s="5"/>
      <c r="R70" s="5"/>
      <c r="S70" s="5"/>
      <c r="T70" s="5"/>
      <c r="U70" s="103">
        <f t="shared" si="16"/>
        <v>0</v>
      </c>
      <c r="V70" s="105">
        <f t="shared" si="13"/>
        <v>0</v>
      </c>
      <c r="W70" s="5"/>
      <c r="X70" s="5"/>
      <c r="Y70" s="5"/>
      <c r="Z70" s="103">
        <f t="shared" si="17"/>
        <v>0</v>
      </c>
      <c r="AA70" s="5"/>
      <c r="AB70" s="5"/>
      <c r="AC70" s="7"/>
      <c r="AD70" s="103">
        <f t="shared" si="18"/>
        <v>0</v>
      </c>
      <c r="AE70" s="5"/>
      <c r="AF70" s="103">
        <f t="shared" si="19"/>
        <v>0</v>
      </c>
      <c r="AG70" s="105">
        <f t="shared" si="14"/>
        <v>0</v>
      </c>
      <c r="AH70" s="146">
        <f t="shared" si="20"/>
        <v>185.6194690265487</v>
      </c>
      <c r="AI70" s="39"/>
    </row>
    <row r="71" spans="1:35">
      <c r="A71" s="22">
        <v>69</v>
      </c>
      <c r="B71" s="32" t="s">
        <v>246</v>
      </c>
      <c r="C71" s="100" t="s">
        <v>137</v>
      </c>
      <c r="D71" s="32" t="str">
        <f>VLOOKUP(C71,职称信息表!$C:$K,8,FALSE)</f>
        <v>讲师</v>
      </c>
      <c r="E71" s="32" t="str">
        <f>VLOOKUP(C71,职称信息表!$C:$K,9,FALSE)</f>
        <v>专任教师</v>
      </c>
      <c r="F71" s="32" t="str">
        <f>VLOOKUP(C71,职称信息表!$C:$L,10,FALSE)</f>
        <v>中级</v>
      </c>
      <c r="G71" s="93">
        <f>VLOOKUP(C71,工作量!$C:$I,7,FALSE)</f>
        <v>27.7757962284863</v>
      </c>
      <c r="H71" s="47">
        <v>92.555999999999997</v>
      </c>
      <c r="I71" s="47">
        <v>89.921000000000006</v>
      </c>
      <c r="J71" s="43">
        <f>AVERAGE(H71,I71)</f>
        <v>91.238500000000002</v>
      </c>
      <c r="K71" s="22">
        <v>39</v>
      </c>
      <c r="L71" s="25">
        <f t="shared" si="12"/>
        <v>78.429203539823021</v>
      </c>
      <c r="M71" s="4"/>
      <c r="N71" s="4"/>
      <c r="O71" s="103">
        <f t="shared" si="15"/>
        <v>0</v>
      </c>
      <c r="P71" s="5"/>
      <c r="Q71" s="5"/>
      <c r="R71" s="5"/>
      <c r="S71" s="5"/>
      <c r="T71" s="5"/>
      <c r="U71" s="103">
        <f t="shared" si="16"/>
        <v>0</v>
      </c>
      <c r="V71" s="105">
        <f t="shared" si="13"/>
        <v>0</v>
      </c>
      <c r="W71" s="5">
        <v>15</v>
      </c>
      <c r="X71" s="5"/>
      <c r="Y71" s="5"/>
      <c r="Z71" s="103">
        <f t="shared" si="17"/>
        <v>15</v>
      </c>
      <c r="AA71" s="5"/>
      <c r="AB71" s="5"/>
      <c r="AC71" s="7"/>
      <c r="AD71" s="103">
        <f t="shared" si="18"/>
        <v>0</v>
      </c>
      <c r="AE71" s="5"/>
      <c r="AF71" s="103">
        <f t="shared" si="19"/>
        <v>0</v>
      </c>
      <c r="AG71" s="105">
        <f t="shared" si="14"/>
        <v>15</v>
      </c>
      <c r="AH71" s="146">
        <f t="shared" si="20"/>
        <v>121.20499976830932</v>
      </c>
      <c r="AI71" s="39"/>
    </row>
    <row r="72" spans="1:35">
      <c r="A72" s="22">
        <v>70</v>
      </c>
      <c r="B72" s="32" t="s">
        <v>246</v>
      </c>
      <c r="C72" s="100" t="s">
        <v>138</v>
      </c>
      <c r="D72" s="32" t="str">
        <f>VLOOKUP(C72,职称信息表!$C:$K,8,FALSE)</f>
        <v>教授</v>
      </c>
      <c r="E72" s="32" t="str">
        <f>VLOOKUP(C72,职称信息表!$C:$K,9,FALSE)</f>
        <v>专任教师</v>
      </c>
      <c r="F72" s="32" t="str">
        <f>VLOOKUP(C72,职称信息表!$C:$L,10,FALSE)</f>
        <v>正高</v>
      </c>
      <c r="G72" s="93">
        <f>VLOOKUP(C72,工作量!$C:$I,7,FALSE)</f>
        <v>22.567834435645121</v>
      </c>
      <c r="H72" s="47">
        <v>88.028999999999996</v>
      </c>
      <c r="I72" s="47">
        <v>90.596999999999994</v>
      </c>
      <c r="J72" s="43">
        <f>AVERAGE(H72,I72)</f>
        <v>89.312999999999988</v>
      </c>
      <c r="K72" s="22">
        <v>94</v>
      </c>
      <c r="L72" s="25">
        <f t="shared" si="12"/>
        <v>48.008849557522133</v>
      </c>
      <c r="M72" s="4"/>
      <c r="N72" s="4"/>
      <c r="O72" s="103">
        <f t="shared" si="15"/>
        <v>0</v>
      </c>
      <c r="P72" s="5"/>
      <c r="Q72" s="5"/>
      <c r="R72" s="5"/>
      <c r="S72" s="5"/>
      <c r="T72" s="5"/>
      <c r="U72" s="103">
        <f t="shared" si="16"/>
        <v>0</v>
      </c>
      <c r="V72" s="105">
        <f t="shared" si="13"/>
        <v>0</v>
      </c>
      <c r="W72" s="5"/>
      <c r="X72" s="5"/>
      <c r="Y72" s="5"/>
      <c r="Z72" s="103">
        <f t="shared" si="17"/>
        <v>0</v>
      </c>
      <c r="AA72" s="5"/>
      <c r="AB72" s="5"/>
      <c r="AC72" s="7"/>
      <c r="AD72" s="103">
        <f t="shared" si="18"/>
        <v>0</v>
      </c>
      <c r="AE72" s="5"/>
      <c r="AF72" s="103">
        <f t="shared" si="19"/>
        <v>0</v>
      </c>
      <c r="AG72" s="105">
        <f t="shared" si="14"/>
        <v>0</v>
      </c>
      <c r="AH72" s="146">
        <f t="shared" si="20"/>
        <v>70.576683993167251</v>
      </c>
      <c r="AI72" s="39"/>
    </row>
    <row r="73" spans="1:35">
      <c r="A73" s="22">
        <v>71</v>
      </c>
      <c r="B73" s="32" t="s">
        <v>246</v>
      </c>
      <c r="C73" s="100" t="s">
        <v>139</v>
      </c>
      <c r="D73" s="32" t="str">
        <f>VLOOKUP(C73,职称信息表!$C:$K,8,FALSE)</f>
        <v>讲师</v>
      </c>
      <c r="E73" s="32" t="str">
        <f>VLOOKUP(C73,职称信息表!$C:$K,9,FALSE)</f>
        <v>专任教师</v>
      </c>
      <c r="F73" s="32" t="str">
        <f>VLOOKUP(C73,职称信息表!$C:$L,10,FALSE)</f>
        <v>中级</v>
      </c>
      <c r="G73" s="93">
        <f>VLOOKUP(C73,工作量!$C:$I,7,FALSE)</f>
        <v>4.8779807426060637</v>
      </c>
      <c r="H73" s="47">
        <v>91.491000000000014</v>
      </c>
      <c r="I73" s="47"/>
      <c r="J73" s="43">
        <f>AVERAGE(H73,I73)</f>
        <v>91.491000000000014</v>
      </c>
      <c r="K73" s="22">
        <v>30</v>
      </c>
      <c r="L73" s="25">
        <f t="shared" si="12"/>
        <v>83.407079646017706</v>
      </c>
      <c r="M73" s="4"/>
      <c r="N73" s="4"/>
      <c r="O73" s="103">
        <f t="shared" si="15"/>
        <v>0</v>
      </c>
      <c r="P73" s="5"/>
      <c r="Q73" s="5"/>
      <c r="R73" s="5"/>
      <c r="S73" s="5"/>
      <c r="T73" s="5"/>
      <c r="U73" s="103">
        <f t="shared" si="16"/>
        <v>0</v>
      </c>
      <c r="V73" s="105">
        <f t="shared" si="13"/>
        <v>0</v>
      </c>
      <c r="W73" s="5"/>
      <c r="X73" s="5"/>
      <c r="Y73" s="5"/>
      <c r="Z73" s="103">
        <f t="shared" si="17"/>
        <v>0</v>
      </c>
      <c r="AA73" s="5"/>
      <c r="AB73" s="5"/>
      <c r="AC73" s="9"/>
      <c r="AD73" s="103">
        <f t="shared" si="18"/>
        <v>0</v>
      </c>
      <c r="AE73" s="5"/>
      <c r="AF73" s="103">
        <f t="shared" si="19"/>
        <v>0</v>
      </c>
      <c r="AG73" s="105">
        <f t="shared" si="14"/>
        <v>0</v>
      </c>
      <c r="AH73" s="146">
        <f t="shared" si="20"/>
        <v>88.285060388623776</v>
      </c>
      <c r="AI73" s="39"/>
    </row>
    <row r="74" spans="1:35">
      <c r="A74" s="22">
        <v>72</v>
      </c>
      <c r="B74" s="32" t="s">
        <v>246</v>
      </c>
      <c r="C74" s="100" t="s">
        <v>140</v>
      </c>
      <c r="D74" s="32" t="str">
        <f>VLOOKUP(C74,职称信息表!$C:$K,8,FALSE)</f>
        <v>讲师</v>
      </c>
      <c r="E74" s="32" t="str">
        <f>VLOOKUP(C74,职称信息表!$C:$K,9,FALSE)</f>
        <v>思政辅导员</v>
      </c>
      <c r="F74" s="32" t="str">
        <f>VLOOKUP(C74,职称信息表!$C:$L,10,FALSE)</f>
        <v>中级</v>
      </c>
      <c r="G74" s="93">
        <f>VLOOKUP(C74,工作量!$C:$I,7,FALSE)</f>
        <v>4.5910406989233543</v>
      </c>
      <c r="H74" s="47"/>
      <c r="I74" s="47">
        <v>88.259000000000015</v>
      </c>
      <c r="J74" s="43">
        <f>AVERAGE(H74,I74)</f>
        <v>88.259000000000015</v>
      </c>
      <c r="K74" s="22">
        <v>105</v>
      </c>
      <c r="L74" s="25">
        <f t="shared" si="12"/>
        <v>41.924778761061951</v>
      </c>
      <c r="M74" s="4"/>
      <c r="N74" s="4"/>
      <c r="O74" s="103">
        <f t="shared" si="15"/>
        <v>0</v>
      </c>
      <c r="P74" s="5"/>
      <c r="Q74" s="5"/>
      <c r="R74" s="5"/>
      <c r="S74" s="5"/>
      <c r="T74" s="5"/>
      <c r="U74" s="103">
        <f t="shared" si="16"/>
        <v>0</v>
      </c>
      <c r="V74" s="105">
        <f t="shared" si="13"/>
        <v>0</v>
      </c>
      <c r="W74" s="5"/>
      <c r="X74" s="5"/>
      <c r="Y74" s="5"/>
      <c r="Z74" s="103">
        <f t="shared" si="17"/>
        <v>0</v>
      </c>
      <c r="AA74" s="5"/>
      <c r="AB74" s="5"/>
      <c r="AC74" s="7"/>
      <c r="AD74" s="103">
        <f t="shared" si="18"/>
        <v>0</v>
      </c>
      <c r="AE74" s="5"/>
      <c r="AF74" s="103">
        <f t="shared" si="19"/>
        <v>0</v>
      </c>
      <c r="AG74" s="105">
        <f t="shared" si="14"/>
        <v>0</v>
      </c>
      <c r="AH74" s="146">
        <f t="shared" si="20"/>
        <v>46.515819459985309</v>
      </c>
      <c r="AI74" s="96" t="s">
        <v>1262</v>
      </c>
    </row>
    <row r="75" spans="1:35">
      <c r="A75" s="22">
        <v>73</v>
      </c>
      <c r="B75" s="32" t="s">
        <v>246</v>
      </c>
      <c r="C75" s="100" t="s">
        <v>141</v>
      </c>
      <c r="D75" s="32" t="str">
        <f>VLOOKUP(C75,职称信息表!$C:$K,8,FALSE)</f>
        <v>讲师</v>
      </c>
      <c r="E75" s="32" t="str">
        <f>VLOOKUP(C75,职称信息表!$C:$K,9,FALSE)</f>
        <v>专任教师</v>
      </c>
      <c r="F75" s="32" t="str">
        <f>VLOOKUP(C75,职称信息表!$C:$L,10,FALSE)</f>
        <v>中级</v>
      </c>
      <c r="G75" s="93">
        <f>VLOOKUP(C75,工作量!$C:$I,7,FALSE)</f>
        <v>22.107295665534366</v>
      </c>
      <c r="H75" s="47">
        <v>91.423000000000002</v>
      </c>
      <c r="I75" s="47"/>
      <c r="J75" s="43">
        <f>AVERAGE(H75,I75)</f>
        <v>91.423000000000002</v>
      </c>
      <c r="K75" s="22">
        <v>36</v>
      </c>
      <c r="L75" s="25">
        <f t="shared" si="12"/>
        <v>80.088495575221245</v>
      </c>
      <c r="M75" s="4"/>
      <c r="N75" s="4"/>
      <c r="O75" s="103">
        <f t="shared" si="15"/>
        <v>0</v>
      </c>
      <c r="P75" s="5"/>
      <c r="Q75" s="5"/>
      <c r="R75" s="5"/>
      <c r="S75" s="5"/>
      <c r="T75" s="5"/>
      <c r="U75" s="103">
        <f t="shared" si="16"/>
        <v>0</v>
      </c>
      <c r="V75" s="105">
        <f t="shared" si="13"/>
        <v>0</v>
      </c>
      <c r="W75" s="5"/>
      <c r="X75" s="5"/>
      <c r="Y75" s="5"/>
      <c r="Z75" s="103">
        <f t="shared" si="17"/>
        <v>0</v>
      </c>
      <c r="AA75" s="5"/>
      <c r="AB75" s="5"/>
      <c r="AC75" s="7"/>
      <c r="AD75" s="103">
        <f t="shared" si="18"/>
        <v>0</v>
      </c>
      <c r="AE75" s="5"/>
      <c r="AF75" s="103">
        <f t="shared" si="19"/>
        <v>0</v>
      </c>
      <c r="AG75" s="105">
        <f t="shared" si="14"/>
        <v>0</v>
      </c>
      <c r="AH75" s="146">
        <f t="shared" si="20"/>
        <v>102.19579124075561</v>
      </c>
      <c r="AI75" s="39"/>
    </row>
    <row r="76" spans="1:35">
      <c r="A76" s="53">
        <v>74</v>
      </c>
      <c r="B76" s="51" t="s">
        <v>246</v>
      </c>
      <c r="C76" s="101" t="s">
        <v>142</v>
      </c>
      <c r="D76" s="51" t="str">
        <f>VLOOKUP(C76,职称信息表!$C:$K,8,FALSE)</f>
        <v>高级工程师</v>
      </c>
      <c r="E76" s="51" t="str">
        <f>VLOOKUP(C76,职称信息表!$C:$K,9,FALSE)</f>
        <v>专任教师</v>
      </c>
      <c r="F76" s="51" t="str">
        <f>VLOOKUP(C76,职称信息表!$C:$L,10,FALSE)</f>
        <v>副高</v>
      </c>
      <c r="G76" s="93">
        <f>VLOOKUP(C76,工作量!$C:$I,7,FALSE)</f>
        <v>34.719745285607871</v>
      </c>
      <c r="H76" s="52" t="s">
        <v>55</v>
      </c>
      <c r="I76" s="52" t="s">
        <v>55</v>
      </c>
      <c r="J76" s="52" t="e">
        <f>AVERAGE(H76,I76)</f>
        <v>#DIV/0!</v>
      </c>
      <c r="K76" s="53"/>
      <c r="L76" s="54"/>
      <c r="M76" s="55"/>
      <c r="N76" s="55"/>
      <c r="O76" s="103">
        <f t="shared" si="15"/>
        <v>0</v>
      </c>
      <c r="P76" s="55"/>
      <c r="Q76" s="55"/>
      <c r="R76" s="55"/>
      <c r="S76" s="55"/>
      <c r="T76" s="55"/>
      <c r="U76" s="103">
        <f t="shared" si="16"/>
        <v>0</v>
      </c>
      <c r="V76" s="105">
        <f t="shared" si="13"/>
        <v>0</v>
      </c>
      <c r="W76" s="55"/>
      <c r="X76" s="55"/>
      <c r="Y76" s="55"/>
      <c r="Z76" s="103">
        <f t="shared" si="17"/>
        <v>0</v>
      </c>
      <c r="AA76" s="55"/>
      <c r="AB76" s="55"/>
      <c r="AC76" s="56"/>
      <c r="AD76" s="103">
        <f t="shared" si="18"/>
        <v>0</v>
      </c>
      <c r="AE76" s="55"/>
      <c r="AF76" s="103">
        <f t="shared" si="19"/>
        <v>0</v>
      </c>
      <c r="AG76" s="105">
        <f t="shared" si="14"/>
        <v>0</v>
      </c>
      <c r="AH76" s="146">
        <f t="shared" si="20"/>
        <v>34.719745285607871</v>
      </c>
      <c r="AI76" s="60"/>
    </row>
    <row r="77" spans="1:35">
      <c r="A77" s="53">
        <v>75</v>
      </c>
      <c r="B77" s="51" t="s">
        <v>246</v>
      </c>
      <c r="C77" s="101" t="s">
        <v>143</v>
      </c>
      <c r="D77" s="51">
        <f>VLOOKUP(C77,职称信息表!$C:$K,8,FALSE)</f>
        <v>0</v>
      </c>
      <c r="E77" s="51" t="str">
        <f>VLOOKUP(C77,职称信息表!$C:$K,9,FALSE)</f>
        <v>专任教师</v>
      </c>
      <c r="F77" s="51" t="str">
        <f>VLOOKUP(C77,职称信息表!$C:$L,10,FALSE)</f>
        <v>中级</v>
      </c>
      <c r="G77" s="93">
        <f>VLOOKUP(C77,工作量!$C:$I,7,FALSE)</f>
        <v>0</v>
      </c>
      <c r="H77" s="52" t="s">
        <v>55</v>
      </c>
      <c r="I77" s="52" t="s">
        <v>55</v>
      </c>
      <c r="J77" s="52" t="e">
        <f>AVERAGE(H77,I77)</f>
        <v>#DIV/0!</v>
      </c>
      <c r="K77" s="53"/>
      <c r="L77" s="54"/>
      <c r="M77" s="55"/>
      <c r="N77" s="55"/>
      <c r="O77" s="103">
        <f t="shared" si="15"/>
        <v>0</v>
      </c>
      <c r="P77" s="55"/>
      <c r="Q77" s="55"/>
      <c r="R77" s="55"/>
      <c r="S77" s="55"/>
      <c r="T77" s="55"/>
      <c r="U77" s="103">
        <f t="shared" si="16"/>
        <v>0</v>
      </c>
      <c r="V77" s="105">
        <f t="shared" si="13"/>
        <v>0</v>
      </c>
      <c r="W77" s="55"/>
      <c r="X77" s="55"/>
      <c r="Y77" s="55"/>
      <c r="Z77" s="103">
        <f t="shared" si="17"/>
        <v>0</v>
      </c>
      <c r="AA77" s="55"/>
      <c r="AB77" s="55"/>
      <c r="AC77" s="56"/>
      <c r="AD77" s="103">
        <f t="shared" si="18"/>
        <v>0</v>
      </c>
      <c r="AE77" s="55"/>
      <c r="AF77" s="103">
        <f t="shared" si="19"/>
        <v>0</v>
      </c>
      <c r="AG77" s="105">
        <f t="shared" si="14"/>
        <v>0</v>
      </c>
      <c r="AH77" s="146">
        <f t="shared" si="20"/>
        <v>0</v>
      </c>
      <c r="AI77" s="60"/>
    </row>
    <row r="78" spans="1:35">
      <c r="A78" s="53">
        <v>76</v>
      </c>
      <c r="B78" s="51" t="s">
        <v>246</v>
      </c>
      <c r="C78" s="107" t="s">
        <v>1264</v>
      </c>
      <c r="D78" s="51" t="e">
        <f>VLOOKUP(C78,职称信息表!$C:$K,8,FALSE)</f>
        <v>#N/A</v>
      </c>
      <c r="E78" s="51" t="e">
        <f>VLOOKUP(C78,职称信息表!$C:$K,9,FALSE)</f>
        <v>#N/A</v>
      </c>
      <c r="F78" s="51" t="e">
        <f>VLOOKUP(C78,职称信息表!$C:$L,10,FALSE)</f>
        <v>#N/A</v>
      </c>
      <c r="G78" s="93">
        <f>VLOOKUP(C78,工作量!$C:$I,7,FALSE)</f>
        <v>0</v>
      </c>
      <c r="H78" s="52" t="s">
        <v>55</v>
      </c>
      <c r="I78" s="52" t="s">
        <v>55</v>
      </c>
      <c r="J78" s="52" t="e">
        <f>AVERAGE(H78,I78)</f>
        <v>#DIV/0!</v>
      </c>
      <c r="K78" s="53"/>
      <c r="L78" s="54"/>
      <c r="M78" s="55"/>
      <c r="N78" s="55"/>
      <c r="O78" s="103">
        <f t="shared" si="15"/>
        <v>0</v>
      </c>
      <c r="P78" s="55"/>
      <c r="Q78" s="55"/>
      <c r="R78" s="55"/>
      <c r="S78" s="55"/>
      <c r="T78" s="55"/>
      <c r="U78" s="103">
        <f t="shared" si="16"/>
        <v>0</v>
      </c>
      <c r="V78" s="105">
        <f t="shared" si="13"/>
        <v>0</v>
      </c>
      <c r="W78" s="55"/>
      <c r="X78" s="55"/>
      <c r="Y78" s="55"/>
      <c r="Z78" s="103">
        <f t="shared" si="17"/>
        <v>0</v>
      </c>
      <c r="AA78" s="55"/>
      <c r="AB78" s="55"/>
      <c r="AC78" s="59"/>
      <c r="AD78" s="103">
        <f t="shared" si="18"/>
        <v>0</v>
      </c>
      <c r="AE78" s="55"/>
      <c r="AF78" s="103">
        <f t="shared" si="19"/>
        <v>0</v>
      </c>
      <c r="AG78" s="105">
        <f t="shared" si="14"/>
        <v>0</v>
      </c>
      <c r="AH78" s="146">
        <f t="shared" si="20"/>
        <v>0</v>
      </c>
      <c r="AI78" s="60"/>
    </row>
    <row r="79" spans="1:35">
      <c r="A79" s="22">
        <v>77</v>
      </c>
      <c r="B79" s="32" t="s">
        <v>247</v>
      </c>
      <c r="C79" s="100" t="s">
        <v>145</v>
      </c>
      <c r="D79" s="32" t="str">
        <f>VLOOKUP(C79,职称信息表!$C:$K,8,FALSE)</f>
        <v>教授</v>
      </c>
      <c r="E79" s="32" t="str">
        <f>VLOOKUP(C79,职称信息表!$C:$K,9,FALSE)</f>
        <v>专任教师</v>
      </c>
      <c r="F79" s="32" t="str">
        <f>VLOOKUP(C79,职称信息表!$C:$L,10,FALSE)</f>
        <v>正高</v>
      </c>
      <c r="G79" s="93">
        <f>VLOOKUP(C79,工作量!$C:$I,7,FALSE)</f>
        <v>100</v>
      </c>
      <c r="H79" s="47">
        <v>90.850000000000009</v>
      </c>
      <c r="I79" s="47">
        <v>88.207000000000008</v>
      </c>
      <c r="J79" s="43">
        <f>AVERAGE(H79,I79)</f>
        <v>89.528500000000008</v>
      </c>
      <c r="K79" s="22">
        <v>92</v>
      </c>
      <c r="L79" s="25">
        <f>(1.6-K79/113)*62.5</f>
        <v>49.115044247787615</v>
      </c>
      <c r="M79" s="4">
        <v>70</v>
      </c>
      <c r="N79" s="4"/>
      <c r="O79" s="103">
        <f t="shared" si="15"/>
        <v>70</v>
      </c>
      <c r="P79" s="5">
        <v>10</v>
      </c>
      <c r="Q79" s="5"/>
      <c r="R79" s="5"/>
      <c r="S79" s="5"/>
      <c r="T79" s="5"/>
      <c r="U79" s="103">
        <f t="shared" si="16"/>
        <v>10</v>
      </c>
      <c r="V79" s="105">
        <f t="shared" si="13"/>
        <v>80</v>
      </c>
      <c r="W79" s="5"/>
      <c r="X79" s="5"/>
      <c r="Y79" s="5"/>
      <c r="Z79" s="103">
        <f t="shared" si="17"/>
        <v>0</v>
      </c>
      <c r="AA79" s="5">
        <v>5</v>
      </c>
      <c r="AB79" s="5"/>
      <c r="AC79" s="7"/>
      <c r="AD79" s="103">
        <f t="shared" si="18"/>
        <v>5</v>
      </c>
      <c r="AE79" s="5"/>
      <c r="AF79" s="103">
        <f t="shared" si="19"/>
        <v>0</v>
      </c>
      <c r="AG79" s="105">
        <f t="shared" si="14"/>
        <v>5</v>
      </c>
      <c r="AH79" s="146">
        <f t="shared" si="20"/>
        <v>234.11504424778761</v>
      </c>
      <c r="AI79" s="39"/>
    </row>
    <row r="80" spans="1:35">
      <c r="A80" s="53">
        <v>78</v>
      </c>
      <c r="B80" s="51" t="s">
        <v>247</v>
      </c>
      <c r="C80" s="101" t="s">
        <v>146</v>
      </c>
      <c r="D80" s="51" t="str">
        <f>VLOOKUP(C80,职称信息表!$C:$K,8,FALSE)</f>
        <v>副教授</v>
      </c>
      <c r="E80" s="51" t="str">
        <f>VLOOKUP(C80,职称信息表!$C:$K,9,FALSE)</f>
        <v>专任教师</v>
      </c>
      <c r="F80" s="51" t="str">
        <f>VLOOKUP(C80,职称信息表!$C:$L,10,FALSE)</f>
        <v>副高</v>
      </c>
      <c r="G80" s="93">
        <f>VLOOKUP(C80,工作量!$C:$I,7,FALSE)</f>
        <v>0</v>
      </c>
      <c r="H80" s="52" t="s">
        <v>55</v>
      </c>
      <c r="I80" s="52" t="s">
        <v>55</v>
      </c>
      <c r="J80" s="52" t="e">
        <f>AVERAGE(H80,I80)</f>
        <v>#DIV/0!</v>
      </c>
      <c r="K80" s="53"/>
      <c r="L80" s="54"/>
      <c r="M80" s="55"/>
      <c r="N80" s="55"/>
      <c r="O80" s="103">
        <f t="shared" si="15"/>
        <v>0</v>
      </c>
      <c r="P80" s="55"/>
      <c r="Q80" s="55"/>
      <c r="R80" s="55"/>
      <c r="S80" s="55"/>
      <c r="T80" s="55"/>
      <c r="U80" s="103">
        <f t="shared" si="16"/>
        <v>0</v>
      </c>
      <c r="V80" s="105">
        <f t="shared" si="13"/>
        <v>0</v>
      </c>
      <c r="W80" s="55"/>
      <c r="X80" s="55"/>
      <c r="Y80" s="55"/>
      <c r="Z80" s="103">
        <f t="shared" si="17"/>
        <v>0</v>
      </c>
      <c r="AA80" s="55"/>
      <c r="AB80" s="55"/>
      <c r="AC80" s="56"/>
      <c r="AD80" s="103">
        <f t="shared" si="18"/>
        <v>0</v>
      </c>
      <c r="AE80" s="55"/>
      <c r="AF80" s="103">
        <f t="shared" si="19"/>
        <v>0</v>
      </c>
      <c r="AG80" s="105">
        <f t="shared" si="14"/>
        <v>0</v>
      </c>
      <c r="AH80" s="146">
        <f t="shared" si="20"/>
        <v>0</v>
      </c>
      <c r="AI80" s="60"/>
    </row>
    <row r="81" spans="1:35">
      <c r="A81" s="22">
        <v>79</v>
      </c>
      <c r="B81" s="32" t="s">
        <v>247</v>
      </c>
      <c r="C81" s="100" t="s">
        <v>147</v>
      </c>
      <c r="D81" s="32" t="str">
        <f>VLOOKUP(C81,职称信息表!$C:$K,8,FALSE)</f>
        <v>副教授</v>
      </c>
      <c r="E81" s="32" t="str">
        <f>VLOOKUP(C81,职称信息表!$C:$K,9,FALSE)</f>
        <v>专任教师</v>
      </c>
      <c r="F81" s="32" t="str">
        <f>VLOOKUP(C81,职称信息表!$C:$L,10,FALSE)</f>
        <v>副高</v>
      </c>
      <c r="G81" s="93">
        <f>VLOOKUP(C81,工作量!$C:$I,7,FALSE)</f>
        <v>88.152452303884047</v>
      </c>
      <c r="H81" s="47"/>
      <c r="I81" s="47">
        <v>90.687999999999988</v>
      </c>
      <c r="J81" s="43">
        <f>AVERAGE(H81,I81)</f>
        <v>90.687999999999988</v>
      </c>
      <c r="K81" s="22">
        <v>58</v>
      </c>
      <c r="L81" s="25">
        <f>(1.6-K81/113)*62.5</f>
        <v>67.920353982300895</v>
      </c>
      <c r="M81" s="4"/>
      <c r="N81" s="4"/>
      <c r="O81" s="103">
        <f t="shared" si="15"/>
        <v>0</v>
      </c>
      <c r="P81" s="5"/>
      <c r="Q81" s="5"/>
      <c r="R81" s="5"/>
      <c r="S81" s="5"/>
      <c r="T81" s="5"/>
      <c r="U81" s="103">
        <f t="shared" si="16"/>
        <v>0</v>
      </c>
      <c r="V81" s="105">
        <f t="shared" si="13"/>
        <v>0</v>
      </c>
      <c r="W81" s="5"/>
      <c r="X81" s="5"/>
      <c r="Y81" s="5"/>
      <c r="Z81" s="103">
        <f t="shared" si="17"/>
        <v>0</v>
      </c>
      <c r="AA81" s="5">
        <v>5</v>
      </c>
      <c r="AB81" s="5"/>
      <c r="AC81" s="7"/>
      <c r="AD81" s="103">
        <f t="shared" si="18"/>
        <v>5</v>
      </c>
      <c r="AE81" s="5"/>
      <c r="AF81" s="103">
        <f t="shared" si="19"/>
        <v>0</v>
      </c>
      <c r="AG81" s="105">
        <f t="shared" si="14"/>
        <v>5</v>
      </c>
      <c r="AH81" s="146">
        <f t="shared" si="20"/>
        <v>161.07280628618494</v>
      </c>
      <c r="AI81" s="39"/>
    </row>
    <row r="82" spans="1:35">
      <c r="A82" s="22">
        <v>80</v>
      </c>
      <c r="B82" s="32" t="s">
        <v>247</v>
      </c>
      <c r="C82" s="100" t="s">
        <v>230</v>
      </c>
      <c r="D82" s="32" t="str">
        <f>VLOOKUP(C82,职称信息表!$C:$K,8,FALSE)</f>
        <v>副教授</v>
      </c>
      <c r="E82" s="32" t="str">
        <f>VLOOKUP(C82,职称信息表!$C:$K,9,FALSE)</f>
        <v>专任教师</v>
      </c>
      <c r="F82" s="32" t="str">
        <f>VLOOKUP(C82,职称信息表!$C:$L,10,FALSE)</f>
        <v>副高</v>
      </c>
      <c r="G82" s="93">
        <f>VLOOKUP(C82,工作量!$C:$I,7,FALSE)</f>
        <v>78.471825133765535</v>
      </c>
      <c r="H82" s="47"/>
      <c r="I82" s="47">
        <v>90.099000000000004</v>
      </c>
      <c r="J82" s="43">
        <f>AVERAGE(H82,I82)</f>
        <v>90.099000000000004</v>
      </c>
      <c r="K82" s="22">
        <v>79</v>
      </c>
      <c r="L82" s="25">
        <f>(1.6-K82/113)*62.5</f>
        <v>56.30530973451328</v>
      </c>
      <c r="M82" s="4">
        <v>15</v>
      </c>
      <c r="N82" s="4"/>
      <c r="O82" s="103">
        <f t="shared" si="15"/>
        <v>15</v>
      </c>
      <c r="P82" s="5">
        <v>25</v>
      </c>
      <c r="Q82" s="5"/>
      <c r="R82" s="5"/>
      <c r="S82" s="5"/>
      <c r="T82" s="5"/>
      <c r="U82" s="103">
        <f t="shared" si="16"/>
        <v>25</v>
      </c>
      <c r="V82" s="105">
        <f t="shared" si="13"/>
        <v>40</v>
      </c>
      <c r="W82" s="5"/>
      <c r="X82" s="5"/>
      <c r="Y82" s="5"/>
      <c r="Z82" s="103">
        <f t="shared" si="17"/>
        <v>0</v>
      </c>
      <c r="AA82" s="5">
        <v>10</v>
      </c>
      <c r="AB82" s="5"/>
      <c r="AC82" s="7"/>
      <c r="AD82" s="103">
        <f t="shared" si="18"/>
        <v>10</v>
      </c>
      <c r="AE82" s="5"/>
      <c r="AF82" s="103">
        <f t="shared" si="19"/>
        <v>0</v>
      </c>
      <c r="AG82" s="105">
        <f t="shared" si="14"/>
        <v>10</v>
      </c>
      <c r="AH82" s="146">
        <f t="shared" si="20"/>
        <v>184.77713486827881</v>
      </c>
      <c r="AI82" s="39"/>
    </row>
    <row r="83" spans="1:35">
      <c r="A83" s="53">
        <v>81</v>
      </c>
      <c r="B83" s="51" t="s">
        <v>247</v>
      </c>
      <c r="C83" s="101" t="s">
        <v>148</v>
      </c>
      <c r="D83" s="51" t="str">
        <f>VLOOKUP(C83,职称信息表!$C:$K,8,FALSE)</f>
        <v>教授级高工</v>
      </c>
      <c r="E83" s="51" t="str">
        <f>VLOOKUP(C83,职称信息表!$C:$K,9,FALSE)</f>
        <v>专任教师</v>
      </c>
      <c r="F83" s="51" t="str">
        <f>VLOOKUP(C83,职称信息表!$C:$L,10,FALSE)</f>
        <v>正高</v>
      </c>
      <c r="G83" s="93">
        <f>VLOOKUP(C83,工作量!$C:$I,7,FALSE)</f>
        <v>1.7933752730169354</v>
      </c>
      <c r="H83" s="52" t="s">
        <v>55</v>
      </c>
      <c r="I83" s="52" t="s">
        <v>55</v>
      </c>
      <c r="J83" s="52" t="e">
        <f>AVERAGE(H83,I83)</f>
        <v>#DIV/0!</v>
      </c>
      <c r="K83" s="53"/>
      <c r="L83" s="54"/>
      <c r="M83" s="55"/>
      <c r="N83" s="55"/>
      <c r="O83" s="103">
        <f t="shared" si="15"/>
        <v>0</v>
      </c>
      <c r="P83" s="55"/>
      <c r="Q83" s="55"/>
      <c r="R83" s="55"/>
      <c r="S83" s="55"/>
      <c r="T83" s="55"/>
      <c r="U83" s="103">
        <f t="shared" si="16"/>
        <v>0</v>
      </c>
      <c r="V83" s="105">
        <f t="shared" si="13"/>
        <v>0</v>
      </c>
      <c r="W83" s="55"/>
      <c r="X83" s="55"/>
      <c r="Y83" s="55"/>
      <c r="Z83" s="103">
        <f t="shared" si="17"/>
        <v>0</v>
      </c>
      <c r="AA83" s="55"/>
      <c r="AB83" s="55"/>
      <c r="AC83" s="56"/>
      <c r="AD83" s="103">
        <f t="shared" si="18"/>
        <v>0</v>
      </c>
      <c r="AE83" s="55"/>
      <c r="AF83" s="103">
        <f t="shared" si="19"/>
        <v>0</v>
      </c>
      <c r="AG83" s="105">
        <f t="shared" si="14"/>
        <v>0</v>
      </c>
      <c r="AH83" s="146">
        <f t="shared" si="20"/>
        <v>1.7933752730169354</v>
      </c>
      <c r="AI83" s="60"/>
    </row>
    <row r="84" spans="1:35">
      <c r="A84" s="22">
        <v>82</v>
      </c>
      <c r="B84" s="32" t="s">
        <v>247</v>
      </c>
      <c r="C84" s="100" t="s">
        <v>229</v>
      </c>
      <c r="D84" s="32" t="str">
        <f>VLOOKUP(C84,职称信息表!$C:$K,8,FALSE)</f>
        <v>讲师</v>
      </c>
      <c r="E84" s="32" t="str">
        <f>VLOOKUP(C84,职称信息表!$C:$K,9,FALSE)</f>
        <v>专任教师</v>
      </c>
      <c r="F84" s="32" t="str">
        <f>VLOOKUP(C84,职称信息表!$C:$L,10,FALSE)</f>
        <v>中级</v>
      </c>
      <c r="G84" s="93">
        <f>VLOOKUP(C84,工作量!$C:$I,7,FALSE)</f>
        <v>86.192395352867095</v>
      </c>
      <c r="H84" s="47">
        <v>92.18</v>
      </c>
      <c r="I84" s="47">
        <v>91.347000000000008</v>
      </c>
      <c r="J84" s="43">
        <f>AVERAGE(H84,I84)</f>
        <v>91.763500000000008</v>
      </c>
      <c r="K84" s="22">
        <v>16</v>
      </c>
      <c r="L84" s="25">
        <f t="shared" ref="L84:L89" si="21">(1.6-K84/113)*62.5</f>
        <v>91.150442477876112</v>
      </c>
      <c r="M84" s="4"/>
      <c r="N84" s="4"/>
      <c r="O84" s="103">
        <f t="shared" si="15"/>
        <v>0</v>
      </c>
      <c r="P84" s="5"/>
      <c r="Q84" s="5"/>
      <c r="R84" s="5"/>
      <c r="S84" s="5"/>
      <c r="T84" s="5"/>
      <c r="U84" s="103">
        <f t="shared" si="16"/>
        <v>0</v>
      </c>
      <c r="V84" s="105">
        <f t="shared" si="13"/>
        <v>0</v>
      </c>
      <c r="W84" s="5">
        <v>21</v>
      </c>
      <c r="X84" s="5"/>
      <c r="Y84" s="5"/>
      <c r="Z84" s="103">
        <f t="shared" si="17"/>
        <v>21</v>
      </c>
      <c r="AA84" s="5">
        <v>5</v>
      </c>
      <c r="AB84" s="5"/>
      <c r="AC84" s="7"/>
      <c r="AD84" s="103">
        <f t="shared" si="18"/>
        <v>5</v>
      </c>
      <c r="AE84" s="5"/>
      <c r="AF84" s="103">
        <f t="shared" si="19"/>
        <v>0</v>
      </c>
      <c r="AG84" s="105">
        <f t="shared" si="14"/>
        <v>26</v>
      </c>
      <c r="AH84" s="146">
        <f t="shared" si="20"/>
        <v>203.34283783074321</v>
      </c>
      <c r="AI84" s="39"/>
    </row>
    <row r="85" spans="1:35">
      <c r="A85" s="22">
        <v>83</v>
      </c>
      <c r="B85" s="32" t="s">
        <v>247</v>
      </c>
      <c r="C85" s="100" t="s">
        <v>149</v>
      </c>
      <c r="D85" s="32" t="str">
        <f>VLOOKUP(C85,职称信息表!$C:$K,8,FALSE)</f>
        <v>副教授</v>
      </c>
      <c r="E85" s="32" t="str">
        <f>VLOOKUP(C85,职称信息表!$C:$K,9,FALSE)</f>
        <v>专任教师</v>
      </c>
      <c r="F85" s="32" t="str">
        <f>VLOOKUP(C85,职称信息表!$C:$L,10,FALSE)</f>
        <v>副高</v>
      </c>
      <c r="G85" s="93">
        <f>VLOOKUP(C85,工作量!$C:$I,7,FALSE)</f>
        <v>100</v>
      </c>
      <c r="H85" s="47">
        <v>91.937999999999988</v>
      </c>
      <c r="I85" s="47">
        <v>88.783999999999992</v>
      </c>
      <c r="J85" s="43">
        <f>AVERAGE(H85,I85)</f>
        <v>90.36099999999999</v>
      </c>
      <c r="K85" s="22">
        <v>72</v>
      </c>
      <c r="L85" s="25">
        <f t="shared" si="21"/>
        <v>60.176991150442483</v>
      </c>
      <c r="M85" s="4"/>
      <c r="N85" s="4"/>
      <c r="O85" s="103">
        <f t="shared" si="15"/>
        <v>0</v>
      </c>
      <c r="P85" s="5">
        <v>15</v>
      </c>
      <c r="Q85" s="5"/>
      <c r="R85" s="5"/>
      <c r="S85" s="5"/>
      <c r="T85" s="5"/>
      <c r="U85" s="103">
        <f t="shared" si="16"/>
        <v>15</v>
      </c>
      <c r="V85" s="105">
        <f t="shared" si="13"/>
        <v>15</v>
      </c>
      <c r="W85" s="5">
        <v>54</v>
      </c>
      <c r="X85" s="5"/>
      <c r="Y85" s="5"/>
      <c r="Z85" s="103">
        <f t="shared" si="17"/>
        <v>54</v>
      </c>
      <c r="AA85" s="5"/>
      <c r="AB85" s="5"/>
      <c r="AC85" s="7"/>
      <c r="AD85" s="103">
        <f t="shared" si="18"/>
        <v>0</v>
      </c>
      <c r="AE85" s="5">
        <v>10</v>
      </c>
      <c r="AF85" s="103">
        <f t="shared" si="19"/>
        <v>10</v>
      </c>
      <c r="AG85" s="105">
        <f t="shared" si="14"/>
        <v>64</v>
      </c>
      <c r="AH85" s="146">
        <f t="shared" si="20"/>
        <v>239.17699115044249</v>
      </c>
      <c r="AI85" s="39"/>
    </row>
    <row r="86" spans="1:35">
      <c r="A86" s="22">
        <v>84</v>
      </c>
      <c r="B86" s="32" t="s">
        <v>247</v>
      </c>
      <c r="C86" s="100" t="s">
        <v>150</v>
      </c>
      <c r="D86" s="32" t="str">
        <f>VLOOKUP(C86,职称信息表!$C:$K,8,FALSE)</f>
        <v>副教授</v>
      </c>
      <c r="E86" s="32" t="str">
        <f>VLOOKUP(C86,职称信息表!$C:$K,9,FALSE)</f>
        <v>专任教师</v>
      </c>
      <c r="F86" s="32" t="str">
        <f>VLOOKUP(C86,职称信息表!$C:$L,10,FALSE)</f>
        <v>副高</v>
      </c>
      <c r="G86" s="93">
        <f>VLOOKUP(C86,工作量!$C:$I,7,FALSE)</f>
        <v>78.445565636330386</v>
      </c>
      <c r="H86" s="47">
        <v>92.646000000000001</v>
      </c>
      <c r="I86" s="47"/>
      <c r="J86" s="43">
        <f>AVERAGE(H86,I86)</f>
        <v>92.646000000000001</v>
      </c>
      <c r="K86" s="22">
        <v>1</v>
      </c>
      <c r="L86" s="25">
        <f t="shared" si="21"/>
        <v>99.446902654867259</v>
      </c>
      <c r="M86" s="4">
        <v>45</v>
      </c>
      <c r="N86" s="4"/>
      <c r="O86" s="103">
        <f t="shared" si="15"/>
        <v>45</v>
      </c>
      <c r="P86" s="5"/>
      <c r="Q86" s="5"/>
      <c r="R86" s="5"/>
      <c r="S86" s="5"/>
      <c r="T86" s="5"/>
      <c r="U86" s="103">
        <f t="shared" si="16"/>
        <v>0</v>
      </c>
      <c r="V86" s="105">
        <f t="shared" si="13"/>
        <v>45</v>
      </c>
      <c r="W86" s="5">
        <v>15</v>
      </c>
      <c r="X86" s="5"/>
      <c r="Y86" s="5"/>
      <c r="Z86" s="103">
        <f t="shared" si="17"/>
        <v>15</v>
      </c>
      <c r="AA86" s="5"/>
      <c r="AB86" s="5"/>
      <c r="AC86" s="7"/>
      <c r="AD86" s="103">
        <f t="shared" si="18"/>
        <v>0</v>
      </c>
      <c r="AE86" s="5"/>
      <c r="AF86" s="103">
        <f t="shared" si="19"/>
        <v>0</v>
      </c>
      <c r="AG86" s="105">
        <f t="shared" si="14"/>
        <v>15</v>
      </c>
      <c r="AH86" s="146">
        <f t="shared" si="20"/>
        <v>237.89246829119764</v>
      </c>
      <c r="AI86" s="39"/>
    </row>
    <row r="87" spans="1:35">
      <c r="A87" s="22">
        <v>85</v>
      </c>
      <c r="B87" s="32" t="s">
        <v>247</v>
      </c>
      <c r="C87" s="100" t="s">
        <v>151</v>
      </c>
      <c r="D87" s="32" t="str">
        <f>VLOOKUP(C87,职称信息表!$C:$K,8,FALSE)</f>
        <v>实验师</v>
      </c>
      <c r="E87" s="32" t="str">
        <f>VLOOKUP(C87,职称信息表!$C:$K,9,FALSE)</f>
        <v>实验</v>
      </c>
      <c r="F87" s="32" t="str">
        <f>VLOOKUP(C87,职称信息表!$C:$L,10,FALSE)</f>
        <v>中级</v>
      </c>
      <c r="G87" s="93">
        <f>VLOOKUP(C87,工作量!$C:$I,7,FALSE)</f>
        <v>88.391880456458708</v>
      </c>
      <c r="H87" s="47">
        <v>89.253</v>
      </c>
      <c r="I87" s="47">
        <v>88.537000000000006</v>
      </c>
      <c r="J87" s="43">
        <f>AVERAGE(H87,I87)</f>
        <v>88.89500000000001</v>
      </c>
      <c r="K87" s="22">
        <v>99</v>
      </c>
      <c r="L87" s="25">
        <f t="shared" si="21"/>
        <v>45.243362831858413</v>
      </c>
      <c r="M87" s="4"/>
      <c r="N87" s="4"/>
      <c r="O87" s="103">
        <f t="shared" si="15"/>
        <v>0</v>
      </c>
      <c r="P87" s="5"/>
      <c r="Q87" s="5"/>
      <c r="R87" s="5"/>
      <c r="S87" s="5"/>
      <c r="T87" s="5"/>
      <c r="U87" s="103">
        <f t="shared" si="16"/>
        <v>0</v>
      </c>
      <c r="V87" s="105">
        <f t="shared" si="13"/>
        <v>0</v>
      </c>
      <c r="W87" s="5"/>
      <c r="X87" s="5"/>
      <c r="Y87" s="5"/>
      <c r="Z87" s="103">
        <f t="shared" si="17"/>
        <v>0</v>
      </c>
      <c r="AA87" s="5"/>
      <c r="AB87" s="5"/>
      <c r="AC87" s="7"/>
      <c r="AD87" s="103">
        <f t="shared" si="18"/>
        <v>0</v>
      </c>
      <c r="AE87" s="5"/>
      <c r="AF87" s="103">
        <f t="shared" si="19"/>
        <v>0</v>
      </c>
      <c r="AG87" s="105">
        <f t="shared" si="14"/>
        <v>0</v>
      </c>
      <c r="AH87" s="146">
        <f t="shared" si="20"/>
        <v>133.63524328831713</v>
      </c>
      <c r="AI87" s="96" t="s">
        <v>1262</v>
      </c>
    </row>
    <row r="88" spans="1:35" s="82" customFormat="1">
      <c r="A88" s="81">
        <v>86</v>
      </c>
      <c r="B88" s="80" t="s">
        <v>247</v>
      </c>
      <c r="C88" s="111" t="s">
        <v>1258</v>
      </c>
      <c r="D88" s="80" t="str">
        <f>VLOOKUP(C88,职称信息表!$C:$K,8,FALSE)</f>
        <v>副教授</v>
      </c>
      <c r="E88" s="80" t="str">
        <f>VLOOKUP(C88,职称信息表!$C:$K,9,FALSE)</f>
        <v>专任教师</v>
      </c>
      <c r="F88" s="80" t="str">
        <f>VLOOKUP(C88,职称信息表!$C:$L,10,FALSE)</f>
        <v>副高</v>
      </c>
      <c r="G88" s="93">
        <f>VLOOKUP(C88,工作量!$C:$I,7,FALSE)</f>
        <v>81.630604604646649</v>
      </c>
      <c r="H88" s="47"/>
      <c r="I88" s="47">
        <v>90.95</v>
      </c>
      <c r="J88" s="83">
        <f>AVERAGE(H88,I88)</f>
        <v>90.95</v>
      </c>
      <c r="K88" s="22">
        <v>52</v>
      </c>
      <c r="L88" s="25">
        <f t="shared" si="21"/>
        <v>71.238938053097343</v>
      </c>
      <c r="M88" s="5"/>
      <c r="N88" s="5"/>
      <c r="O88" s="103">
        <f t="shared" si="15"/>
        <v>0</v>
      </c>
      <c r="P88" s="5"/>
      <c r="Q88" s="5"/>
      <c r="R88" s="5"/>
      <c r="S88" s="5"/>
      <c r="T88" s="5"/>
      <c r="U88" s="103">
        <f t="shared" si="16"/>
        <v>0</v>
      </c>
      <c r="V88" s="105">
        <f t="shared" si="13"/>
        <v>0</v>
      </c>
      <c r="W88" s="5"/>
      <c r="X88" s="5"/>
      <c r="Y88" s="5"/>
      <c r="Z88" s="103">
        <f t="shared" si="17"/>
        <v>0</v>
      </c>
      <c r="AA88" s="5">
        <v>5</v>
      </c>
      <c r="AB88" s="5"/>
      <c r="AC88" s="7"/>
      <c r="AD88" s="103">
        <f t="shared" si="18"/>
        <v>5</v>
      </c>
      <c r="AE88" s="5"/>
      <c r="AF88" s="103">
        <f t="shared" si="19"/>
        <v>0</v>
      </c>
      <c r="AG88" s="105">
        <f t="shared" si="14"/>
        <v>5</v>
      </c>
      <c r="AH88" s="146">
        <f t="shared" si="20"/>
        <v>157.86954265774398</v>
      </c>
      <c r="AI88" s="95"/>
    </row>
    <row r="89" spans="1:35">
      <c r="A89" s="22">
        <v>87</v>
      </c>
      <c r="B89" s="32" t="s">
        <v>247</v>
      </c>
      <c r="C89" s="100" t="s">
        <v>152</v>
      </c>
      <c r="D89" s="32" t="str">
        <f>VLOOKUP(C89,职称信息表!$C:$K,8,FALSE)</f>
        <v>副教授</v>
      </c>
      <c r="E89" s="32" t="str">
        <f>VLOOKUP(C89,职称信息表!$C:$K,9,FALSE)</f>
        <v>专任教师</v>
      </c>
      <c r="F89" s="32" t="str">
        <f>VLOOKUP(C89,职称信息表!$C:$L,10,FALSE)</f>
        <v>副高</v>
      </c>
      <c r="G89" s="93">
        <f>VLOOKUP(C89,工作量!$C:$I,7,FALSE)</f>
        <v>81.03070859872966</v>
      </c>
      <c r="H89" s="47">
        <v>86.959000000000003</v>
      </c>
      <c r="I89" s="47"/>
      <c r="J89" s="43">
        <f>AVERAGE(H89,I89)</f>
        <v>86.959000000000003</v>
      </c>
      <c r="K89" s="22">
        <v>110</v>
      </c>
      <c r="L89" s="25">
        <f t="shared" si="21"/>
        <v>39.159292035398238</v>
      </c>
      <c r="M89" s="4">
        <v>20</v>
      </c>
      <c r="N89" s="4"/>
      <c r="O89" s="103">
        <f t="shared" si="15"/>
        <v>20</v>
      </c>
      <c r="P89" s="5"/>
      <c r="Q89" s="5"/>
      <c r="R89" s="5"/>
      <c r="S89" s="5"/>
      <c r="T89" s="5"/>
      <c r="U89" s="103">
        <f t="shared" si="16"/>
        <v>0</v>
      </c>
      <c r="V89" s="105">
        <f t="shared" si="13"/>
        <v>20</v>
      </c>
      <c r="W89" s="5">
        <v>50</v>
      </c>
      <c r="X89" s="5"/>
      <c r="Y89" s="5"/>
      <c r="Z89" s="103">
        <f t="shared" si="17"/>
        <v>50</v>
      </c>
      <c r="AA89" s="5"/>
      <c r="AB89" s="5"/>
      <c r="AC89" s="7"/>
      <c r="AD89" s="103">
        <f t="shared" si="18"/>
        <v>0</v>
      </c>
      <c r="AE89" s="5"/>
      <c r="AF89" s="103">
        <f t="shared" si="19"/>
        <v>0</v>
      </c>
      <c r="AG89" s="105">
        <f t="shared" si="14"/>
        <v>50</v>
      </c>
      <c r="AH89" s="146">
        <f t="shared" si="20"/>
        <v>190.1900006341279</v>
      </c>
      <c r="AI89" s="39"/>
    </row>
    <row r="90" spans="1:35">
      <c r="A90" s="53">
        <v>88</v>
      </c>
      <c r="B90" s="51" t="s">
        <v>247</v>
      </c>
      <c r="C90" s="101" t="s">
        <v>153</v>
      </c>
      <c r="D90" s="51" t="str">
        <f>VLOOKUP(C90,职称信息表!$C:$K,8,FALSE)</f>
        <v>讲师</v>
      </c>
      <c r="E90" s="51" t="str">
        <f>VLOOKUP(C90,职称信息表!$C:$K,9,FALSE)</f>
        <v>专任教师</v>
      </c>
      <c r="F90" s="51" t="str">
        <f>VLOOKUP(C90,职称信息表!$C:$L,10,FALSE)</f>
        <v>中级</v>
      </c>
      <c r="G90" s="93">
        <f>VLOOKUP(C90,工作量!$C:$I,7,FALSE)</f>
        <v>5.0214507644474189</v>
      </c>
      <c r="H90" s="52" t="s">
        <v>55</v>
      </c>
      <c r="I90" s="52" t="s">
        <v>55</v>
      </c>
      <c r="J90" s="52" t="e">
        <f>AVERAGE(H90,I90)</f>
        <v>#DIV/0!</v>
      </c>
      <c r="K90" s="53"/>
      <c r="L90" s="54"/>
      <c r="M90" s="55"/>
      <c r="N90" s="55"/>
      <c r="O90" s="103">
        <f t="shared" si="15"/>
        <v>0</v>
      </c>
      <c r="P90" s="55"/>
      <c r="Q90" s="55"/>
      <c r="R90" s="55"/>
      <c r="S90" s="55"/>
      <c r="T90" s="55"/>
      <c r="U90" s="103">
        <f t="shared" si="16"/>
        <v>0</v>
      </c>
      <c r="V90" s="105">
        <f t="shared" si="13"/>
        <v>0</v>
      </c>
      <c r="W90" s="55"/>
      <c r="X90" s="55"/>
      <c r="Y90" s="55"/>
      <c r="Z90" s="103">
        <f t="shared" si="17"/>
        <v>0</v>
      </c>
      <c r="AA90" s="55"/>
      <c r="AB90" s="55"/>
      <c r="AC90" s="56"/>
      <c r="AD90" s="103">
        <f t="shared" si="18"/>
        <v>0</v>
      </c>
      <c r="AE90" s="55"/>
      <c r="AF90" s="103">
        <f t="shared" si="19"/>
        <v>0</v>
      </c>
      <c r="AG90" s="105">
        <f t="shared" si="14"/>
        <v>0</v>
      </c>
      <c r="AH90" s="146">
        <f t="shared" si="20"/>
        <v>5.0214507644474189</v>
      </c>
      <c r="AI90" s="60"/>
    </row>
    <row r="91" spans="1:35">
      <c r="A91" s="22">
        <v>89</v>
      </c>
      <c r="B91" s="32" t="s">
        <v>247</v>
      </c>
      <c r="C91" s="100" t="s">
        <v>154</v>
      </c>
      <c r="D91" s="32" t="str">
        <f>VLOOKUP(C91,职称信息表!$C:$K,8,FALSE)</f>
        <v>讲师</v>
      </c>
      <c r="E91" s="32" t="str">
        <f>VLOOKUP(C91,职称信息表!$C:$K,9,FALSE)</f>
        <v>专任教师</v>
      </c>
      <c r="F91" s="32" t="str">
        <f>VLOOKUP(C91,职称信息表!$C:$L,10,FALSE)</f>
        <v>中级</v>
      </c>
      <c r="G91" s="93">
        <f>VLOOKUP(C91,工作量!$C:$I,7,FALSE)</f>
        <v>66.548210956057829</v>
      </c>
      <c r="H91" s="47">
        <v>92.030999999999992</v>
      </c>
      <c r="I91" s="47">
        <v>88.805000000000007</v>
      </c>
      <c r="J91" s="43">
        <f>AVERAGE(H91,I91)</f>
        <v>90.418000000000006</v>
      </c>
      <c r="K91" s="22">
        <v>68</v>
      </c>
      <c r="L91" s="25">
        <f>(1.6-K91/113)*62.5</f>
        <v>62.389380530973455</v>
      </c>
      <c r="M91" s="4">
        <v>20</v>
      </c>
      <c r="N91" s="4"/>
      <c r="O91" s="103">
        <f t="shared" si="15"/>
        <v>20</v>
      </c>
      <c r="P91" s="5"/>
      <c r="Q91" s="5"/>
      <c r="R91" s="5"/>
      <c r="S91" s="5"/>
      <c r="T91" s="5"/>
      <c r="U91" s="103">
        <f t="shared" si="16"/>
        <v>0</v>
      </c>
      <c r="V91" s="105">
        <f t="shared" si="13"/>
        <v>20</v>
      </c>
      <c r="W91" s="5"/>
      <c r="X91" s="5">
        <v>2</v>
      </c>
      <c r="Y91" s="5"/>
      <c r="Z91" s="103">
        <f t="shared" si="17"/>
        <v>2</v>
      </c>
      <c r="AA91" s="5">
        <v>5</v>
      </c>
      <c r="AB91" s="5"/>
      <c r="AC91" s="7"/>
      <c r="AD91" s="103">
        <f t="shared" si="18"/>
        <v>5</v>
      </c>
      <c r="AE91" s="5"/>
      <c r="AF91" s="103">
        <f t="shared" si="19"/>
        <v>0</v>
      </c>
      <c r="AG91" s="105">
        <f t="shared" si="14"/>
        <v>7</v>
      </c>
      <c r="AH91" s="146">
        <f t="shared" si="20"/>
        <v>155.93759148703128</v>
      </c>
      <c r="AI91" s="39"/>
    </row>
    <row r="92" spans="1:35">
      <c r="A92" s="22">
        <v>90</v>
      </c>
      <c r="B92" s="32" t="s">
        <v>247</v>
      </c>
      <c r="C92" s="100" t="s">
        <v>155</v>
      </c>
      <c r="D92" s="32" t="str">
        <f>VLOOKUP(C92,职称信息表!$C:$K,8,FALSE)</f>
        <v>副教授</v>
      </c>
      <c r="E92" s="32" t="str">
        <f>VLOOKUP(C92,职称信息表!$C:$K,9,FALSE)</f>
        <v>专任教师</v>
      </c>
      <c r="F92" s="32" t="str">
        <f>VLOOKUP(C92,职称信息表!$C:$L,10,FALSE)</f>
        <v>副高</v>
      </c>
      <c r="G92" s="93">
        <f>VLOOKUP(C92,工作量!$C:$I,7,FALSE)</f>
        <v>35.384370161787942</v>
      </c>
      <c r="H92" s="47">
        <v>92.05</v>
      </c>
      <c r="I92" s="47">
        <v>90.349000000000004</v>
      </c>
      <c r="J92" s="43">
        <f>AVERAGE(H92,I92)</f>
        <v>91.1995</v>
      </c>
      <c r="K92" s="22">
        <v>40</v>
      </c>
      <c r="L92" s="25">
        <f>(1.6-K92/113)*62.5</f>
        <v>77.876106194690266</v>
      </c>
      <c r="M92" s="4"/>
      <c r="N92" s="4"/>
      <c r="O92" s="103">
        <f t="shared" si="15"/>
        <v>0</v>
      </c>
      <c r="P92" s="5"/>
      <c r="Q92" s="5"/>
      <c r="R92" s="5"/>
      <c r="S92" s="5"/>
      <c r="T92" s="5"/>
      <c r="U92" s="103">
        <f t="shared" si="16"/>
        <v>0</v>
      </c>
      <c r="V92" s="105">
        <f t="shared" si="13"/>
        <v>0</v>
      </c>
      <c r="W92" s="5"/>
      <c r="X92" s="5"/>
      <c r="Y92" s="5"/>
      <c r="Z92" s="103">
        <f t="shared" si="17"/>
        <v>0</v>
      </c>
      <c r="AA92" s="5"/>
      <c r="AB92" s="5"/>
      <c r="AC92" s="7"/>
      <c r="AD92" s="103">
        <f t="shared" si="18"/>
        <v>0</v>
      </c>
      <c r="AE92" s="5"/>
      <c r="AF92" s="103">
        <f t="shared" si="19"/>
        <v>0</v>
      </c>
      <c r="AG92" s="105">
        <f t="shared" si="14"/>
        <v>0</v>
      </c>
      <c r="AH92" s="146">
        <f t="shared" si="20"/>
        <v>113.26047635647821</v>
      </c>
      <c r="AI92" s="39"/>
    </row>
    <row r="93" spans="1:35">
      <c r="A93" s="22">
        <v>91</v>
      </c>
      <c r="B93" s="32" t="s">
        <v>247</v>
      </c>
      <c r="C93" s="100" t="s">
        <v>156</v>
      </c>
      <c r="D93" s="32" t="str">
        <f>VLOOKUP(C93,职称信息表!$C:$K,8,FALSE)</f>
        <v>讲师</v>
      </c>
      <c r="E93" s="32" t="str">
        <f>VLOOKUP(C93,职称信息表!$C:$K,9,FALSE)</f>
        <v>专任教师</v>
      </c>
      <c r="F93" s="32" t="str">
        <f>VLOOKUP(C93,职称信息表!$C:$L,10,FALSE)</f>
        <v>中级</v>
      </c>
      <c r="G93" s="93">
        <f>VLOOKUP(C93,工作量!$C:$I,7,FALSE)</f>
        <v>57.876225243775203</v>
      </c>
      <c r="H93" s="47">
        <v>91.424000000000007</v>
      </c>
      <c r="I93" s="47"/>
      <c r="J93" s="43">
        <f>AVERAGE(H93,I93)</f>
        <v>91.424000000000007</v>
      </c>
      <c r="K93" s="22">
        <v>35</v>
      </c>
      <c r="L93" s="25">
        <f>(1.6-K93/113)*62.5</f>
        <v>80.641592920353986</v>
      </c>
      <c r="M93" s="4"/>
      <c r="N93" s="4"/>
      <c r="O93" s="103">
        <f t="shared" si="15"/>
        <v>0</v>
      </c>
      <c r="P93" s="5"/>
      <c r="Q93" s="5"/>
      <c r="R93" s="5"/>
      <c r="S93" s="5"/>
      <c r="T93" s="5"/>
      <c r="U93" s="103">
        <f t="shared" si="16"/>
        <v>0</v>
      </c>
      <c r="V93" s="105">
        <f t="shared" si="13"/>
        <v>0</v>
      </c>
      <c r="W93" s="5">
        <v>19</v>
      </c>
      <c r="X93" s="5"/>
      <c r="Y93" s="5"/>
      <c r="Z93" s="103">
        <f t="shared" si="17"/>
        <v>19</v>
      </c>
      <c r="AA93" s="5"/>
      <c r="AB93" s="5"/>
      <c r="AC93" s="7"/>
      <c r="AD93" s="103">
        <f t="shared" si="18"/>
        <v>0</v>
      </c>
      <c r="AE93" s="5">
        <v>10</v>
      </c>
      <c r="AF93" s="103">
        <f t="shared" si="19"/>
        <v>10</v>
      </c>
      <c r="AG93" s="105">
        <f t="shared" si="14"/>
        <v>29</v>
      </c>
      <c r="AH93" s="146">
        <f t="shared" si="20"/>
        <v>167.51781816412918</v>
      </c>
      <c r="AI93" s="39"/>
    </row>
    <row r="94" spans="1:35">
      <c r="A94" s="22">
        <v>92</v>
      </c>
      <c r="B94" s="32" t="s">
        <v>247</v>
      </c>
      <c r="C94" s="100" t="s">
        <v>157</v>
      </c>
      <c r="D94" s="32" t="str">
        <f>VLOOKUP(C94,职称信息表!$C:$K,8,FALSE)</f>
        <v>讲师</v>
      </c>
      <c r="E94" s="32" t="str">
        <f>VLOOKUP(C94,职称信息表!$C:$K,9,FALSE)</f>
        <v>专任教师</v>
      </c>
      <c r="F94" s="32" t="str">
        <f>VLOOKUP(C94,职称信息表!$C:$L,10,FALSE)</f>
        <v>中级</v>
      </c>
      <c r="G94" s="93">
        <f>VLOOKUP(C94,工作量!$C:$I,7,FALSE)</f>
        <v>46.047420860092039</v>
      </c>
      <c r="H94" s="47">
        <v>91.734000000000009</v>
      </c>
      <c r="I94" s="47">
        <v>89.863</v>
      </c>
      <c r="J94" s="43">
        <f>AVERAGE(H94,I94)</f>
        <v>90.798500000000004</v>
      </c>
      <c r="K94" s="22">
        <v>55</v>
      </c>
      <c r="L94" s="25">
        <f>(1.6-K94/113)*62.5</f>
        <v>69.579646017699119</v>
      </c>
      <c r="M94" s="4"/>
      <c r="N94" s="4"/>
      <c r="O94" s="103">
        <f t="shared" si="15"/>
        <v>0</v>
      </c>
      <c r="P94" s="5"/>
      <c r="Q94" s="5"/>
      <c r="R94" s="5"/>
      <c r="S94" s="5"/>
      <c r="T94" s="5"/>
      <c r="U94" s="103">
        <f t="shared" si="16"/>
        <v>0</v>
      </c>
      <c r="V94" s="105">
        <f t="shared" si="13"/>
        <v>0</v>
      </c>
      <c r="W94" s="5">
        <v>15</v>
      </c>
      <c r="X94" s="5"/>
      <c r="Y94" s="5"/>
      <c r="Z94" s="103">
        <f t="shared" si="17"/>
        <v>15</v>
      </c>
      <c r="AA94" s="5">
        <v>10</v>
      </c>
      <c r="AB94" s="5"/>
      <c r="AC94" s="7"/>
      <c r="AD94" s="103">
        <f t="shared" si="18"/>
        <v>10</v>
      </c>
      <c r="AE94" s="5"/>
      <c r="AF94" s="103">
        <f t="shared" si="19"/>
        <v>0</v>
      </c>
      <c r="AG94" s="105">
        <f t="shared" si="14"/>
        <v>25</v>
      </c>
      <c r="AH94" s="146">
        <f t="shared" si="20"/>
        <v>140.62706687779115</v>
      </c>
      <c r="AI94" s="39"/>
    </row>
    <row r="95" spans="1:35">
      <c r="A95" s="22">
        <v>93</v>
      </c>
      <c r="B95" s="32" t="s">
        <v>247</v>
      </c>
      <c r="C95" s="100" t="s">
        <v>158</v>
      </c>
      <c r="D95" s="32" t="str">
        <f>VLOOKUP(C95,职称信息表!$C:$K,8,FALSE)</f>
        <v>讲师</v>
      </c>
      <c r="E95" s="32" t="str">
        <f>VLOOKUP(C95,职称信息表!$C:$K,9,FALSE)</f>
        <v>专任教师</v>
      </c>
      <c r="F95" s="32" t="str">
        <f>VLOOKUP(C95,职称信息表!$C:$L,10,FALSE)</f>
        <v>中级</v>
      </c>
      <c r="G95" s="93">
        <f>VLOOKUP(C95,工作量!$C:$I,7,FALSE)</f>
        <v>23.219188334804866</v>
      </c>
      <c r="H95" s="47"/>
      <c r="I95" s="47">
        <v>91.143000000000001</v>
      </c>
      <c r="J95" s="43">
        <f>AVERAGE(H95,I95)</f>
        <v>91.143000000000001</v>
      </c>
      <c r="K95" s="22">
        <v>44</v>
      </c>
      <c r="L95" s="25">
        <f>(1.6-K95/113)*62.5</f>
        <v>75.663716814159301</v>
      </c>
      <c r="M95" s="4"/>
      <c r="N95" s="4"/>
      <c r="O95" s="103">
        <f t="shared" si="15"/>
        <v>0</v>
      </c>
      <c r="P95" s="5"/>
      <c r="Q95" s="5"/>
      <c r="R95" s="5"/>
      <c r="S95" s="5"/>
      <c r="T95" s="5"/>
      <c r="U95" s="103">
        <f t="shared" si="16"/>
        <v>0</v>
      </c>
      <c r="V95" s="105">
        <f t="shared" si="13"/>
        <v>0</v>
      </c>
      <c r="W95" s="5"/>
      <c r="X95" s="5"/>
      <c r="Y95" s="5"/>
      <c r="Z95" s="103">
        <f t="shared" si="17"/>
        <v>0</v>
      </c>
      <c r="AA95" s="5"/>
      <c r="AB95" s="5"/>
      <c r="AC95" s="7"/>
      <c r="AD95" s="103">
        <f t="shared" si="18"/>
        <v>0</v>
      </c>
      <c r="AE95" s="5"/>
      <c r="AF95" s="103">
        <f t="shared" si="19"/>
        <v>0</v>
      </c>
      <c r="AG95" s="105">
        <f t="shared" si="14"/>
        <v>0</v>
      </c>
      <c r="AH95" s="146">
        <f t="shared" si="20"/>
        <v>98.88290514896417</v>
      </c>
      <c r="AI95" s="39"/>
    </row>
    <row r="96" spans="1:35">
      <c r="A96" s="53">
        <v>94</v>
      </c>
      <c r="B96" s="51" t="s">
        <v>247</v>
      </c>
      <c r="C96" s="101" t="s">
        <v>159</v>
      </c>
      <c r="D96" s="51" t="str">
        <f>VLOOKUP(C96,职称信息表!$C:$K,8,FALSE)</f>
        <v>研究员</v>
      </c>
      <c r="E96" s="51" t="str">
        <f>VLOOKUP(C96,职称信息表!$C:$K,9,FALSE)</f>
        <v>专任教师</v>
      </c>
      <c r="F96" s="51" t="str">
        <f>VLOOKUP(C96,职称信息表!$C:$L,10,FALSE)</f>
        <v>正高</v>
      </c>
      <c r="G96" s="93">
        <f>VLOOKUP(C96,工作量!$C:$I,7,FALSE)</f>
        <v>1.7933752730169354</v>
      </c>
      <c r="H96" s="52" t="s">
        <v>55</v>
      </c>
      <c r="I96" s="52" t="s">
        <v>55</v>
      </c>
      <c r="J96" s="52" t="e">
        <f>AVERAGE(H96,I96)</f>
        <v>#DIV/0!</v>
      </c>
      <c r="K96" s="53"/>
      <c r="L96" s="54"/>
      <c r="M96" s="55"/>
      <c r="N96" s="55"/>
      <c r="O96" s="103">
        <f t="shared" si="15"/>
        <v>0</v>
      </c>
      <c r="P96" s="55"/>
      <c r="Q96" s="55"/>
      <c r="R96" s="55"/>
      <c r="S96" s="55"/>
      <c r="T96" s="55"/>
      <c r="U96" s="103">
        <f t="shared" si="16"/>
        <v>0</v>
      </c>
      <c r="V96" s="105">
        <f t="shared" si="13"/>
        <v>0</v>
      </c>
      <c r="W96" s="55"/>
      <c r="X96" s="55"/>
      <c r="Y96" s="55"/>
      <c r="Z96" s="103">
        <f t="shared" si="17"/>
        <v>0</v>
      </c>
      <c r="AA96" s="55"/>
      <c r="AB96" s="55"/>
      <c r="AC96" s="56"/>
      <c r="AD96" s="103">
        <f t="shared" si="18"/>
        <v>0</v>
      </c>
      <c r="AE96" s="55"/>
      <c r="AF96" s="103">
        <f t="shared" si="19"/>
        <v>0</v>
      </c>
      <c r="AG96" s="105">
        <f t="shared" si="14"/>
        <v>0</v>
      </c>
      <c r="AH96" s="146">
        <f t="shared" si="20"/>
        <v>1.7933752730169354</v>
      </c>
      <c r="AI96" s="60"/>
    </row>
    <row r="97" spans="1:35">
      <c r="A97" s="22">
        <v>95</v>
      </c>
      <c r="B97" s="32" t="s">
        <v>247</v>
      </c>
      <c r="C97" s="100" t="s">
        <v>160</v>
      </c>
      <c r="D97" s="32" t="str">
        <f>VLOOKUP(C97,职称信息表!$C:$K,8,FALSE)</f>
        <v>副教授</v>
      </c>
      <c r="E97" s="32" t="str">
        <f>VLOOKUP(C97,职称信息表!$C:$K,9,FALSE)</f>
        <v>专任教师</v>
      </c>
      <c r="F97" s="32" t="str">
        <f>VLOOKUP(C97,职称信息表!$C:$L,10,FALSE)</f>
        <v>副高</v>
      </c>
      <c r="G97" s="93">
        <f>VLOOKUP(C97,工作量!$C:$I,7,FALSE)</f>
        <v>77.374817479261083</v>
      </c>
      <c r="H97" s="47">
        <v>91.37700000000001</v>
      </c>
      <c r="I97" s="47">
        <v>91.786000000000001</v>
      </c>
      <c r="J97" s="43">
        <f>AVERAGE(H97,I97)</f>
        <v>91.581500000000005</v>
      </c>
      <c r="K97" s="22">
        <v>25</v>
      </c>
      <c r="L97" s="25">
        <f>(1.6-K97/113)*62.5</f>
        <v>86.172566371681413</v>
      </c>
      <c r="M97" s="4"/>
      <c r="N97" s="4"/>
      <c r="O97" s="103">
        <f t="shared" si="15"/>
        <v>0</v>
      </c>
      <c r="P97" s="5"/>
      <c r="Q97" s="5"/>
      <c r="R97" s="5"/>
      <c r="S97" s="5"/>
      <c r="T97" s="5"/>
      <c r="U97" s="103">
        <f t="shared" si="16"/>
        <v>0</v>
      </c>
      <c r="V97" s="105">
        <f t="shared" si="13"/>
        <v>0</v>
      </c>
      <c r="W97" s="5"/>
      <c r="X97" s="5"/>
      <c r="Y97" s="5"/>
      <c r="Z97" s="103">
        <f t="shared" si="17"/>
        <v>0</v>
      </c>
      <c r="AA97" s="5">
        <v>5</v>
      </c>
      <c r="AB97" s="5"/>
      <c r="AC97" s="8"/>
      <c r="AD97" s="103">
        <f t="shared" si="18"/>
        <v>5</v>
      </c>
      <c r="AE97" s="5"/>
      <c r="AF97" s="103">
        <f t="shared" si="19"/>
        <v>0</v>
      </c>
      <c r="AG97" s="105">
        <f t="shared" si="14"/>
        <v>5</v>
      </c>
      <c r="AH97" s="146">
        <f t="shared" si="20"/>
        <v>168.54738385094248</v>
      </c>
      <c r="AI97" s="39"/>
    </row>
    <row r="98" spans="1:35">
      <c r="A98" s="53">
        <v>96</v>
      </c>
      <c r="B98" s="51" t="s">
        <v>247</v>
      </c>
      <c r="C98" s="101" t="s">
        <v>161</v>
      </c>
      <c r="D98" s="51" t="str">
        <f>VLOOKUP(C98,职称信息表!$C:$K,8,FALSE)</f>
        <v>教授</v>
      </c>
      <c r="E98" s="51" t="str">
        <f>VLOOKUP(C98,职称信息表!$C:$K,9,FALSE)</f>
        <v>专任教师</v>
      </c>
      <c r="F98" s="51" t="str">
        <f>VLOOKUP(C98,职称信息表!$C:$L,10,FALSE)</f>
        <v>正高</v>
      </c>
      <c r="G98" s="93">
        <f>VLOOKUP(C98,工作量!$C:$I,7,FALSE)</f>
        <v>2.9124414433795032</v>
      </c>
      <c r="H98" s="52" t="s">
        <v>55</v>
      </c>
      <c r="I98" s="52" t="s">
        <v>55</v>
      </c>
      <c r="J98" s="52" t="e">
        <f>AVERAGE(H98,I98)</f>
        <v>#DIV/0!</v>
      </c>
      <c r="K98" s="53"/>
      <c r="L98" s="54"/>
      <c r="M98" s="55"/>
      <c r="N98" s="55"/>
      <c r="O98" s="103">
        <f t="shared" si="15"/>
        <v>0</v>
      </c>
      <c r="P98" s="55"/>
      <c r="Q98" s="55"/>
      <c r="R98" s="55"/>
      <c r="S98" s="55"/>
      <c r="T98" s="55"/>
      <c r="U98" s="103">
        <f t="shared" si="16"/>
        <v>0</v>
      </c>
      <c r="V98" s="105">
        <f t="shared" si="13"/>
        <v>0</v>
      </c>
      <c r="W98" s="55"/>
      <c r="X98" s="55"/>
      <c r="Y98" s="55"/>
      <c r="Z98" s="103">
        <f t="shared" si="17"/>
        <v>0</v>
      </c>
      <c r="AA98" s="55"/>
      <c r="AB98" s="55"/>
      <c r="AC98" s="56"/>
      <c r="AD98" s="103">
        <f t="shared" si="18"/>
        <v>0</v>
      </c>
      <c r="AE98" s="55"/>
      <c r="AF98" s="103">
        <f t="shared" si="19"/>
        <v>0</v>
      </c>
      <c r="AG98" s="105">
        <f t="shared" si="14"/>
        <v>0</v>
      </c>
      <c r="AH98" s="146">
        <f t="shared" si="20"/>
        <v>2.9124414433795032</v>
      </c>
      <c r="AI98" s="60"/>
    </row>
    <row r="99" spans="1:35">
      <c r="A99" s="53">
        <v>97</v>
      </c>
      <c r="B99" s="51" t="s">
        <v>247</v>
      </c>
      <c r="C99" s="101" t="s">
        <v>162</v>
      </c>
      <c r="D99" s="51" t="str">
        <f>VLOOKUP(C99,职称信息表!$C:$K,8,FALSE)</f>
        <v>讲师</v>
      </c>
      <c r="E99" s="51" t="str">
        <f>VLOOKUP(C99,职称信息表!$C:$K,9,FALSE)</f>
        <v>专任教师</v>
      </c>
      <c r="F99" s="51" t="str">
        <f>VLOOKUP(C99,职称信息表!$C:$L,10,FALSE)</f>
        <v>中级</v>
      </c>
      <c r="G99" s="93">
        <f>VLOOKUP(C99,工作量!$C:$I,7,FALSE)</f>
        <v>1.7933752730169354</v>
      </c>
      <c r="H99" s="52" t="s">
        <v>55</v>
      </c>
      <c r="I99" s="52" t="s">
        <v>55</v>
      </c>
      <c r="J99" s="52" t="e">
        <f>AVERAGE(H99,I99)</f>
        <v>#DIV/0!</v>
      </c>
      <c r="K99" s="53"/>
      <c r="L99" s="54"/>
      <c r="M99" s="55"/>
      <c r="N99" s="55"/>
      <c r="O99" s="103">
        <f t="shared" si="15"/>
        <v>0</v>
      </c>
      <c r="P99" s="55"/>
      <c r="Q99" s="55"/>
      <c r="R99" s="55"/>
      <c r="S99" s="55"/>
      <c r="T99" s="55"/>
      <c r="U99" s="103">
        <f t="shared" si="16"/>
        <v>0</v>
      </c>
      <c r="V99" s="105">
        <f t="shared" ref="V99:V130" si="22">SUM(M99:N99,P99:S99)</f>
        <v>0</v>
      </c>
      <c r="W99" s="55"/>
      <c r="X99" s="55"/>
      <c r="Y99" s="55"/>
      <c r="Z99" s="103">
        <f t="shared" si="17"/>
        <v>0</v>
      </c>
      <c r="AA99" s="55"/>
      <c r="AB99" s="55"/>
      <c r="AC99" s="56"/>
      <c r="AD99" s="103">
        <f t="shared" si="18"/>
        <v>0</v>
      </c>
      <c r="AE99" s="55"/>
      <c r="AF99" s="103">
        <f t="shared" si="19"/>
        <v>0</v>
      </c>
      <c r="AG99" s="105">
        <f t="shared" ref="AG99:AG130" si="23">SUM(W99:Y99,AA99:AC99,AE99)</f>
        <v>0</v>
      </c>
      <c r="AH99" s="146">
        <f t="shared" si="20"/>
        <v>1.7933752730169354</v>
      </c>
      <c r="AI99" s="60"/>
    </row>
    <row r="100" spans="1:35">
      <c r="A100" s="22">
        <v>98</v>
      </c>
      <c r="B100" s="32" t="s">
        <v>247</v>
      </c>
      <c r="C100" s="100" t="s">
        <v>163</v>
      </c>
      <c r="D100" s="32" t="str">
        <f>VLOOKUP(C100,职称信息表!$C:$K,8,FALSE)</f>
        <v>讲师</v>
      </c>
      <c r="E100" s="32" t="str">
        <f>VLOOKUP(C100,职称信息表!$C:$K,9,FALSE)</f>
        <v>专任教师</v>
      </c>
      <c r="F100" s="32" t="str">
        <f>VLOOKUP(C100,职称信息表!$C:$L,10,FALSE)</f>
        <v>中级</v>
      </c>
      <c r="G100" s="93">
        <f>VLOOKUP(C100,工作量!$C:$I,7,FALSE)</f>
        <v>6.6713560156230001</v>
      </c>
      <c r="H100" s="47">
        <v>92.155000000000001</v>
      </c>
      <c r="I100" s="47"/>
      <c r="J100" s="43">
        <f>AVERAGE(H100,I100)</f>
        <v>92.155000000000001</v>
      </c>
      <c r="K100" s="22">
        <v>8</v>
      </c>
      <c r="L100" s="25">
        <f>(1.6-K100/113)*62.5</f>
        <v>95.575221238938056</v>
      </c>
      <c r="M100" s="4"/>
      <c r="N100" s="4"/>
      <c r="O100" s="103">
        <f t="shared" si="15"/>
        <v>0</v>
      </c>
      <c r="P100" s="5"/>
      <c r="Q100" s="5"/>
      <c r="R100" s="5"/>
      <c r="S100" s="5"/>
      <c r="T100" s="5"/>
      <c r="U100" s="103">
        <f t="shared" si="16"/>
        <v>0</v>
      </c>
      <c r="V100" s="105">
        <f t="shared" si="22"/>
        <v>0</v>
      </c>
      <c r="W100" s="5"/>
      <c r="X100" s="5"/>
      <c r="Y100" s="5"/>
      <c r="Z100" s="103">
        <f t="shared" si="17"/>
        <v>0</v>
      </c>
      <c r="AA100" s="5"/>
      <c r="AB100" s="5"/>
      <c r="AC100" s="7"/>
      <c r="AD100" s="103">
        <f t="shared" si="18"/>
        <v>0</v>
      </c>
      <c r="AE100" s="5"/>
      <c r="AF100" s="103">
        <f t="shared" si="19"/>
        <v>0</v>
      </c>
      <c r="AG100" s="105">
        <f t="shared" si="23"/>
        <v>0</v>
      </c>
      <c r="AH100" s="146">
        <f t="shared" si="20"/>
        <v>102.24657725456106</v>
      </c>
      <c r="AI100" s="39"/>
    </row>
    <row r="101" spans="1:35">
      <c r="A101" s="53">
        <v>99</v>
      </c>
      <c r="B101" s="51" t="s">
        <v>247</v>
      </c>
      <c r="C101" s="107" t="s">
        <v>164</v>
      </c>
      <c r="D101" s="51" t="e">
        <f>VLOOKUP(C101,职称信息表!$C:$K,8,FALSE)</f>
        <v>#N/A</v>
      </c>
      <c r="E101" s="51" t="e">
        <f>VLOOKUP(C101,职称信息表!$C:$K,9,FALSE)</f>
        <v>#N/A</v>
      </c>
      <c r="F101" s="51" t="e">
        <f>VLOOKUP(C101,职称信息表!$C:$L,10,FALSE)</f>
        <v>#N/A</v>
      </c>
      <c r="G101" s="93">
        <f>VLOOKUP(C101,工作量!$C:$I,7,FALSE)</f>
        <v>0</v>
      </c>
      <c r="H101" s="52" t="s">
        <v>55</v>
      </c>
      <c r="I101" s="52" t="s">
        <v>55</v>
      </c>
      <c r="J101" s="52" t="e">
        <f>AVERAGE(H101,I101)</f>
        <v>#DIV/0!</v>
      </c>
      <c r="K101" s="53"/>
      <c r="L101" s="54"/>
      <c r="M101" s="55"/>
      <c r="N101" s="55"/>
      <c r="O101" s="103">
        <f t="shared" si="15"/>
        <v>0</v>
      </c>
      <c r="P101" s="55"/>
      <c r="Q101" s="55"/>
      <c r="R101" s="55"/>
      <c r="S101" s="55"/>
      <c r="T101" s="55"/>
      <c r="U101" s="103">
        <f t="shared" si="16"/>
        <v>0</v>
      </c>
      <c r="V101" s="105">
        <f t="shared" si="22"/>
        <v>0</v>
      </c>
      <c r="W101" s="55"/>
      <c r="X101" s="55"/>
      <c r="Y101" s="55"/>
      <c r="Z101" s="103">
        <f t="shared" si="17"/>
        <v>0</v>
      </c>
      <c r="AA101" s="55"/>
      <c r="AB101" s="55"/>
      <c r="AC101" s="56"/>
      <c r="AD101" s="103">
        <f t="shared" si="18"/>
        <v>0</v>
      </c>
      <c r="AE101" s="55"/>
      <c r="AF101" s="103">
        <f t="shared" si="19"/>
        <v>0</v>
      </c>
      <c r="AG101" s="105">
        <f t="shared" si="23"/>
        <v>0</v>
      </c>
      <c r="AH101" s="146">
        <f t="shared" si="20"/>
        <v>0</v>
      </c>
      <c r="AI101" s="60"/>
    </row>
    <row r="102" spans="1:35">
      <c r="A102" s="22">
        <v>100</v>
      </c>
      <c r="B102" s="32" t="s">
        <v>248</v>
      </c>
      <c r="C102" s="100" t="s">
        <v>165</v>
      </c>
      <c r="D102" s="32" t="str">
        <f>VLOOKUP(C102,职称信息表!$C:$K,8,FALSE)</f>
        <v>教授</v>
      </c>
      <c r="E102" s="32" t="str">
        <f>VLOOKUP(C102,职称信息表!$C:$K,9,FALSE)</f>
        <v>专任教师</v>
      </c>
      <c r="F102" s="32" t="str">
        <f>VLOOKUP(C102,职称信息表!$C:$L,10,FALSE)</f>
        <v>正高</v>
      </c>
      <c r="G102" s="93">
        <f>VLOOKUP(C102,工作量!$C:$I,7,FALSE)</f>
        <v>70.888537791813434</v>
      </c>
      <c r="H102" s="47">
        <v>91.47</v>
      </c>
      <c r="I102" s="47"/>
      <c r="J102" s="43">
        <f>AVERAGE(H102,I102)</f>
        <v>91.47</v>
      </c>
      <c r="K102" s="22">
        <v>34</v>
      </c>
      <c r="L102" s="25">
        <f t="shared" ref="L102:L121" si="24">(1.6-K102/113)*62.5</f>
        <v>81.194690265486727</v>
      </c>
      <c r="M102" s="4"/>
      <c r="N102" s="4"/>
      <c r="O102" s="103">
        <f t="shared" si="15"/>
        <v>0</v>
      </c>
      <c r="P102" s="5">
        <v>6</v>
      </c>
      <c r="Q102" s="5"/>
      <c r="R102" s="5"/>
      <c r="S102" s="5"/>
      <c r="T102" s="5"/>
      <c r="U102" s="103">
        <f t="shared" si="16"/>
        <v>6</v>
      </c>
      <c r="V102" s="105">
        <f t="shared" si="22"/>
        <v>6</v>
      </c>
      <c r="W102" s="5"/>
      <c r="X102" s="5">
        <v>24</v>
      </c>
      <c r="Y102" s="5"/>
      <c r="Z102" s="103">
        <f t="shared" si="17"/>
        <v>24</v>
      </c>
      <c r="AA102" s="5"/>
      <c r="AB102" s="5"/>
      <c r="AC102" s="7"/>
      <c r="AD102" s="103">
        <f t="shared" si="18"/>
        <v>0</v>
      </c>
      <c r="AE102" s="5">
        <v>10</v>
      </c>
      <c r="AF102" s="103">
        <f t="shared" si="19"/>
        <v>10</v>
      </c>
      <c r="AG102" s="105">
        <f t="shared" si="23"/>
        <v>34</v>
      </c>
      <c r="AH102" s="146">
        <f t="shared" si="20"/>
        <v>192.08322805730018</v>
      </c>
      <c r="AI102" s="39"/>
    </row>
    <row r="103" spans="1:35">
      <c r="A103" s="22">
        <v>101</v>
      </c>
      <c r="B103" s="32" t="s">
        <v>248</v>
      </c>
      <c r="C103" s="100" t="s">
        <v>228</v>
      </c>
      <c r="D103" s="32" t="str">
        <f>VLOOKUP(C103,职称信息表!$C:$K,8,FALSE)</f>
        <v>教授</v>
      </c>
      <c r="E103" s="32" t="str">
        <f>VLOOKUP(C103,职称信息表!$C:$K,9,FALSE)</f>
        <v>专任教师</v>
      </c>
      <c r="F103" s="32" t="str">
        <f>VLOOKUP(C103,职称信息表!$C:$L,10,FALSE)</f>
        <v>正高</v>
      </c>
      <c r="G103" s="93">
        <f>VLOOKUP(C103,工作量!$C:$I,7,FALSE)</f>
        <v>34.153827784454641</v>
      </c>
      <c r="H103" s="47"/>
      <c r="I103" s="47">
        <v>91.175999999999988</v>
      </c>
      <c r="J103" s="43">
        <f>AVERAGE(H103,I103)</f>
        <v>91.175999999999988</v>
      </c>
      <c r="K103" s="22">
        <v>42</v>
      </c>
      <c r="L103" s="25">
        <f t="shared" si="24"/>
        <v>76.769911504424769</v>
      </c>
      <c r="M103" s="4">
        <v>20</v>
      </c>
      <c r="N103" s="4"/>
      <c r="O103" s="103">
        <f t="shared" si="15"/>
        <v>20</v>
      </c>
      <c r="P103" s="5"/>
      <c r="Q103" s="5"/>
      <c r="R103" s="5"/>
      <c r="S103" s="5"/>
      <c r="T103" s="5"/>
      <c r="U103" s="103">
        <f t="shared" si="16"/>
        <v>0</v>
      </c>
      <c r="V103" s="105">
        <f t="shared" si="22"/>
        <v>20</v>
      </c>
      <c r="W103" s="5">
        <v>7.5</v>
      </c>
      <c r="X103" s="5">
        <v>2</v>
      </c>
      <c r="Y103" s="5"/>
      <c r="Z103" s="103">
        <f t="shared" si="17"/>
        <v>9.5</v>
      </c>
      <c r="AA103" s="5"/>
      <c r="AB103" s="5"/>
      <c r="AC103" s="7"/>
      <c r="AD103" s="103">
        <f t="shared" si="18"/>
        <v>0</v>
      </c>
      <c r="AE103" s="5"/>
      <c r="AF103" s="103">
        <f t="shared" si="19"/>
        <v>0</v>
      </c>
      <c r="AG103" s="105">
        <f t="shared" si="23"/>
        <v>9.5</v>
      </c>
      <c r="AH103" s="146">
        <f t="shared" si="20"/>
        <v>140.4237392888794</v>
      </c>
      <c r="AI103" s="39"/>
    </row>
    <row r="104" spans="1:35">
      <c r="A104" s="22">
        <v>102</v>
      </c>
      <c r="B104" s="32" t="s">
        <v>248</v>
      </c>
      <c r="C104" s="100" t="s">
        <v>227</v>
      </c>
      <c r="D104" s="32" t="str">
        <f>VLOOKUP(C104,职称信息表!$C:$K,8,FALSE)</f>
        <v>实验师</v>
      </c>
      <c r="E104" s="32" t="str">
        <f>VLOOKUP(C104,职称信息表!$C:$K,9,FALSE)</f>
        <v>实验</v>
      </c>
      <c r="F104" s="32" t="str">
        <f>VLOOKUP(C104,职称信息表!$C:$L,10,FALSE)</f>
        <v>中级</v>
      </c>
      <c r="G104" s="93">
        <f>VLOOKUP(C104,工作量!$C:$I,7,FALSE)</f>
        <v>86.770669209651373</v>
      </c>
      <c r="H104" s="47">
        <v>92.052999999999997</v>
      </c>
      <c r="I104" s="47">
        <v>92.135999999999996</v>
      </c>
      <c r="J104" s="43">
        <f>AVERAGE(H104,I104)</f>
        <v>92.094499999999996</v>
      </c>
      <c r="K104" s="22">
        <v>9</v>
      </c>
      <c r="L104" s="25">
        <f t="shared" si="24"/>
        <v>95.022123893805315</v>
      </c>
      <c r="M104" s="4"/>
      <c r="N104" s="4"/>
      <c r="O104" s="103">
        <f t="shared" si="15"/>
        <v>0</v>
      </c>
      <c r="P104" s="5"/>
      <c r="Q104" s="5"/>
      <c r="R104" s="5"/>
      <c r="S104" s="5"/>
      <c r="T104" s="5"/>
      <c r="U104" s="103">
        <f t="shared" si="16"/>
        <v>0</v>
      </c>
      <c r="V104" s="105">
        <f t="shared" si="22"/>
        <v>0</v>
      </c>
      <c r="W104" s="5"/>
      <c r="X104" s="5"/>
      <c r="Y104" s="5"/>
      <c r="Z104" s="103">
        <f t="shared" si="17"/>
        <v>0</v>
      </c>
      <c r="AA104" s="5"/>
      <c r="AB104" s="5"/>
      <c r="AC104" s="7"/>
      <c r="AD104" s="103">
        <f t="shared" si="18"/>
        <v>0</v>
      </c>
      <c r="AE104" s="5"/>
      <c r="AF104" s="103">
        <f t="shared" si="19"/>
        <v>0</v>
      </c>
      <c r="AG104" s="105">
        <f t="shared" si="23"/>
        <v>0</v>
      </c>
      <c r="AH104" s="146">
        <f t="shared" si="20"/>
        <v>181.79279310345669</v>
      </c>
      <c r="AI104" s="39"/>
    </row>
    <row r="105" spans="1:35">
      <c r="A105" s="22">
        <v>103</v>
      </c>
      <c r="B105" s="32" t="s">
        <v>248</v>
      </c>
      <c r="C105" s="100" t="s">
        <v>166</v>
      </c>
      <c r="D105" s="32" t="str">
        <f>VLOOKUP(C105,职称信息表!$C:$K,8,FALSE)</f>
        <v>副研究员</v>
      </c>
      <c r="E105" s="32" t="str">
        <f>VLOOKUP(C105,职称信息表!$C:$K,9,FALSE)</f>
        <v>专任教师</v>
      </c>
      <c r="F105" s="32" t="str">
        <f>VLOOKUP(C105,职称信息表!$C:$L,10,FALSE)</f>
        <v>副高</v>
      </c>
      <c r="G105" s="93">
        <f>VLOOKUP(C105,工作量!$C:$I,7,FALSE)</f>
        <v>100</v>
      </c>
      <c r="H105" s="47">
        <v>90.44</v>
      </c>
      <c r="I105" s="47">
        <v>89.89</v>
      </c>
      <c r="J105" s="43">
        <f>AVERAGE(H105,I105)</f>
        <v>90.164999999999992</v>
      </c>
      <c r="K105" s="22">
        <v>78</v>
      </c>
      <c r="L105" s="25">
        <f t="shared" si="24"/>
        <v>56.858407079646028</v>
      </c>
      <c r="M105" s="4">
        <v>29</v>
      </c>
      <c r="N105" s="4"/>
      <c r="O105" s="103">
        <f t="shared" si="15"/>
        <v>29</v>
      </c>
      <c r="P105" s="5"/>
      <c r="Q105" s="5"/>
      <c r="R105" s="5"/>
      <c r="S105" s="5"/>
      <c r="T105" s="5"/>
      <c r="U105" s="103">
        <f t="shared" si="16"/>
        <v>0</v>
      </c>
      <c r="V105" s="105">
        <f t="shared" si="22"/>
        <v>29</v>
      </c>
      <c r="W105" s="5">
        <v>17.5</v>
      </c>
      <c r="X105" s="5"/>
      <c r="Y105" s="5"/>
      <c r="Z105" s="103">
        <f t="shared" si="17"/>
        <v>17.5</v>
      </c>
      <c r="AA105" s="5"/>
      <c r="AB105" s="5"/>
      <c r="AC105" s="9"/>
      <c r="AD105" s="103">
        <f t="shared" si="18"/>
        <v>0</v>
      </c>
      <c r="AE105" s="5">
        <v>20</v>
      </c>
      <c r="AF105" s="103">
        <f t="shared" si="19"/>
        <v>20</v>
      </c>
      <c r="AG105" s="105">
        <f t="shared" si="23"/>
        <v>37.5</v>
      </c>
      <c r="AH105" s="146">
        <f t="shared" si="20"/>
        <v>223.35840707964604</v>
      </c>
      <c r="AI105" s="39"/>
    </row>
    <row r="106" spans="1:35">
      <c r="A106" s="22">
        <v>104</v>
      </c>
      <c r="B106" s="32" t="s">
        <v>248</v>
      </c>
      <c r="C106" s="100" t="s">
        <v>226</v>
      </c>
      <c r="D106" s="32" t="str">
        <f>VLOOKUP(C106,职称信息表!$C:$K,8,FALSE)</f>
        <v>讲师</v>
      </c>
      <c r="E106" s="32" t="str">
        <f>VLOOKUP(C106,职称信息表!$C:$K,9,FALSE)</f>
        <v>专任教师</v>
      </c>
      <c r="F106" s="32" t="str">
        <f>VLOOKUP(C106,职称信息表!$C:$L,10,FALSE)</f>
        <v>中级</v>
      </c>
      <c r="G106" s="93">
        <f>VLOOKUP(C106,工作量!$C:$I,7,FALSE)</f>
        <v>76.930060411552887</v>
      </c>
      <c r="H106" s="47">
        <v>90.36</v>
      </c>
      <c r="I106" s="47"/>
      <c r="J106" s="43">
        <f>AVERAGE(H106,I106)</f>
        <v>90.36</v>
      </c>
      <c r="K106" s="22">
        <v>73</v>
      </c>
      <c r="L106" s="25">
        <f t="shared" si="24"/>
        <v>59.623893805309741</v>
      </c>
      <c r="M106" s="4"/>
      <c r="N106" s="4"/>
      <c r="O106" s="103">
        <f t="shared" si="15"/>
        <v>0</v>
      </c>
      <c r="P106" s="5"/>
      <c r="Q106" s="5"/>
      <c r="R106" s="5"/>
      <c r="S106" s="5"/>
      <c r="T106" s="5"/>
      <c r="U106" s="103">
        <f t="shared" si="16"/>
        <v>0</v>
      </c>
      <c r="V106" s="105">
        <f t="shared" si="22"/>
        <v>0</v>
      </c>
      <c r="W106" s="5"/>
      <c r="X106" s="5">
        <v>2</v>
      </c>
      <c r="Y106" s="5"/>
      <c r="Z106" s="103">
        <f t="shared" si="17"/>
        <v>2</v>
      </c>
      <c r="AA106" s="5"/>
      <c r="AB106" s="5">
        <v>23</v>
      </c>
      <c r="AC106" s="7"/>
      <c r="AD106" s="103">
        <f t="shared" si="18"/>
        <v>23</v>
      </c>
      <c r="AE106" s="5"/>
      <c r="AF106" s="103">
        <f t="shared" si="19"/>
        <v>0</v>
      </c>
      <c r="AG106" s="105">
        <f t="shared" si="23"/>
        <v>25</v>
      </c>
      <c r="AH106" s="146">
        <f t="shared" si="20"/>
        <v>161.55395421686262</v>
      </c>
      <c r="AI106" s="39"/>
    </row>
    <row r="107" spans="1:35">
      <c r="A107" s="22">
        <v>105</v>
      </c>
      <c r="B107" s="32" t="s">
        <v>248</v>
      </c>
      <c r="C107" s="100" t="s">
        <v>167</v>
      </c>
      <c r="D107" s="32" t="str">
        <f>VLOOKUP(C107,职称信息表!$C:$K,8,FALSE)</f>
        <v>讲师</v>
      </c>
      <c r="E107" s="32" t="str">
        <f>VLOOKUP(C107,职称信息表!$C:$K,9,FALSE)</f>
        <v>专任教师</v>
      </c>
      <c r="F107" s="32" t="str">
        <f>VLOOKUP(C107,职称信息表!$C:$L,10,FALSE)</f>
        <v>中级</v>
      </c>
      <c r="G107" s="93">
        <f>VLOOKUP(C107,工作量!$C:$I,7,FALSE)</f>
        <v>77.442248389526497</v>
      </c>
      <c r="H107" s="47">
        <v>91.873999999999995</v>
      </c>
      <c r="I107" s="47">
        <v>91.09899999999999</v>
      </c>
      <c r="J107" s="43">
        <f>AVERAGE(H107,I107)</f>
        <v>91.486499999999992</v>
      </c>
      <c r="K107" s="22">
        <v>31</v>
      </c>
      <c r="L107" s="25">
        <f t="shared" si="24"/>
        <v>82.853982300884965</v>
      </c>
      <c r="M107" s="4"/>
      <c r="N107" s="4"/>
      <c r="O107" s="103">
        <f t="shared" si="15"/>
        <v>0</v>
      </c>
      <c r="P107" s="5"/>
      <c r="Q107" s="5"/>
      <c r="R107" s="5"/>
      <c r="S107" s="5"/>
      <c r="T107" s="5"/>
      <c r="U107" s="103">
        <f t="shared" si="16"/>
        <v>0</v>
      </c>
      <c r="V107" s="105">
        <f t="shared" si="22"/>
        <v>0</v>
      </c>
      <c r="W107" s="5">
        <v>4</v>
      </c>
      <c r="X107" s="5">
        <v>2</v>
      </c>
      <c r="Y107" s="5"/>
      <c r="Z107" s="103">
        <f t="shared" si="17"/>
        <v>6</v>
      </c>
      <c r="AA107" s="5"/>
      <c r="AB107" s="5"/>
      <c r="AC107" s="7"/>
      <c r="AD107" s="103">
        <f t="shared" si="18"/>
        <v>0</v>
      </c>
      <c r="AE107" s="5">
        <v>10</v>
      </c>
      <c r="AF107" s="103">
        <f t="shared" si="19"/>
        <v>10</v>
      </c>
      <c r="AG107" s="105">
        <f t="shared" si="23"/>
        <v>16</v>
      </c>
      <c r="AH107" s="146">
        <f t="shared" si="20"/>
        <v>176.29623069041145</v>
      </c>
      <c r="AI107" s="39"/>
    </row>
    <row r="108" spans="1:35">
      <c r="A108" s="22">
        <v>106</v>
      </c>
      <c r="B108" s="32" t="s">
        <v>248</v>
      </c>
      <c r="C108" s="100" t="s">
        <v>225</v>
      </c>
      <c r="D108" s="32" t="str">
        <f>VLOOKUP(C108,职称信息表!$C:$K,8,FALSE)</f>
        <v>副教授</v>
      </c>
      <c r="E108" s="32" t="str">
        <f>VLOOKUP(C108,职称信息表!$C:$K,9,FALSE)</f>
        <v>专任教师</v>
      </c>
      <c r="F108" s="32" t="str">
        <f>VLOOKUP(C108,职称信息表!$C:$L,10,FALSE)</f>
        <v>副高</v>
      </c>
      <c r="G108" s="93">
        <f>VLOOKUP(C108,工作量!$C:$I,7,FALSE)</f>
        <v>100</v>
      </c>
      <c r="H108" s="47"/>
      <c r="I108" s="47">
        <v>91.484000000000009</v>
      </c>
      <c r="J108" s="43">
        <f>AVERAGE(H108,I108)</f>
        <v>91.484000000000009</v>
      </c>
      <c r="K108" s="22">
        <v>32</v>
      </c>
      <c r="L108" s="25">
        <f t="shared" si="24"/>
        <v>82.300884955752224</v>
      </c>
      <c r="M108" s="4"/>
      <c r="N108" s="4"/>
      <c r="O108" s="103">
        <f t="shared" si="15"/>
        <v>0</v>
      </c>
      <c r="P108" s="5"/>
      <c r="Q108" s="5"/>
      <c r="R108" s="5"/>
      <c r="S108" s="5"/>
      <c r="T108" s="5"/>
      <c r="U108" s="103">
        <f t="shared" si="16"/>
        <v>0</v>
      </c>
      <c r="V108" s="105">
        <f t="shared" si="22"/>
        <v>0</v>
      </c>
      <c r="W108" s="5"/>
      <c r="X108" s="5"/>
      <c r="Y108" s="5"/>
      <c r="Z108" s="103">
        <f t="shared" si="17"/>
        <v>0</v>
      </c>
      <c r="AA108" s="5"/>
      <c r="AB108" s="5"/>
      <c r="AC108" s="7"/>
      <c r="AD108" s="103">
        <f t="shared" si="18"/>
        <v>0</v>
      </c>
      <c r="AE108" s="5"/>
      <c r="AF108" s="103">
        <f t="shared" si="19"/>
        <v>0</v>
      </c>
      <c r="AG108" s="105">
        <f t="shared" si="23"/>
        <v>0</v>
      </c>
      <c r="AH108" s="146">
        <f t="shared" si="20"/>
        <v>182.30088495575222</v>
      </c>
      <c r="AI108" s="96" t="s">
        <v>1262</v>
      </c>
    </row>
    <row r="109" spans="1:35">
      <c r="A109" s="22">
        <v>107</v>
      </c>
      <c r="B109" s="32" t="s">
        <v>248</v>
      </c>
      <c r="C109" s="100" t="s">
        <v>168</v>
      </c>
      <c r="D109" s="32" t="str">
        <f>VLOOKUP(C109,职称信息表!$C:$K,8,FALSE)</f>
        <v>讲师</v>
      </c>
      <c r="E109" s="32" t="str">
        <f>VLOOKUP(C109,职称信息表!$C:$K,9,FALSE)</f>
        <v>专任教师</v>
      </c>
      <c r="F109" s="32" t="str">
        <f>VLOOKUP(C109,职称信息表!$C:$L,10,FALSE)</f>
        <v>中级</v>
      </c>
      <c r="G109" s="93">
        <f>VLOOKUP(C109,工作量!$C:$I,7,FALSE)</f>
        <v>100</v>
      </c>
      <c r="H109" s="47">
        <v>90.412999999999997</v>
      </c>
      <c r="I109" s="47">
        <v>89.998000000000005</v>
      </c>
      <c r="J109" s="43">
        <f>AVERAGE(H109,I109)</f>
        <v>90.205500000000001</v>
      </c>
      <c r="K109" s="22">
        <v>77</v>
      </c>
      <c r="L109" s="25">
        <f t="shared" si="24"/>
        <v>57.411504424778769</v>
      </c>
      <c r="M109" s="4"/>
      <c r="N109" s="4"/>
      <c r="O109" s="103">
        <f t="shared" si="15"/>
        <v>0</v>
      </c>
      <c r="P109" s="5"/>
      <c r="Q109" s="5"/>
      <c r="R109" s="5"/>
      <c r="S109" s="5"/>
      <c r="T109" s="5"/>
      <c r="U109" s="103">
        <f t="shared" si="16"/>
        <v>0</v>
      </c>
      <c r="V109" s="105">
        <f t="shared" si="22"/>
        <v>0</v>
      </c>
      <c r="W109" s="5"/>
      <c r="X109" s="5">
        <v>2</v>
      </c>
      <c r="Y109" s="5"/>
      <c r="Z109" s="103">
        <f t="shared" si="17"/>
        <v>2</v>
      </c>
      <c r="AA109" s="5"/>
      <c r="AB109" s="5"/>
      <c r="AC109" s="7"/>
      <c r="AD109" s="103">
        <f t="shared" si="18"/>
        <v>0</v>
      </c>
      <c r="AE109" s="5"/>
      <c r="AF109" s="103">
        <f t="shared" si="19"/>
        <v>0</v>
      </c>
      <c r="AG109" s="105">
        <f t="shared" si="23"/>
        <v>2</v>
      </c>
      <c r="AH109" s="146">
        <f t="shared" si="20"/>
        <v>159.41150442477877</v>
      </c>
      <c r="AI109" s="39"/>
    </row>
    <row r="110" spans="1:35">
      <c r="A110" s="22">
        <v>108</v>
      </c>
      <c r="B110" s="32" t="s">
        <v>248</v>
      </c>
      <c r="C110" s="100" t="s">
        <v>224</v>
      </c>
      <c r="D110" s="32" t="str">
        <f>VLOOKUP(C110,职称信息表!$C:$K,8,FALSE)</f>
        <v>副教授</v>
      </c>
      <c r="E110" s="32" t="str">
        <f>VLOOKUP(C110,职称信息表!$C:$K,9,FALSE)</f>
        <v>专任教师</v>
      </c>
      <c r="F110" s="32" t="str">
        <f>VLOOKUP(C110,职称信息表!$C:$L,10,FALSE)</f>
        <v>副高</v>
      </c>
      <c r="G110" s="93">
        <f>VLOOKUP(C110,工作量!$C:$I,7,FALSE)</f>
        <v>100</v>
      </c>
      <c r="H110" s="47">
        <v>90.314999999999998</v>
      </c>
      <c r="I110" s="47">
        <v>90.676000000000002</v>
      </c>
      <c r="J110" s="43">
        <f>AVERAGE(H110,I110)</f>
        <v>90.495499999999993</v>
      </c>
      <c r="K110" s="22">
        <v>65</v>
      </c>
      <c r="L110" s="25">
        <f t="shared" si="24"/>
        <v>64.048672566371692</v>
      </c>
      <c r="M110" s="4">
        <v>115</v>
      </c>
      <c r="N110" s="4"/>
      <c r="O110" s="103">
        <f t="shared" si="15"/>
        <v>115</v>
      </c>
      <c r="P110" s="5">
        <v>10</v>
      </c>
      <c r="Q110" s="5"/>
      <c r="R110" s="5"/>
      <c r="S110" s="5"/>
      <c r="T110" s="5"/>
      <c r="U110" s="103">
        <f t="shared" si="16"/>
        <v>10</v>
      </c>
      <c r="V110" s="105">
        <f t="shared" si="22"/>
        <v>125</v>
      </c>
      <c r="W110" s="5">
        <v>62.5</v>
      </c>
      <c r="X110" s="5">
        <v>14</v>
      </c>
      <c r="Y110" s="5"/>
      <c r="Z110" s="103">
        <f t="shared" si="17"/>
        <v>76.5</v>
      </c>
      <c r="AA110" s="5">
        <v>2</v>
      </c>
      <c r="AB110" s="5">
        <v>25</v>
      </c>
      <c r="AC110" s="7">
        <v>10</v>
      </c>
      <c r="AD110" s="103">
        <f t="shared" si="18"/>
        <v>37</v>
      </c>
      <c r="AE110" s="5">
        <v>20</v>
      </c>
      <c r="AF110" s="103">
        <f t="shared" si="19"/>
        <v>20</v>
      </c>
      <c r="AG110" s="105">
        <f t="shared" si="23"/>
        <v>133.5</v>
      </c>
      <c r="AH110" s="146">
        <f t="shared" si="20"/>
        <v>422.54867256637169</v>
      </c>
      <c r="AI110" s="39"/>
    </row>
    <row r="111" spans="1:35">
      <c r="A111" s="22">
        <v>109</v>
      </c>
      <c r="B111" s="32" t="s">
        <v>248</v>
      </c>
      <c r="C111" s="100" t="s">
        <v>169</v>
      </c>
      <c r="D111" s="32" t="str">
        <f>VLOOKUP(C111,职称信息表!$C:$K,8,FALSE)</f>
        <v>讲师</v>
      </c>
      <c r="E111" s="32" t="str">
        <f>VLOOKUP(C111,职称信息表!$C:$K,9,FALSE)</f>
        <v>专任教师</v>
      </c>
      <c r="F111" s="32" t="str">
        <f>VLOOKUP(C111,职称信息表!$C:$L,10,FALSE)</f>
        <v>中级</v>
      </c>
      <c r="G111" s="93">
        <f>VLOOKUP(C111,工作量!$C:$I,7,FALSE)</f>
        <v>96.525195994645131</v>
      </c>
      <c r="H111" s="47">
        <v>92.057000000000002</v>
      </c>
      <c r="I111" s="47">
        <v>90.039000000000001</v>
      </c>
      <c r="J111" s="43">
        <f>AVERAGE(H111,I111)</f>
        <v>91.048000000000002</v>
      </c>
      <c r="K111" s="22">
        <v>47</v>
      </c>
      <c r="L111" s="25">
        <f t="shared" si="24"/>
        <v>74.004424778761063</v>
      </c>
      <c r="M111" s="4">
        <v>80</v>
      </c>
      <c r="N111" s="4"/>
      <c r="O111" s="103">
        <f t="shared" si="15"/>
        <v>80</v>
      </c>
      <c r="P111" s="5"/>
      <c r="Q111" s="5"/>
      <c r="R111" s="5">
        <v>7</v>
      </c>
      <c r="S111" s="5"/>
      <c r="T111" s="5"/>
      <c r="U111" s="103">
        <f t="shared" si="16"/>
        <v>7</v>
      </c>
      <c r="V111" s="105">
        <f t="shared" si="22"/>
        <v>87</v>
      </c>
      <c r="W111" s="5">
        <v>21</v>
      </c>
      <c r="X111" s="5">
        <v>2</v>
      </c>
      <c r="Y111" s="5"/>
      <c r="Z111" s="103">
        <f t="shared" si="17"/>
        <v>23</v>
      </c>
      <c r="AA111" s="5"/>
      <c r="AB111" s="5"/>
      <c r="AC111" s="7">
        <v>30</v>
      </c>
      <c r="AD111" s="103">
        <f t="shared" si="18"/>
        <v>30</v>
      </c>
      <c r="AE111" s="5">
        <v>30</v>
      </c>
      <c r="AF111" s="103">
        <f t="shared" si="19"/>
        <v>30</v>
      </c>
      <c r="AG111" s="105">
        <f t="shared" si="23"/>
        <v>83</v>
      </c>
      <c r="AH111" s="146">
        <f t="shared" si="20"/>
        <v>340.52962077340618</v>
      </c>
      <c r="AI111" s="39"/>
    </row>
    <row r="112" spans="1:35">
      <c r="A112" s="22">
        <v>110</v>
      </c>
      <c r="B112" s="32" t="s">
        <v>248</v>
      </c>
      <c r="C112" s="100" t="s">
        <v>170</v>
      </c>
      <c r="D112" s="32" t="str">
        <f>VLOOKUP(C112,职称信息表!$C:$K,8,FALSE)</f>
        <v>实验师</v>
      </c>
      <c r="E112" s="32" t="str">
        <f>VLOOKUP(C112,职称信息表!$C:$K,9,FALSE)</f>
        <v>实验</v>
      </c>
      <c r="F112" s="32" t="str">
        <f>VLOOKUP(C112,职称信息表!$C:$L,10,FALSE)</f>
        <v>中级</v>
      </c>
      <c r="G112" s="93">
        <f>VLOOKUP(C112,工作量!$C:$I,7,FALSE)</f>
        <v>100</v>
      </c>
      <c r="H112" s="47">
        <v>91.668999999999997</v>
      </c>
      <c r="I112" s="47">
        <v>91.593999999999994</v>
      </c>
      <c r="J112" s="43">
        <f>AVERAGE(H112,I112)</f>
        <v>91.631499999999988</v>
      </c>
      <c r="K112" s="22">
        <v>23</v>
      </c>
      <c r="L112" s="25">
        <f t="shared" si="24"/>
        <v>87.278761061946909</v>
      </c>
      <c r="M112" s="4"/>
      <c r="N112" s="4"/>
      <c r="O112" s="103">
        <f t="shared" si="15"/>
        <v>0</v>
      </c>
      <c r="P112" s="5"/>
      <c r="Q112" s="5"/>
      <c r="R112" s="5"/>
      <c r="S112" s="5"/>
      <c r="T112" s="5"/>
      <c r="U112" s="103">
        <f t="shared" si="16"/>
        <v>0</v>
      </c>
      <c r="V112" s="105">
        <f t="shared" si="22"/>
        <v>0</v>
      </c>
      <c r="W112" s="5">
        <v>10</v>
      </c>
      <c r="X112" s="5"/>
      <c r="Y112" s="5"/>
      <c r="Z112" s="103">
        <f t="shared" si="17"/>
        <v>10</v>
      </c>
      <c r="AA112" s="5"/>
      <c r="AB112" s="5">
        <v>10</v>
      </c>
      <c r="AC112" s="7"/>
      <c r="AD112" s="103">
        <f t="shared" si="18"/>
        <v>10</v>
      </c>
      <c r="AE112" s="5">
        <v>10</v>
      </c>
      <c r="AF112" s="103">
        <f t="shared" si="19"/>
        <v>10</v>
      </c>
      <c r="AG112" s="105">
        <f t="shared" si="23"/>
        <v>30</v>
      </c>
      <c r="AH112" s="146">
        <f t="shared" si="20"/>
        <v>217.27876106194691</v>
      </c>
      <c r="AI112" s="39"/>
    </row>
    <row r="113" spans="1:36" s="27" customFormat="1">
      <c r="A113" s="22">
        <v>111</v>
      </c>
      <c r="B113" s="32" t="s">
        <v>248</v>
      </c>
      <c r="C113" s="100" t="s">
        <v>171</v>
      </c>
      <c r="D113" s="32" t="str">
        <f>VLOOKUP(C113,职称信息表!$C:$K,8,FALSE)</f>
        <v>高级实验师</v>
      </c>
      <c r="E113" s="32" t="str">
        <f>VLOOKUP(C113,职称信息表!$C:$K,9,FALSE)</f>
        <v>专任教师</v>
      </c>
      <c r="F113" s="32" t="str">
        <f>VLOOKUP(C113,职称信息表!$C:$L,10,FALSE)</f>
        <v>副高</v>
      </c>
      <c r="G113" s="93">
        <f>VLOOKUP(C113,工作量!$C:$I,7,FALSE)</f>
        <v>76.986731070180198</v>
      </c>
      <c r="H113" s="47">
        <v>91.738</v>
      </c>
      <c r="I113" s="47">
        <v>90.290999999999997</v>
      </c>
      <c r="J113" s="43">
        <f>AVERAGE(H113,I113)</f>
        <v>91.014499999999998</v>
      </c>
      <c r="K113" s="22">
        <v>50</v>
      </c>
      <c r="L113" s="25">
        <f t="shared" si="24"/>
        <v>72.345132743362839</v>
      </c>
      <c r="M113" s="6"/>
      <c r="N113" s="6"/>
      <c r="O113" s="103">
        <f t="shared" si="15"/>
        <v>0</v>
      </c>
      <c r="P113" s="6"/>
      <c r="Q113" s="6"/>
      <c r="R113" s="6"/>
      <c r="S113" s="6"/>
      <c r="T113" s="6"/>
      <c r="U113" s="103">
        <f t="shared" si="16"/>
        <v>0</v>
      </c>
      <c r="V113" s="105">
        <f t="shared" si="22"/>
        <v>0</v>
      </c>
      <c r="W113" s="6"/>
      <c r="X113" s="6">
        <v>5</v>
      </c>
      <c r="Y113" s="6"/>
      <c r="Z113" s="103">
        <f t="shared" si="17"/>
        <v>5</v>
      </c>
      <c r="AA113" s="6"/>
      <c r="AB113" s="6"/>
      <c r="AC113" s="34"/>
      <c r="AD113" s="103">
        <f t="shared" si="18"/>
        <v>0</v>
      </c>
      <c r="AE113" s="6"/>
      <c r="AF113" s="103">
        <f t="shared" si="19"/>
        <v>0</v>
      </c>
      <c r="AG113" s="105">
        <f t="shared" si="23"/>
        <v>5</v>
      </c>
      <c r="AH113" s="146">
        <f t="shared" si="20"/>
        <v>154.33186381354304</v>
      </c>
      <c r="AI113" s="40"/>
      <c r="AJ113" s="82"/>
    </row>
    <row r="114" spans="1:36" s="27" customFormat="1">
      <c r="A114" s="22">
        <v>112</v>
      </c>
      <c r="B114" s="32" t="s">
        <v>248</v>
      </c>
      <c r="C114" s="100" t="s">
        <v>172</v>
      </c>
      <c r="D114" s="32" t="str">
        <f>VLOOKUP(C114,职称信息表!$C:$K,8,FALSE)</f>
        <v>副教授</v>
      </c>
      <c r="E114" s="32" t="str">
        <f>VLOOKUP(C114,职称信息表!$C:$K,9,FALSE)</f>
        <v>专任教师</v>
      </c>
      <c r="F114" s="32" t="str">
        <f>VLOOKUP(C114,职称信息表!$C:$L,10,FALSE)</f>
        <v>副高</v>
      </c>
      <c r="G114" s="93">
        <f>VLOOKUP(C114,工作量!$C:$I,7,FALSE)</f>
        <v>50.70560552923714</v>
      </c>
      <c r="H114" s="47">
        <v>91.12700000000001</v>
      </c>
      <c r="I114" s="47"/>
      <c r="J114" s="43">
        <f>AVERAGE(H114,I114)</f>
        <v>91.12700000000001</v>
      </c>
      <c r="K114" s="22">
        <v>45</v>
      </c>
      <c r="L114" s="25">
        <f t="shared" si="24"/>
        <v>75.11061946902656</v>
      </c>
      <c r="M114" s="6"/>
      <c r="N114" s="6"/>
      <c r="O114" s="103">
        <f t="shared" si="15"/>
        <v>0</v>
      </c>
      <c r="P114" s="6"/>
      <c r="Q114" s="6"/>
      <c r="R114" s="6"/>
      <c r="S114" s="6"/>
      <c r="T114" s="6"/>
      <c r="U114" s="103">
        <f t="shared" si="16"/>
        <v>0</v>
      </c>
      <c r="V114" s="105">
        <f t="shared" si="22"/>
        <v>0</v>
      </c>
      <c r="W114" s="6">
        <v>57.5</v>
      </c>
      <c r="X114" s="6">
        <v>2</v>
      </c>
      <c r="Y114" s="6"/>
      <c r="Z114" s="103">
        <f t="shared" si="17"/>
        <v>59.5</v>
      </c>
      <c r="AA114" s="6"/>
      <c r="AB114" s="6"/>
      <c r="AC114" s="34"/>
      <c r="AD114" s="103">
        <f t="shared" si="18"/>
        <v>0</v>
      </c>
      <c r="AE114" s="6"/>
      <c r="AF114" s="103">
        <f t="shared" si="19"/>
        <v>0</v>
      </c>
      <c r="AG114" s="105">
        <f t="shared" si="23"/>
        <v>59.5</v>
      </c>
      <c r="AH114" s="146">
        <f t="shared" si="20"/>
        <v>185.31622499826369</v>
      </c>
      <c r="AI114" s="40"/>
      <c r="AJ114" s="82"/>
    </row>
    <row r="115" spans="1:36" s="57" customFormat="1">
      <c r="A115" s="22">
        <v>113</v>
      </c>
      <c r="B115" s="32" t="s">
        <v>248</v>
      </c>
      <c r="C115" s="100" t="s">
        <v>173</v>
      </c>
      <c r="D115" s="32" t="str">
        <f>VLOOKUP(C115,职称信息表!$C:$K,8,FALSE)</f>
        <v>讲师</v>
      </c>
      <c r="E115" s="32" t="str">
        <f>VLOOKUP(C115,职称信息表!$C:$K,9,FALSE)</f>
        <v>专任教师</v>
      </c>
      <c r="F115" s="32" t="str">
        <f>VLOOKUP(C115,职称信息表!$C:$L,10,FALSE)</f>
        <v>中级</v>
      </c>
      <c r="G115" s="93">
        <f>VLOOKUP(C115,工作量!$C:$I,7,FALSE)</f>
        <v>100</v>
      </c>
      <c r="H115" s="47">
        <v>91.068999999999988</v>
      </c>
      <c r="I115" s="47">
        <v>89.36</v>
      </c>
      <c r="J115" s="43">
        <f>AVERAGE(H115,I115)</f>
        <v>90.214499999999987</v>
      </c>
      <c r="K115" s="22">
        <v>75</v>
      </c>
      <c r="L115" s="25">
        <f t="shared" si="24"/>
        <v>58.517699115044252</v>
      </c>
      <c r="M115" s="6"/>
      <c r="N115" s="6"/>
      <c r="O115" s="103">
        <f t="shared" si="15"/>
        <v>0</v>
      </c>
      <c r="P115" s="6"/>
      <c r="Q115" s="6"/>
      <c r="R115" s="6"/>
      <c r="S115" s="6"/>
      <c r="T115" s="6"/>
      <c r="U115" s="103">
        <f t="shared" si="16"/>
        <v>0</v>
      </c>
      <c r="V115" s="105">
        <f t="shared" si="22"/>
        <v>0</v>
      </c>
      <c r="W115" s="6">
        <v>50</v>
      </c>
      <c r="X115" s="6"/>
      <c r="Y115" s="6"/>
      <c r="Z115" s="103">
        <f t="shared" si="17"/>
        <v>50</v>
      </c>
      <c r="AA115" s="6"/>
      <c r="AB115" s="6"/>
      <c r="AC115" s="34"/>
      <c r="AD115" s="103">
        <f t="shared" si="18"/>
        <v>0</v>
      </c>
      <c r="AE115" s="6"/>
      <c r="AF115" s="103">
        <f t="shared" si="19"/>
        <v>0</v>
      </c>
      <c r="AG115" s="105">
        <f t="shared" si="23"/>
        <v>50</v>
      </c>
      <c r="AH115" s="146">
        <f t="shared" si="20"/>
        <v>208.51769911504425</v>
      </c>
      <c r="AI115" s="40"/>
      <c r="AJ115" s="82"/>
    </row>
    <row r="116" spans="1:36" s="57" customFormat="1">
      <c r="A116" s="22">
        <v>114</v>
      </c>
      <c r="B116" s="32" t="s">
        <v>248</v>
      </c>
      <c r="C116" s="100" t="s">
        <v>174</v>
      </c>
      <c r="D116" s="32" t="str">
        <f>VLOOKUP(C116,职称信息表!$C:$K,8,FALSE)</f>
        <v>助教</v>
      </c>
      <c r="E116" s="32" t="str">
        <f>VLOOKUP(C116,职称信息表!$C:$K,9,FALSE)</f>
        <v>实验管理</v>
      </c>
      <c r="F116" s="32" t="str">
        <f>VLOOKUP(C116,职称信息表!$C:$L,10,FALSE)</f>
        <v>初级</v>
      </c>
      <c r="G116" s="93">
        <f>VLOOKUP(C116,工作量!$C:$I,7,FALSE)</f>
        <v>67.578528292549592</v>
      </c>
      <c r="H116" s="47">
        <v>90.683999999999997</v>
      </c>
      <c r="I116" s="47">
        <v>87.661999999999992</v>
      </c>
      <c r="J116" s="43">
        <f>AVERAGE(H116,I116)</f>
        <v>89.173000000000002</v>
      </c>
      <c r="K116" s="22">
        <v>97</v>
      </c>
      <c r="L116" s="25">
        <f t="shared" si="24"/>
        <v>46.349557522123902</v>
      </c>
      <c r="M116" s="6"/>
      <c r="N116" s="6"/>
      <c r="O116" s="103">
        <f t="shared" si="15"/>
        <v>0</v>
      </c>
      <c r="P116" s="6"/>
      <c r="Q116" s="6"/>
      <c r="R116" s="6"/>
      <c r="S116" s="6"/>
      <c r="T116" s="6"/>
      <c r="U116" s="103">
        <f t="shared" si="16"/>
        <v>0</v>
      </c>
      <c r="V116" s="105">
        <f t="shared" si="22"/>
        <v>0</v>
      </c>
      <c r="W116" s="6"/>
      <c r="X116" s="6">
        <v>7</v>
      </c>
      <c r="Y116" s="6"/>
      <c r="Z116" s="103">
        <f t="shared" si="17"/>
        <v>7</v>
      </c>
      <c r="AA116" s="6"/>
      <c r="AB116" s="6"/>
      <c r="AC116" s="34"/>
      <c r="AD116" s="103">
        <f t="shared" si="18"/>
        <v>0</v>
      </c>
      <c r="AE116" s="6"/>
      <c r="AF116" s="103">
        <f t="shared" si="19"/>
        <v>0</v>
      </c>
      <c r="AG116" s="105">
        <f t="shared" si="23"/>
        <v>7</v>
      </c>
      <c r="AH116" s="146">
        <f t="shared" si="20"/>
        <v>120.92808581467349</v>
      </c>
      <c r="AI116" s="40"/>
      <c r="AJ116" s="82"/>
    </row>
    <row r="117" spans="1:36" s="57" customFormat="1">
      <c r="A117" s="22">
        <v>115</v>
      </c>
      <c r="B117" s="32" t="s">
        <v>248</v>
      </c>
      <c r="C117" s="100" t="s">
        <v>175</v>
      </c>
      <c r="D117" s="32" t="str">
        <f>VLOOKUP(C117,职称信息表!$C:$K,8,FALSE)</f>
        <v>助教</v>
      </c>
      <c r="E117" s="32" t="str">
        <f>VLOOKUP(C117,职称信息表!$C:$K,9,FALSE)</f>
        <v>实验管理</v>
      </c>
      <c r="F117" s="32" t="str">
        <f>VLOOKUP(C117,职称信息表!$C:$L,10,FALSE)</f>
        <v>初级</v>
      </c>
      <c r="G117" s="93">
        <f>VLOOKUP(C117,工作量!$C:$I,7,FALSE)</f>
        <v>50.067274117019899</v>
      </c>
      <c r="H117" s="47">
        <v>81.555000000000007</v>
      </c>
      <c r="I117" s="47">
        <v>82.757000000000005</v>
      </c>
      <c r="J117" s="43">
        <f>AVERAGE(H117,I117)</f>
        <v>82.156000000000006</v>
      </c>
      <c r="K117" s="22">
        <v>113</v>
      </c>
      <c r="L117" s="25">
        <f t="shared" si="24"/>
        <v>37.500000000000007</v>
      </c>
      <c r="M117" s="6"/>
      <c r="N117" s="6"/>
      <c r="O117" s="103">
        <f t="shared" si="15"/>
        <v>0</v>
      </c>
      <c r="P117" s="6"/>
      <c r="Q117" s="6"/>
      <c r="R117" s="6"/>
      <c r="S117" s="6"/>
      <c r="T117" s="6"/>
      <c r="U117" s="103">
        <f t="shared" si="16"/>
        <v>0</v>
      </c>
      <c r="V117" s="105">
        <f t="shared" si="22"/>
        <v>0</v>
      </c>
      <c r="W117" s="6">
        <v>12</v>
      </c>
      <c r="X117" s="6"/>
      <c r="Y117" s="6"/>
      <c r="Z117" s="103">
        <f t="shared" si="17"/>
        <v>12</v>
      </c>
      <c r="AA117" s="6"/>
      <c r="AB117" s="6"/>
      <c r="AC117" s="34"/>
      <c r="AD117" s="103">
        <f t="shared" si="18"/>
        <v>0</v>
      </c>
      <c r="AE117" s="6">
        <v>20</v>
      </c>
      <c r="AF117" s="103">
        <f t="shared" si="19"/>
        <v>20</v>
      </c>
      <c r="AG117" s="105">
        <f t="shared" si="23"/>
        <v>32</v>
      </c>
      <c r="AH117" s="146">
        <f t="shared" si="20"/>
        <v>119.56727411701991</v>
      </c>
      <c r="AI117" s="40"/>
      <c r="AJ117" s="82"/>
    </row>
    <row r="118" spans="1:36" s="57" customFormat="1">
      <c r="A118" s="22">
        <v>116</v>
      </c>
      <c r="B118" s="32" t="s">
        <v>248</v>
      </c>
      <c r="C118" s="100" t="s">
        <v>176</v>
      </c>
      <c r="D118" s="32" t="str">
        <f>VLOOKUP(C118,职称信息表!$C:$K,8,FALSE)</f>
        <v>助教</v>
      </c>
      <c r="E118" s="32" t="str">
        <f>VLOOKUP(C118,职称信息表!$C:$K,9,FALSE)</f>
        <v>实验管理</v>
      </c>
      <c r="F118" s="32" t="str">
        <f>VLOOKUP(C118,职称信息表!$C:$L,10,FALSE)</f>
        <v>初级</v>
      </c>
      <c r="G118" s="93">
        <f>VLOOKUP(C118,工作量!$C:$I,7,FALSE)</f>
        <v>84.066259297941855</v>
      </c>
      <c r="H118" s="47">
        <v>91.542999999999992</v>
      </c>
      <c r="I118" s="47">
        <v>91.447000000000003</v>
      </c>
      <c r="J118" s="43">
        <f>AVERAGE(H118,I118)</f>
        <v>91.495000000000005</v>
      </c>
      <c r="K118" s="22">
        <v>29</v>
      </c>
      <c r="L118" s="25">
        <f t="shared" si="24"/>
        <v>83.960176991150448</v>
      </c>
      <c r="M118" s="6"/>
      <c r="N118" s="6"/>
      <c r="O118" s="103">
        <f t="shared" si="15"/>
        <v>0</v>
      </c>
      <c r="P118" s="6"/>
      <c r="Q118" s="6"/>
      <c r="R118" s="6"/>
      <c r="S118" s="6"/>
      <c r="T118" s="6"/>
      <c r="U118" s="103">
        <f t="shared" si="16"/>
        <v>0</v>
      </c>
      <c r="V118" s="105">
        <f t="shared" si="22"/>
        <v>0</v>
      </c>
      <c r="W118" s="6">
        <v>45</v>
      </c>
      <c r="X118" s="6">
        <v>4</v>
      </c>
      <c r="Y118" s="6"/>
      <c r="Z118" s="103">
        <f t="shared" si="17"/>
        <v>49</v>
      </c>
      <c r="AA118" s="6"/>
      <c r="AB118" s="6">
        <v>5</v>
      </c>
      <c r="AC118" s="34"/>
      <c r="AD118" s="103">
        <f t="shared" si="18"/>
        <v>5</v>
      </c>
      <c r="AE118" s="6">
        <v>10</v>
      </c>
      <c r="AF118" s="103">
        <f t="shared" si="19"/>
        <v>10</v>
      </c>
      <c r="AG118" s="105">
        <f t="shared" si="23"/>
        <v>64</v>
      </c>
      <c r="AH118" s="146">
        <f t="shared" si="20"/>
        <v>232.02643628909232</v>
      </c>
      <c r="AI118" s="40"/>
      <c r="AJ118" s="82"/>
    </row>
    <row r="119" spans="1:36" s="57" customFormat="1">
      <c r="A119" s="22">
        <v>117</v>
      </c>
      <c r="B119" s="32" t="s">
        <v>248</v>
      </c>
      <c r="C119" s="100" t="s">
        <v>177</v>
      </c>
      <c r="D119" s="32" t="str">
        <f>VLOOKUP(C119,职称信息表!$C:$K,8,FALSE)</f>
        <v>讲师</v>
      </c>
      <c r="E119" s="32" t="str">
        <f>VLOOKUP(C119,职称信息表!$C:$K,9,FALSE)</f>
        <v>专任教师</v>
      </c>
      <c r="F119" s="32" t="str">
        <f>VLOOKUP(C119,职称信息表!$C:$L,10,FALSE)</f>
        <v>中级</v>
      </c>
      <c r="G119" s="93">
        <f>VLOOKUP(C119,工作量!$C:$I,7,FALSE)</f>
        <v>81.329810309223816</v>
      </c>
      <c r="H119" s="47">
        <v>91.058999999999997</v>
      </c>
      <c r="I119" s="47"/>
      <c r="J119" s="43">
        <f>AVERAGE(H119,I119)</f>
        <v>91.058999999999997</v>
      </c>
      <c r="K119" s="22">
        <v>46</v>
      </c>
      <c r="L119" s="25">
        <f t="shared" si="24"/>
        <v>74.557522123893818</v>
      </c>
      <c r="M119" s="6"/>
      <c r="N119" s="6"/>
      <c r="O119" s="103">
        <f t="shared" si="15"/>
        <v>0</v>
      </c>
      <c r="P119" s="6"/>
      <c r="Q119" s="6"/>
      <c r="R119" s="6"/>
      <c r="S119" s="6"/>
      <c r="T119" s="6"/>
      <c r="U119" s="103">
        <f t="shared" si="16"/>
        <v>0</v>
      </c>
      <c r="V119" s="105">
        <f t="shared" si="22"/>
        <v>0</v>
      </c>
      <c r="W119" s="6">
        <v>7</v>
      </c>
      <c r="X119" s="6"/>
      <c r="Y119" s="6"/>
      <c r="Z119" s="103">
        <f t="shared" si="17"/>
        <v>7</v>
      </c>
      <c r="AA119" s="6"/>
      <c r="AB119" s="6"/>
      <c r="AC119" s="34"/>
      <c r="AD119" s="103">
        <f t="shared" si="18"/>
        <v>0</v>
      </c>
      <c r="AE119" s="6"/>
      <c r="AF119" s="103">
        <f t="shared" si="19"/>
        <v>0</v>
      </c>
      <c r="AG119" s="105">
        <f t="shared" si="23"/>
        <v>7</v>
      </c>
      <c r="AH119" s="146">
        <f t="shared" si="20"/>
        <v>162.88733243311765</v>
      </c>
      <c r="AI119" s="40"/>
      <c r="AJ119" s="82"/>
    </row>
    <row r="120" spans="1:36" s="57" customFormat="1">
      <c r="A120" s="22">
        <v>118</v>
      </c>
      <c r="B120" s="32" t="s">
        <v>248</v>
      </c>
      <c r="C120" s="100" t="s">
        <v>178</v>
      </c>
      <c r="D120" s="32" t="str">
        <f>VLOOKUP(C120,职称信息表!$C:$K,8,FALSE)</f>
        <v>讲师</v>
      </c>
      <c r="E120" s="32" t="str">
        <f>VLOOKUP(C120,职称信息表!$C:$K,9,FALSE)</f>
        <v>专任教师</v>
      </c>
      <c r="F120" s="32" t="str">
        <f>VLOOKUP(C120,职称信息表!$C:$L,10,FALSE)</f>
        <v>中级</v>
      </c>
      <c r="G120" s="93">
        <f>VLOOKUP(C120,工作量!$C:$I,7,FALSE)</f>
        <v>96.025265330164174</v>
      </c>
      <c r="H120" s="47">
        <v>91.347999999999999</v>
      </c>
      <c r="I120" s="47">
        <v>91.034000000000006</v>
      </c>
      <c r="J120" s="43">
        <f>AVERAGE(H120,I120)</f>
        <v>91.191000000000003</v>
      </c>
      <c r="K120" s="22">
        <v>41</v>
      </c>
      <c r="L120" s="25">
        <f t="shared" si="24"/>
        <v>77.323008849557539</v>
      </c>
      <c r="M120" s="6"/>
      <c r="N120" s="6"/>
      <c r="O120" s="103">
        <f t="shared" si="15"/>
        <v>0</v>
      </c>
      <c r="P120" s="6"/>
      <c r="Q120" s="6"/>
      <c r="R120" s="6"/>
      <c r="S120" s="6"/>
      <c r="T120" s="6"/>
      <c r="U120" s="103">
        <f t="shared" si="16"/>
        <v>0</v>
      </c>
      <c r="V120" s="105">
        <f t="shared" si="22"/>
        <v>0</v>
      </c>
      <c r="W120" s="6"/>
      <c r="X120" s="6">
        <v>2</v>
      </c>
      <c r="Y120" s="6"/>
      <c r="Z120" s="103">
        <f t="shared" si="17"/>
        <v>2</v>
      </c>
      <c r="AA120" s="6"/>
      <c r="AB120" s="6"/>
      <c r="AC120" s="34"/>
      <c r="AD120" s="103">
        <f t="shared" si="18"/>
        <v>0</v>
      </c>
      <c r="AE120" s="6"/>
      <c r="AF120" s="103">
        <f t="shared" si="19"/>
        <v>0</v>
      </c>
      <c r="AG120" s="105">
        <f t="shared" si="23"/>
        <v>2</v>
      </c>
      <c r="AH120" s="146">
        <f t="shared" si="20"/>
        <v>175.34827417972173</v>
      </c>
      <c r="AI120" s="40"/>
      <c r="AJ120" s="82"/>
    </row>
    <row r="121" spans="1:36" s="57" customFormat="1">
      <c r="A121" s="22">
        <v>119</v>
      </c>
      <c r="B121" s="32" t="s">
        <v>248</v>
      </c>
      <c r="C121" s="100" t="s">
        <v>223</v>
      </c>
      <c r="D121" s="32" t="str">
        <f>VLOOKUP(C121,职称信息表!$C:$K,8,FALSE)</f>
        <v>助理研究员</v>
      </c>
      <c r="E121" s="32" t="str">
        <f>VLOOKUP(C121,职称信息表!$C:$K,9,FALSE)</f>
        <v>行政管理</v>
      </c>
      <c r="F121" s="32" t="str">
        <f>VLOOKUP(C121,职称信息表!$C:$L,10,FALSE)</f>
        <v>中级</v>
      </c>
      <c r="G121" s="93">
        <f>VLOOKUP(C121,工作量!$C:$I,7,FALSE)</f>
        <v>65.177713572418284</v>
      </c>
      <c r="H121" s="47">
        <v>92.033000000000001</v>
      </c>
      <c r="I121" s="47">
        <v>90.638000000000005</v>
      </c>
      <c r="J121" s="43">
        <f>AVERAGE(H121,I121)</f>
        <v>91.335499999999996</v>
      </c>
      <c r="K121" s="22">
        <v>37</v>
      </c>
      <c r="L121" s="25">
        <f t="shared" si="24"/>
        <v>79.535398230088504</v>
      </c>
      <c r="M121" s="6"/>
      <c r="N121" s="6"/>
      <c r="O121" s="103">
        <f t="shared" si="15"/>
        <v>0</v>
      </c>
      <c r="P121" s="6"/>
      <c r="Q121" s="6"/>
      <c r="R121" s="6"/>
      <c r="S121" s="6"/>
      <c r="T121" s="6"/>
      <c r="U121" s="103">
        <f t="shared" si="16"/>
        <v>0</v>
      </c>
      <c r="V121" s="105">
        <f t="shared" si="22"/>
        <v>0</v>
      </c>
      <c r="W121" s="6">
        <v>45</v>
      </c>
      <c r="X121" s="6"/>
      <c r="Y121" s="6"/>
      <c r="Z121" s="103">
        <f t="shared" si="17"/>
        <v>45</v>
      </c>
      <c r="AA121" s="6"/>
      <c r="AB121" s="6">
        <v>5</v>
      </c>
      <c r="AC121" s="34"/>
      <c r="AD121" s="103">
        <f t="shared" si="18"/>
        <v>5</v>
      </c>
      <c r="AE121" s="6"/>
      <c r="AF121" s="103">
        <f t="shared" si="19"/>
        <v>0</v>
      </c>
      <c r="AG121" s="105">
        <f t="shared" si="23"/>
        <v>50</v>
      </c>
      <c r="AH121" s="146">
        <f t="shared" si="20"/>
        <v>194.71311180250677</v>
      </c>
      <c r="AI121" s="40"/>
      <c r="AJ121" s="82"/>
    </row>
    <row r="122" spans="1:36" s="57" customFormat="1">
      <c r="A122" s="53">
        <v>120</v>
      </c>
      <c r="B122" s="51" t="s">
        <v>248</v>
      </c>
      <c r="C122" s="101" t="s">
        <v>179</v>
      </c>
      <c r="D122" s="51" t="str">
        <f>VLOOKUP(C122,职称信息表!$C:$K,8,FALSE)</f>
        <v>讲师</v>
      </c>
      <c r="E122" s="51" t="str">
        <f>VLOOKUP(C122,职称信息表!$C:$K,9,FALSE)</f>
        <v>专任教师</v>
      </c>
      <c r="F122" s="51" t="str">
        <f>VLOOKUP(C122,职称信息表!$C:$L,10,FALSE)</f>
        <v>中级</v>
      </c>
      <c r="G122" s="93">
        <f>VLOOKUP(C122,工作量!$C:$I,7,FALSE)</f>
        <v>25.250723844078454</v>
      </c>
      <c r="H122" s="52" t="s">
        <v>55</v>
      </c>
      <c r="I122" s="52" t="s">
        <v>55</v>
      </c>
      <c r="J122" s="52" t="e">
        <f>AVERAGE(H122,I122)</f>
        <v>#DIV/0!</v>
      </c>
      <c r="K122" s="53"/>
      <c r="L122" s="53"/>
      <c r="M122" s="55"/>
      <c r="N122" s="55"/>
      <c r="O122" s="103">
        <f t="shared" si="15"/>
        <v>0</v>
      </c>
      <c r="P122" s="55"/>
      <c r="Q122" s="55"/>
      <c r="R122" s="55"/>
      <c r="S122" s="55"/>
      <c r="T122" s="55"/>
      <c r="U122" s="103">
        <f t="shared" si="16"/>
        <v>0</v>
      </c>
      <c r="V122" s="105">
        <f t="shared" si="22"/>
        <v>0</v>
      </c>
      <c r="W122" s="55"/>
      <c r="X122" s="55"/>
      <c r="Y122" s="55"/>
      <c r="Z122" s="103">
        <f t="shared" si="17"/>
        <v>0</v>
      </c>
      <c r="AA122" s="55"/>
      <c r="AB122" s="55"/>
      <c r="AC122" s="56"/>
      <c r="AD122" s="103">
        <f t="shared" si="18"/>
        <v>0</v>
      </c>
      <c r="AE122" s="55"/>
      <c r="AF122" s="103">
        <f t="shared" si="19"/>
        <v>0</v>
      </c>
      <c r="AG122" s="105">
        <f t="shared" si="23"/>
        <v>0</v>
      </c>
      <c r="AH122" s="146">
        <f t="shared" si="20"/>
        <v>25.250723844078454</v>
      </c>
      <c r="AI122" s="60"/>
      <c r="AJ122" s="82"/>
    </row>
    <row r="123" spans="1:36" s="57" customFormat="1">
      <c r="A123" s="53">
        <v>121</v>
      </c>
      <c r="B123" s="51" t="s">
        <v>248</v>
      </c>
      <c r="C123" s="101" t="s">
        <v>180</v>
      </c>
      <c r="D123" s="51" t="str">
        <f>VLOOKUP(C123,职称信息表!$C:$K,8,FALSE)</f>
        <v>讲师</v>
      </c>
      <c r="E123" s="51" t="str">
        <f>VLOOKUP(C123,职称信息表!$C:$K,9,FALSE)</f>
        <v>专任教师</v>
      </c>
      <c r="F123" s="51" t="str">
        <f>VLOOKUP(C123,职称信息表!$C:$L,10,FALSE)</f>
        <v>中级</v>
      </c>
      <c r="G123" s="93">
        <f>VLOOKUP(C123,工作量!$C:$I,7,FALSE)</f>
        <v>10.465133803173945</v>
      </c>
      <c r="H123" s="52" t="s">
        <v>55</v>
      </c>
      <c r="I123" s="52" t="s">
        <v>55</v>
      </c>
      <c r="J123" s="52" t="e">
        <f>AVERAGE(H123,I123)</f>
        <v>#DIV/0!</v>
      </c>
      <c r="K123" s="53"/>
      <c r="L123" s="53"/>
      <c r="M123" s="55"/>
      <c r="N123" s="55"/>
      <c r="O123" s="103">
        <f t="shared" si="15"/>
        <v>0</v>
      </c>
      <c r="P123" s="55"/>
      <c r="Q123" s="55"/>
      <c r="R123" s="55"/>
      <c r="S123" s="55"/>
      <c r="T123" s="55"/>
      <c r="U123" s="103">
        <f t="shared" si="16"/>
        <v>0</v>
      </c>
      <c r="V123" s="105">
        <f t="shared" si="22"/>
        <v>0</v>
      </c>
      <c r="W123" s="55"/>
      <c r="X123" s="55"/>
      <c r="Y123" s="55"/>
      <c r="Z123" s="103">
        <f t="shared" si="17"/>
        <v>0</v>
      </c>
      <c r="AA123" s="55"/>
      <c r="AB123" s="55"/>
      <c r="AC123" s="56"/>
      <c r="AD123" s="103">
        <f t="shared" si="18"/>
        <v>0</v>
      </c>
      <c r="AE123" s="55"/>
      <c r="AF123" s="103">
        <f t="shared" si="19"/>
        <v>0</v>
      </c>
      <c r="AG123" s="105">
        <f t="shared" si="23"/>
        <v>0</v>
      </c>
      <c r="AH123" s="146">
        <f t="shared" si="20"/>
        <v>10.465133803173945</v>
      </c>
      <c r="AI123" s="60"/>
      <c r="AJ123" s="82"/>
    </row>
    <row r="124" spans="1:36" s="57" customFormat="1">
      <c r="A124" s="53">
        <v>122</v>
      </c>
      <c r="B124" s="51" t="s">
        <v>248</v>
      </c>
      <c r="C124" s="101" t="s">
        <v>181</v>
      </c>
      <c r="D124" s="51" t="str">
        <f>VLOOKUP(C124,职称信息表!$C:$K,8,FALSE)</f>
        <v>高级工程师</v>
      </c>
      <c r="E124" s="51" t="str">
        <f>VLOOKUP(C124,职称信息表!$C:$K,9,FALSE)</f>
        <v>专任教师</v>
      </c>
      <c r="F124" s="51" t="str">
        <f>VLOOKUP(C124,职称信息表!$C:$L,10,FALSE)</f>
        <v>副高</v>
      </c>
      <c r="G124" s="93">
        <f>VLOOKUP(C124,工作量!$C:$I,7,FALSE)</f>
        <v>0</v>
      </c>
      <c r="H124" s="52" t="s">
        <v>55</v>
      </c>
      <c r="I124" s="52" t="s">
        <v>55</v>
      </c>
      <c r="J124" s="52" t="e">
        <f>AVERAGE(H124,I124)</f>
        <v>#DIV/0!</v>
      </c>
      <c r="K124" s="53"/>
      <c r="L124" s="53"/>
      <c r="M124" s="55"/>
      <c r="N124" s="55"/>
      <c r="O124" s="103">
        <f t="shared" si="15"/>
        <v>0</v>
      </c>
      <c r="P124" s="55"/>
      <c r="Q124" s="55"/>
      <c r="R124" s="55"/>
      <c r="S124" s="55"/>
      <c r="T124" s="55"/>
      <c r="U124" s="103">
        <f t="shared" si="16"/>
        <v>0</v>
      </c>
      <c r="V124" s="105">
        <f t="shared" si="22"/>
        <v>0</v>
      </c>
      <c r="W124" s="55"/>
      <c r="X124" s="55"/>
      <c r="Y124" s="55"/>
      <c r="Z124" s="103">
        <f t="shared" si="17"/>
        <v>0</v>
      </c>
      <c r="AA124" s="55"/>
      <c r="AB124" s="55"/>
      <c r="AC124" s="56"/>
      <c r="AD124" s="103">
        <f t="shared" si="18"/>
        <v>0</v>
      </c>
      <c r="AE124" s="55"/>
      <c r="AF124" s="103">
        <f t="shared" si="19"/>
        <v>0</v>
      </c>
      <c r="AG124" s="105">
        <f t="shared" si="23"/>
        <v>0</v>
      </c>
      <c r="AH124" s="146">
        <f t="shared" si="20"/>
        <v>0</v>
      </c>
      <c r="AI124" s="60"/>
      <c r="AJ124" s="82"/>
    </row>
    <row r="125" spans="1:36" s="57" customFormat="1">
      <c r="A125" s="53">
        <v>123</v>
      </c>
      <c r="B125" s="51" t="s">
        <v>248</v>
      </c>
      <c r="C125" s="107" t="s">
        <v>182</v>
      </c>
      <c r="D125" s="51" t="e">
        <f>VLOOKUP(C125,职称信息表!$C:$K,8,FALSE)</f>
        <v>#N/A</v>
      </c>
      <c r="E125" s="51" t="e">
        <f>VLOOKUP(C125,职称信息表!$C:$K,9,FALSE)</f>
        <v>#N/A</v>
      </c>
      <c r="F125" s="51" t="e">
        <f>VLOOKUP(C125,职称信息表!$C:$L,10,FALSE)</f>
        <v>#N/A</v>
      </c>
      <c r="G125" s="93">
        <f>VLOOKUP(C125,工作量!$C:$I,7,FALSE)</f>
        <v>0</v>
      </c>
      <c r="H125" s="52" t="s">
        <v>55</v>
      </c>
      <c r="I125" s="52" t="s">
        <v>55</v>
      </c>
      <c r="J125" s="52" t="e">
        <f>AVERAGE(H125,I125)</f>
        <v>#DIV/0!</v>
      </c>
      <c r="K125" s="53"/>
      <c r="L125" s="53"/>
      <c r="M125" s="55"/>
      <c r="N125" s="55"/>
      <c r="O125" s="103">
        <f t="shared" si="15"/>
        <v>0</v>
      </c>
      <c r="P125" s="55"/>
      <c r="Q125" s="55"/>
      <c r="R125" s="55"/>
      <c r="S125" s="55"/>
      <c r="T125" s="55"/>
      <c r="U125" s="103">
        <f t="shared" si="16"/>
        <v>0</v>
      </c>
      <c r="V125" s="105">
        <f t="shared" si="22"/>
        <v>0</v>
      </c>
      <c r="W125" s="55"/>
      <c r="X125" s="55"/>
      <c r="Y125" s="55"/>
      <c r="Z125" s="103">
        <f t="shared" si="17"/>
        <v>0</v>
      </c>
      <c r="AA125" s="55"/>
      <c r="AB125" s="55"/>
      <c r="AC125" s="56"/>
      <c r="AD125" s="103">
        <f t="shared" si="18"/>
        <v>0</v>
      </c>
      <c r="AE125" s="55"/>
      <c r="AF125" s="103">
        <f t="shared" si="19"/>
        <v>0</v>
      </c>
      <c r="AG125" s="105">
        <f t="shared" si="23"/>
        <v>0</v>
      </c>
      <c r="AH125" s="146">
        <f t="shared" si="20"/>
        <v>0</v>
      </c>
      <c r="AI125" s="60"/>
      <c r="AJ125" s="82"/>
    </row>
    <row r="126" spans="1:36" s="57" customFormat="1">
      <c r="A126" s="22">
        <v>124</v>
      </c>
      <c r="B126" s="32" t="s">
        <v>249</v>
      </c>
      <c r="C126" s="100" t="s">
        <v>222</v>
      </c>
      <c r="D126" s="32" t="str">
        <f>VLOOKUP(C126,职称信息表!$C:$K,8,FALSE)</f>
        <v>副研究员</v>
      </c>
      <c r="E126" s="32" t="str">
        <f>VLOOKUP(C126,职称信息表!$C:$K,9,FALSE)</f>
        <v>专任教师</v>
      </c>
      <c r="F126" s="32" t="str">
        <f>VLOOKUP(C126,职称信息表!$C:$L,10,FALSE)</f>
        <v>副高</v>
      </c>
      <c r="G126" s="93">
        <f>VLOOKUP(C126,工作量!$C:$I,7,FALSE)</f>
        <v>89.384190862524434</v>
      </c>
      <c r="H126" s="47">
        <v>87.013000000000005</v>
      </c>
      <c r="I126" s="47">
        <v>84.77600000000001</v>
      </c>
      <c r="J126" s="43">
        <f>AVERAGE(H126,I126)</f>
        <v>85.894500000000008</v>
      </c>
      <c r="K126" s="22">
        <v>112</v>
      </c>
      <c r="L126" s="25">
        <f>(1.6-K126/113)*62.5</f>
        <v>38.053097345132748</v>
      </c>
      <c r="M126" s="6"/>
      <c r="N126" s="6"/>
      <c r="O126" s="103">
        <f t="shared" si="15"/>
        <v>0</v>
      </c>
      <c r="P126" s="6"/>
      <c r="Q126" s="6"/>
      <c r="R126" s="6"/>
      <c r="S126" s="6"/>
      <c r="T126" s="6"/>
      <c r="U126" s="103">
        <f t="shared" si="16"/>
        <v>0</v>
      </c>
      <c r="V126" s="105">
        <f t="shared" si="22"/>
        <v>0</v>
      </c>
      <c r="W126" s="6"/>
      <c r="X126" s="6"/>
      <c r="Y126" s="6"/>
      <c r="Z126" s="103">
        <f t="shared" si="17"/>
        <v>0</v>
      </c>
      <c r="AA126" s="6"/>
      <c r="AB126" s="6"/>
      <c r="AC126" s="34"/>
      <c r="AD126" s="103">
        <f t="shared" si="18"/>
        <v>0</v>
      </c>
      <c r="AE126" s="6"/>
      <c r="AF126" s="103">
        <f t="shared" si="19"/>
        <v>0</v>
      </c>
      <c r="AG126" s="105">
        <f t="shared" si="23"/>
        <v>0</v>
      </c>
      <c r="AH126" s="146">
        <f t="shared" si="20"/>
        <v>127.43728820765719</v>
      </c>
      <c r="AI126" s="40"/>
      <c r="AJ126" s="82"/>
    </row>
    <row r="127" spans="1:36" s="57" customFormat="1">
      <c r="A127" s="22">
        <v>125</v>
      </c>
      <c r="B127" s="32" t="s">
        <v>249</v>
      </c>
      <c r="C127" s="100" t="s">
        <v>183</v>
      </c>
      <c r="D127" s="32" t="str">
        <f>VLOOKUP(C127,职称信息表!$C:$K,8,FALSE)</f>
        <v>副教授</v>
      </c>
      <c r="E127" s="32" t="str">
        <f>VLOOKUP(C127,职称信息表!$C:$K,9,FALSE)</f>
        <v>专任教师</v>
      </c>
      <c r="F127" s="32" t="str">
        <f>VLOOKUP(C127,职称信息表!$C:$L,10,FALSE)</f>
        <v>副高</v>
      </c>
      <c r="G127" s="93">
        <f>VLOOKUP(C127,工作量!$C:$I,7,FALSE)</f>
        <v>95.233391917985557</v>
      </c>
      <c r="H127" s="47">
        <v>89.466999999999999</v>
      </c>
      <c r="I127" s="47">
        <v>91.251000000000005</v>
      </c>
      <c r="J127" s="43">
        <f>AVERAGE(H127,I127)</f>
        <v>90.359000000000009</v>
      </c>
      <c r="K127" s="22">
        <v>74</v>
      </c>
      <c r="L127" s="25">
        <f>(1.6-K127/113)*62.5</f>
        <v>59.070796460176993</v>
      </c>
      <c r="M127" s="6"/>
      <c r="N127" s="6"/>
      <c r="O127" s="103">
        <f t="shared" si="15"/>
        <v>0</v>
      </c>
      <c r="P127" s="6"/>
      <c r="Q127" s="6"/>
      <c r="R127" s="6"/>
      <c r="S127" s="6"/>
      <c r="T127" s="6"/>
      <c r="U127" s="103">
        <f t="shared" si="16"/>
        <v>0</v>
      </c>
      <c r="V127" s="105">
        <f t="shared" si="22"/>
        <v>0</v>
      </c>
      <c r="W127" s="6">
        <v>50</v>
      </c>
      <c r="X127" s="6"/>
      <c r="Y127" s="6"/>
      <c r="Z127" s="103">
        <f t="shared" si="17"/>
        <v>50</v>
      </c>
      <c r="AA127" s="6">
        <v>10</v>
      </c>
      <c r="AB127" s="6"/>
      <c r="AC127" s="34"/>
      <c r="AD127" s="103">
        <f t="shared" si="18"/>
        <v>10</v>
      </c>
      <c r="AE127" s="6"/>
      <c r="AF127" s="103">
        <f t="shared" si="19"/>
        <v>0</v>
      </c>
      <c r="AG127" s="105">
        <f t="shared" si="23"/>
        <v>60</v>
      </c>
      <c r="AH127" s="146">
        <f t="shared" si="20"/>
        <v>214.30418837816256</v>
      </c>
      <c r="AI127" s="40"/>
      <c r="AJ127" s="82"/>
    </row>
    <row r="128" spans="1:36" s="57" customFormat="1">
      <c r="A128" s="22">
        <v>126</v>
      </c>
      <c r="B128" s="32" t="s">
        <v>249</v>
      </c>
      <c r="C128" s="100" t="s">
        <v>184</v>
      </c>
      <c r="D128" s="32" t="str">
        <f>VLOOKUP(C128,职称信息表!$C:$K,8,FALSE)</f>
        <v>教授</v>
      </c>
      <c r="E128" s="32" t="str">
        <f>VLOOKUP(C128,职称信息表!$C:$K,9,FALSE)</f>
        <v>专任教师</v>
      </c>
      <c r="F128" s="32" t="str">
        <f>VLOOKUP(C128,职称信息表!$C:$L,10,FALSE)</f>
        <v>正高</v>
      </c>
      <c r="G128" s="93">
        <f>VLOOKUP(C128,工作量!$C:$I,7,FALSE)</f>
        <v>75.437900449391861</v>
      </c>
      <c r="H128" s="47">
        <v>89.51</v>
      </c>
      <c r="I128" s="47">
        <v>90.527999999999992</v>
      </c>
      <c r="J128" s="43">
        <f>AVERAGE(H128,I128)</f>
        <v>90.019000000000005</v>
      </c>
      <c r="K128" s="22">
        <v>81</v>
      </c>
      <c r="L128" s="25">
        <f>(1.6-K128/113)*62.5</f>
        <v>55.19911504424779</v>
      </c>
      <c r="M128" s="6">
        <v>5</v>
      </c>
      <c r="N128" s="6"/>
      <c r="O128" s="103">
        <f t="shared" si="15"/>
        <v>5</v>
      </c>
      <c r="P128" s="6"/>
      <c r="Q128" s="6"/>
      <c r="R128" s="6"/>
      <c r="S128" s="6"/>
      <c r="T128" s="6"/>
      <c r="U128" s="103">
        <f t="shared" si="16"/>
        <v>0</v>
      </c>
      <c r="V128" s="105">
        <f t="shared" si="22"/>
        <v>5</v>
      </c>
      <c r="W128" s="6"/>
      <c r="X128" s="6"/>
      <c r="Y128" s="6"/>
      <c r="Z128" s="103">
        <f t="shared" si="17"/>
        <v>0</v>
      </c>
      <c r="AA128" s="6"/>
      <c r="AB128" s="6"/>
      <c r="AC128" s="34"/>
      <c r="AD128" s="103">
        <f t="shared" si="18"/>
        <v>0</v>
      </c>
      <c r="AE128" s="6"/>
      <c r="AF128" s="103">
        <f t="shared" si="19"/>
        <v>0</v>
      </c>
      <c r="AG128" s="105">
        <f t="shared" si="23"/>
        <v>0</v>
      </c>
      <c r="AH128" s="146">
        <f t="shared" si="20"/>
        <v>135.63701549363964</v>
      </c>
      <c r="AI128" s="40"/>
      <c r="AJ128" s="82"/>
    </row>
    <row r="129" spans="1:36" s="57" customFormat="1">
      <c r="A129" s="53">
        <v>127</v>
      </c>
      <c r="B129" s="51" t="s">
        <v>249</v>
      </c>
      <c r="C129" s="101" t="s">
        <v>221</v>
      </c>
      <c r="D129" s="51" t="str">
        <f>VLOOKUP(C129,职称信息表!$C:$K,8,FALSE)</f>
        <v>副教授</v>
      </c>
      <c r="E129" s="51" t="str">
        <f>VLOOKUP(C129,职称信息表!$C:$K,9,FALSE)</f>
        <v>专任教师</v>
      </c>
      <c r="F129" s="51" t="str">
        <f>VLOOKUP(C129,职称信息表!$C:$L,10,FALSE)</f>
        <v>副高</v>
      </c>
      <c r="G129" s="93">
        <f>VLOOKUP(C129,工作量!$C:$I,7,FALSE)</f>
        <v>52.248195204075401</v>
      </c>
      <c r="H129" s="52" t="s">
        <v>55</v>
      </c>
      <c r="I129" s="52" t="s">
        <v>55</v>
      </c>
      <c r="J129" s="52" t="e">
        <f>AVERAGE(H129,I129)</f>
        <v>#DIV/0!</v>
      </c>
      <c r="K129" s="53"/>
      <c r="L129" s="53"/>
      <c r="M129" s="55">
        <v>20</v>
      </c>
      <c r="N129" s="55"/>
      <c r="O129" s="103">
        <f t="shared" si="15"/>
        <v>20</v>
      </c>
      <c r="P129" s="55"/>
      <c r="Q129" s="55"/>
      <c r="R129" s="55"/>
      <c r="S129" s="55"/>
      <c r="T129" s="55"/>
      <c r="U129" s="103">
        <f t="shared" si="16"/>
        <v>0</v>
      </c>
      <c r="V129" s="105">
        <f t="shared" si="22"/>
        <v>20</v>
      </c>
      <c r="W129" s="55"/>
      <c r="X129" s="55"/>
      <c r="Y129" s="55"/>
      <c r="Z129" s="103">
        <f t="shared" si="17"/>
        <v>0</v>
      </c>
      <c r="AA129" s="55">
        <v>18</v>
      </c>
      <c r="AB129" s="55"/>
      <c r="AC129" s="56"/>
      <c r="AD129" s="103">
        <f t="shared" si="18"/>
        <v>18</v>
      </c>
      <c r="AE129" s="55"/>
      <c r="AF129" s="103">
        <f t="shared" si="19"/>
        <v>0</v>
      </c>
      <c r="AG129" s="105">
        <f t="shared" si="23"/>
        <v>18</v>
      </c>
      <c r="AH129" s="146">
        <f t="shared" si="20"/>
        <v>90.248195204075401</v>
      </c>
      <c r="AI129" s="60"/>
      <c r="AJ129" s="82"/>
    </row>
    <row r="130" spans="1:36" s="57" customFormat="1">
      <c r="A130" s="22">
        <v>128</v>
      </c>
      <c r="B130" s="32" t="s">
        <v>249</v>
      </c>
      <c r="C130" s="100" t="s">
        <v>185</v>
      </c>
      <c r="D130" s="32" t="str">
        <f>VLOOKUP(C130,职称信息表!$C:$K,8,FALSE)</f>
        <v>副教授</v>
      </c>
      <c r="E130" s="32" t="str">
        <f>VLOOKUP(C130,职称信息表!$C:$K,9,FALSE)</f>
        <v>专任教师</v>
      </c>
      <c r="F130" s="32" t="str">
        <f>VLOOKUP(C130,职称信息表!$C:$L,10,FALSE)</f>
        <v>副高</v>
      </c>
      <c r="G130" s="93">
        <f>VLOOKUP(C130,工作量!$C:$I,7,FALSE)</f>
        <v>44.118143608885887</v>
      </c>
      <c r="H130" s="47"/>
      <c r="I130" s="47">
        <v>91.888000000000005</v>
      </c>
      <c r="J130" s="43">
        <f>AVERAGE(H130,I130)</f>
        <v>91.888000000000005</v>
      </c>
      <c r="K130" s="22">
        <v>14</v>
      </c>
      <c r="L130" s="25">
        <f>(1.6-K130/113)*62.5</f>
        <v>92.256637168141594</v>
      </c>
      <c r="M130" s="6"/>
      <c r="N130" s="6"/>
      <c r="O130" s="103">
        <f t="shared" si="15"/>
        <v>0</v>
      </c>
      <c r="P130" s="6">
        <v>6</v>
      </c>
      <c r="Q130" s="6"/>
      <c r="R130" s="6"/>
      <c r="S130" s="6"/>
      <c r="T130" s="6"/>
      <c r="U130" s="103">
        <f t="shared" si="16"/>
        <v>6</v>
      </c>
      <c r="V130" s="105">
        <f t="shared" si="22"/>
        <v>6</v>
      </c>
      <c r="W130" s="6">
        <v>100</v>
      </c>
      <c r="X130" s="6"/>
      <c r="Y130" s="6"/>
      <c r="Z130" s="103">
        <f t="shared" si="17"/>
        <v>100</v>
      </c>
      <c r="AA130" s="6"/>
      <c r="AB130" s="6"/>
      <c r="AC130" s="34"/>
      <c r="AD130" s="103">
        <f t="shared" si="18"/>
        <v>0</v>
      </c>
      <c r="AE130" s="6"/>
      <c r="AF130" s="103">
        <f t="shared" si="19"/>
        <v>0</v>
      </c>
      <c r="AG130" s="105">
        <f t="shared" si="23"/>
        <v>100</v>
      </c>
      <c r="AH130" s="146">
        <f t="shared" si="20"/>
        <v>242.37478077702747</v>
      </c>
      <c r="AI130" s="40"/>
      <c r="AJ130" s="82"/>
    </row>
    <row r="131" spans="1:36" s="57" customFormat="1">
      <c r="A131" s="22">
        <v>129</v>
      </c>
      <c r="B131" s="32" t="s">
        <v>249</v>
      </c>
      <c r="C131" s="100" t="s">
        <v>220</v>
      </c>
      <c r="D131" s="32" t="str">
        <f>VLOOKUP(C131,职称信息表!$C:$K,8,FALSE)</f>
        <v>研究员</v>
      </c>
      <c r="E131" s="32" t="str">
        <f>VLOOKUP(C131,职称信息表!$C:$K,9,FALSE)</f>
        <v>专任教师</v>
      </c>
      <c r="F131" s="32" t="str">
        <f>VLOOKUP(C131,职称信息表!$C:$L,10,FALSE)</f>
        <v>正高</v>
      </c>
      <c r="G131" s="93">
        <f>VLOOKUP(C131,工作量!$C:$I,7,FALSE)</f>
        <v>48.859548064200077</v>
      </c>
      <c r="H131" s="47">
        <v>91.753</v>
      </c>
      <c r="I131" s="47">
        <v>91.332000000000008</v>
      </c>
      <c r="J131" s="43">
        <f>AVERAGE(H131,I131)</f>
        <v>91.542500000000004</v>
      </c>
      <c r="K131" s="22">
        <v>27</v>
      </c>
      <c r="L131" s="25">
        <f>(1.6-K131/113)*62.5</f>
        <v>85.066371681415944</v>
      </c>
      <c r="M131" s="6"/>
      <c r="N131" s="6"/>
      <c r="O131" s="103">
        <f t="shared" si="15"/>
        <v>0</v>
      </c>
      <c r="P131" s="6"/>
      <c r="Q131" s="6"/>
      <c r="R131" s="6"/>
      <c r="S131" s="6"/>
      <c r="T131" s="6"/>
      <c r="U131" s="103">
        <f t="shared" si="16"/>
        <v>0</v>
      </c>
      <c r="V131" s="105">
        <f t="shared" ref="V131:V166" si="25">SUM(M131:N131,P131:S131)</f>
        <v>0</v>
      </c>
      <c r="W131" s="6"/>
      <c r="X131" s="6"/>
      <c r="Y131" s="6"/>
      <c r="Z131" s="103">
        <f t="shared" si="17"/>
        <v>0</v>
      </c>
      <c r="AA131" s="6"/>
      <c r="AB131" s="6"/>
      <c r="AC131" s="34"/>
      <c r="AD131" s="103">
        <f t="shared" si="18"/>
        <v>0</v>
      </c>
      <c r="AE131" s="6"/>
      <c r="AF131" s="103">
        <f t="shared" si="19"/>
        <v>0</v>
      </c>
      <c r="AG131" s="105">
        <f t="shared" ref="AG131:AG166" si="26">SUM(W131:Y131,AA131:AC131,AE131)</f>
        <v>0</v>
      </c>
      <c r="AH131" s="146">
        <f t="shared" si="20"/>
        <v>133.92591974561603</v>
      </c>
      <c r="AI131" s="40"/>
      <c r="AJ131" s="82"/>
    </row>
    <row r="132" spans="1:36" s="57" customFormat="1">
      <c r="A132" s="53">
        <v>130</v>
      </c>
      <c r="B132" s="51" t="s">
        <v>249</v>
      </c>
      <c r="C132" s="101" t="s">
        <v>219</v>
      </c>
      <c r="D132" s="51" t="str">
        <f>VLOOKUP(C132,职称信息表!$C:$K,8,FALSE)</f>
        <v>副研究员</v>
      </c>
      <c r="E132" s="51" t="str">
        <f>VLOOKUP(C132,职称信息表!$C:$K,9,FALSE)</f>
        <v>专任教师</v>
      </c>
      <c r="F132" s="51" t="str">
        <f>VLOOKUP(C132,职称信息表!$C:$L,10,FALSE)</f>
        <v>副高</v>
      </c>
      <c r="G132" s="93">
        <f>VLOOKUP(C132,工作量!$C:$I,7,FALSE)</f>
        <v>9.5282028255389779</v>
      </c>
      <c r="H132" s="52" t="s">
        <v>55</v>
      </c>
      <c r="I132" s="52" t="s">
        <v>55</v>
      </c>
      <c r="J132" s="52" t="e">
        <f>AVERAGE(H132,I132)</f>
        <v>#DIV/0!</v>
      </c>
      <c r="K132" s="53"/>
      <c r="L132" s="53"/>
      <c r="M132" s="55"/>
      <c r="N132" s="55"/>
      <c r="O132" s="103">
        <f t="shared" ref="O132:O166" si="27">SUM(M132:N132)</f>
        <v>0</v>
      </c>
      <c r="P132" s="55"/>
      <c r="Q132" s="55"/>
      <c r="R132" s="55"/>
      <c r="S132" s="55"/>
      <c r="T132" s="55"/>
      <c r="U132" s="103">
        <f t="shared" ref="U132:U166" si="28">SUM(P132:T132)</f>
        <v>0</v>
      </c>
      <c r="V132" s="105">
        <f t="shared" si="25"/>
        <v>0</v>
      </c>
      <c r="W132" s="55"/>
      <c r="X132" s="55"/>
      <c r="Y132" s="55"/>
      <c r="Z132" s="103">
        <f t="shared" ref="Z132:Z166" si="29">SUM(W132:Y132)</f>
        <v>0</v>
      </c>
      <c r="AA132" s="55"/>
      <c r="AB132" s="55"/>
      <c r="AC132" s="56"/>
      <c r="AD132" s="103">
        <f t="shared" ref="AD132:AD166" si="30">SUM(AA132:AC132)</f>
        <v>0</v>
      </c>
      <c r="AE132" s="55"/>
      <c r="AF132" s="103">
        <f t="shared" ref="AF132:AF166" si="31">AE132</f>
        <v>0</v>
      </c>
      <c r="AG132" s="105">
        <f t="shared" si="26"/>
        <v>0</v>
      </c>
      <c r="AH132" s="146">
        <f t="shared" ref="AH132:AH166" si="32">G132+L132+V132+AG132</f>
        <v>9.5282028255389779</v>
      </c>
      <c r="AI132" s="60"/>
      <c r="AJ132" s="82"/>
    </row>
    <row r="133" spans="1:36" s="57" customFormat="1">
      <c r="A133" s="22">
        <v>131</v>
      </c>
      <c r="B133" s="32" t="s">
        <v>249</v>
      </c>
      <c r="C133" s="100" t="s">
        <v>186</v>
      </c>
      <c r="D133" s="32" t="str">
        <f>VLOOKUP(C133,职称信息表!$C:$K,8,FALSE)</f>
        <v>副教授</v>
      </c>
      <c r="E133" s="32" t="str">
        <f>VLOOKUP(C133,职称信息表!$C:$K,9,FALSE)</f>
        <v>专任教师</v>
      </c>
      <c r="F133" s="32" t="str">
        <f>VLOOKUP(C133,职称信息表!$C:$L,10,FALSE)</f>
        <v>副高</v>
      </c>
      <c r="G133" s="93">
        <f>VLOOKUP(C133,工作量!$C:$I,7,FALSE)</f>
        <v>58.909006173093054</v>
      </c>
      <c r="H133" s="47">
        <v>91.126000000000005</v>
      </c>
      <c r="I133" s="47">
        <v>90.349000000000004</v>
      </c>
      <c r="J133" s="43">
        <f>AVERAGE(H133,I133)</f>
        <v>90.737500000000011</v>
      </c>
      <c r="K133" s="22">
        <v>56</v>
      </c>
      <c r="L133" s="25">
        <f t="shared" ref="L133:L138" si="33">(1.6-K133/113)*62.5</f>
        <v>69.026548672566378</v>
      </c>
      <c r="M133" s="6"/>
      <c r="N133" s="6"/>
      <c r="O133" s="103">
        <f t="shared" si="27"/>
        <v>0</v>
      </c>
      <c r="P133" s="6"/>
      <c r="Q133" s="6"/>
      <c r="R133" s="6"/>
      <c r="S133" s="6"/>
      <c r="T133" s="6"/>
      <c r="U133" s="103">
        <f t="shared" si="28"/>
        <v>0</v>
      </c>
      <c r="V133" s="105">
        <f t="shared" si="25"/>
        <v>0</v>
      </c>
      <c r="W133" s="6"/>
      <c r="X133" s="6"/>
      <c r="Y133" s="6"/>
      <c r="Z133" s="103">
        <f t="shared" si="29"/>
        <v>0</v>
      </c>
      <c r="AA133" s="6"/>
      <c r="AB133" s="6"/>
      <c r="AC133" s="34"/>
      <c r="AD133" s="103">
        <f t="shared" si="30"/>
        <v>0</v>
      </c>
      <c r="AE133" s="6"/>
      <c r="AF133" s="103">
        <f t="shared" si="31"/>
        <v>0</v>
      </c>
      <c r="AG133" s="105">
        <f t="shared" si="26"/>
        <v>0</v>
      </c>
      <c r="AH133" s="146">
        <f t="shared" si="32"/>
        <v>127.93555484565942</v>
      </c>
      <c r="AI133" s="40"/>
      <c r="AJ133" s="82"/>
    </row>
    <row r="134" spans="1:36" s="57" customFormat="1">
      <c r="A134" s="22">
        <v>132</v>
      </c>
      <c r="B134" s="32" t="s">
        <v>249</v>
      </c>
      <c r="C134" s="100" t="s">
        <v>218</v>
      </c>
      <c r="D134" s="32" t="str">
        <f>VLOOKUP(C134,职称信息表!$C:$K,8,FALSE)</f>
        <v>讲师</v>
      </c>
      <c r="E134" s="32" t="str">
        <f>VLOOKUP(C134,职称信息表!$C:$K,9,FALSE)</f>
        <v>专任教师</v>
      </c>
      <c r="F134" s="32" t="str">
        <f>VLOOKUP(C134,职称信息表!$C:$L,10,FALSE)</f>
        <v>中级</v>
      </c>
      <c r="G134" s="93">
        <f>VLOOKUP(C134,工作量!$C:$I,7,FALSE)</f>
        <v>24.447291721766863</v>
      </c>
      <c r="H134" s="47"/>
      <c r="I134" s="47">
        <v>87.516999999999996</v>
      </c>
      <c r="J134" s="43">
        <f>AVERAGE(H134,I134)</f>
        <v>87.516999999999996</v>
      </c>
      <c r="K134" s="22">
        <v>107</v>
      </c>
      <c r="L134" s="25">
        <f t="shared" si="33"/>
        <v>40.818584070796462</v>
      </c>
      <c r="M134" s="6"/>
      <c r="N134" s="6"/>
      <c r="O134" s="103">
        <f t="shared" si="27"/>
        <v>0</v>
      </c>
      <c r="P134" s="6"/>
      <c r="Q134" s="6"/>
      <c r="R134" s="6"/>
      <c r="S134" s="6"/>
      <c r="T134" s="6"/>
      <c r="U134" s="103">
        <f t="shared" si="28"/>
        <v>0</v>
      </c>
      <c r="V134" s="105">
        <f t="shared" si="25"/>
        <v>0</v>
      </c>
      <c r="W134" s="6"/>
      <c r="X134" s="6"/>
      <c r="Y134" s="6"/>
      <c r="Z134" s="103">
        <f t="shared" si="29"/>
        <v>0</v>
      </c>
      <c r="AA134" s="6"/>
      <c r="AB134" s="6"/>
      <c r="AC134" s="34"/>
      <c r="AD134" s="103">
        <f t="shared" si="30"/>
        <v>0</v>
      </c>
      <c r="AE134" s="6"/>
      <c r="AF134" s="103">
        <f t="shared" si="31"/>
        <v>0</v>
      </c>
      <c r="AG134" s="105">
        <f t="shared" si="26"/>
        <v>0</v>
      </c>
      <c r="AH134" s="146">
        <f t="shared" si="32"/>
        <v>65.265875792563321</v>
      </c>
      <c r="AI134" s="96" t="s">
        <v>1262</v>
      </c>
      <c r="AJ134" s="82"/>
    </row>
    <row r="135" spans="1:36" s="57" customFormat="1">
      <c r="A135" s="22">
        <v>133</v>
      </c>
      <c r="B135" s="32" t="s">
        <v>249</v>
      </c>
      <c r="C135" s="100" t="s">
        <v>187</v>
      </c>
      <c r="D135" s="32" t="str">
        <f>VLOOKUP(C135,职称信息表!$C:$K,8,FALSE)</f>
        <v>副教授</v>
      </c>
      <c r="E135" s="32" t="str">
        <f>VLOOKUP(C135,职称信息表!$C:$K,9,FALSE)</f>
        <v>专任教师</v>
      </c>
      <c r="F135" s="32" t="str">
        <f>VLOOKUP(C135,职称信息表!$C:$L,10,FALSE)</f>
        <v>副高</v>
      </c>
      <c r="G135" s="93">
        <f>VLOOKUP(C135,工作量!$C:$I,7,FALSE)</f>
        <v>72.650708335079869</v>
      </c>
      <c r="H135" s="47">
        <v>92.338000000000008</v>
      </c>
      <c r="I135" s="47">
        <v>91.775999999999996</v>
      </c>
      <c r="J135" s="43">
        <f>AVERAGE(H135,I135)</f>
        <v>92.057000000000002</v>
      </c>
      <c r="K135" s="22">
        <v>10</v>
      </c>
      <c r="L135" s="25">
        <f t="shared" si="33"/>
        <v>94.469026548672574</v>
      </c>
      <c r="M135" s="6"/>
      <c r="N135" s="6"/>
      <c r="O135" s="103">
        <f t="shared" si="27"/>
        <v>0</v>
      </c>
      <c r="P135" s="6"/>
      <c r="Q135" s="6"/>
      <c r="R135" s="6"/>
      <c r="S135" s="6"/>
      <c r="T135" s="6"/>
      <c r="U135" s="103">
        <f t="shared" si="28"/>
        <v>0</v>
      </c>
      <c r="V135" s="105">
        <f t="shared" si="25"/>
        <v>0</v>
      </c>
      <c r="W135" s="6"/>
      <c r="X135" s="6"/>
      <c r="Y135" s="6"/>
      <c r="Z135" s="103">
        <f t="shared" si="29"/>
        <v>0</v>
      </c>
      <c r="AA135" s="6"/>
      <c r="AB135" s="6"/>
      <c r="AC135" s="34"/>
      <c r="AD135" s="103">
        <f t="shared" si="30"/>
        <v>0</v>
      </c>
      <c r="AE135" s="6"/>
      <c r="AF135" s="103">
        <f t="shared" si="31"/>
        <v>0</v>
      </c>
      <c r="AG135" s="105">
        <f t="shared" si="26"/>
        <v>0</v>
      </c>
      <c r="AH135" s="146">
        <f t="shared" si="32"/>
        <v>167.11973488375244</v>
      </c>
      <c r="AI135" s="40"/>
      <c r="AJ135" s="82"/>
    </row>
    <row r="136" spans="1:36" s="57" customFormat="1">
      <c r="A136" s="22">
        <v>134</v>
      </c>
      <c r="B136" s="32" t="s">
        <v>249</v>
      </c>
      <c r="C136" s="100" t="s">
        <v>217</v>
      </c>
      <c r="D136" s="32" t="str">
        <f>VLOOKUP(C136,职称信息表!$C:$K,8,FALSE)</f>
        <v>副教授</v>
      </c>
      <c r="E136" s="32" t="str">
        <f>VLOOKUP(C136,职称信息表!$C:$K,9,FALSE)</f>
        <v>专任教师</v>
      </c>
      <c r="F136" s="32" t="str">
        <f>VLOOKUP(C136,职称信息表!$C:$L,10,FALSE)</f>
        <v>副高</v>
      </c>
      <c r="G136" s="93">
        <f>VLOOKUP(C136,工作量!$C:$I,7,FALSE)</f>
        <v>31.617708208365013</v>
      </c>
      <c r="H136" s="47">
        <v>89.823000000000008</v>
      </c>
      <c r="I136" s="47"/>
      <c r="J136" s="43">
        <f>AVERAGE(H136,I136)</f>
        <v>89.823000000000008</v>
      </c>
      <c r="K136" s="22">
        <v>84</v>
      </c>
      <c r="L136" s="25">
        <f t="shared" si="33"/>
        <v>53.539823008849559</v>
      </c>
      <c r="M136" s="6"/>
      <c r="N136" s="6"/>
      <c r="O136" s="103">
        <f t="shared" si="27"/>
        <v>0</v>
      </c>
      <c r="P136" s="6"/>
      <c r="Q136" s="6"/>
      <c r="R136" s="6"/>
      <c r="S136" s="6"/>
      <c r="T136" s="6"/>
      <c r="U136" s="103">
        <f t="shared" si="28"/>
        <v>0</v>
      </c>
      <c r="V136" s="105">
        <f t="shared" si="25"/>
        <v>0</v>
      </c>
      <c r="W136" s="6"/>
      <c r="X136" s="6"/>
      <c r="Y136" s="6"/>
      <c r="Z136" s="103">
        <f t="shared" si="29"/>
        <v>0</v>
      </c>
      <c r="AA136" s="6"/>
      <c r="AB136" s="6"/>
      <c r="AC136" s="34"/>
      <c r="AD136" s="103">
        <f t="shared" si="30"/>
        <v>0</v>
      </c>
      <c r="AE136" s="6"/>
      <c r="AF136" s="103">
        <f t="shared" si="31"/>
        <v>0</v>
      </c>
      <c r="AG136" s="105">
        <f t="shared" si="26"/>
        <v>0</v>
      </c>
      <c r="AH136" s="146">
        <f t="shared" si="32"/>
        <v>85.157531217214569</v>
      </c>
      <c r="AI136" s="40"/>
      <c r="AJ136" s="82"/>
    </row>
    <row r="137" spans="1:36" s="57" customFormat="1">
      <c r="A137" s="22">
        <v>135</v>
      </c>
      <c r="B137" s="32" t="s">
        <v>249</v>
      </c>
      <c r="C137" s="100" t="s">
        <v>188</v>
      </c>
      <c r="D137" s="32" t="str">
        <f>VLOOKUP(C137,职称信息表!$C:$K,8,FALSE)</f>
        <v>副教授</v>
      </c>
      <c r="E137" s="32" t="str">
        <f>VLOOKUP(C137,职称信息表!$C:$K,9,FALSE)</f>
        <v>专任教师</v>
      </c>
      <c r="F137" s="32" t="str">
        <f>VLOOKUP(C137,职称信息表!$C:$L,10,FALSE)</f>
        <v>副高</v>
      </c>
      <c r="G137" s="93">
        <f>VLOOKUP(C137,工作量!$C:$I,7,FALSE)</f>
        <v>84.734183984624309</v>
      </c>
      <c r="H137" s="47">
        <v>90.213999999999999</v>
      </c>
      <c r="I137" s="47"/>
      <c r="J137" s="43">
        <f>AVERAGE(H137,I137)</f>
        <v>90.213999999999999</v>
      </c>
      <c r="K137" s="22">
        <v>76</v>
      </c>
      <c r="L137" s="25">
        <f t="shared" si="33"/>
        <v>57.964601769911511</v>
      </c>
      <c r="M137" s="6"/>
      <c r="N137" s="6"/>
      <c r="O137" s="103">
        <f t="shared" si="27"/>
        <v>0</v>
      </c>
      <c r="P137" s="6"/>
      <c r="Q137" s="6"/>
      <c r="R137" s="6"/>
      <c r="S137" s="6"/>
      <c r="T137" s="6"/>
      <c r="U137" s="103">
        <f t="shared" si="28"/>
        <v>0</v>
      </c>
      <c r="V137" s="105">
        <f t="shared" si="25"/>
        <v>0</v>
      </c>
      <c r="W137" s="6">
        <v>50</v>
      </c>
      <c r="X137" s="6"/>
      <c r="Y137" s="6"/>
      <c r="Z137" s="103">
        <f t="shared" si="29"/>
        <v>50</v>
      </c>
      <c r="AA137" s="6"/>
      <c r="AB137" s="6"/>
      <c r="AC137" s="34"/>
      <c r="AD137" s="103">
        <f t="shared" si="30"/>
        <v>0</v>
      </c>
      <c r="AE137" s="6"/>
      <c r="AF137" s="103">
        <f t="shared" si="31"/>
        <v>0</v>
      </c>
      <c r="AG137" s="105">
        <f t="shared" si="26"/>
        <v>50</v>
      </c>
      <c r="AH137" s="146">
        <f t="shared" si="32"/>
        <v>192.69878575453583</v>
      </c>
      <c r="AI137" s="40"/>
      <c r="AJ137" s="82"/>
    </row>
    <row r="138" spans="1:36" s="57" customFormat="1">
      <c r="A138" s="22">
        <v>136</v>
      </c>
      <c r="B138" s="32" t="s">
        <v>249</v>
      </c>
      <c r="C138" s="100" t="s">
        <v>216</v>
      </c>
      <c r="D138" s="32" t="str">
        <f>VLOOKUP(C138,职称信息表!$C:$K,8,FALSE)</f>
        <v>副教授</v>
      </c>
      <c r="E138" s="32" t="str">
        <f>VLOOKUP(C138,职称信息表!$C:$K,9,FALSE)</f>
        <v>专任教师</v>
      </c>
      <c r="F138" s="32" t="str">
        <f>VLOOKUP(C138,职称信息表!$C:$L,10,FALSE)</f>
        <v>副高</v>
      </c>
      <c r="G138" s="93">
        <f>VLOOKUP(C138,工作量!$C:$I,7,FALSE)</f>
        <v>83.187505414163567</v>
      </c>
      <c r="H138" s="47">
        <v>89.891999999999996</v>
      </c>
      <c r="I138" s="47">
        <v>89.709000000000003</v>
      </c>
      <c r="J138" s="43">
        <f>AVERAGE(H138,I138)</f>
        <v>89.8005</v>
      </c>
      <c r="K138" s="22">
        <v>85</v>
      </c>
      <c r="L138" s="25">
        <f t="shared" si="33"/>
        <v>52.986725663716825</v>
      </c>
      <c r="M138" s="6"/>
      <c r="N138" s="6"/>
      <c r="O138" s="103">
        <f t="shared" si="27"/>
        <v>0</v>
      </c>
      <c r="P138" s="6"/>
      <c r="Q138" s="6"/>
      <c r="R138" s="6"/>
      <c r="S138" s="6"/>
      <c r="T138" s="6"/>
      <c r="U138" s="103">
        <f t="shared" si="28"/>
        <v>0</v>
      </c>
      <c r="V138" s="105">
        <f t="shared" si="25"/>
        <v>0</v>
      </c>
      <c r="W138" s="6"/>
      <c r="X138" s="6"/>
      <c r="Y138" s="6"/>
      <c r="Z138" s="103">
        <f t="shared" si="29"/>
        <v>0</v>
      </c>
      <c r="AA138" s="6">
        <v>8</v>
      </c>
      <c r="AB138" s="6"/>
      <c r="AC138" s="34"/>
      <c r="AD138" s="103">
        <f t="shared" si="30"/>
        <v>8</v>
      </c>
      <c r="AE138" s="6"/>
      <c r="AF138" s="103">
        <f t="shared" si="31"/>
        <v>0</v>
      </c>
      <c r="AG138" s="105">
        <f t="shared" si="26"/>
        <v>8</v>
      </c>
      <c r="AH138" s="146">
        <f t="shared" si="32"/>
        <v>144.17423107788039</v>
      </c>
      <c r="AI138" s="40"/>
      <c r="AJ138" s="82"/>
    </row>
    <row r="139" spans="1:36" s="57" customFormat="1">
      <c r="A139" s="53">
        <v>137</v>
      </c>
      <c r="B139" s="51" t="s">
        <v>249</v>
      </c>
      <c r="C139" s="101" t="s">
        <v>189</v>
      </c>
      <c r="D139" s="51" t="str">
        <f>VLOOKUP(C139,职称信息表!$C:$K,8,FALSE)</f>
        <v>讲师</v>
      </c>
      <c r="E139" s="51" t="str">
        <f>VLOOKUP(C139,职称信息表!$C:$K,9,FALSE)</f>
        <v>专任教师</v>
      </c>
      <c r="F139" s="51" t="str">
        <f>VLOOKUP(C139,职称信息表!$C:$L,10,FALSE)</f>
        <v>中级</v>
      </c>
      <c r="G139" s="93">
        <f>VLOOKUP(C139,工作量!$C:$I,7,FALSE)</f>
        <v>0</v>
      </c>
      <c r="H139" s="52" t="s">
        <v>55</v>
      </c>
      <c r="I139" s="52" t="s">
        <v>55</v>
      </c>
      <c r="J139" s="52" t="e">
        <f>AVERAGE(H139,I139)</f>
        <v>#DIV/0!</v>
      </c>
      <c r="K139" s="53"/>
      <c r="L139" s="53"/>
      <c r="M139" s="55"/>
      <c r="N139" s="55"/>
      <c r="O139" s="103">
        <f t="shared" si="27"/>
        <v>0</v>
      </c>
      <c r="P139" s="55"/>
      <c r="Q139" s="55"/>
      <c r="R139" s="55"/>
      <c r="S139" s="55"/>
      <c r="T139" s="55"/>
      <c r="U139" s="103">
        <f t="shared" si="28"/>
        <v>0</v>
      </c>
      <c r="V139" s="105">
        <f t="shared" si="25"/>
        <v>0</v>
      </c>
      <c r="W139" s="55"/>
      <c r="X139" s="55"/>
      <c r="Y139" s="55"/>
      <c r="Z139" s="103">
        <f t="shared" si="29"/>
        <v>0</v>
      </c>
      <c r="AA139" s="55"/>
      <c r="AB139" s="55"/>
      <c r="AC139" s="56"/>
      <c r="AD139" s="103">
        <f t="shared" si="30"/>
        <v>0</v>
      </c>
      <c r="AE139" s="55"/>
      <c r="AF139" s="103">
        <f t="shared" si="31"/>
        <v>0</v>
      </c>
      <c r="AG139" s="105">
        <f t="shared" si="26"/>
        <v>0</v>
      </c>
      <c r="AH139" s="146">
        <f t="shared" si="32"/>
        <v>0</v>
      </c>
      <c r="AI139" s="60"/>
      <c r="AJ139" s="82"/>
    </row>
    <row r="140" spans="1:36" s="57" customFormat="1">
      <c r="A140" s="53">
        <v>138</v>
      </c>
      <c r="B140" s="51" t="s">
        <v>249</v>
      </c>
      <c r="C140" s="101" t="s">
        <v>190</v>
      </c>
      <c r="D140" s="51" t="str">
        <f>VLOOKUP(C140,职称信息表!$C:$K,8,FALSE)</f>
        <v>副研究员</v>
      </c>
      <c r="E140" s="51" t="str">
        <f>VLOOKUP(C140,职称信息表!$C:$K,9,FALSE)</f>
        <v>专任教师</v>
      </c>
      <c r="F140" s="51" t="str">
        <f>VLOOKUP(C140,职称信息表!$C:$L,10,FALSE)</f>
        <v>副高</v>
      </c>
      <c r="G140" s="93">
        <f>VLOOKUP(C140,工作量!$C:$I,7,FALSE)</f>
        <v>4.3041006552406449</v>
      </c>
      <c r="H140" s="52" t="s">
        <v>55</v>
      </c>
      <c r="I140" s="52" t="s">
        <v>55</v>
      </c>
      <c r="J140" s="52" t="e">
        <f>AVERAGE(H140,I140)</f>
        <v>#DIV/0!</v>
      </c>
      <c r="K140" s="53"/>
      <c r="L140" s="53"/>
      <c r="M140" s="55"/>
      <c r="N140" s="55"/>
      <c r="O140" s="103">
        <f t="shared" si="27"/>
        <v>0</v>
      </c>
      <c r="P140" s="55"/>
      <c r="Q140" s="55"/>
      <c r="R140" s="55"/>
      <c r="S140" s="55"/>
      <c r="T140" s="55"/>
      <c r="U140" s="103">
        <f t="shared" si="28"/>
        <v>0</v>
      </c>
      <c r="V140" s="105">
        <f t="shared" si="25"/>
        <v>0</v>
      </c>
      <c r="W140" s="55"/>
      <c r="X140" s="55"/>
      <c r="Y140" s="55"/>
      <c r="Z140" s="103">
        <f t="shared" si="29"/>
        <v>0</v>
      </c>
      <c r="AA140" s="55"/>
      <c r="AB140" s="55"/>
      <c r="AC140" s="56"/>
      <c r="AD140" s="103">
        <f t="shared" si="30"/>
        <v>0</v>
      </c>
      <c r="AE140" s="55"/>
      <c r="AF140" s="103">
        <f t="shared" si="31"/>
        <v>0</v>
      </c>
      <c r="AG140" s="105">
        <f t="shared" si="26"/>
        <v>0</v>
      </c>
      <c r="AH140" s="146">
        <f t="shared" si="32"/>
        <v>4.3041006552406449</v>
      </c>
      <c r="AI140" s="60"/>
      <c r="AJ140" s="82"/>
    </row>
    <row r="141" spans="1:36" s="57" customFormat="1">
      <c r="A141" s="22">
        <v>139</v>
      </c>
      <c r="B141" s="32" t="s">
        <v>249</v>
      </c>
      <c r="C141" s="100" t="s">
        <v>191</v>
      </c>
      <c r="D141" s="32" t="str">
        <f>VLOOKUP(C141,职称信息表!$C:$K,8,FALSE)</f>
        <v>副教授</v>
      </c>
      <c r="E141" s="32" t="str">
        <f>VLOOKUP(C141,职称信息表!$C:$K,9,FALSE)</f>
        <v>专任教师</v>
      </c>
      <c r="F141" s="32" t="str">
        <f>VLOOKUP(C141,职称信息表!$C:$L,10,FALSE)</f>
        <v>副高</v>
      </c>
      <c r="G141" s="93">
        <f>VLOOKUP(C141,工作量!$C:$I,7,FALSE)</f>
        <v>7.985541415689811</v>
      </c>
      <c r="H141" s="47"/>
      <c r="I141" s="47">
        <v>90.724999999999994</v>
      </c>
      <c r="J141" s="43">
        <f>AVERAGE(H141,I141)</f>
        <v>90.724999999999994</v>
      </c>
      <c r="K141" s="22">
        <v>57</v>
      </c>
      <c r="L141" s="25">
        <f>(1.6-K141/113)*62.5</f>
        <v>68.473451327433622</v>
      </c>
      <c r="M141" s="6"/>
      <c r="N141" s="6"/>
      <c r="O141" s="103">
        <f t="shared" si="27"/>
        <v>0</v>
      </c>
      <c r="P141" s="6"/>
      <c r="Q141" s="6"/>
      <c r="R141" s="6"/>
      <c r="S141" s="6"/>
      <c r="T141" s="6"/>
      <c r="U141" s="103">
        <f t="shared" si="28"/>
        <v>0</v>
      </c>
      <c r="V141" s="105">
        <f t="shared" si="25"/>
        <v>0</v>
      </c>
      <c r="W141" s="6"/>
      <c r="X141" s="6">
        <v>3</v>
      </c>
      <c r="Y141" s="6"/>
      <c r="Z141" s="103">
        <f t="shared" si="29"/>
        <v>3</v>
      </c>
      <c r="AA141" s="6"/>
      <c r="AB141" s="6"/>
      <c r="AC141" s="34"/>
      <c r="AD141" s="103">
        <f t="shared" si="30"/>
        <v>0</v>
      </c>
      <c r="AE141" s="6"/>
      <c r="AF141" s="103">
        <f t="shared" si="31"/>
        <v>0</v>
      </c>
      <c r="AG141" s="105">
        <f t="shared" si="26"/>
        <v>3</v>
      </c>
      <c r="AH141" s="146">
        <f t="shared" si="32"/>
        <v>79.458992743123432</v>
      </c>
      <c r="AI141" s="40"/>
      <c r="AJ141" s="82"/>
    </row>
    <row r="142" spans="1:36" s="57" customFormat="1">
      <c r="A142" s="22">
        <v>140</v>
      </c>
      <c r="B142" s="32" t="s">
        <v>249</v>
      </c>
      <c r="C142" s="100" t="s">
        <v>192</v>
      </c>
      <c r="D142" s="32" t="str">
        <f>VLOOKUP(C142,职称信息表!$C:$K,8,FALSE)</f>
        <v>副教授</v>
      </c>
      <c r="E142" s="32" t="str">
        <f>VLOOKUP(C142,职称信息表!$C:$K,9,FALSE)</f>
        <v>专任教师</v>
      </c>
      <c r="F142" s="32" t="str">
        <f>VLOOKUP(C142,职称信息表!$C:$L,10,FALSE)</f>
        <v>副高</v>
      </c>
      <c r="G142" s="93">
        <f>VLOOKUP(C142,工作量!$C:$I,7,FALSE)</f>
        <v>32.090944075408729</v>
      </c>
      <c r="H142" s="47"/>
      <c r="I142" s="47">
        <v>89.712999999999994</v>
      </c>
      <c r="J142" s="43">
        <f>AVERAGE(H142,I142)</f>
        <v>89.712999999999994</v>
      </c>
      <c r="K142" s="22">
        <v>87</v>
      </c>
      <c r="L142" s="25">
        <f>(1.6-K142/113)*62.5</f>
        <v>51.880530973451336</v>
      </c>
      <c r="M142" s="6"/>
      <c r="N142" s="6"/>
      <c r="O142" s="103">
        <f t="shared" si="27"/>
        <v>0</v>
      </c>
      <c r="P142" s="6"/>
      <c r="Q142" s="6"/>
      <c r="R142" s="6"/>
      <c r="S142" s="6"/>
      <c r="T142" s="6"/>
      <c r="U142" s="103">
        <f t="shared" si="28"/>
        <v>0</v>
      </c>
      <c r="V142" s="105">
        <f t="shared" si="25"/>
        <v>0</v>
      </c>
      <c r="W142" s="6"/>
      <c r="X142" s="6"/>
      <c r="Y142" s="6"/>
      <c r="Z142" s="103">
        <f t="shared" si="29"/>
        <v>0</v>
      </c>
      <c r="AA142" s="6"/>
      <c r="AB142" s="6"/>
      <c r="AC142" s="34"/>
      <c r="AD142" s="103">
        <f t="shared" si="30"/>
        <v>0</v>
      </c>
      <c r="AE142" s="6"/>
      <c r="AF142" s="103">
        <f t="shared" si="31"/>
        <v>0</v>
      </c>
      <c r="AG142" s="105">
        <f t="shared" si="26"/>
        <v>0</v>
      </c>
      <c r="AH142" s="146">
        <f t="shared" si="32"/>
        <v>83.971475048860071</v>
      </c>
      <c r="AI142" s="40"/>
      <c r="AJ142" s="82"/>
    </row>
    <row r="143" spans="1:36" s="57" customFormat="1">
      <c r="A143" s="22">
        <v>141</v>
      </c>
      <c r="B143" s="32" t="s">
        <v>249</v>
      </c>
      <c r="C143" s="100" t="s">
        <v>193</v>
      </c>
      <c r="D143" s="32" t="str">
        <f>VLOOKUP(C143,职称信息表!$C:$K,8,FALSE)</f>
        <v>副教授</v>
      </c>
      <c r="E143" s="32" t="str">
        <f>VLOOKUP(C143,职称信息表!$C:$K,9,FALSE)</f>
        <v>专任教师</v>
      </c>
      <c r="F143" s="32" t="str">
        <f>VLOOKUP(C143,职称信息表!$C:$L,10,FALSE)</f>
        <v>副高</v>
      </c>
      <c r="G143" s="93">
        <f>VLOOKUP(C143,工作量!$C:$I,7,FALSE)</f>
        <v>97.83113186845604</v>
      </c>
      <c r="H143" s="47">
        <v>87.332999999999998</v>
      </c>
      <c r="I143" s="47">
        <v>89.787000000000006</v>
      </c>
      <c r="J143" s="43">
        <f>AVERAGE(H143,I143)</f>
        <v>88.56</v>
      </c>
      <c r="K143" s="22">
        <v>103</v>
      </c>
      <c r="L143" s="25">
        <f>(1.6-K143/113)*62.5</f>
        <v>43.030973451327441</v>
      </c>
      <c r="M143" s="6">
        <v>5</v>
      </c>
      <c r="N143" s="6"/>
      <c r="O143" s="103">
        <f t="shared" si="27"/>
        <v>5</v>
      </c>
      <c r="P143" s="6"/>
      <c r="Q143" s="6"/>
      <c r="R143" s="6"/>
      <c r="S143" s="6"/>
      <c r="T143" s="6"/>
      <c r="U143" s="103">
        <f t="shared" si="28"/>
        <v>0</v>
      </c>
      <c r="V143" s="105">
        <f t="shared" si="25"/>
        <v>5</v>
      </c>
      <c r="W143" s="6">
        <v>25</v>
      </c>
      <c r="X143" s="6">
        <v>2</v>
      </c>
      <c r="Y143" s="6"/>
      <c r="Z143" s="103">
        <f t="shared" si="29"/>
        <v>27</v>
      </c>
      <c r="AA143" s="6">
        <v>14</v>
      </c>
      <c r="AB143" s="6">
        <v>15</v>
      </c>
      <c r="AC143" s="34"/>
      <c r="AD143" s="103">
        <f t="shared" si="30"/>
        <v>29</v>
      </c>
      <c r="AE143" s="6"/>
      <c r="AF143" s="103">
        <f t="shared" si="31"/>
        <v>0</v>
      </c>
      <c r="AG143" s="105">
        <f t="shared" si="26"/>
        <v>56</v>
      </c>
      <c r="AH143" s="146">
        <f t="shared" si="32"/>
        <v>201.8621053197835</v>
      </c>
      <c r="AI143" s="40"/>
      <c r="AJ143" s="82"/>
    </row>
    <row r="144" spans="1:36" s="57" customFormat="1">
      <c r="A144" s="22">
        <v>142</v>
      </c>
      <c r="B144" s="32" t="s">
        <v>249</v>
      </c>
      <c r="C144" s="100" t="s">
        <v>215</v>
      </c>
      <c r="D144" s="32" t="str">
        <f>VLOOKUP(C144,职称信息表!$C:$K,8,FALSE)</f>
        <v>讲师</v>
      </c>
      <c r="E144" s="32" t="str">
        <f>VLOOKUP(C144,职称信息表!$C:$K,9,FALSE)</f>
        <v>专任教师</v>
      </c>
      <c r="F144" s="32" t="str">
        <f>VLOOKUP(C144,职称信息表!$C:$L,10,FALSE)</f>
        <v>中级</v>
      </c>
      <c r="G144" s="93">
        <f>VLOOKUP(C144,工作量!$C:$I,7,FALSE)</f>
        <v>49.296299504689514</v>
      </c>
      <c r="H144" s="47">
        <v>88.209000000000003</v>
      </c>
      <c r="I144" s="47">
        <v>89.864000000000004</v>
      </c>
      <c r="J144" s="43">
        <f>AVERAGE(H144,I144)</f>
        <v>89.036500000000004</v>
      </c>
      <c r="K144" s="22">
        <v>98</v>
      </c>
      <c r="L144" s="25">
        <f>(1.6-K144/113)*62.5</f>
        <v>45.796460176991154</v>
      </c>
      <c r="M144" s="6"/>
      <c r="N144" s="6"/>
      <c r="O144" s="103">
        <f t="shared" si="27"/>
        <v>0</v>
      </c>
      <c r="P144" s="6"/>
      <c r="Q144" s="6"/>
      <c r="R144" s="6"/>
      <c r="S144" s="6"/>
      <c r="T144" s="6"/>
      <c r="U144" s="103">
        <f t="shared" si="28"/>
        <v>0</v>
      </c>
      <c r="V144" s="105">
        <f t="shared" si="25"/>
        <v>0</v>
      </c>
      <c r="W144" s="6"/>
      <c r="X144" s="6"/>
      <c r="Y144" s="6"/>
      <c r="Z144" s="103">
        <f t="shared" si="29"/>
        <v>0</v>
      </c>
      <c r="AA144" s="6"/>
      <c r="AB144" s="6"/>
      <c r="AC144" s="34"/>
      <c r="AD144" s="103">
        <f t="shared" si="30"/>
        <v>0</v>
      </c>
      <c r="AE144" s="6"/>
      <c r="AF144" s="103">
        <f t="shared" si="31"/>
        <v>0</v>
      </c>
      <c r="AG144" s="105">
        <f t="shared" si="26"/>
        <v>0</v>
      </c>
      <c r="AH144" s="146">
        <f t="shared" si="32"/>
        <v>95.092759681680661</v>
      </c>
      <c r="AI144" s="40"/>
      <c r="AJ144" s="82"/>
    </row>
    <row r="145" spans="1:36" s="57" customFormat="1">
      <c r="A145" s="53">
        <v>143</v>
      </c>
      <c r="B145" s="51" t="s">
        <v>249</v>
      </c>
      <c r="C145" s="101" t="s">
        <v>214</v>
      </c>
      <c r="D145" s="51" t="str">
        <f>VLOOKUP(C145,职称信息表!$C:$K,8,FALSE)</f>
        <v>研究员</v>
      </c>
      <c r="E145" s="51" t="str">
        <f>VLOOKUP(C145,职称信息表!$C:$K,9,FALSE)</f>
        <v>专任教师</v>
      </c>
      <c r="F145" s="51" t="str">
        <f>VLOOKUP(C145,职称信息表!$C:$L,10,FALSE)</f>
        <v>正高</v>
      </c>
      <c r="G145" s="93">
        <f>VLOOKUP(C145,工作量!$C:$I,7,FALSE)</f>
        <v>0</v>
      </c>
      <c r="H145" s="52" t="s">
        <v>55</v>
      </c>
      <c r="I145" s="52" t="s">
        <v>55</v>
      </c>
      <c r="J145" s="52" t="e">
        <f>AVERAGE(H145,I145)</f>
        <v>#DIV/0!</v>
      </c>
      <c r="K145" s="53"/>
      <c r="L145" s="53"/>
      <c r="M145" s="55"/>
      <c r="N145" s="55"/>
      <c r="O145" s="103">
        <f t="shared" si="27"/>
        <v>0</v>
      </c>
      <c r="P145" s="55"/>
      <c r="Q145" s="55"/>
      <c r="R145" s="55"/>
      <c r="S145" s="55"/>
      <c r="T145" s="55"/>
      <c r="U145" s="103">
        <f t="shared" si="28"/>
        <v>0</v>
      </c>
      <c r="V145" s="105">
        <f t="shared" si="25"/>
        <v>0</v>
      </c>
      <c r="W145" s="55"/>
      <c r="X145" s="55"/>
      <c r="Y145" s="55"/>
      <c r="Z145" s="103">
        <f t="shared" si="29"/>
        <v>0</v>
      </c>
      <c r="AA145" s="55"/>
      <c r="AB145" s="55"/>
      <c r="AC145" s="56"/>
      <c r="AD145" s="103">
        <f t="shared" si="30"/>
        <v>0</v>
      </c>
      <c r="AE145" s="55"/>
      <c r="AF145" s="103">
        <f t="shared" si="31"/>
        <v>0</v>
      </c>
      <c r="AG145" s="105">
        <f t="shared" si="26"/>
        <v>0</v>
      </c>
      <c r="AH145" s="146">
        <f t="shared" si="32"/>
        <v>0</v>
      </c>
      <c r="AI145" s="60"/>
      <c r="AJ145" s="82"/>
    </row>
    <row r="146" spans="1:36" s="57" customFormat="1">
      <c r="A146" s="22">
        <v>144</v>
      </c>
      <c r="B146" s="32" t="s">
        <v>249</v>
      </c>
      <c r="C146" s="100" t="s">
        <v>194</v>
      </c>
      <c r="D146" s="32" t="str">
        <f>VLOOKUP(C146,职称信息表!$C:$K,8,FALSE)</f>
        <v>副教授</v>
      </c>
      <c r="E146" s="32" t="str">
        <f>VLOOKUP(C146,职称信息表!$C:$K,9,FALSE)</f>
        <v>专任教师</v>
      </c>
      <c r="F146" s="32" t="str">
        <f>VLOOKUP(C146,职称信息表!$C:$L,10,FALSE)</f>
        <v>副高</v>
      </c>
      <c r="G146" s="93">
        <f>VLOOKUP(C146,工作量!$C:$I,7,FALSE)</f>
        <v>37.161963732402334</v>
      </c>
      <c r="H146" s="47">
        <v>89.311000000000007</v>
      </c>
      <c r="I146" s="47">
        <v>91.662999999999997</v>
      </c>
      <c r="J146" s="43">
        <f>AVERAGE(H146,I146)</f>
        <v>90.486999999999995</v>
      </c>
      <c r="K146" s="22">
        <v>66</v>
      </c>
      <c r="L146" s="25">
        <f t="shared" ref="L146:L151" si="34">(1.6-K146/113)*62.5</f>
        <v>63.495575221238944</v>
      </c>
      <c r="M146" s="6"/>
      <c r="N146" s="6"/>
      <c r="O146" s="103">
        <f t="shared" si="27"/>
        <v>0</v>
      </c>
      <c r="P146" s="6"/>
      <c r="Q146" s="6"/>
      <c r="R146" s="6"/>
      <c r="S146" s="6"/>
      <c r="T146" s="6"/>
      <c r="U146" s="103">
        <f t="shared" si="28"/>
        <v>0</v>
      </c>
      <c r="V146" s="105">
        <f t="shared" si="25"/>
        <v>0</v>
      </c>
      <c r="W146" s="6"/>
      <c r="X146" s="6"/>
      <c r="Y146" s="6"/>
      <c r="Z146" s="103">
        <f t="shared" si="29"/>
        <v>0</v>
      </c>
      <c r="AA146" s="6"/>
      <c r="AB146" s="6"/>
      <c r="AC146" s="34"/>
      <c r="AD146" s="103">
        <f t="shared" si="30"/>
        <v>0</v>
      </c>
      <c r="AE146" s="6"/>
      <c r="AF146" s="103">
        <f t="shared" si="31"/>
        <v>0</v>
      </c>
      <c r="AG146" s="105">
        <f t="shared" si="26"/>
        <v>0</v>
      </c>
      <c r="AH146" s="146">
        <f t="shared" si="32"/>
        <v>100.65753895364128</v>
      </c>
      <c r="AI146" s="40"/>
      <c r="AJ146" s="82"/>
    </row>
    <row r="147" spans="1:36" s="57" customFormat="1">
      <c r="A147" s="22">
        <v>145</v>
      </c>
      <c r="B147" s="32" t="s">
        <v>249</v>
      </c>
      <c r="C147" s="100" t="s">
        <v>213</v>
      </c>
      <c r="D147" s="32" t="str">
        <f>VLOOKUP(C147,职称信息表!$C:$K,8,FALSE)</f>
        <v>副教授</v>
      </c>
      <c r="E147" s="32" t="str">
        <f>VLOOKUP(C147,职称信息表!$C:$K,9,FALSE)</f>
        <v>专任教师</v>
      </c>
      <c r="F147" s="32" t="str">
        <f>VLOOKUP(C147,职称信息表!$C:$L,10,FALSE)</f>
        <v>副高</v>
      </c>
      <c r="G147" s="93">
        <f>VLOOKUP(C147,工作量!$C:$I,7,FALSE)</f>
        <v>29.998326204336188</v>
      </c>
      <c r="H147" s="47">
        <v>89.384999999999991</v>
      </c>
      <c r="I147" s="47">
        <v>91.88900000000001</v>
      </c>
      <c r="J147" s="43">
        <f>AVERAGE(H147,I147)</f>
        <v>90.637</v>
      </c>
      <c r="K147" s="22">
        <v>61</v>
      </c>
      <c r="L147" s="25">
        <f t="shared" si="34"/>
        <v>66.261061946902657</v>
      </c>
      <c r="M147" s="6"/>
      <c r="N147" s="6"/>
      <c r="O147" s="103">
        <f t="shared" si="27"/>
        <v>0</v>
      </c>
      <c r="P147" s="6">
        <v>6</v>
      </c>
      <c r="Q147" s="6"/>
      <c r="R147" s="6"/>
      <c r="S147" s="6"/>
      <c r="T147" s="6"/>
      <c r="U147" s="103">
        <f t="shared" si="28"/>
        <v>6</v>
      </c>
      <c r="V147" s="105">
        <f t="shared" si="25"/>
        <v>6</v>
      </c>
      <c r="W147" s="6"/>
      <c r="X147" s="6">
        <v>2</v>
      </c>
      <c r="Y147" s="6"/>
      <c r="Z147" s="103">
        <f t="shared" si="29"/>
        <v>2</v>
      </c>
      <c r="AA147" s="6">
        <v>4</v>
      </c>
      <c r="AB147" s="6">
        <v>10</v>
      </c>
      <c r="AC147" s="34"/>
      <c r="AD147" s="103">
        <f t="shared" si="30"/>
        <v>14</v>
      </c>
      <c r="AE147" s="6"/>
      <c r="AF147" s="103">
        <f t="shared" si="31"/>
        <v>0</v>
      </c>
      <c r="AG147" s="105">
        <f t="shared" si="26"/>
        <v>16</v>
      </c>
      <c r="AH147" s="146">
        <f t="shared" si="32"/>
        <v>118.25938815123885</v>
      </c>
      <c r="AI147" s="40"/>
      <c r="AJ147" s="82"/>
    </row>
    <row r="148" spans="1:36" s="57" customFormat="1">
      <c r="A148" s="22">
        <v>146</v>
      </c>
      <c r="B148" s="32" t="s">
        <v>249</v>
      </c>
      <c r="C148" s="100" t="s">
        <v>212</v>
      </c>
      <c r="D148" s="32" t="str">
        <f>VLOOKUP(C148,职称信息表!$C:$K,8,FALSE)</f>
        <v>讲师</v>
      </c>
      <c r="E148" s="32" t="str">
        <f>VLOOKUP(C148,职称信息表!$C:$K,9,FALSE)</f>
        <v>专任教师</v>
      </c>
      <c r="F148" s="32" t="str">
        <f>VLOOKUP(C148,职称信息表!$C:$L,10,FALSE)</f>
        <v>中级</v>
      </c>
      <c r="G148" s="93">
        <f>VLOOKUP(C148,工作量!$C:$I,7,FALSE)</f>
        <v>73.688713943102073</v>
      </c>
      <c r="H148" s="47">
        <v>91.256</v>
      </c>
      <c r="I148" s="47">
        <v>90.650999999999996</v>
      </c>
      <c r="J148" s="43">
        <f>AVERAGE(H148,I148)</f>
        <v>90.953499999999991</v>
      </c>
      <c r="K148" s="22">
        <v>51</v>
      </c>
      <c r="L148" s="25">
        <f t="shared" si="34"/>
        <v>71.792035398230098</v>
      </c>
      <c r="M148" s="6"/>
      <c r="N148" s="6"/>
      <c r="O148" s="103">
        <f t="shared" si="27"/>
        <v>0</v>
      </c>
      <c r="P148" s="6"/>
      <c r="Q148" s="6"/>
      <c r="R148" s="6"/>
      <c r="S148" s="6"/>
      <c r="T148" s="6"/>
      <c r="U148" s="103">
        <f t="shared" si="28"/>
        <v>0</v>
      </c>
      <c r="V148" s="105">
        <f t="shared" si="25"/>
        <v>0</v>
      </c>
      <c r="W148" s="6"/>
      <c r="X148" s="6"/>
      <c r="Y148" s="6"/>
      <c r="Z148" s="103">
        <f t="shared" si="29"/>
        <v>0</v>
      </c>
      <c r="AA148" s="6"/>
      <c r="AB148" s="6"/>
      <c r="AC148" s="34"/>
      <c r="AD148" s="103">
        <f t="shared" si="30"/>
        <v>0</v>
      </c>
      <c r="AE148" s="6"/>
      <c r="AF148" s="103">
        <f t="shared" si="31"/>
        <v>0</v>
      </c>
      <c r="AG148" s="105">
        <f t="shared" si="26"/>
        <v>0</v>
      </c>
      <c r="AH148" s="146">
        <f t="shared" si="32"/>
        <v>145.48074934133217</v>
      </c>
      <c r="AI148" s="40"/>
      <c r="AJ148" s="82"/>
    </row>
    <row r="149" spans="1:36" s="57" customFormat="1">
      <c r="A149" s="22">
        <v>147</v>
      </c>
      <c r="B149" s="32" t="s">
        <v>249</v>
      </c>
      <c r="C149" s="100" t="s">
        <v>195</v>
      </c>
      <c r="D149" s="32" t="str">
        <f>VLOOKUP(C149,职称信息表!$C:$K,8,FALSE)</f>
        <v>讲师</v>
      </c>
      <c r="E149" s="32" t="str">
        <f>VLOOKUP(C149,职称信息表!$C:$K,9,FALSE)</f>
        <v>专任教师</v>
      </c>
      <c r="F149" s="32" t="str">
        <f>VLOOKUP(C149,职称信息表!$C:$L,10,FALSE)</f>
        <v>中级</v>
      </c>
      <c r="G149" s="93">
        <f>VLOOKUP(C149,工作量!$C:$I,7,FALSE)</f>
        <v>27.574938197908395</v>
      </c>
      <c r="H149" s="47">
        <v>92.066999999999993</v>
      </c>
      <c r="I149" s="47">
        <v>91.212999999999994</v>
      </c>
      <c r="J149" s="43">
        <f>AVERAGE(H149,I149)</f>
        <v>91.639999999999986</v>
      </c>
      <c r="K149" s="22">
        <v>21</v>
      </c>
      <c r="L149" s="25">
        <f t="shared" si="34"/>
        <v>88.384955752212392</v>
      </c>
      <c r="M149" s="6"/>
      <c r="N149" s="6"/>
      <c r="O149" s="103">
        <f t="shared" si="27"/>
        <v>0</v>
      </c>
      <c r="P149" s="6">
        <v>6</v>
      </c>
      <c r="Q149" s="6"/>
      <c r="R149" s="6"/>
      <c r="S149" s="6"/>
      <c r="T149" s="6"/>
      <c r="U149" s="103">
        <f t="shared" si="28"/>
        <v>6</v>
      </c>
      <c r="V149" s="105">
        <f t="shared" si="25"/>
        <v>6</v>
      </c>
      <c r="W149" s="6"/>
      <c r="X149" s="6">
        <v>3</v>
      </c>
      <c r="Y149" s="6"/>
      <c r="Z149" s="103">
        <f t="shared" si="29"/>
        <v>3</v>
      </c>
      <c r="AA149" s="6">
        <v>14</v>
      </c>
      <c r="AB149" s="6">
        <v>22</v>
      </c>
      <c r="AC149" s="34"/>
      <c r="AD149" s="103">
        <f t="shared" si="30"/>
        <v>36</v>
      </c>
      <c r="AE149" s="6"/>
      <c r="AF149" s="103">
        <f t="shared" si="31"/>
        <v>0</v>
      </c>
      <c r="AG149" s="105">
        <f t="shared" si="26"/>
        <v>39</v>
      </c>
      <c r="AH149" s="146">
        <f t="shared" si="32"/>
        <v>160.95989395012077</v>
      </c>
      <c r="AI149" s="40"/>
      <c r="AJ149" s="82"/>
    </row>
    <row r="150" spans="1:36" s="57" customFormat="1">
      <c r="A150" s="22">
        <v>148</v>
      </c>
      <c r="B150" s="32" t="s">
        <v>249</v>
      </c>
      <c r="C150" s="100" t="s">
        <v>196</v>
      </c>
      <c r="D150" s="32" t="str">
        <f>VLOOKUP(C150,职称信息表!$C:$K,8,FALSE)</f>
        <v>讲师</v>
      </c>
      <c r="E150" s="32" t="str">
        <f>VLOOKUP(C150,职称信息表!$C:$K,9,FALSE)</f>
        <v>专任教师</v>
      </c>
      <c r="F150" s="32" t="str">
        <f>VLOOKUP(C150,职称信息表!$C:$L,10,FALSE)</f>
        <v>中级</v>
      </c>
      <c r="G150" s="93">
        <f>VLOOKUP(C150,工作量!$C:$I,7,FALSE)</f>
        <v>0</v>
      </c>
      <c r="H150" s="47">
        <v>89.290999999999997</v>
      </c>
      <c r="I150" s="47">
        <v>88.33</v>
      </c>
      <c r="J150" s="43">
        <f>AVERAGE(H150,I150)</f>
        <v>88.81049999999999</v>
      </c>
      <c r="K150" s="22">
        <v>100</v>
      </c>
      <c r="L150" s="25">
        <f t="shared" si="34"/>
        <v>44.690265486725664</v>
      </c>
      <c r="M150" s="40"/>
      <c r="N150" s="40"/>
      <c r="O150" s="103">
        <f t="shared" si="27"/>
        <v>0</v>
      </c>
      <c r="P150" s="40"/>
      <c r="Q150" s="40"/>
      <c r="R150" s="40"/>
      <c r="S150" s="40"/>
      <c r="T150" s="40"/>
      <c r="U150" s="103">
        <f t="shared" si="28"/>
        <v>0</v>
      </c>
      <c r="V150" s="105">
        <f t="shared" si="25"/>
        <v>0</v>
      </c>
      <c r="W150" s="40"/>
      <c r="X150" s="40"/>
      <c r="Y150" s="40"/>
      <c r="Z150" s="103">
        <f t="shared" si="29"/>
        <v>0</v>
      </c>
      <c r="AA150" s="40"/>
      <c r="AB150" s="40"/>
      <c r="AC150" s="40"/>
      <c r="AD150" s="103">
        <f t="shared" si="30"/>
        <v>0</v>
      </c>
      <c r="AE150" s="40"/>
      <c r="AF150" s="103">
        <f t="shared" si="31"/>
        <v>0</v>
      </c>
      <c r="AG150" s="105">
        <f t="shared" si="26"/>
        <v>0</v>
      </c>
      <c r="AH150" s="146">
        <f t="shared" si="32"/>
        <v>44.690265486725664</v>
      </c>
      <c r="AI150" s="40"/>
      <c r="AJ150" s="82"/>
    </row>
    <row r="151" spans="1:36" s="57" customFormat="1">
      <c r="A151" s="22">
        <v>149</v>
      </c>
      <c r="B151" s="32" t="s">
        <v>249</v>
      </c>
      <c r="C151" s="100" t="s">
        <v>197</v>
      </c>
      <c r="D151" s="32" t="str">
        <f>VLOOKUP(C151,职称信息表!$C:$K,8,FALSE)</f>
        <v>讲师</v>
      </c>
      <c r="E151" s="32" t="str">
        <f>VLOOKUP(C151,职称信息表!$C:$K,9,FALSE)</f>
        <v>专任教师</v>
      </c>
      <c r="F151" s="32" t="str">
        <f>VLOOKUP(C151,职称信息表!$C:$L,10,FALSE)</f>
        <v>中级</v>
      </c>
      <c r="G151" s="93">
        <f>VLOOKUP(C151,工作量!$C:$I,7,FALSE)</f>
        <v>48.276944999506696</v>
      </c>
      <c r="H151" s="47"/>
      <c r="I151" s="47">
        <v>90.012</v>
      </c>
      <c r="J151" s="43">
        <f>AVERAGE(H151,I151)</f>
        <v>90.012</v>
      </c>
      <c r="K151" s="22">
        <v>82</v>
      </c>
      <c r="L151" s="25">
        <f t="shared" si="34"/>
        <v>54.646017699115049</v>
      </c>
      <c r="M151" s="40"/>
      <c r="N151" s="40"/>
      <c r="O151" s="103">
        <f t="shared" si="27"/>
        <v>0</v>
      </c>
      <c r="P151" s="40"/>
      <c r="Q151" s="40"/>
      <c r="R151" s="40"/>
      <c r="S151" s="40"/>
      <c r="T151" s="40"/>
      <c r="U151" s="103">
        <f t="shared" si="28"/>
        <v>0</v>
      </c>
      <c r="V151" s="105">
        <f t="shared" si="25"/>
        <v>0</v>
      </c>
      <c r="W151" s="40"/>
      <c r="X151" s="40"/>
      <c r="Y151" s="40"/>
      <c r="Z151" s="103">
        <f t="shared" si="29"/>
        <v>0</v>
      </c>
      <c r="AA151" s="40"/>
      <c r="AB151" s="40"/>
      <c r="AC151" s="40"/>
      <c r="AD151" s="103">
        <f t="shared" si="30"/>
        <v>0</v>
      </c>
      <c r="AE151" s="40"/>
      <c r="AF151" s="103">
        <f t="shared" si="31"/>
        <v>0</v>
      </c>
      <c r="AG151" s="105">
        <f t="shared" si="26"/>
        <v>0</v>
      </c>
      <c r="AH151" s="146">
        <f t="shared" si="32"/>
        <v>102.92296269862175</v>
      </c>
      <c r="AI151" s="40"/>
      <c r="AJ151" s="82"/>
    </row>
    <row r="152" spans="1:36" s="57" customFormat="1">
      <c r="A152" s="53">
        <v>150</v>
      </c>
      <c r="B152" s="51" t="s">
        <v>249</v>
      </c>
      <c r="C152" s="101" t="s">
        <v>198</v>
      </c>
      <c r="D152" s="51" t="str">
        <f>VLOOKUP(C152,职称信息表!$C:$K,8,FALSE)</f>
        <v>教授</v>
      </c>
      <c r="E152" s="51" t="str">
        <f>VLOOKUP(C152,职称信息表!$C:$K,9,FALSE)</f>
        <v>专任教师</v>
      </c>
      <c r="F152" s="51" t="str">
        <f>VLOOKUP(C152,职称信息表!$C:$L,10,FALSE)</f>
        <v>正高</v>
      </c>
      <c r="G152" s="93">
        <f>VLOOKUP(C152,工作量!$C:$I,7,FALSE)</f>
        <v>0</v>
      </c>
      <c r="H152" s="52" t="s">
        <v>55</v>
      </c>
      <c r="I152" s="52" t="s">
        <v>55</v>
      </c>
      <c r="J152" s="52" t="e">
        <f>AVERAGE(H152,I152)</f>
        <v>#DIV/0!</v>
      </c>
      <c r="K152" s="53"/>
      <c r="L152" s="53"/>
      <c r="M152" s="60"/>
      <c r="N152" s="60"/>
      <c r="O152" s="103">
        <f t="shared" si="27"/>
        <v>0</v>
      </c>
      <c r="P152" s="60"/>
      <c r="Q152" s="60"/>
      <c r="R152" s="60"/>
      <c r="S152" s="60"/>
      <c r="T152" s="60"/>
      <c r="U152" s="103">
        <f t="shared" si="28"/>
        <v>0</v>
      </c>
      <c r="V152" s="105">
        <f t="shared" si="25"/>
        <v>0</v>
      </c>
      <c r="W152" s="60"/>
      <c r="X152" s="60"/>
      <c r="Y152" s="60"/>
      <c r="Z152" s="103">
        <f t="shared" si="29"/>
        <v>0</v>
      </c>
      <c r="AA152" s="60"/>
      <c r="AB152" s="60"/>
      <c r="AC152" s="60"/>
      <c r="AD152" s="103">
        <f t="shared" si="30"/>
        <v>0</v>
      </c>
      <c r="AE152" s="60"/>
      <c r="AF152" s="103">
        <f t="shared" si="31"/>
        <v>0</v>
      </c>
      <c r="AG152" s="105">
        <f t="shared" si="26"/>
        <v>0</v>
      </c>
      <c r="AH152" s="146">
        <f t="shared" si="32"/>
        <v>0</v>
      </c>
      <c r="AI152" s="60"/>
      <c r="AJ152" s="82"/>
    </row>
    <row r="153" spans="1:36" s="57" customFormat="1">
      <c r="A153" s="53">
        <v>151</v>
      </c>
      <c r="B153" s="51" t="s">
        <v>249</v>
      </c>
      <c r="C153" s="101" t="s">
        <v>199</v>
      </c>
      <c r="D153" s="51" t="str">
        <f>VLOOKUP(C153,职称信息表!$C:$K,8,FALSE)</f>
        <v>讲师</v>
      </c>
      <c r="E153" s="51" t="str">
        <f>VLOOKUP(C153,职称信息表!$C:$K,9,FALSE)</f>
        <v>专任教师</v>
      </c>
      <c r="F153" s="51" t="str">
        <f>VLOOKUP(C153,职称信息表!$C:$L,10,FALSE)</f>
        <v>中级</v>
      </c>
      <c r="G153" s="93">
        <f>VLOOKUP(C153,工作量!$C:$I,7,FALSE)</f>
        <v>0</v>
      </c>
      <c r="H153" s="52" t="s">
        <v>55</v>
      </c>
      <c r="I153" s="52" t="s">
        <v>55</v>
      </c>
      <c r="J153" s="52" t="e">
        <f>AVERAGE(H153,I153)</f>
        <v>#DIV/0!</v>
      </c>
      <c r="K153" s="53"/>
      <c r="L153" s="53"/>
      <c r="M153" s="60"/>
      <c r="N153" s="60"/>
      <c r="O153" s="103">
        <f t="shared" si="27"/>
        <v>0</v>
      </c>
      <c r="P153" s="60"/>
      <c r="Q153" s="60"/>
      <c r="R153" s="60"/>
      <c r="S153" s="60"/>
      <c r="T153" s="60"/>
      <c r="U153" s="103">
        <f t="shared" si="28"/>
        <v>0</v>
      </c>
      <c r="V153" s="105">
        <f t="shared" si="25"/>
        <v>0</v>
      </c>
      <c r="W153" s="60"/>
      <c r="X153" s="60"/>
      <c r="Y153" s="60"/>
      <c r="Z153" s="103">
        <f t="shared" si="29"/>
        <v>0</v>
      </c>
      <c r="AA153" s="60"/>
      <c r="AB153" s="60"/>
      <c r="AC153" s="60"/>
      <c r="AD153" s="103">
        <f t="shared" si="30"/>
        <v>0</v>
      </c>
      <c r="AE153" s="60"/>
      <c r="AF153" s="103">
        <f t="shared" si="31"/>
        <v>0</v>
      </c>
      <c r="AG153" s="105">
        <f t="shared" si="26"/>
        <v>0</v>
      </c>
      <c r="AH153" s="146">
        <f t="shared" si="32"/>
        <v>0</v>
      </c>
      <c r="AI153" s="60"/>
      <c r="AJ153" s="82"/>
    </row>
    <row r="154" spans="1:36" s="57" customFormat="1">
      <c r="A154" s="22">
        <v>152</v>
      </c>
      <c r="B154" s="32" t="s">
        <v>249</v>
      </c>
      <c r="C154" s="100" t="s">
        <v>200</v>
      </c>
      <c r="D154" s="32" t="str">
        <f>VLOOKUP(C154,职称信息表!$C:$K,8,FALSE)</f>
        <v>讲师</v>
      </c>
      <c r="E154" s="32" t="str">
        <f>VLOOKUP(C154,职称信息表!$C:$K,9,FALSE)</f>
        <v>实验</v>
      </c>
      <c r="F154" s="32" t="str">
        <f>VLOOKUP(C154,职称信息表!$C:$L,10,FALSE)</f>
        <v>初级</v>
      </c>
      <c r="G154" s="93">
        <f>VLOOKUP(C154,工作量!$C:$I,7,FALSE)</f>
        <v>20.257967083999301</v>
      </c>
      <c r="H154" s="47">
        <v>89.242000000000004</v>
      </c>
      <c r="I154" s="47"/>
      <c r="J154" s="43">
        <f>AVERAGE(H154,I154)</f>
        <v>89.242000000000004</v>
      </c>
      <c r="K154" s="22">
        <v>95</v>
      </c>
      <c r="L154" s="25">
        <f>(1.6-K154/113)*62.5</f>
        <v>47.455752212389385</v>
      </c>
      <c r="M154" s="39"/>
      <c r="N154" s="39"/>
      <c r="O154" s="103">
        <f t="shared" si="27"/>
        <v>0</v>
      </c>
      <c r="P154" s="39"/>
      <c r="Q154" s="39"/>
      <c r="R154" s="39"/>
      <c r="S154" s="39"/>
      <c r="T154" s="39"/>
      <c r="U154" s="103">
        <f t="shared" si="28"/>
        <v>0</v>
      </c>
      <c r="V154" s="105">
        <f t="shared" si="25"/>
        <v>0</v>
      </c>
      <c r="W154" s="39"/>
      <c r="X154" s="39"/>
      <c r="Y154" s="39"/>
      <c r="Z154" s="103">
        <f t="shared" si="29"/>
        <v>0</v>
      </c>
      <c r="AA154" s="39"/>
      <c r="AB154" s="39"/>
      <c r="AC154" s="39"/>
      <c r="AD154" s="103">
        <f t="shared" si="30"/>
        <v>0</v>
      </c>
      <c r="AE154" s="39"/>
      <c r="AF154" s="103">
        <f t="shared" si="31"/>
        <v>0</v>
      </c>
      <c r="AG154" s="105">
        <f t="shared" si="26"/>
        <v>0</v>
      </c>
      <c r="AH154" s="146">
        <f t="shared" si="32"/>
        <v>67.713719296388689</v>
      </c>
      <c r="AI154" s="39"/>
      <c r="AJ154" s="82"/>
    </row>
    <row r="155" spans="1:36" s="57" customFormat="1">
      <c r="A155" s="53">
        <v>153</v>
      </c>
      <c r="B155" s="51" t="s">
        <v>249</v>
      </c>
      <c r="C155" s="101" t="s">
        <v>201</v>
      </c>
      <c r="D155" s="51" t="str">
        <f>VLOOKUP(C155,职称信息表!$C:$K,8,FALSE)</f>
        <v>讲师</v>
      </c>
      <c r="E155" s="51" t="str">
        <f>VLOOKUP(C155,职称信息表!$C:$K,9,FALSE)</f>
        <v>专任教师</v>
      </c>
      <c r="F155" s="51" t="str">
        <f>VLOOKUP(C155,职称信息表!$C:$L,10,FALSE)</f>
        <v>中级</v>
      </c>
      <c r="G155" s="93">
        <f>VLOOKUP(C155,工作量!$C:$I,7,FALSE)</f>
        <v>0</v>
      </c>
      <c r="H155" s="52" t="s">
        <v>55</v>
      </c>
      <c r="I155" s="52" t="s">
        <v>55</v>
      </c>
      <c r="J155" s="52" t="e">
        <f>AVERAGE(H155,I155)</f>
        <v>#DIV/0!</v>
      </c>
      <c r="K155" s="53"/>
      <c r="L155" s="53"/>
      <c r="M155" s="60"/>
      <c r="N155" s="60"/>
      <c r="O155" s="103">
        <f t="shared" si="27"/>
        <v>0</v>
      </c>
      <c r="P155" s="60"/>
      <c r="Q155" s="60"/>
      <c r="R155" s="60"/>
      <c r="S155" s="60"/>
      <c r="T155" s="60"/>
      <c r="U155" s="103">
        <f t="shared" si="28"/>
        <v>0</v>
      </c>
      <c r="V155" s="105">
        <f t="shared" si="25"/>
        <v>0</v>
      </c>
      <c r="W155" s="60"/>
      <c r="X155" s="60"/>
      <c r="Y155" s="60"/>
      <c r="Z155" s="103">
        <f t="shared" si="29"/>
        <v>0</v>
      </c>
      <c r="AA155" s="60"/>
      <c r="AB155" s="60"/>
      <c r="AC155" s="60"/>
      <c r="AD155" s="103">
        <f t="shared" si="30"/>
        <v>0</v>
      </c>
      <c r="AE155" s="60"/>
      <c r="AF155" s="103">
        <f t="shared" si="31"/>
        <v>0</v>
      </c>
      <c r="AG155" s="105">
        <f t="shared" si="26"/>
        <v>0</v>
      </c>
      <c r="AH155" s="146">
        <f t="shared" si="32"/>
        <v>0</v>
      </c>
      <c r="AI155" s="60"/>
      <c r="AJ155" s="82"/>
    </row>
    <row r="156" spans="1:36" s="57" customFormat="1">
      <c r="A156" s="53">
        <v>154</v>
      </c>
      <c r="B156" s="51" t="s">
        <v>249</v>
      </c>
      <c r="C156" s="101" t="s">
        <v>202</v>
      </c>
      <c r="D156" s="51" t="str">
        <f>VLOOKUP(C156,职称信息表!$C:$K,8,FALSE)</f>
        <v>讲师</v>
      </c>
      <c r="E156" s="51" t="str">
        <f>VLOOKUP(C156,职称信息表!$C:$K,9,FALSE)</f>
        <v>专任教师</v>
      </c>
      <c r="F156" s="51" t="str">
        <f>VLOOKUP(C156,职称信息表!$C:$L,10,FALSE)</f>
        <v>中级</v>
      </c>
      <c r="G156" s="93">
        <f>VLOOKUP(C156,工作量!$C:$I,7,FALSE)</f>
        <v>0</v>
      </c>
      <c r="H156" s="52" t="s">
        <v>55</v>
      </c>
      <c r="I156" s="52" t="s">
        <v>55</v>
      </c>
      <c r="J156" s="52" t="e">
        <f>AVERAGE(H156,I156)</f>
        <v>#DIV/0!</v>
      </c>
      <c r="K156" s="53"/>
      <c r="L156" s="53"/>
      <c r="M156" s="60"/>
      <c r="N156" s="60"/>
      <c r="O156" s="103">
        <f t="shared" si="27"/>
        <v>0</v>
      </c>
      <c r="P156" s="60"/>
      <c r="Q156" s="60"/>
      <c r="R156" s="60"/>
      <c r="S156" s="60"/>
      <c r="T156" s="60"/>
      <c r="U156" s="103">
        <f t="shared" si="28"/>
        <v>0</v>
      </c>
      <c r="V156" s="105">
        <f t="shared" si="25"/>
        <v>0</v>
      </c>
      <c r="W156" s="60"/>
      <c r="X156" s="60"/>
      <c r="Y156" s="60"/>
      <c r="Z156" s="103">
        <f t="shared" si="29"/>
        <v>0</v>
      </c>
      <c r="AA156" s="60"/>
      <c r="AB156" s="60"/>
      <c r="AC156" s="60"/>
      <c r="AD156" s="103">
        <f t="shared" si="30"/>
        <v>0</v>
      </c>
      <c r="AE156" s="60"/>
      <c r="AF156" s="103">
        <f t="shared" si="31"/>
        <v>0</v>
      </c>
      <c r="AG156" s="105">
        <f t="shared" si="26"/>
        <v>0</v>
      </c>
      <c r="AH156" s="146">
        <f t="shared" si="32"/>
        <v>0</v>
      </c>
      <c r="AI156" s="96" t="s">
        <v>1262</v>
      </c>
      <c r="AJ156" s="82"/>
    </row>
    <row r="157" spans="1:36" s="57" customFormat="1">
      <c r="A157" s="53">
        <v>155</v>
      </c>
      <c r="B157" s="51" t="s">
        <v>249</v>
      </c>
      <c r="C157" s="101" t="s">
        <v>203</v>
      </c>
      <c r="D157" s="51" t="str">
        <f>VLOOKUP(C157,职称信息表!$C:$K,8,FALSE)</f>
        <v>讲师</v>
      </c>
      <c r="E157" s="51" t="str">
        <f>VLOOKUP(C157,职称信息表!$C:$K,9,FALSE)</f>
        <v>专任教师</v>
      </c>
      <c r="F157" s="51" t="str">
        <f>VLOOKUP(C157,职称信息表!$C:$L,10,FALSE)</f>
        <v>中级</v>
      </c>
      <c r="G157" s="93">
        <f>VLOOKUP(C157,工作量!$C:$I,7,FALSE)</f>
        <v>0</v>
      </c>
      <c r="H157" s="52" t="s">
        <v>55</v>
      </c>
      <c r="I157" s="52" t="s">
        <v>55</v>
      </c>
      <c r="J157" s="52" t="e">
        <f>AVERAGE(H157,I157)</f>
        <v>#DIV/0!</v>
      </c>
      <c r="K157" s="53"/>
      <c r="L157" s="53"/>
      <c r="M157" s="60"/>
      <c r="N157" s="60"/>
      <c r="O157" s="103">
        <f t="shared" si="27"/>
        <v>0</v>
      </c>
      <c r="P157" s="60"/>
      <c r="Q157" s="60"/>
      <c r="R157" s="60"/>
      <c r="S157" s="60"/>
      <c r="T157" s="60"/>
      <c r="U157" s="103">
        <f t="shared" si="28"/>
        <v>0</v>
      </c>
      <c r="V157" s="105">
        <f t="shared" si="25"/>
        <v>0</v>
      </c>
      <c r="W157" s="60"/>
      <c r="X157" s="60"/>
      <c r="Y157" s="60"/>
      <c r="Z157" s="103">
        <f t="shared" si="29"/>
        <v>0</v>
      </c>
      <c r="AA157" s="60"/>
      <c r="AB157" s="60"/>
      <c r="AC157" s="60"/>
      <c r="AD157" s="103">
        <f t="shared" si="30"/>
        <v>0</v>
      </c>
      <c r="AE157" s="60"/>
      <c r="AF157" s="103">
        <f t="shared" si="31"/>
        <v>0</v>
      </c>
      <c r="AG157" s="105">
        <f t="shared" si="26"/>
        <v>0</v>
      </c>
      <c r="AH157" s="146">
        <f t="shared" si="32"/>
        <v>0</v>
      </c>
      <c r="AI157" s="60"/>
      <c r="AJ157" s="82"/>
    </row>
    <row r="158" spans="1:36" s="57" customFormat="1">
      <c r="A158" s="53">
        <v>156</v>
      </c>
      <c r="B158" s="51" t="s">
        <v>249</v>
      </c>
      <c r="C158" s="101" t="s">
        <v>204</v>
      </c>
      <c r="D158" s="51" t="str">
        <f>VLOOKUP(C158,职称信息表!$C:$K,8,FALSE)</f>
        <v>讲师</v>
      </c>
      <c r="E158" s="51" t="str">
        <f>VLOOKUP(C158,职称信息表!$C:$K,9,FALSE)</f>
        <v>专任教师</v>
      </c>
      <c r="F158" s="51" t="str">
        <f>VLOOKUP(C158,职称信息表!$C:$L,10,FALSE)</f>
        <v>中级</v>
      </c>
      <c r="G158" s="93">
        <f>VLOOKUP(C158,工作量!$C:$I,7,FALSE)</f>
        <v>0</v>
      </c>
      <c r="H158" s="52" t="s">
        <v>55</v>
      </c>
      <c r="I158" s="52" t="s">
        <v>55</v>
      </c>
      <c r="J158" s="52" t="e">
        <f>AVERAGE(H158,I158)</f>
        <v>#DIV/0!</v>
      </c>
      <c r="K158" s="53"/>
      <c r="L158" s="53"/>
      <c r="M158" s="60"/>
      <c r="N158" s="60"/>
      <c r="O158" s="103">
        <f t="shared" si="27"/>
        <v>0</v>
      </c>
      <c r="P158" s="60"/>
      <c r="Q158" s="60"/>
      <c r="R158" s="60"/>
      <c r="S158" s="60"/>
      <c r="T158" s="60"/>
      <c r="U158" s="103">
        <f t="shared" si="28"/>
        <v>0</v>
      </c>
      <c r="V158" s="105">
        <f t="shared" si="25"/>
        <v>0</v>
      </c>
      <c r="W158" s="60"/>
      <c r="X158" s="60"/>
      <c r="Y158" s="60"/>
      <c r="Z158" s="103">
        <f t="shared" si="29"/>
        <v>0</v>
      </c>
      <c r="AA158" s="60"/>
      <c r="AB158" s="60"/>
      <c r="AC158" s="60"/>
      <c r="AD158" s="103">
        <f t="shared" si="30"/>
        <v>0</v>
      </c>
      <c r="AE158" s="60"/>
      <c r="AF158" s="103">
        <f t="shared" si="31"/>
        <v>0</v>
      </c>
      <c r="AG158" s="105">
        <f t="shared" si="26"/>
        <v>0</v>
      </c>
      <c r="AH158" s="146">
        <f t="shared" si="32"/>
        <v>0</v>
      </c>
      <c r="AI158" s="96" t="s">
        <v>1262</v>
      </c>
      <c r="AJ158" s="82"/>
    </row>
    <row r="159" spans="1:36" s="57" customFormat="1">
      <c r="A159" s="22">
        <v>157</v>
      </c>
      <c r="B159" s="32" t="s">
        <v>249</v>
      </c>
      <c r="C159" s="100" t="s">
        <v>205</v>
      </c>
      <c r="D159" s="32" t="str">
        <f>VLOOKUP(C159,职称信息表!$C:$K,8,FALSE)</f>
        <v>讲师</v>
      </c>
      <c r="E159" s="32" t="str">
        <f>VLOOKUP(C159,职称信息表!$C:$K,9,FALSE)</f>
        <v>专任教师</v>
      </c>
      <c r="F159" s="32" t="str">
        <f>VLOOKUP(C159,职称信息表!$C:$L,10,FALSE)</f>
        <v>中级</v>
      </c>
      <c r="G159" s="93">
        <f>VLOOKUP(C159,工作量!$C:$I,7,FALSE)</f>
        <v>65.619601239689658</v>
      </c>
      <c r="H159" s="47"/>
      <c r="I159" s="47">
        <v>92.467000000000013</v>
      </c>
      <c r="J159" s="43">
        <f>AVERAGE(H159,I159)</f>
        <v>92.467000000000013</v>
      </c>
      <c r="K159" s="22">
        <v>3</v>
      </c>
      <c r="L159" s="25">
        <f>(1.6-K159/113)*62.5</f>
        <v>98.340707964601776</v>
      </c>
      <c r="M159" s="39"/>
      <c r="N159" s="39"/>
      <c r="O159" s="103">
        <f t="shared" si="27"/>
        <v>0</v>
      </c>
      <c r="P159" s="39"/>
      <c r="Q159" s="39"/>
      <c r="R159" s="39"/>
      <c r="S159" s="39"/>
      <c r="T159" s="39"/>
      <c r="U159" s="103">
        <f t="shared" si="28"/>
        <v>0</v>
      </c>
      <c r="V159" s="105">
        <f t="shared" si="25"/>
        <v>0</v>
      </c>
      <c r="W159" s="39"/>
      <c r="X159" s="39"/>
      <c r="Y159" s="39"/>
      <c r="Z159" s="103">
        <f t="shared" si="29"/>
        <v>0</v>
      </c>
      <c r="AA159" s="39"/>
      <c r="AB159" s="39"/>
      <c r="AC159" s="39"/>
      <c r="AD159" s="103">
        <f t="shared" si="30"/>
        <v>0</v>
      </c>
      <c r="AE159" s="39"/>
      <c r="AF159" s="103">
        <f t="shared" si="31"/>
        <v>0</v>
      </c>
      <c r="AG159" s="105">
        <f t="shared" si="26"/>
        <v>0</v>
      </c>
      <c r="AH159" s="146">
        <f t="shared" si="32"/>
        <v>163.96030920429143</v>
      </c>
      <c r="AI159" s="39"/>
      <c r="AJ159" s="82"/>
    </row>
    <row r="160" spans="1:36" s="57" customFormat="1">
      <c r="A160" s="53">
        <v>158</v>
      </c>
      <c r="B160" s="51" t="s">
        <v>249</v>
      </c>
      <c r="C160" s="101" t="s">
        <v>206</v>
      </c>
      <c r="D160" s="51" t="str">
        <f>VLOOKUP(C160,职称信息表!$C:$K,8,FALSE)</f>
        <v>讲师</v>
      </c>
      <c r="E160" s="51" t="str">
        <f>VLOOKUP(C160,职称信息表!$C:$K,9,FALSE)</f>
        <v>专任教师</v>
      </c>
      <c r="F160" s="51" t="str">
        <f>VLOOKUP(C160,职称信息表!$C:$L,10,FALSE)</f>
        <v>中级</v>
      </c>
      <c r="G160" s="93">
        <f>VLOOKUP(C160,工作量!$C:$I,7,FALSE)</f>
        <v>0</v>
      </c>
      <c r="H160" s="52" t="s">
        <v>55</v>
      </c>
      <c r="I160" s="52" t="s">
        <v>55</v>
      </c>
      <c r="J160" s="52" t="e">
        <f>AVERAGE(H160,I160)</f>
        <v>#DIV/0!</v>
      </c>
      <c r="K160" s="53"/>
      <c r="L160" s="53"/>
      <c r="M160" s="60"/>
      <c r="N160" s="60"/>
      <c r="O160" s="103">
        <f t="shared" si="27"/>
        <v>0</v>
      </c>
      <c r="P160" s="60"/>
      <c r="Q160" s="60"/>
      <c r="R160" s="60"/>
      <c r="S160" s="60"/>
      <c r="T160" s="60"/>
      <c r="U160" s="103">
        <f t="shared" si="28"/>
        <v>0</v>
      </c>
      <c r="V160" s="105">
        <f t="shared" si="25"/>
        <v>0</v>
      </c>
      <c r="W160" s="60"/>
      <c r="X160" s="60"/>
      <c r="Y160" s="60"/>
      <c r="Z160" s="103">
        <f t="shared" si="29"/>
        <v>0</v>
      </c>
      <c r="AA160" s="60"/>
      <c r="AB160" s="60"/>
      <c r="AC160" s="60"/>
      <c r="AD160" s="103">
        <f t="shared" si="30"/>
        <v>0</v>
      </c>
      <c r="AE160" s="60"/>
      <c r="AF160" s="103">
        <f t="shared" si="31"/>
        <v>0</v>
      </c>
      <c r="AG160" s="105">
        <f t="shared" si="26"/>
        <v>0</v>
      </c>
      <c r="AH160" s="146">
        <f t="shared" si="32"/>
        <v>0</v>
      </c>
      <c r="AI160" s="60"/>
      <c r="AJ160" s="82"/>
    </row>
    <row r="161" spans="1:36" s="57" customFormat="1">
      <c r="A161" s="53">
        <v>159</v>
      </c>
      <c r="B161" s="51" t="s">
        <v>249</v>
      </c>
      <c r="C161" s="107" t="s">
        <v>207</v>
      </c>
      <c r="D161" s="51">
        <f>VLOOKUP(C161,职称信息表!$C:$K,8,FALSE)</f>
        <v>0</v>
      </c>
      <c r="E161" s="51" t="str">
        <f>VLOOKUP(C161,职称信息表!$C:$K,9,FALSE)</f>
        <v>专任教师</v>
      </c>
      <c r="F161" s="51" t="str">
        <f>VLOOKUP(C161,职称信息表!$C:$L,10,FALSE)</f>
        <v>正高</v>
      </c>
      <c r="G161" s="93">
        <f>VLOOKUP(C161,工作量!$C:$I,7,FALSE)</f>
        <v>0</v>
      </c>
      <c r="H161" s="52" t="s">
        <v>55</v>
      </c>
      <c r="I161" s="52" t="s">
        <v>55</v>
      </c>
      <c r="J161" s="52" t="e">
        <f>AVERAGE(H161,I161)</f>
        <v>#DIV/0!</v>
      </c>
      <c r="K161" s="53"/>
      <c r="L161" s="53"/>
      <c r="M161" s="60"/>
      <c r="N161" s="60"/>
      <c r="O161" s="103">
        <f t="shared" si="27"/>
        <v>0</v>
      </c>
      <c r="P161" s="60"/>
      <c r="Q161" s="60"/>
      <c r="R161" s="60"/>
      <c r="S161" s="60"/>
      <c r="T161" s="60"/>
      <c r="U161" s="103">
        <f t="shared" si="28"/>
        <v>0</v>
      </c>
      <c r="V161" s="105">
        <f t="shared" si="25"/>
        <v>0</v>
      </c>
      <c r="W161" s="60"/>
      <c r="X161" s="60"/>
      <c r="Y161" s="60"/>
      <c r="Z161" s="103">
        <f t="shared" si="29"/>
        <v>0</v>
      </c>
      <c r="AA161" s="60"/>
      <c r="AB161" s="60"/>
      <c r="AC161" s="60"/>
      <c r="AD161" s="103">
        <f t="shared" si="30"/>
        <v>0</v>
      </c>
      <c r="AE161" s="60"/>
      <c r="AF161" s="103">
        <f t="shared" si="31"/>
        <v>0</v>
      </c>
      <c r="AG161" s="105">
        <f t="shared" si="26"/>
        <v>0</v>
      </c>
      <c r="AH161" s="146">
        <f t="shared" si="32"/>
        <v>0</v>
      </c>
      <c r="AI161" s="60"/>
      <c r="AJ161" s="82"/>
    </row>
    <row r="162" spans="1:36" s="57" customFormat="1">
      <c r="A162" s="53">
        <v>160</v>
      </c>
      <c r="B162" s="51" t="s">
        <v>249</v>
      </c>
      <c r="C162" s="101" t="s">
        <v>1261</v>
      </c>
      <c r="D162" s="51" t="str">
        <f>VLOOKUP(C162,职称信息表!$C:$K,8,FALSE)</f>
        <v>讲师</v>
      </c>
      <c r="E162" s="51" t="str">
        <f>VLOOKUP(C162,职称信息表!$C:$K,9,FALSE)</f>
        <v>专任教师</v>
      </c>
      <c r="F162" s="51" t="str">
        <f>VLOOKUP(C162,职称信息表!$C:$L,10,FALSE)</f>
        <v>中级</v>
      </c>
      <c r="G162" s="93" t="e">
        <f>VLOOKUP(C162,工作量!$C:$I,7,FALSE)</f>
        <v>#N/A</v>
      </c>
      <c r="H162" s="52" t="s">
        <v>55</v>
      </c>
      <c r="I162" s="52" t="s">
        <v>55</v>
      </c>
      <c r="J162" s="52" t="e">
        <f>AVERAGE(H162,I162)</f>
        <v>#DIV/0!</v>
      </c>
      <c r="K162" s="53"/>
      <c r="L162" s="53"/>
      <c r="M162" s="60"/>
      <c r="N162" s="60"/>
      <c r="O162" s="103">
        <f t="shared" si="27"/>
        <v>0</v>
      </c>
      <c r="P162" s="60"/>
      <c r="Q162" s="60"/>
      <c r="R162" s="60"/>
      <c r="S162" s="60"/>
      <c r="T162" s="60"/>
      <c r="U162" s="103">
        <f t="shared" si="28"/>
        <v>0</v>
      </c>
      <c r="V162" s="105">
        <f t="shared" si="25"/>
        <v>0</v>
      </c>
      <c r="W162" s="60"/>
      <c r="X162" s="60"/>
      <c r="Y162" s="60"/>
      <c r="Z162" s="103">
        <f t="shared" si="29"/>
        <v>0</v>
      </c>
      <c r="AA162" s="60"/>
      <c r="AB162" s="60"/>
      <c r="AC162" s="60"/>
      <c r="AD162" s="103">
        <f t="shared" si="30"/>
        <v>0</v>
      </c>
      <c r="AE162" s="60"/>
      <c r="AF162" s="103">
        <f t="shared" si="31"/>
        <v>0</v>
      </c>
      <c r="AG162" s="105">
        <f t="shared" si="26"/>
        <v>0</v>
      </c>
      <c r="AH162" s="146" t="e">
        <f t="shared" si="32"/>
        <v>#N/A</v>
      </c>
      <c r="AI162" s="96" t="s">
        <v>1262</v>
      </c>
      <c r="AJ162" s="82"/>
    </row>
    <row r="163" spans="1:36" s="57" customFormat="1">
      <c r="A163" s="53">
        <v>161</v>
      </c>
      <c r="B163" s="51" t="s">
        <v>249</v>
      </c>
      <c r="C163" s="101" t="s">
        <v>209</v>
      </c>
      <c r="D163" s="51">
        <f>VLOOKUP(C163,职称信息表!$C:$K,8,FALSE)</f>
        <v>0</v>
      </c>
      <c r="E163" s="51" t="str">
        <f>VLOOKUP(C163,职称信息表!$C:$K,9,FALSE)</f>
        <v>专任教师</v>
      </c>
      <c r="F163" s="51" t="str">
        <f>VLOOKUP(C163,职称信息表!$C:$L,10,FALSE)</f>
        <v>中级</v>
      </c>
      <c r="G163" s="93">
        <f>VLOOKUP(C163,工作量!$C:$I,7,FALSE)</f>
        <v>0</v>
      </c>
      <c r="H163" s="52" t="s">
        <v>55</v>
      </c>
      <c r="I163" s="52" t="s">
        <v>55</v>
      </c>
      <c r="J163" s="52" t="e">
        <f>AVERAGE(H163,I163)</f>
        <v>#DIV/0!</v>
      </c>
      <c r="K163" s="53"/>
      <c r="L163" s="53"/>
      <c r="M163" s="60"/>
      <c r="N163" s="60"/>
      <c r="O163" s="103">
        <f t="shared" si="27"/>
        <v>0</v>
      </c>
      <c r="P163" s="60"/>
      <c r="Q163" s="60"/>
      <c r="R163" s="60"/>
      <c r="S163" s="60"/>
      <c r="T163" s="60"/>
      <c r="U163" s="103">
        <f t="shared" si="28"/>
        <v>0</v>
      </c>
      <c r="V163" s="105">
        <f t="shared" si="25"/>
        <v>0</v>
      </c>
      <c r="W163" s="60"/>
      <c r="X163" s="60"/>
      <c r="Y163" s="60"/>
      <c r="Z163" s="103">
        <f t="shared" si="29"/>
        <v>0</v>
      </c>
      <c r="AA163" s="60"/>
      <c r="AB163" s="60"/>
      <c r="AC163" s="60"/>
      <c r="AD163" s="103">
        <f t="shared" si="30"/>
        <v>0</v>
      </c>
      <c r="AE163" s="60"/>
      <c r="AF163" s="103">
        <f t="shared" si="31"/>
        <v>0</v>
      </c>
      <c r="AG163" s="105">
        <f t="shared" si="26"/>
        <v>0</v>
      </c>
      <c r="AH163" s="146">
        <f t="shared" si="32"/>
        <v>0</v>
      </c>
      <c r="AI163" s="60"/>
      <c r="AJ163" s="82"/>
    </row>
    <row r="164" spans="1:36" s="57" customFormat="1">
      <c r="A164" s="64">
        <v>162</v>
      </c>
      <c r="B164" s="61" t="s">
        <v>249</v>
      </c>
      <c r="C164" s="107" t="s">
        <v>210</v>
      </c>
      <c r="D164" s="61" t="e">
        <f>VLOOKUP(C164,职称信息表!$C:$K,8,FALSE)</f>
        <v>#N/A</v>
      </c>
      <c r="E164" s="61" t="e">
        <f>VLOOKUP(C164,职称信息表!$C:$K,9,FALSE)</f>
        <v>#N/A</v>
      </c>
      <c r="F164" s="61" t="e">
        <f>VLOOKUP(C164,职称信息表!$C:$L,10,FALSE)</f>
        <v>#N/A</v>
      </c>
      <c r="G164" s="93">
        <f>VLOOKUP(C164,工作量!$C:$I,7,FALSE)</f>
        <v>0</v>
      </c>
      <c r="H164" s="63" t="s">
        <v>55</v>
      </c>
      <c r="I164" s="63" t="s">
        <v>55</v>
      </c>
      <c r="J164" s="52" t="e">
        <f>AVERAGE(H164,I164)</f>
        <v>#DIV/0!</v>
      </c>
      <c r="K164" s="53"/>
      <c r="L164" s="53"/>
      <c r="M164" s="62"/>
      <c r="N164" s="62"/>
      <c r="O164" s="103">
        <f t="shared" si="27"/>
        <v>0</v>
      </c>
      <c r="P164" s="62"/>
      <c r="Q164" s="62"/>
      <c r="R164" s="62"/>
      <c r="S164" s="62"/>
      <c r="T164" s="62"/>
      <c r="U164" s="103">
        <f t="shared" si="28"/>
        <v>0</v>
      </c>
      <c r="V164" s="105">
        <f t="shared" si="25"/>
        <v>0</v>
      </c>
      <c r="W164" s="62"/>
      <c r="X164" s="62"/>
      <c r="Y164" s="62"/>
      <c r="Z164" s="103">
        <f t="shared" si="29"/>
        <v>0</v>
      </c>
      <c r="AA164" s="62"/>
      <c r="AB164" s="62"/>
      <c r="AC164" s="62"/>
      <c r="AD164" s="103">
        <f t="shared" si="30"/>
        <v>0</v>
      </c>
      <c r="AE164" s="62"/>
      <c r="AF164" s="103">
        <f t="shared" si="31"/>
        <v>0</v>
      </c>
      <c r="AG164" s="105">
        <f t="shared" si="26"/>
        <v>0</v>
      </c>
      <c r="AH164" s="146">
        <f t="shared" si="32"/>
        <v>0</v>
      </c>
      <c r="AI164" s="60"/>
      <c r="AJ164" s="82"/>
    </row>
    <row r="165" spans="1:36" s="57" customFormat="1">
      <c r="A165" s="53">
        <v>163</v>
      </c>
      <c r="B165" s="51" t="s">
        <v>249</v>
      </c>
      <c r="C165" s="107" t="s">
        <v>1263</v>
      </c>
      <c r="D165" s="51" t="e">
        <f>VLOOKUP(C165,职称信息表!$C:$K,8,FALSE)</f>
        <v>#N/A</v>
      </c>
      <c r="E165" s="51" t="e">
        <f>VLOOKUP(C165,职称信息表!$C:$K,9,FALSE)</f>
        <v>#N/A</v>
      </c>
      <c r="F165" s="51" t="e">
        <f>VLOOKUP(C165,职称信息表!$C:$L,10,FALSE)</f>
        <v>#N/A</v>
      </c>
      <c r="G165" s="93">
        <f>VLOOKUP(C165,工作量!$C:$I,7,FALSE)</f>
        <v>0</v>
      </c>
      <c r="H165" s="52" t="s">
        <v>55</v>
      </c>
      <c r="I165" s="52" t="s">
        <v>55</v>
      </c>
      <c r="J165" s="52" t="e">
        <f>AVERAGE(H165,I165)</f>
        <v>#DIV/0!</v>
      </c>
      <c r="K165" s="53"/>
      <c r="L165" s="53"/>
      <c r="M165" s="60"/>
      <c r="N165" s="60"/>
      <c r="O165" s="103">
        <f t="shared" si="27"/>
        <v>0</v>
      </c>
      <c r="P165" s="60"/>
      <c r="Q165" s="60"/>
      <c r="R165" s="60"/>
      <c r="S165" s="60"/>
      <c r="T165" s="60"/>
      <c r="U165" s="103">
        <f t="shared" si="28"/>
        <v>0</v>
      </c>
      <c r="V165" s="105">
        <f t="shared" si="25"/>
        <v>0</v>
      </c>
      <c r="W165" s="60"/>
      <c r="X165" s="60"/>
      <c r="Y165" s="60"/>
      <c r="Z165" s="103">
        <f t="shared" si="29"/>
        <v>0</v>
      </c>
      <c r="AA165" s="60"/>
      <c r="AB165" s="60"/>
      <c r="AC165" s="60"/>
      <c r="AD165" s="103">
        <f t="shared" si="30"/>
        <v>0</v>
      </c>
      <c r="AE165" s="60"/>
      <c r="AF165" s="103">
        <f t="shared" si="31"/>
        <v>0</v>
      </c>
      <c r="AG165" s="105">
        <f t="shared" si="26"/>
        <v>0</v>
      </c>
      <c r="AH165" s="146">
        <f t="shared" si="32"/>
        <v>0</v>
      </c>
      <c r="AI165" s="60"/>
      <c r="AJ165" s="82"/>
    </row>
    <row r="166" spans="1:36" s="57" customFormat="1">
      <c r="A166" s="22">
        <v>164</v>
      </c>
      <c r="B166" s="32" t="s">
        <v>1249</v>
      </c>
      <c r="C166" s="100" t="s">
        <v>27</v>
      </c>
      <c r="D166" s="32" t="s">
        <v>1250</v>
      </c>
      <c r="E166" s="32"/>
      <c r="F166" s="32" t="s">
        <v>1251</v>
      </c>
      <c r="G166" s="93">
        <f>VLOOKUP(C166,工作量!$C:$I,7,FALSE)</f>
        <v>40.483653413084298</v>
      </c>
      <c r="H166" s="48">
        <v>91.5</v>
      </c>
      <c r="I166" s="47">
        <v>89.492999999999995</v>
      </c>
      <c r="J166" s="43">
        <f>AVERAGE(H166,I166)</f>
        <v>90.496499999999997</v>
      </c>
      <c r="K166" s="22">
        <v>64</v>
      </c>
      <c r="L166" s="25">
        <f>(1.6-K166/113)*62.5</f>
        <v>64.601769911504434</v>
      </c>
      <c r="M166" s="39"/>
      <c r="N166" s="39"/>
      <c r="O166" s="103">
        <f t="shared" si="27"/>
        <v>0</v>
      </c>
      <c r="P166" s="39"/>
      <c r="Q166" s="39"/>
      <c r="R166" s="39"/>
      <c r="S166" s="39"/>
      <c r="T166" s="39"/>
      <c r="U166" s="103">
        <f t="shared" si="28"/>
        <v>0</v>
      </c>
      <c r="V166" s="105">
        <f t="shared" si="25"/>
        <v>0</v>
      </c>
      <c r="W166" s="39">
        <v>35</v>
      </c>
      <c r="X166" s="39"/>
      <c r="Y166" s="39"/>
      <c r="Z166" s="103">
        <f t="shared" si="29"/>
        <v>35</v>
      </c>
      <c r="AA166" s="39"/>
      <c r="AB166" s="22">
        <v>5</v>
      </c>
      <c r="AC166" s="39"/>
      <c r="AD166" s="103">
        <f t="shared" si="30"/>
        <v>5</v>
      </c>
      <c r="AE166" s="39"/>
      <c r="AF166" s="103">
        <f t="shared" si="31"/>
        <v>0</v>
      </c>
      <c r="AG166" s="105">
        <f t="shared" si="26"/>
        <v>40</v>
      </c>
      <c r="AH166" s="146">
        <f t="shared" si="32"/>
        <v>145.08542332458873</v>
      </c>
      <c r="AI166" s="39"/>
      <c r="AJ166" s="82"/>
    </row>
  </sheetData>
  <mergeCells count="2">
    <mergeCell ref="AH1:AH2"/>
    <mergeCell ref="C1:C2"/>
  </mergeCells>
  <phoneticPr fontId="32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160"/>
  <sheetViews>
    <sheetView workbookViewId="0"/>
  </sheetViews>
  <sheetFormatPr defaultRowHeight="15"/>
  <cols>
    <col min="1" max="1" width="11.58203125" bestFit="1" customWidth="1"/>
    <col min="4" max="4" width="8.25" customWidth="1"/>
    <col min="5" max="5" width="5.75" customWidth="1"/>
    <col min="6" max="6" width="4" customWidth="1"/>
    <col min="7" max="7" width="7.33203125" customWidth="1"/>
    <col min="8" max="8" width="13" customWidth="1"/>
    <col min="9" max="9" width="16.25" customWidth="1"/>
    <col min="10" max="10" width="11.33203125" customWidth="1"/>
    <col min="11" max="11" width="11" bestFit="1" customWidth="1"/>
    <col min="12" max="12" width="17.25" bestFit="1" customWidth="1"/>
    <col min="13" max="14" width="9.83203125" customWidth="1"/>
    <col min="15" max="15" width="12.33203125" customWidth="1"/>
    <col min="16" max="16" width="10.25" customWidth="1"/>
    <col min="17" max="17" width="11.33203125" customWidth="1"/>
    <col min="18" max="18" width="10.33203125" customWidth="1"/>
    <col min="19" max="19" width="9.5" bestFit="1" customWidth="1"/>
    <col min="20" max="20" width="13.5" customWidth="1"/>
    <col min="21" max="21" width="36.33203125" customWidth="1"/>
    <col min="22" max="22" width="19.5" customWidth="1"/>
    <col min="23" max="23" width="23" customWidth="1"/>
    <col min="25" max="25" width="11.58203125" bestFit="1" customWidth="1"/>
  </cols>
  <sheetData>
    <row r="1" spans="1:27">
      <c r="A1">
        <v>2014</v>
      </c>
    </row>
    <row r="2" spans="1:27" ht="27.75" customHeight="1">
      <c r="A2" t="s">
        <v>250</v>
      </c>
      <c r="B2" t="s">
        <v>251</v>
      </c>
      <c r="C2" t="s">
        <v>252</v>
      </c>
      <c r="D2" t="s">
        <v>253</v>
      </c>
      <c r="E2" t="s">
        <v>254</v>
      </c>
      <c r="F2" t="s">
        <v>255</v>
      </c>
      <c r="G2" t="s">
        <v>256</v>
      </c>
      <c r="H2" t="s">
        <v>257</v>
      </c>
      <c r="I2" t="s">
        <v>258</v>
      </c>
      <c r="J2" t="s">
        <v>259</v>
      </c>
      <c r="K2" t="s">
        <v>260</v>
      </c>
      <c r="L2" t="s">
        <v>259</v>
      </c>
      <c r="M2" t="s">
        <v>261</v>
      </c>
      <c r="N2" t="s">
        <v>262</v>
      </c>
      <c r="O2" t="s">
        <v>263</v>
      </c>
      <c r="P2" t="s">
        <v>264</v>
      </c>
      <c r="Q2" t="s">
        <v>265</v>
      </c>
      <c r="R2" t="s">
        <v>266</v>
      </c>
      <c r="S2" t="s">
        <v>267</v>
      </c>
      <c r="T2" t="s">
        <v>268</v>
      </c>
      <c r="U2" t="s">
        <v>269</v>
      </c>
      <c r="V2" t="s">
        <v>270</v>
      </c>
      <c r="W2" t="s">
        <v>271</v>
      </c>
      <c r="X2" t="s">
        <v>272</v>
      </c>
      <c r="Y2" t="s">
        <v>273</v>
      </c>
    </row>
    <row r="3" spans="1:27" ht="27.75" customHeight="1">
      <c r="A3" t="s">
        <v>274</v>
      </c>
      <c r="B3" t="s">
        <v>275</v>
      </c>
      <c r="C3" t="s">
        <v>1238</v>
      </c>
      <c r="E3" t="s">
        <v>276</v>
      </c>
      <c r="F3" t="s">
        <v>277</v>
      </c>
      <c r="G3" t="s">
        <v>278</v>
      </c>
      <c r="H3" t="s">
        <v>279</v>
      </c>
      <c r="I3" t="s">
        <v>280</v>
      </c>
      <c r="J3" t="s">
        <v>281</v>
      </c>
      <c r="K3" t="s">
        <v>282</v>
      </c>
      <c r="L3" t="s">
        <v>1239</v>
      </c>
      <c r="M3" t="s">
        <v>284</v>
      </c>
      <c r="N3" t="s">
        <v>285</v>
      </c>
      <c r="O3" t="s">
        <v>285</v>
      </c>
      <c r="P3">
        <v>198607</v>
      </c>
      <c r="Q3">
        <v>200606</v>
      </c>
      <c r="S3">
        <v>86919080</v>
      </c>
      <c r="U3">
        <v>13067787010</v>
      </c>
      <c r="V3" t="s">
        <v>286</v>
      </c>
      <c r="W3" t="s">
        <v>287</v>
      </c>
      <c r="X3">
        <v>310004</v>
      </c>
      <c r="Y3" t="s">
        <v>288</v>
      </c>
    </row>
    <row r="4" spans="1:27" ht="27.75" hidden="1" customHeight="1">
      <c r="A4" t="s">
        <v>274</v>
      </c>
      <c r="B4" t="s">
        <v>289</v>
      </c>
      <c r="C4" t="s">
        <v>290</v>
      </c>
      <c r="E4" t="s">
        <v>276</v>
      </c>
      <c r="F4" t="s">
        <v>277</v>
      </c>
      <c r="G4" t="s">
        <v>278</v>
      </c>
      <c r="H4" t="s">
        <v>291</v>
      </c>
      <c r="I4" t="s">
        <v>292</v>
      </c>
      <c r="J4" t="s">
        <v>293</v>
      </c>
      <c r="K4" t="s">
        <v>294</v>
      </c>
      <c r="L4" t="s">
        <v>295</v>
      </c>
      <c r="M4" t="s">
        <v>296</v>
      </c>
      <c r="N4" t="s">
        <v>297</v>
      </c>
      <c r="O4" t="s">
        <v>285</v>
      </c>
      <c r="P4">
        <v>199608</v>
      </c>
      <c r="Q4">
        <v>199608</v>
      </c>
      <c r="R4" t="s">
        <v>298</v>
      </c>
      <c r="S4">
        <v>86915093</v>
      </c>
      <c r="T4">
        <v>86910678</v>
      </c>
      <c r="U4">
        <v>13868191155</v>
      </c>
      <c r="V4" t="s">
        <v>299</v>
      </c>
      <c r="W4" t="s">
        <v>300</v>
      </c>
      <c r="X4">
        <v>310018</v>
      </c>
      <c r="Y4" t="s">
        <v>301</v>
      </c>
    </row>
    <row r="5" spans="1:27" ht="27.75" customHeight="1">
      <c r="A5" t="s">
        <v>274</v>
      </c>
      <c r="B5" t="s">
        <v>302</v>
      </c>
      <c r="C5" t="s">
        <v>303</v>
      </c>
      <c r="E5" t="s">
        <v>304</v>
      </c>
      <c r="F5" t="s">
        <v>277</v>
      </c>
      <c r="G5" t="s">
        <v>278</v>
      </c>
      <c r="H5" t="s">
        <v>305</v>
      </c>
      <c r="I5" t="s">
        <v>306</v>
      </c>
      <c r="J5" t="s">
        <v>293</v>
      </c>
      <c r="K5" t="s">
        <v>282</v>
      </c>
      <c r="L5" t="s">
        <v>295</v>
      </c>
      <c r="M5" t="s">
        <v>307</v>
      </c>
      <c r="N5" t="s">
        <v>285</v>
      </c>
      <c r="O5" t="s">
        <v>285</v>
      </c>
      <c r="P5">
        <v>200004</v>
      </c>
      <c r="Q5">
        <v>200004</v>
      </c>
      <c r="R5" t="s">
        <v>308</v>
      </c>
      <c r="S5">
        <v>86919135</v>
      </c>
      <c r="U5">
        <v>13083955078</v>
      </c>
      <c r="V5" t="s">
        <v>309</v>
      </c>
      <c r="W5" t="s">
        <v>310</v>
      </c>
      <c r="X5">
        <v>310018</v>
      </c>
      <c r="Y5" t="s">
        <v>311</v>
      </c>
    </row>
    <row r="6" spans="1:27" ht="27.75" hidden="1" customHeight="1">
      <c r="A6" t="s">
        <v>274</v>
      </c>
      <c r="B6" t="s">
        <v>312</v>
      </c>
      <c r="C6" t="s">
        <v>313</v>
      </c>
      <c r="E6" t="s">
        <v>276</v>
      </c>
      <c r="F6" t="s">
        <v>277</v>
      </c>
      <c r="G6" t="s">
        <v>278</v>
      </c>
      <c r="H6" t="s">
        <v>314</v>
      </c>
      <c r="I6" t="s">
        <v>315</v>
      </c>
      <c r="J6" t="s">
        <v>316</v>
      </c>
      <c r="K6" t="s">
        <v>317</v>
      </c>
      <c r="L6" t="s">
        <v>318</v>
      </c>
      <c r="M6" t="s">
        <v>319</v>
      </c>
      <c r="N6" t="s">
        <v>285</v>
      </c>
      <c r="O6" t="s">
        <v>285</v>
      </c>
      <c r="P6">
        <v>200108</v>
      </c>
      <c r="Q6">
        <v>200108</v>
      </c>
      <c r="R6" t="s">
        <v>320</v>
      </c>
      <c r="S6">
        <v>86878618</v>
      </c>
      <c r="U6">
        <v>13064761449</v>
      </c>
      <c r="V6" t="s">
        <v>321</v>
      </c>
      <c r="W6" t="s">
        <v>322</v>
      </c>
      <c r="X6">
        <v>310018</v>
      </c>
      <c r="Y6" t="s">
        <v>323</v>
      </c>
    </row>
    <row r="7" spans="1:27" ht="27.75" hidden="1" customHeight="1">
      <c r="A7" t="s">
        <v>274</v>
      </c>
      <c r="B7" t="s">
        <v>324</v>
      </c>
      <c r="C7" t="s">
        <v>325</v>
      </c>
      <c r="E7" t="s">
        <v>276</v>
      </c>
      <c r="F7" t="s">
        <v>277</v>
      </c>
      <c r="G7" t="s">
        <v>278</v>
      </c>
      <c r="H7" t="s">
        <v>326</v>
      </c>
      <c r="I7" t="s">
        <v>327</v>
      </c>
      <c r="J7" t="s">
        <v>328</v>
      </c>
      <c r="K7" t="s">
        <v>329</v>
      </c>
      <c r="L7" t="s">
        <v>1242</v>
      </c>
      <c r="M7" t="s">
        <v>296</v>
      </c>
      <c r="N7" t="s">
        <v>285</v>
      </c>
      <c r="O7" t="s">
        <v>285</v>
      </c>
      <c r="P7">
        <v>200604</v>
      </c>
      <c r="Q7">
        <v>200604</v>
      </c>
      <c r="S7">
        <v>86919135</v>
      </c>
      <c r="U7">
        <v>13858128506</v>
      </c>
      <c r="V7" t="s">
        <v>330</v>
      </c>
      <c r="W7" t="s">
        <v>331</v>
      </c>
      <c r="X7">
        <v>310018</v>
      </c>
      <c r="Y7" t="s">
        <v>332</v>
      </c>
    </row>
    <row r="8" spans="1:27" ht="27.75" hidden="1" customHeight="1">
      <c r="A8" t="s">
        <v>274</v>
      </c>
      <c r="B8" t="s">
        <v>333</v>
      </c>
      <c r="C8" t="s">
        <v>1245</v>
      </c>
      <c r="E8" t="s">
        <v>276</v>
      </c>
      <c r="F8" t="s">
        <v>277</v>
      </c>
      <c r="G8" t="s">
        <v>278</v>
      </c>
      <c r="H8" t="s">
        <v>314</v>
      </c>
      <c r="I8" t="s">
        <v>334</v>
      </c>
      <c r="J8" t="s">
        <v>316</v>
      </c>
      <c r="K8" t="s">
        <v>1244</v>
      </c>
      <c r="L8" t="s">
        <v>318</v>
      </c>
      <c r="M8" t="s">
        <v>319</v>
      </c>
      <c r="N8" t="s">
        <v>297</v>
      </c>
      <c r="O8" t="s">
        <v>285</v>
      </c>
      <c r="P8">
        <v>200008</v>
      </c>
      <c r="Q8">
        <v>200008</v>
      </c>
      <c r="R8" t="s">
        <v>335</v>
      </c>
      <c r="S8">
        <v>86878593</v>
      </c>
      <c r="U8">
        <v>13732261226</v>
      </c>
      <c r="V8" t="s">
        <v>336</v>
      </c>
      <c r="W8" t="s">
        <v>337</v>
      </c>
      <c r="X8">
        <v>310018</v>
      </c>
      <c r="Y8" t="s">
        <v>338</v>
      </c>
    </row>
    <row r="9" spans="1:27" ht="27.75" hidden="1" customHeight="1">
      <c r="A9" t="s">
        <v>274</v>
      </c>
      <c r="B9" t="s">
        <v>339</v>
      </c>
      <c r="C9" t="s">
        <v>340</v>
      </c>
      <c r="E9" t="s">
        <v>276</v>
      </c>
      <c r="F9" t="s">
        <v>277</v>
      </c>
      <c r="G9" t="s">
        <v>341</v>
      </c>
      <c r="H9" t="s">
        <v>342</v>
      </c>
      <c r="I9" t="s">
        <v>343</v>
      </c>
      <c r="J9" t="s">
        <v>328</v>
      </c>
      <c r="K9" t="s">
        <v>1243</v>
      </c>
      <c r="L9" t="s">
        <v>318</v>
      </c>
      <c r="M9" t="s">
        <v>344</v>
      </c>
      <c r="N9" t="s">
        <v>285</v>
      </c>
      <c r="O9" t="s">
        <v>285</v>
      </c>
      <c r="P9">
        <v>200709</v>
      </c>
      <c r="Q9">
        <v>200709</v>
      </c>
      <c r="R9" t="s">
        <v>345</v>
      </c>
      <c r="T9">
        <v>86919083</v>
      </c>
      <c r="U9">
        <v>13958193578</v>
      </c>
      <c r="V9" t="s">
        <v>346</v>
      </c>
      <c r="W9" t="s">
        <v>347</v>
      </c>
      <c r="X9">
        <v>310000</v>
      </c>
      <c r="Y9" t="s">
        <v>348</v>
      </c>
    </row>
    <row r="10" spans="1:27" ht="27.75" hidden="1" customHeight="1">
      <c r="A10" t="s">
        <v>274</v>
      </c>
      <c r="B10" t="s">
        <v>349</v>
      </c>
      <c r="C10" t="s">
        <v>350</v>
      </c>
      <c r="E10" t="s">
        <v>276</v>
      </c>
      <c r="F10" t="s">
        <v>277</v>
      </c>
      <c r="G10" t="s">
        <v>278</v>
      </c>
      <c r="H10" t="s">
        <v>342</v>
      </c>
      <c r="I10" t="s">
        <v>351</v>
      </c>
      <c r="J10" t="s">
        <v>316</v>
      </c>
      <c r="K10" t="s">
        <v>294</v>
      </c>
      <c r="L10" t="s">
        <v>318</v>
      </c>
      <c r="M10" t="s">
        <v>296</v>
      </c>
      <c r="N10" t="s">
        <v>285</v>
      </c>
      <c r="O10" t="s">
        <v>285</v>
      </c>
      <c r="P10">
        <v>200907</v>
      </c>
      <c r="Q10">
        <v>201211</v>
      </c>
      <c r="S10">
        <v>86873836</v>
      </c>
      <c r="U10">
        <v>13486182364</v>
      </c>
      <c r="V10" t="s">
        <v>352</v>
      </c>
      <c r="W10" t="s">
        <v>353</v>
      </c>
      <c r="X10">
        <v>310018</v>
      </c>
      <c r="Y10" t="s">
        <v>354</v>
      </c>
    </row>
    <row r="11" spans="1:27" ht="27.75" hidden="1" customHeight="1">
      <c r="A11" t="s">
        <v>274</v>
      </c>
      <c r="B11" t="s">
        <v>355</v>
      </c>
      <c r="C11" t="s">
        <v>356</v>
      </c>
      <c r="E11" t="s">
        <v>276</v>
      </c>
      <c r="F11" t="s">
        <v>277</v>
      </c>
      <c r="G11" t="s">
        <v>278</v>
      </c>
      <c r="H11" t="s">
        <v>357</v>
      </c>
      <c r="I11" t="s">
        <v>358</v>
      </c>
      <c r="J11" t="s">
        <v>359</v>
      </c>
      <c r="K11" t="s">
        <v>294</v>
      </c>
      <c r="L11" t="s">
        <v>318</v>
      </c>
      <c r="M11" t="s">
        <v>360</v>
      </c>
      <c r="N11" t="s">
        <v>285</v>
      </c>
      <c r="O11" t="s">
        <v>285</v>
      </c>
      <c r="P11">
        <v>201108</v>
      </c>
      <c r="Q11">
        <v>201108</v>
      </c>
      <c r="S11">
        <v>86878565</v>
      </c>
      <c r="U11">
        <v>15068893003</v>
      </c>
      <c r="V11" t="s">
        <v>361</v>
      </c>
      <c r="W11" t="s">
        <v>362</v>
      </c>
      <c r="X11">
        <v>310030</v>
      </c>
      <c r="Y11" t="s">
        <v>363</v>
      </c>
    </row>
    <row r="12" spans="1:27" ht="27.75" customHeight="1">
      <c r="A12" t="s">
        <v>274</v>
      </c>
      <c r="B12" t="s">
        <v>364</v>
      </c>
      <c r="C12" t="s">
        <v>365</v>
      </c>
      <c r="E12" t="s">
        <v>276</v>
      </c>
      <c r="F12" t="s">
        <v>277</v>
      </c>
      <c r="G12" t="s">
        <v>278</v>
      </c>
      <c r="H12" t="s">
        <v>291</v>
      </c>
      <c r="I12" t="s">
        <v>366</v>
      </c>
      <c r="J12" t="s">
        <v>316</v>
      </c>
      <c r="K12" t="s">
        <v>282</v>
      </c>
      <c r="L12" t="s">
        <v>318</v>
      </c>
      <c r="M12" t="s">
        <v>284</v>
      </c>
      <c r="N12" t="s">
        <v>285</v>
      </c>
      <c r="O12" t="s">
        <v>285</v>
      </c>
      <c r="P12">
        <v>199504</v>
      </c>
      <c r="Q12">
        <v>199504</v>
      </c>
      <c r="R12" t="s">
        <v>367</v>
      </c>
      <c r="S12">
        <v>86915127</v>
      </c>
      <c r="U12">
        <v>13395815859</v>
      </c>
      <c r="V12" t="s">
        <v>368</v>
      </c>
      <c r="W12" t="s">
        <v>369</v>
      </c>
      <c r="X12">
        <v>310012</v>
      </c>
      <c r="Y12" t="s">
        <v>370</v>
      </c>
      <c r="AA12">
        <v>310012</v>
      </c>
    </row>
    <row r="13" spans="1:27" ht="27.75" hidden="1" customHeight="1">
      <c r="A13" t="s">
        <v>274</v>
      </c>
      <c r="B13" t="s">
        <v>371</v>
      </c>
      <c r="C13" t="s">
        <v>372</v>
      </c>
      <c r="E13" t="s">
        <v>276</v>
      </c>
      <c r="F13" t="s">
        <v>277</v>
      </c>
      <c r="G13" t="s">
        <v>278</v>
      </c>
      <c r="H13" t="s">
        <v>373</v>
      </c>
      <c r="I13" t="s">
        <v>374</v>
      </c>
      <c r="J13" t="s">
        <v>316</v>
      </c>
      <c r="K13" t="s">
        <v>294</v>
      </c>
      <c r="L13" t="s">
        <v>318</v>
      </c>
      <c r="M13" t="s">
        <v>319</v>
      </c>
      <c r="N13" t="s">
        <v>297</v>
      </c>
      <c r="O13" t="s">
        <v>285</v>
      </c>
      <c r="P13">
        <v>199908</v>
      </c>
      <c r="Q13">
        <v>200108</v>
      </c>
      <c r="R13" t="s">
        <v>375</v>
      </c>
      <c r="S13">
        <v>86919136</v>
      </c>
      <c r="U13">
        <v>13588084651</v>
      </c>
      <c r="V13" t="s">
        <v>376</v>
      </c>
      <c r="W13" t="s">
        <v>377</v>
      </c>
      <c r="X13">
        <v>310018</v>
      </c>
      <c r="Y13" t="s">
        <v>378</v>
      </c>
    </row>
    <row r="14" spans="1:27" ht="27.75" hidden="1" customHeight="1">
      <c r="A14" t="s">
        <v>274</v>
      </c>
      <c r="B14" t="s">
        <v>379</v>
      </c>
      <c r="C14" t="s">
        <v>380</v>
      </c>
      <c r="E14" t="s">
        <v>276</v>
      </c>
      <c r="F14" t="s">
        <v>277</v>
      </c>
      <c r="G14" t="s">
        <v>278</v>
      </c>
      <c r="H14" t="s">
        <v>314</v>
      </c>
      <c r="I14" t="s">
        <v>381</v>
      </c>
      <c r="J14" t="s">
        <v>316</v>
      </c>
      <c r="K14" t="s">
        <v>294</v>
      </c>
      <c r="L14" t="s">
        <v>318</v>
      </c>
      <c r="M14" t="s">
        <v>382</v>
      </c>
      <c r="N14" t="s">
        <v>297</v>
      </c>
      <c r="O14" t="s">
        <v>285</v>
      </c>
      <c r="P14">
        <v>200108</v>
      </c>
      <c r="Q14">
        <v>200108</v>
      </c>
      <c r="R14" t="s">
        <v>320</v>
      </c>
      <c r="S14">
        <v>86915127</v>
      </c>
      <c r="U14">
        <v>13777868178</v>
      </c>
      <c r="V14" t="s">
        <v>383</v>
      </c>
      <c r="W14" t="s">
        <v>384</v>
      </c>
      <c r="X14">
        <v>310018</v>
      </c>
      <c r="Y14" t="s">
        <v>385</v>
      </c>
    </row>
    <row r="15" spans="1:27" ht="27.75" hidden="1" customHeight="1">
      <c r="A15" t="s">
        <v>274</v>
      </c>
      <c r="B15" t="s">
        <v>386</v>
      </c>
      <c r="C15" t="s">
        <v>387</v>
      </c>
      <c r="E15" t="s">
        <v>276</v>
      </c>
      <c r="F15" t="s">
        <v>388</v>
      </c>
      <c r="G15" t="s">
        <v>278</v>
      </c>
      <c r="H15" t="s">
        <v>326</v>
      </c>
      <c r="I15" t="s">
        <v>389</v>
      </c>
      <c r="J15" t="s">
        <v>316</v>
      </c>
      <c r="K15" t="s">
        <v>294</v>
      </c>
      <c r="L15" t="s">
        <v>318</v>
      </c>
      <c r="M15" t="s">
        <v>319</v>
      </c>
      <c r="N15" t="s">
        <v>297</v>
      </c>
      <c r="O15" t="s">
        <v>285</v>
      </c>
      <c r="P15">
        <v>200209</v>
      </c>
      <c r="Q15">
        <v>200210</v>
      </c>
      <c r="R15" t="s">
        <v>308</v>
      </c>
      <c r="S15">
        <v>86919084</v>
      </c>
      <c r="U15">
        <v>13588045138</v>
      </c>
      <c r="V15" t="s">
        <v>390</v>
      </c>
      <c r="W15" t="s">
        <v>391</v>
      </c>
      <c r="X15">
        <v>310018</v>
      </c>
      <c r="Y15" t="s">
        <v>392</v>
      </c>
    </row>
    <row r="16" spans="1:27" ht="27.75" hidden="1" customHeight="1">
      <c r="A16" t="s">
        <v>274</v>
      </c>
      <c r="B16" t="s">
        <v>393</v>
      </c>
      <c r="C16" t="s">
        <v>394</v>
      </c>
      <c r="E16" t="s">
        <v>276</v>
      </c>
      <c r="F16" t="s">
        <v>388</v>
      </c>
      <c r="G16" t="s">
        <v>278</v>
      </c>
      <c r="H16" t="s">
        <v>305</v>
      </c>
      <c r="I16" t="s">
        <v>395</v>
      </c>
      <c r="J16" t="s">
        <v>316</v>
      </c>
      <c r="K16" t="s">
        <v>294</v>
      </c>
      <c r="L16" t="s">
        <v>318</v>
      </c>
      <c r="M16" t="s">
        <v>396</v>
      </c>
      <c r="N16" t="s">
        <v>397</v>
      </c>
      <c r="O16" t="s">
        <v>397</v>
      </c>
      <c r="P16">
        <v>199609</v>
      </c>
      <c r="Q16">
        <v>200707</v>
      </c>
      <c r="S16">
        <v>86873836</v>
      </c>
      <c r="U16">
        <v>13588006826</v>
      </c>
      <c r="V16" t="s">
        <v>398</v>
      </c>
      <c r="W16" t="s">
        <v>399</v>
      </c>
      <c r="X16">
        <v>310019</v>
      </c>
      <c r="Y16" t="s">
        <v>400</v>
      </c>
    </row>
    <row r="17" spans="1:25" ht="27.75" hidden="1" customHeight="1">
      <c r="A17" t="s">
        <v>274</v>
      </c>
      <c r="B17" t="s">
        <v>78</v>
      </c>
      <c r="C17" t="s">
        <v>28</v>
      </c>
      <c r="E17" t="s">
        <v>276</v>
      </c>
      <c r="F17" t="s">
        <v>388</v>
      </c>
      <c r="G17" t="s">
        <v>278</v>
      </c>
      <c r="H17" t="s">
        <v>401</v>
      </c>
      <c r="I17" t="s">
        <v>402</v>
      </c>
      <c r="J17" t="s">
        <v>316</v>
      </c>
      <c r="K17" t="s">
        <v>294</v>
      </c>
      <c r="L17" t="s">
        <v>318</v>
      </c>
      <c r="M17" t="s">
        <v>403</v>
      </c>
      <c r="N17" t="s">
        <v>404</v>
      </c>
      <c r="O17" t="s">
        <v>285</v>
      </c>
      <c r="P17">
        <v>200808</v>
      </c>
      <c r="Q17">
        <v>200808</v>
      </c>
      <c r="S17">
        <v>86873837</v>
      </c>
      <c r="U17">
        <v>13516878820</v>
      </c>
      <c r="V17" t="s">
        <v>405</v>
      </c>
    </row>
    <row r="18" spans="1:25" ht="27.75" hidden="1" customHeight="1">
      <c r="A18" t="s">
        <v>274</v>
      </c>
      <c r="B18">
        <v>41278</v>
      </c>
      <c r="C18" t="s">
        <v>406</v>
      </c>
      <c r="E18" t="s">
        <v>276</v>
      </c>
      <c r="F18" t="s">
        <v>277</v>
      </c>
      <c r="G18" t="s">
        <v>278</v>
      </c>
      <c r="H18" t="s">
        <v>407</v>
      </c>
      <c r="I18" t="s">
        <v>408</v>
      </c>
      <c r="J18" t="s">
        <v>359</v>
      </c>
      <c r="K18" t="s">
        <v>294</v>
      </c>
      <c r="L18" t="s">
        <v>409</v>
      </c>
      <c r="M18" t="s">
        <v>410</v>
      </c>
      <c r="N18" t="s">
        <v>285</v>
      </c>
      <c r="O18" t="s">
        <v>285</v>
      </c>
      <c r="P18">
        <v>201107</v>
      </c>
      <c r="Q18">
        <v>201107</v>
      </c>
      <c r="S18">
        <v>86919084</v>
      </c>
      <c r="U18">
        <v>18814875989</v>
      </c>
      <c r="V18" t="s">
        <v>411</v>
      </c>
      <c r="W18" t="s">
        <v>412</v>
      </c>
    </row>
    <row r="19" spans="1:25" ht="27.75" hidden="1" customHeight="1">
      <c r="A19" t="s">
        <v>274</v>
      </c>
      <c r="B19">
        <v>41483</v>
      </c>
      <c r="C19" t="s">
        <v>413</v>
      </c>
      <c r="E19" t="s">
        <v>276</v>
      </c>
      <c r="F19" t="s">
        <v>277</v>
      </c>
      <c r="G19" t="s">
        <v>278</v>
      </c>
      <c r="H19" t="s">
        <v>414</v>
      </c>
      <c r="I19" t="s">
        <v>415</v>
      </c>
      <c r="J19" t="s">
        <v>359</v>
      </c>
      <c r="K19" t="s">
        <v>294</v>
      </c>
      <c r="L19" t="s">
        <v>409</v>
      </c>
      <c r="M19" t="s">
        <v>416</v>
      </c>
      <c r="N19" t="s">
        <v>285</v>
      </c>
      <c r="O19" t="s">
        <v>285</v>
      </c>
      <c r="P19">
        <v>201307</v>
      </c>
      <c r="Q19">
        <v>201307</v>
      </c>
      <c r="S19">
        <v>86873837</v>
      </c>
      <c r="U19">
        <v>13588481221</v>
      </c>
      <c r="V19" t="s">
        <v>417</v>
      </c>
      <c r="W19" t="s">
        <v>418</v>
      </c>
    </row>
    <row r="20" spans="1:25" ht="31.5" customHeight="1">
      <c r="A20" t="s">
        <v>274</v>
      </c>
      <c r="B20" t="s">
        <v>3</v>
      </c>
      <c r="C20" t="s">
        <v>4</v>
      </c>
      <c r="E20" t="s">
        <v>419</v>
      </c>
      <c r="F20" t="s">
        <v>388</v>
      </c>
      <c r="G20" t="s">
        <v>341</v>
      </c>
      <c r="H20" t="s">
        <v>420</v>
      </c>
      <c r="I20" t="s">
        <v>421</v>
      </c>
      <c r="J20" t="s">
        <v>422</v>
      </c>
      <c r="K20" t="s">
        <v>282</v>
      </c>
      <c r="L20" t="s">
        <v>295</v>
      </c>
      <c r="M20" t="s">
        <v>296</v>
      </c>
      <c r="N20" t="s">
        <v>404</v>
      </c>
      <c r="O20" t="s">
        <v>285</v>
      </c>
      <c r="P20">
        <v>198308</v>
      </c>
      <c r="Q20">
        <v>199004</v>
      </c>
      <c r="U20">
        <v>13588087966</v>
      </c>
      <c r="V20" t="s">
        <v>423</v>
      </c>
    </row>
    <row r="21" spans="1:25" ht="33" customHeight="1">
      <c r="A21" t="s">
        <v>274</v>
      </c>
      <c r="B21" t="s">
        <v>424</v>
      </c>
      <c r="C21" t="s">
        <v>425</v>
      </c>
      <c r="E21" t="s">
        <v>276</v>
      </c>
      <c r="F21" t="s">
        <v>388</v>
      </c>
      <c r="G21" t="s">
        <v>278</v>
      </c>
      <c r="H21" t="s">
        <v>426</v>
      </c>
      <c r="I21" t="s">
        <v>427</v>
      </c>
      <c r="J21" t="s">
        <v>281</v>
      </c>
      <c r="K21" t="s">
        <v>282</v>
      </c>
      <c r="L21" t="s">
        <v>283</v>
      </c>
      <c r="M21" t="s">
        <v>428</v>
      </c>
      <c r="N21" t="s">
        <v>397</v>
      </c>
      <c r="O21" t="s">
        <v>397</v>
      </c>
      <c r="P21">
        <v>198607</v>
      </c>
      <c r="Q21">
        <v>200606</v>
      </c>
      <c r="R21" t="s">
        <v>298</v>
      </c>
      <c r="S21">
        <v>86919165</v>
      </c>
      <c r="U21">
        <v>13157192089</v>
      </c>
      <c r="V21" t="s">
        <v>429</v>
      </c>
      <c r="W21" t="s">
        <v>430</v>
      </c>
      <c r="X21">
        <v>310018</v>
      </c>
      <c r="Y21" t="s">
        <v>431</v>
      </c>
    </row>
    <row r="22" spans="1:25" ht="27.75" customHeight="1">
      <c r="A22" t="s">
        <v>274</v>
      </c>
      <c r="B22" t="s">
        <v>432</v>
      </c>
      <c r="C22" t="s">
        <v>433</v>
      </c>
      <c r="E22" t="s">
        <v>276</v>
      </c>
      <c r="F22" t="s">
        <v>388</v>
      </c>
      <c r="G22" t="s">
        <v>278</v>
      </c>
      <c r="H22" t="s">
        <v>426</v>
      </c>
      <c r="I22" t="s">
        <v>434</v>
      </c>
      <c r="J22" t="s">
        <v>281</v>
      </c>
      <c r="K22" t="s">
        <v>282</v>
      </c>
      <c r="L22" t="s">
        <v>283</v>
      </c>
      <c r="M22" t="s">
        <v>435</v>
      </c>
      <c r="N22" t="s">
        <v>297</v>
      </c>
      <c r="O22" t="s">
        <v>285</v>
      </c>
      <c r="P22">
        <v>198607</v>
      </c>
      <c r="Q22">
        <v>200102</v>
      </c>
      <c r="R22" t="s">
        <v>345</v>
      </c>
      <c r="S22">
        <v>86919161</v>
      </c>
      <c r="U22">
        <v>13805747836</v>
      </c>
      <c r="V22" t="s">
        <v>436</v>
      </c>
      <c r="W22" t="s">
        <v>437</v>
      </c>
      <c r="X22">
        <v>310018</v>
      </c>
      <c r="Y22" t="s">
        <v>438</v>
      </c>
    </row>
    <row r="23" spans="1:25" ht="42" customHeight="1">
      <c r="A23" t="s">
        <v>439</v>
      </c>
      <c r="B23" t="s">
        <v>440</v>
      </c>
      <c r="C23" t="s">
        <v>441</v>
      </c>
      <c r="D23" t="s">
        <v>442</v>
      </c>
      <c r="E23" t="s">
        <v>276</v>
      </c>
      <c r="F23" t="s">
        <v>388</v>
      </c>
      <c r="G23" t="s">
        <v>341</v>
      </c>
      <c r="H23" t="s">
        <v>443</v>
      </c>
      <c r="I23" t="s">
        <v>444</v>
      </c>
      <c r="J23" t="s">
        <v>445</v>
      </c>
      <c r="K23" t="s">
        <v>282</v>
      </c>
      <c r="L23" t="s">
        <v>295</v>
      </c>
      <c r="M23" t="s">
        <v>296</v>
      </c>
      <c r="N23" t="s">
        <v>397</v>
      </c>
      <c r="O23" t="s">
        <v>397</v>
      </c>
      <c r="P23">
        <v>199801</v>
      </c>
      <c r="Q23">
        <v>200304</v>
      </c>
      <c r="R23" t="s">
        <v>446</v>
      </c>
      <c r="S23">
        <v>86919165</v>
      </c>
      <c r="U23">
        <v>13868139686</v>
      </c>
      <c r="V23" t="s">
        <v>447</v>
      </c>
      <c r="W23" t="s">
        <v>448</v>
      </c>
      <c r="X23">
        <v>310018</v>
      </c>
      <c r="Y23" t="s">
        <v>449</v>
      </c>
    </row>
    <row r="24" spans="1:25" ht="42" customHeight="1">
      <c r="A24" t="s">
        <v>439</v>
      </c>
      <c r="B24" t="s">
        <v>450</v>
      </c>
      <c r="C24" t="s">
        <v>451</v>
      </c>
      <c r="E24" t="s">
        <v>276</v>
      </c>
      <c r="F24" t="s">
        <v>388</v>
      </c>
      <c r="G24" t="s">
        <v>278</v>
      </c>
      <c r="H24" t="s">
        <v>373</v>
      </c>
      <c r="I24" t="s">
        <v>452</v>
      </c>
      <c r="J24" t="s">
        <v>293</v>
      </c>
      <c r="K24" t="s">
        <v>282</v>
      </c>
      <c r="L24" t="s">
        <v>295</v>
      </c>
      <c r="M24" t="s">
        <v>453</v>
      </c>
      <c r="N24" t="s">
        <v>397</v>
      </c>
      <c r="O24" t="s">
        <v>397</v>
      </c>
      <c r="P24">
        <v>200408</v>
      </c>
      <c r="Q24">
        <v>200408</v>
      </c>
      <c r="R24" t="s">
        <v>454</v>
      </c>
      <c r="S24">
        <v>86919165</v>
      </c>
      <c r="U24">
        <v>13175075306</v>
      </c>
      <c r="V24" t="s">
        <v>455</v>
      </c>
      <c r="W24" t="s">
        <v>456</v>
      </c>
      <c r="X24">
        <v>310012</v>
      </c>
      <c r="Y24" t="s">
        <v>457</v>
      </c>
    </row>
    <row r="25" spans="1:25" ht="42" customHeight="1">
      <c r="A25" t="s">
        <v>439</v>
      </c>
      <c r="B25" t="s">
        <v>458</v>
      </c>
      <c r="C25" t="s">
        <v>459</v>
      </c>
      <c r="E25" t="s">
        <v>276</v>
      </c>
      <c r="F25" t="s">
        <v>388</v>
      </c>
      <c r="G25" t="s">
        <v>341</v>
      </c>
      <c r="H25" t="s">
        <v>460</v>
      </c>
      <c r="I25" t="s">
        <v>461</v>
      </c>
      <c r="J25" t="s">
        <v>281</v>
      </c>
      <c r="K25" t="s">
        <v>282</v>
      </c>
      <c r="L25" t="s">
        <v>283</v>
      </c>
      <c r="M25" t="s">
        <v>296</v>
      </c>
      <c r="N25" t="s">
        <v>397</v>
      </c>
      <c r="O25" t="s">
        <v>397</v>
      </c>
      <c r="P25">
        <v>200406</v>
      </c>
      <c r="Q25">
        <v>200406</v>
      </c>
      <c r="R25" t="s">
        <v>462</v>
      </c>
      <c r="S25">
        <v>86919163</v>
      </c>
      <c r="U25">
        <v>13588081952</v>
      </c>
      <c r="V25" t="s">
        <v>463</v>
      </c>
      <c r="W25" t="s">
        <v>464</v>
      </c>
      <c r="X25">
        <v>310018</v>
      </c>
      <c r="Y25" t="s">
        <v>465</v>
      </c>
    </row>
    <row r="26" spans="1:25" ht="42" customHeight="1">
      <c r="A26" t="s">
        <v>439</v>
      </c>
      <c r="B26" t="s">
        <v>466</v>
      </c>
      <c r="C26" t="s">
        <v>467</v>
      </c>
      <c r="D26" t="s">
        <v>468</v>
      </c>
      <c r="E26" t="s">
        <v>276</v>
      </c>
      <c r="F26" t="s">
        <v>277</v>
      </c>
      <c r="G26" t="s">
        <v>341</v>
      </c>
      <c r="H26" t="s">
        <v>469</v>
      </c>
      <c r="I26" t="s">
        <v>470</v>
      </c>
      <c r="J26" t="s">
        <v>293</v>
      </c>
      <c r="K26" t="s">
        <v>282</v>
      </c>
      <c r="L26" t="s">
        <v>295</v>
      </c>
      <c r="M26" t="s">
        <v>403</v>
      </c>
      <c r="N26" t="s">
        <v>397</v>
      </c>
      <c r="O26" t="s">
        <v>397</v>
      </c>
      <c r="P26">
        <v>199509</v>
      </c>
      <c r="Q26">
        <v>200510</v>
      </c>
      <c r="R26" t="s">
        <v>454</v>
      </c>
      <c r="S26">
        <v>86919163</v>
      </c>
      <c r="U26">
        <v>18605811117</v>
      </c>
      <c r="V26" t="s">
        <v>471</v>
      </c>
      <c r="W26" t="s">
        <v>472</v>
      </c>
      <c r="X26">
        <v>310012</v>
      </c>
      <c r="Y26" t="s">
        <v>473</v>
      </c>
    </row>
    <row r="27" spans="1:25" ht="42" customHeight="1">
      <c r="A27" t="s">
        <v>439</v>
      </c>
      <c r="B27" t="s">
        <v>474</v>
      </c>
      <c r="C27" t="s">
        <v>475</v>
      </c>
      <c r="E27" t="s">
        <v>276</v>
      </c>
      <c r="F27" t="s">
        <v>388</v>
      </c>
      <c r="G27" t="s">
        <v>278</v>
      </c>
      <c r="H27" t="s">
        <v>476</v>
      </c>
      <c r="I27" t="s">
        <v>477</v>
      </c>
      <c r="J27" t="s">
        <v>293</v>
      </c>
      <c r="K27" t="s">
        <v>282</v>
      </c>
      <c r="L27" t="s">
        <v>295</v>
      </c>
      <c r="M27" t="s">
        <v>319</v>
      </c>
      <c r="N27" t="s">
        <v>285</v>
      </c>
      <c r="O27" t="s">
        <v>285</v>
      </c>
      <c r="P27">
        <v>200505</v>
      </c>
      <c r="Q27">
        <v>200505</v>
      </c>
      <c r="R27" t="s">
        <v>308</v>
      </c>
      <c r="S27">
        <v>86919165</v>
      </c>
      <c r="U27">
        <v>18667116868</v>
      </c>
      <c r="V27" t="s">
        <v>478</v>
      </c>
      <c r="W27" t="s">
        <v>479</v>
      </c>
      <c r="X27">
        <v>310018</v>
      </c>
      <c r="Y27" t="s">
        <v>480</v>
      </c>
    </row>
    <row r="28" spans="1:25" ht="42" customHeight="1">
      <c r="A28" t="s">
        <v>439</v>
      </c>
      <c r="B28" t="s">
        <v>481</v>
      </c>
      <c r="C28" t="s">
        <v>482</v>
      </c>
      <c r="E28" t="s">
        <v>276</v>
      </c>
      <c r="F28" t="s">
        <v>388</v>
      </c>
      <c r="G28" t="s">
        <v>341</v>
      </c>
      <c r="H28" t="s">
        <v>483</v>
      </c>
      <c r="I28" t="s">
        <v>484</v>
      </c>
      <c r="J28" t="s">
        <v>485</v>
      </c>
      <c r="K28" t="s">
        <v>282</v>
      </c>
      <c r="L28" t="s">
        <v>283</v>
      </c>
      <c r="M28" t="s">
        <v>296</v>
      </c>
      <c r="N28" t="s">
        <v>397</v>
      </c>
      <c r="O28" t="s">
        <v>397</v>
      </c>
      <c r="P28">
        <v>199008</v>
      </c>
      <c r="Q28">
        <v>200009</v>
      </c>
      <c r="R28" t="s">
        <v>462</v>
      </c>
      <c r="S28">
        <v>86919163</v>
      </c>
      <c r="U28">
        <v>13957154746</v>
      </c>
      <c r="V28" t="s">
        <v>486</v>
      </c>
      <c r="W28" t="s">
        <v>487</v>
      </c>
      <c r="X28">
        <v>310012</v>
      </c>
      <c r="Y28" t="s">
        <v>488</v>
      </c>
    </row>
    <row r="29" spans="1:25" ht="42" customHeight="1">
      <c r="A29" t="s">
        <v>439</v>
      </c>
      <c r="B29" t="s">
        <v>489</v>
      </c>
      <c r="C29" t="s">
        <v>490</v>
      </c>
      <c r="D29" t="s">
        <v>442</v>
      </c>
      <c r="E29" t="s">
        <v>276</v>
      </c>
      <c r="F29" t="s">
        <v>388</v>
      </c>
      <c r="G29" t="s">
        <v>278</v>
      </c>
      <c r="H29" t="s">
        <v>373</v>
      </c>
      <c r="I29" t="s">
        <v>491</v>
      </c>
      <c r="J29" t="s">
        <v>445</v>
      </c>
      <c r="K29" t="s">
        <v>282</v>
      </c>
      <c r="L29" t="s">
        <v>295</v>
      </c>
      <c r="M29" t="s">
        <v>319</v>
      </c>
      <c r="N29" t="s">
        <v>285</v>
      </c>
      <c r="O29" t="s">
        <v>285</v>
      </c>
      <c r="P29">
        <v>200109</v>
      </c>
      <c r="Q29">
        <v>200109</v>
      </c>
      <c r="R29" t="s">
        <v>320</v>
      </c>
      <c r="S29">
        <v>86919165</v>
      </c>
      <c r="U29">
        <v>13989897895</v>
      </c>
      <c r="V29" t="s">
        <v>492</v>
      </c>
      <c r="W29" t="s">
        <v>493</v>
      </c>
      <c r="X29" t="s">
        <v>493</v>
      </c>
      <c r="Y29" t="s">
        <v>493</v>
      </c>
    </row>
    <row r="30" spans="1:25" ht="42" customHeight="1">
      <c r="A30" t="s">
        <v>439</v>
      </c>
      <c r="B30" t="s">
        <v>494</v>
      </c>
      <c r="C30" t="s">
        <v>495</v>
      </c>
      <c r="D30" t="s">
        <v>442</v>
      </c>
      <c r="E30" t="s">
        <v>276</v>
      </c>
      <c r="F30" t="s">
        <v>388</v>
      </c>
      <c r="G30" t="s">
        <v>278</v>
      </c>
      <c r="H30" t="s">
        <v>314</v>
      </c>
      <c r="I30" t="s">
        <v>496</v>
      </c>
      <c r="J30" t="s">
        <v>293</v>
      </c>
      <c r="K30" t="s">
        <v>282</v>
      </c>
      <c r="L30" t="s">
        <v>295</v>
      </c>
      <c r="M30" t="s">
        <v>296</v>
      </c>
      <c r="N30" t="s">
        <v>397</v>
      </c>
      <c r="O30" t="s">
        <v>397</v>
      </c>
      <c r="P30">
        <v>200506</v>
      </c>
      <c r="Q30">
        <v>200506</v>
      </c>
      <c r="R30" t="s">
        <v>497</v>
      </c>
      <c r="S30">
        <v>86919163</v>
      </c>
      <c r="U30">
        <v>18957104947</v>
      </c>
      <c r="V30" t="s">
        <v>498</v>
      </c>
      <c r="W30" t="s">
        <v>499</v>
      </c>
      <c r="X30">
        <v>310012</v>
      </c>
      <c r="Y30" t="s">
        <v>500</v>
      </c>
    </row>
    <row r="31" spans="1:25" ht="42" customHeight="1">
      <c r="A31" t="s">
        <v>439</v>
      </c>
      <c r="B31" t="s">
        <v>501</v>
      </c>
      <c r="C31" t="s">
        <v>502</v>
      </c>
      <c r="D31" t="s">
        <v>503</v>
      </c>
      <c r="E31" t="s">
        <v>276</v>
      </c>
      <c r="F31" t="s">
        <v>277</v>
      </c>
      <c r="G31" t="s">
        <v>278</v>
      </c>
      <c r="H31" t="s">
        <v>460</v>
      </c>
      <c r="I31" t="s">
        <v>504</v>
      </c>
      <c r="J31" t="s">
        <v>316</v>
      </c>
      <c r="K31" t="s">
        <v>282</v>
      </c>
      <c r="L31" t="s">
        <v>318</v>
      </c>
      <c r="M31" t="s">
        <v>296</v>
      </c>
      <c r="N31" t="s">
        <v>397</v>
      </c>
      <c r="O31" t="s">
        <v>397</v>
      </c>
      <c r="P31">
        <v>199809</v>
      </c>
      <c r="Q31">
        <v>200404</v>
      </c>
      <c r="R31" t="s">
        <v>505</v>
      </c>
      <c r="S31">
        <v>86919163</v>
      </c>
      <c r="U31">
        <v>13185001577</v>
      </c>
      <c r="V31" t="s">
        <v>506</v>
      </c>
      <c r="W31" t="s">
        <v>507</v>
      </c>
      <c r="X31">
        <v>310012</v>
      </c>
      <c r="Y31" t="s">
        <v>508</v>
      </c>
    </row>
    <row r="32" spans="1:25" ht="42" customHeight="1">
      <c r="A32" t="s">
        <v>439</v>
      </c>
      <c r="B32" t="s">
        <v>509</v>
      </c>
      <c r="C32" t="s">
        <v>510</v>
      </c>
      <c r="D32" t="s">
        <v>442</v>
      </c>
      <c r="E32" t="s">
        <v>276</v>
      </c>
      <c r="F32" t="s">
        <v>388</v>
      </c>
      <c r="G32" t="s">
        <v>341</v>
      </c>
      <c r="H32" t="s">
        <v>511</v>
      </c>
      <c r="I32" t="s">
        <v>512</v>
      </c>
      <c r="J32" t="s">
        <v>293</v>
      </c>
      <c r="K32" t="s">
        <v>282</v>
      </c>
      <c r="L32" t="s">
        <v>295</v>
      </c>
      <c r="M32" t="s">
        <v>296</v>
      </c>
      <c r="N32" t="s">
        <v>397</v>
      </c>
      <c r="O32" t="s">
        <v>397</v>
      </c>
      <c r="P32">
        <v>199508</v>
      </c>
      <c r="Q32">
        <v>200506</v>
      </c>
      <c r="R32" t="s">
        <v>454</v>
      </c>
      <c r="S32">
        <v>86919163</v>
      </c>
      <c r="U32">
        <v>13868080672</v>
      </c>
      <c r="V32" t="s">
        <v>513</v>
      </c>
      <c r="W32">
        <v>330726701128331</v>
      </c>
      <c r="X32">
        <v>310012</v>
      </c>
      <c r="Y32" t="s">
        <v>514</v>
      </c>
    </row>
    <row r="33" spans="1:26" ht="42" customHeight="1">
      <c r="A33" t="s">
        <v>439</v>
      </c>
      <c r="B33" t="s">
        <v>515</v>
      </c>
      <c r="C33" t="s">
        <v>516</v>
      </c>
      <c r="D33" t="s">
        <v>442</v>
      </c>
      <c r="E33" t="s">
        <v>276</v>
      </c>
      <c r="F33" t="s">
        <v>388</v>
      </c>
      <c r="G33" t="s">
        <v>341</v>
      </c>
      <c r="H33" t="s">
        <v>443</v>
      </c>
      <c r="I33" t="s">
        <v>517</v>
      </c>
      <c r="J33" t="s">
        <v>293</v>
      </c>
      <c r="K33" t="s">
        <v>282</v>
      </c>
      <c r="L33" t="s">
        <v>295</v>
      </c>
      <c r="M33" t="s">
        <v>296</v>
      </c>
      <c r="N33" t="s">
        <v>397</v>
      </c>
      <c r="O33" t="s">
        <v>397</v>
      </c>
      <c r="P33">
        <v>200604</v>
      </c>
      <c r="Q33">
        <v>200612</v>
      </c>
      <c r="R33" t="s">
        <v>497</v>
      </c>
      <c r="U33">
        <v>13186989660</v>
      </c>
      <c r="V33" t="s">
        <v>518</v>
      </c>
      <c r="W33" t="s">
        <v>519</v>
      </c>
      <c r="X33">
        <v>310012</v>
      </c>
      <c r="Y33" t="s">
        <v>520</v>
      </c>
    </row>
    <row r="34" spans="1:26" ht="42" customHeight="1">
      <c r="A34" t="s">
        <v>439</v>
      </c>
      <c r="B34" t="s">
        <v>521</v>
      </c>
      <c r="C34" t="s">
        <v>522</v>
      </c>
      <c r="D34" t="s">
        <v>442</v>
      </c>
      <c r="E34" t="s">
        <v>276</v>
      </c>
      <c r="F34" t="s">
        <v>388</v>
      </c>
      <c r="G34" t="s">
        <v>341</v>
      </c>
      <c r="H34" t="s">
        <v>314</v>
      </c>
      <c r="I34" t="s">
        <v>523</v>
      </c>
      <c r="J34" t="s">
        <v>293</v>
      </c>
      <c r="K34" t="s">
        <v>282</v>
      </c>
      <c r="L34" t="s">
        <v>295</v>
      </c>
      <c r="M34" t="s">
        <v>296</v>
      </c>
      <c r="N34" t="s">
        <v>397</v>
      </c>
      <c r="O34" t="s">
        <v>397</v>
      </c>
      <c r="P34">
        <v>200707</v>
      </c>
      <c r="Q34">
        <v>200707</v>
      </c>
      <c r="R34" t="s">
        <v>446</v>
      </c>
      <c r="S34">
        <v>86919163</v>
      </c>
      <c r="U34">
        <v>13116788170</v>
      </c>
      <c r="V34" t="s">
        <v>524</v>
      </c>
      <c r="X34" t="s">
        <v>525</v>
      </c>
      <c r="Y34">
        <v>310019</v>
      </c>
      <c r="Z34" t="s">
        <v>526</v>
      </c>
    </row>
    <row r="35" spans="1:26" ht="42" customHeight="1">
      <c r="A35" t="s">
        <v>439</v>
      </c>
      <c r="B35" t="s">
        <v>527</v>
      </c>
      <c r="C35" t="s">
        <v>528</v>
      </c>
      <c r="E35" t="s">
        <v>276</v>
      </c>
      <c r="F35" t="s">
        <v>388</v>
      </c>
      <c r="G35" t="s">
        <v>278</v>
      </c>
      <c r="H35" t="s">
        <v>326</v>
      </c>
      <c r="I35" t="s">
        <v>529</v>
      </c>
      <c r="J35" t="s">
        <v>293</v>
      </c>
      <c r="K35" t="s">
        <v>282</v>
      </c>
      <c r="L35" t="s">
        <v>295</v>
      </c>
      <c r="M35" t="s">
        <v>296</v>
      </c>
      <c r="N35" t="s">
        <v>397</v>
      </c>
      <c r="O35" t="s">
        <v>397</v>
      </c>
      <c r="P35">
        <v>200709</v>
      </c>
      <c r="Q35">
        <v>200709</v>
      </c>
      <c r="R35" t="s">
        <v>446</v>
      </c>
      <c r="U35">
        <v>13093714656</v>
      </c>
      <c r="V35" t="s">
        <v>530</v>
      </c>
      <c r="W35" t="s">
        <v>531</v>
      </c>
      <c r="X35">
        <v>310016</v>
      </c>
      <c r="Y35" t="s">
        <v>532</v>
      </c>
    </row>
    <row r="36" spans="1:26" ht="42" customHeight="1">
      <c r="A36" t="s">
        <v>439</v>
      </c>
      <c r="B36" t="s">
        <v>533</v>
      </c>
      <c r="C36" t="s">
        <v>534</v>
      </c>
      <c r="D36" t="s">
        <v>535</v>
      </c>
      <c r="E36" t="s">
        <v>276</v>
      </c>
      <c r="F36" t="s">
        <v>277</v>
      </c>
      <c r="G36" t="s">
        <v>341</v>
      </c>
      <c r="H36" t="s">
        <v>305</v>
      </c>
      <c r="I36" t="s">
        <v>536</v>
      </c>
      <c r="J36" t="s">
        <v>316</v>
      </c>
      <c r="K36" t="s">
        <v>282</v>
      </c>
      <c r="L36" t="s">
        <v>318</v>
      </c>
      <c r="M36" t="s">
        <v>537</v>
      </c>
      <c r="N36" t="s">
        <v>397</v>
      </c>
      <c r="O36" t="s">
        <v>397</v>
      </c>
      <c r="P36">
        <v>199608</v>
      </c>
      <c r="Q36">
        <v>200710</v>
      </c>
      <c r="R36" t="s">
        <v>538</v>
      </c>
      <c r="S36">
        <v>86919163</v>
      </c>
      <c r="U36">
        <v>13645716806</v>
      </c>
      <c r="V36" t="s">
        <v>539</v>
      </c>
      <c r="W36" t="s">
        <v>540</v>
      </c>
      <c r="X36">
        <v>311122</v>
      </c>
      <c r="Y36" t="s">
        <v>541</v>
      </c>
    </row>
    <row r="37" spans="1:26" ht="42" customHeight="1">
      <c r="A37" t="s">
        <v>439</v>
      </c>
      <c r="B37" t="s">
        <v>542</v>
      </c>
      <c r="C37" t="s">
        <v>543</v>
      </c>
      <c r="D37" t="s">
        <v>535</v>
      </c>
      <c r="E37" t="s">
        <v>276</v>
      </c>
      <c r="F37" t="s">
        <v>388</v>
      </c>
      <c r="G37" t="s">
        <v>341</v>
      </c>
      <c r="H37" t="s">
        <v>460</v>
      </c>
      <c r="I37" t="s">
        <v>544</v>
      </c>
      <c r="J37" t="s">
        <v>445</v>
      </c>
      <c r="K37" t="s">
        <v>282</v>
      </c>
      <c r="L37" t="s">
        <v>295</v>
      </c>
      <c r="M37" t="s">
        <v>545</v>
      </c>
      <c r="N37" t="s">
        <v>397</v>
      </c>
      <c r="O37" t="s">
        <v>397</v>
      </c>
      <c r="P37">
        <v>200808</v>
      </c>
      <c r="Q37">
        <v>200808</v>
      </c>
      <c r="R37" t="s">
        <v>0</v>
      </c>
      <c r="S37">
        <v>86919163</v>
      </c>
      <c r="U37">
        <v>18668160167</v>
      </c>
      <c r="V37" t="s">
        <v>546</v>
      </c>
      <c r="W37" t="s">
        <v>547</v>
      </c>
      <c r="X37">
        <v>310018</v>
      </c>
      <c r="Y37" t="s">
        <v>548</v>
      </c>
    </row>
    <row r="38" spans="1:26" ht="42" customHeight="1">
      <c r="A38" t="s">
        <v>439</v>
      </c>
      <c r="B38" t="s">
        <v>549</v>
      </c>
      <c r="C38" t="s">
        <v>550</v>
      </c>
      <c r="D38" t="s">
        <v>535</v>
      </c>
      <c r="E38" t="s">
        <v>276</v>
      </c>
      <c r="F38" t="s">
        <v>388</v>
      </c>
      <c r="G38" t="s">
        <v>341</v>
      </c>
      <c r="H38" t="s">
        <v>551</v>
      </c>
      <c r="I38" t="s">
        <v>552</v>
      </c>
      <c r="J38" t="s">
        <v>281</v>
      </c>
      <c r="K38" t="s">
        <v>282</v>
      </c>
      <c r="L38" t="s">
        <v>283</v>
      </c>
      <c r="M38" t="s">
        <v>553</v>
      </c>
      <c r="N38" t="s">
        <v>397</v>
      </c>
      <c r="O38" t="s">
        <v>397</v>
      </c>
      <c r="P38">
        <v>199207</v>
      </c>
      <c r="Q38">
        <v>200902</v>
      </c>
      <c r="R38" t="s">
        <v>554</v>
      </c>
      <c r="S38">
        <v>86915145</v>
      </c>
      <c r="U38" t="s">
        <v>555</v>
      </c>
      <c r="V38" t="s">
        <v>556</v>
      </c>
    </row>
    <row r="39" spans="1:26" ht="42" customHeight="1">
      <c r="A39" t="s">
        <v>439</v>
      </c>
      <c r="B39" t="s">
        <v>557</v>
      </c>
      <c r="C39" t="s">
        <v>558</v>
      </c>
      <c r="D39" t="s">
        <v>442</v>
      </c>
      <c r="E39" t="s">
        <v>276</v>
      </c>
      <c r="F39" t="s">
        <v>388</v>
      </c>
      <c r="G39" t="s">
        <v>278</v>
      </c>
      <c r="H39" t="s">
        <v>559</v>
      </c>
      <c r="I39" t="s">
        <v>560</v>
      </c>
      <c r="J39" t="s">
        <v>293</v>
      </c>
      <c r="K39" t="s">
        <v>282</v>
      </c>
      <c r="L39" t="s">
        <v>295</v>
      </c>
      <c r="M39" t="s">
        <v>561</v>
      </c>
      <c r="N39" t="s">
        <v>397</v>
      </c>
      <c r="O39" t="s">
        <v>397</v>
      </c>
      <c r="P39">
        <v>200907</v>
      </c>
      <c r="Q39">
        <v>200907</v>
      </c>
      <c r="R39" t="s">
        <v>562</v>
      </c>
      <c r="S39">
        <v>86919078</v>
      </c>
      <c r="U39">
        <v>15068726897</v>
      </c>
      <c r="V39" t="s">
        <v>563</v>
      </c>
      <c r="W39" t="s">
        <v>564</v>
      </c>
      <c r="X39">
        <v>310018</v>
      </c>
      <c r="Y39" t="s">
        <v>565</v>
      </c>
    </row>
    <row r="40" spans="1:26" ht="42" customHeight="1">
      <c r="A40" t="s">
        <v>439</v>
      </c>
      <c r="B40" t="s">
        <v>566</v>
      </c>
      <c r="C40" t="s">
        <v>567</v>
      </c>
      <c r="E40" t="s">
        <v>276</v>
      </c>
      <c r="F40" t="s">
        <v>277</v>
      </c>
      <c r="G40" t="s">
        <v>278</v>
      </c>
      <c r="H40" t="s">
        <v>559</v>
      </c>
      <c r="I40" t="s">
        <v>568</v>
      </c>
      <c r="J40" t="s">
        <v>293</v>
      </c>
      <c r="K40" t="s">
        <v>282</v>
      </c>
      <c r="L40" t="s">
        <v>295</v>
      </c>
      <c r="M40" t="s">
        <v>296</v>
      </c>
      <c r="N40" t="s">
        <v>397</v>
      </c>
      <c r="O40" t="s">
        <v>397</v>
      </c>
      <c r="P40">
        <v>200808</v>
      </c>
      <c r="Q40">
        <v>200808</v>
      </c>
      <c r="R40" t="s">
        <v>497</v>
      </c>
      <c r="S40">
        <v>86878671</v>
      </c>
      <c r="U40">
        <v>13634188483</v>
      </c>
      <c r="V40" t="s">
        <v>569</v>
      </c>
      <c r="X40" t="s">
        <v>570</v>
      </c>
      <c r="Y40">
        <v>310018</v>
      </c>
      <c r="Z40" t="s">
        <v>571</v>
      </c>
    </row>
    <row r="41" spans="1:26" ht="42" customHeight="1">
      <c r="A41" t="s">
        <v>439</v>
      </c>
      <c r="B41" t="s">
        <v>572</v>
      </c>
      <c r="C41" t="s">
        <v>573</v>
      </c>
      <c r="D41" t="s">
        <v>574</v>
      </c>
      <c r="E41" t="s">
        <v>276</v>
      </c>
      <c r="F41" t="s">
        <v>388</v>
      </c>
      <c r="G41" t="s">
        <v>341</v>
      </c>
      <c r="H41" t="s">
        <v>291</v>
      </c>
      <c r="I41" t="s">
        <v>575</v>
      </c>
      <c r="J41" t="s">
        <v>293</v>
      </c>
      <c r="K41" t="s">
        <v>282</v>
      </c>
      <c r="L41" t="s">
        <v>295</v>
      </c>
      <c r="M41" t="s">
        <v>576</v>
      </c>
      <c r="N41" t="s">
        <v>397</v>
      </c>
      <c r="O41" t="s">
        <v>397</v>
      </c>
      <c r="P41">
        <v>199207</v>
      </c>
      <c r="Q41">
        <v>201003</v>
      </c>
      <c r="R41" t="s">
        <v>577</v>
      </c>
      <c r="S41">
        <v>86919078</v>
      </c>
      <c r="U41">
        <v>18658158650</v>
      </c>
      <c r="V41" t="s">
        <v>578</v>
      </c>
      <c r="W41" t="s">
        <v>579</v>
      </c>
      <c r="X41">
        <v>310018</v>
      </c>
      <c r="Y41" t="s">
        <v>580</v>
      </c>
    </row>
    <row r="42" spans="1:26" ht="42" customHeight="1">
      <c r="A42" t="s">
        <v>439</v>
      </c>
      <c r="B42" t="s">
        <v>581</v>
      </c>
      <c r="C42" t="s">
        <v>582</v>
      </c>
      <c r="E42" t="s">
        <v>276</v>
      </c>
      <c r="F42" t="s">
        <v>388</v>
      </c>
      <c r="G42" t="s">
        <v>278</v>
      </c>
      <c r="H42" t="s">
        <v>314</v>
      </c>
      <c r="I42" t="s">
        <v>583</v>
      </c>
      <c r="J42" t="s">
        <v>316</v>
      </c>
      <c r="K42" t="s">
        <v>282</v>
      </c>
      <c r="L42" t="s">
        <v>318</v>
      </c>
      <c r="M42" t="s">
        <v>584</v>
      </c>
      <c r="N42" t="s">
        <v>397</v>
      </c>
      <c r="O42" t="s">
        <v>397</v>
      </c>
      <c r="P42">
        <v>200112</v>
      </c>
      <c r="Q42">
        <v>201004</v>
      </c>
      <c r="R42" t="s">
        <v>0</v>
      </c>
      <c r="S42">
        <v>86915145</v>
      </c>
      <c r="U42">
        <v>18758198006</v>
      </c>
      <c r="V42" t="s">
        <v>585</v>
      </c>
      <c r="W42" t="s">
        <v>586</v>
      </c>
      <c r="X42">
        <v>310018</v>
      </c>
      <c r="Y42" t="s">
        <v>587</v>
      </c>
    </row>
    <row r="43" spans="1:26" ht="42" customHeight="1">
      <c r="A43" t="s">
        <v>588</v>
      </c>
      <c r="B43" t="s">
        <v>589</v>
      </c>
      <c r="C43" t="s">
        <v>590</v>
      </c>
      <c r="D43" t="s">
        <v>591</v>
      </c>
      <c r="E43" t="s">
        <v>276</v>
      </c>
      <c r="F43" t="s">
        <v>277</v>
      </c>
      <c r="G43" t="s">
        <v>341</v>
      </c>
      <c r="H43" t="s">
        <v>559</v>
      </c>
      <c r="I43" t="s">
        <v>592</v>
      </c>
      <c r="J43" t="s">
        <v>293</v>
      </c>
      <c r="K43" t="s">
        <v>282</v>
      </c>
      <c r="L43" t="s">
        <v>295</v>
      </c>
      <c r="M43" t="s">
        <v>593</v>
      </c>
      <c r="N43" t="s">
        <v>397</v>
      </c>
      <c r="O43" t="s">
        <v>397</v>
      </c>
      <c r="P43">
        <v>200906</v>
      </c>
      <c r="Q43">
        <v>200906</v>
      </c>
      <c r="R43" t="s">
        <v>0</v>
      </c>
      <c r="S43">
        <v>86915094</v>
      </c>
      <c r="U43">
        <v>15088691800</v>
      </c>
      <c r="V43" t="s">
        <v>594</v>
      </c>
      <c r="W43" t="s">
        <v>595</v>
      </c>
      <c r="X43">
        <v>310018</v>
      </c>
      <c r="Y43" t="s">
        <v>596</v>
      </c>
    </row>
    <row r="44" spans="1:26" ht="42" customHeight="1">
      <c r="A44" t="s">
        <v>439</v>
      </c>
      <c r="B44" t="s">
        <v>597</v>
      </c>
      <c r="C44" t="s">
        <v>598</v>
      </c>
      <c r="E44" t="s">
        <v>599</v>
      </c>
      <c r="F44" t="s">
        <v>388</v>
      </c>
      <c r="G44" t="s">
        <v>341</v>
      </c>
      <c r="H44" t="s">
        <v>326</v>
      </c>
      <c r="I44" t="s">
        <v>600</v>
      </c>
      <c r="J44" t="s">
        <v>316</v>
      </c>
      <c r="K44" t="s">
        <v>282</v>
      </c>
      <c r="L44" t="s">
        <v>318</v>
      </c>
      <c r="M44" t="s">
        <v>296</v>
      </c>
      <c r="N44" t="s">
        <v>397</v>
      </c>
      <c r="O44" t="s">
        <v>397</v>
      </c>
      <c r="P44">
        <v>200304</v>
      </c>
      <c r="Q44">
        <v>201006</v>
      </c>
      <c r="R44" t="s">
        <v>0</v>
      </c>
      <c r="U44">
        <v>15067188599</v>
      </c>
      <c r="V44" t="s">
        <v>601</v>
      </c>
      <c r="W44" t="s">
        <v>602</v>
      </c>
      <c r="X44">
        <v>310004</v>
      </c>
      <c r="Y44" t="s">
        <v>603</v>
      </c>
    </row>
    <row r="45" spans="1:26" ht="42" customHeight="1">
      <c r="A45" t="s">
        <v>439</v>
      </c>
      <c r="B45">
        <v>41220</v>
      </c>
      <c r="C45" t="s">
        <v>604</v>
      </c>
      <c r="E45" t="s">
        <v>276</v>
      </c>
      <c r="F45" t="s">
        <v>388</v>
      </c>
      <c r="G45" t="s">
        <v>341</v>
      </c>
      <c r="H45" t="s">
        <v>305</v>
      </c>
      <c r="I45" t="s">
        <v>605</v>
      </c>
      <c r="J45" t="s">
        <v>485</v>
      </c>
      <c r="K45" t="s">
        <v>282</v>
      </c>
      <c r="L45" t="s">
        <v>283</v>
      </c>
      <c r="M45" t="s">
        <v>606</v>
      </c>
      <c r="N45" t="s">
        <v>397</v>
      </c>
      <c r="O45" t="s">
        <v>397</v>
      </c>
      <c r="P45">
        <v>201101</v>
      </c>
      <c r="Q45">
        <v>201101</v>
      </c>
      <c r="U45">
        <v>18952525353</v>
      </c>
      <c r="V45" t="s">
        <v>607</v>
      </c>
    </row>
    <row r="46" spans="1:26" ht="42" customHeight="1">
      <c r="A46" t="s">
        <v>439</v>
      </c>
      <c r="B46">
        <v>41260</v>
      </c>
      <c r="C46" t="s">
        <v>608</v>
      </c>
      <c r="D46" t="s">
        <v>442</v>
      </c>
      <c r="E46" t="s">
        <v>276</v>
      </c>
      <c r="F46" t="s">
        <v>388</v>
      </c>
      <c r="G46" t="s">
        <v>278</v>
      </c>
      <c r="H46" t="s">
        <v>609</v>
      </c>
      <c r="I46" t="s">
        <v>610</v>
      </c>
      <c r="J46" t="s">
        <v>293</v>
      </c>
      <c r="K46" t="s">
        <v>282</v>
      </c>
      <c r="L46" t="s">
        <v>295</v>
      </c>
      <c r="M46" t="s">
        <v>296</v>
      </c>
      <c r="N46" t="s">
        <v>397</v>
      </c>
      <c r="O46" t="s">
        <v>397</v>
      </c>
      <c r="P46">
        <v>201106</v>
      </c>
      <c r="Q46">
        <v>201106</v>
      </c>
      <c r="U46">
        <v>13600537179</v>
      </c>
      <c r="V46" t="s">
        <v>611</v>
      </c>
      <c r="W46" t="s">
        <v>612</v>
      </c>
      <c r="X46">
        <v>310053</v>
      </c>
      <c r="Y46" t="s">
        <v>613</v>
      </c>
    </row>
    <row r="47" spans="1:26" ht="42" customHeight="1">
      <c r="A47" t="s">
        <v>439</v>
      </c>
      <c r="B47" t="s">
        <v>614</v>
      </c>
      <c r="C47" t="s">
        <v>615</v>
      </c>
      <c r="D47" t="s">
        <v>616</v>
      </c>
      <c r="E47" t="s">
        <v>276</v>
      </c>
      <c r="F47" t="s">
        <v>388</v>
      </c>
      <c r="G47" t="s">
        <v>341</v>
      </c>
      <c r="H47" t="s">
        <v>609</v>
      </c>
      <c r="I47" t="s">
        <v>617</v>
      </c>
      <c r="J47" t="s">
        <v>293</v>
      </c>
      <c r="K47" t="s">
        <v>282</v>
      </c>
      <c r="L47" t="s">
        <v>295</v>
      </c>
      <c r="M47" t="s">
        <v>618</v>
      </c>
      <c r="N47" t="s">
        <v>397</v>
      </c>
      <c r="O47" t="s">
        <v>397</v>
      </c>
      <c r="P47">
        <v>201112</v>
      </c>
      <c r="Q47">
        <v>201112</v>
      </c>
      <c r="S47">
        <v>86919165</v>
      </c>
      <c r="U47">
        <v>18668080926</v>
      </c>
      <c r="V47" t="s">
        <v>619</v>
      </c>
      <c r="W47" t="s">
        <v>620</v>
      </c>
      <c r="X47">
        <v>310023</v>
      </c>
      <c r="Y47" t="s">
        <v>621</v>
      </c>
    </row>
    <row r="48" spans="1:26" ht="42" customHeight="1">
      <c r="A48" t="s">
        <v>439</v>
      </c>
      <c r="B48">
        <v>41356</v>
      </c>
      <c r="C48" t="s">
        <v>622</v>
      </c>
      <c r="E48" t="s">
        <v>276</v>
      </c>
      <c r="F48" t="s">
        <v>388</v>
      </c>
      <c r="G48" t="s">
        <v>341</v>
      </c>
      <c r="H48" t="s">
        <v>407</v>
      </c>
      <c r="I48" t="s">
        <v>623</v>
      </c>
      <c r="J48" t="s">
        <v>316</v>
      </c>
      <c r="K48" t="s">
        <v>282</v>
      </c>
      <c r="L48" t="s">
        <v>318</v>
      </c>
      <c r="M48" t="s">
        <v>296</v>
      </c>
      <c r="N48" t="s">
        <v>397</v>
      </c>
      <c r="O48" t="s">
        <v>397</v>
      </c>
      <c r="P48">
        <v>201206</v>
      </c>
      <c r="Q48">
        <v>201206</v>
      </c>
      <c r="S48">
        <v>86919165</v>
      </c>
      <c r="U48">
        <v>13777845206</v>
      </c>
      <c r="V48" t="s">
        <v>624</v>
      </c>
      <c r="W48" t="s">
        <v>625</v>
      </c>
      <c r="X48">
        <v>310000</v>
      </c>
      <c r="Y48" t="s">
        <v>626</v>
      </c>
    </row>
    <row r="49" spans="1:23" ht="42" customHeight="1">
      <c r="A49" t="s">
        <v>439</v>
      </c>
      <c r="B49">
        <v>41469</v>
      </c>
      <c r="C49" t="s">
        <v>627</v>
      </c>
      <c r="D49" t="s">
        <v>591</v>
      </c>
      <c r="E49" t="s">
        <v>276</v>
      </c>
      <c r="F49" t="s">
        <v>388</v>
      </c>
      <c r="G49" t="s">
        <v>278</v>
      </c>
      <c r="H49" t="s">
        <v>628</v>
      </c>
      <c r="I49" t="s">
        <v>629</v>
      </c>
      <c r="J49" t="s">
        <v>316</v>
      </c>
      <c r="K49" t="s">
        <v>282</v>
      </c>
      <c r="L49" t="s">
        <v>318</v>
      </c>
      <c r="M49" t="s">
        <v>296</v>
      </c>
      <c r="N49" t="s">
        <v>397</v>
      </c>
      <c r="O49" t="s">
        <v>397</v>
      </c>
      <c r="P49">
        <v>201306</v>
      </c>
      <c r="Q49">
        <v>201306</v>
      </c>
      <c r="S49">
        <v>86919163</v>
      </c>
      <c r="U49">
        <v>13735804255</v>
      </c>
      <c r="V49" t="s">
        <v>630</v>
      </c>
    </row>
    <row r="50" spans="1:23" ht="42" customHeight="1">
      <c r="A50" t="s">
        <v>439</v>
      </c>
      <c r="B50">
        <v>41514</v>
      </c>
      <c r="C50" t="s">
        <v>631</v>
      </c>
      <c r="D50" t="s">
        <v>632</v>
      </c>
      <c r="E50" t="s">
        <v>276</v>
      </c>
      <c r="F50" t="s">
        <v>388</v>
      </c>
      <c r="G50" t="s">
        <v>278</v>
      </c>
      <c r="H50" t="s">
        <v>633</v>
      </c>
      <c r="I50" t="s">
        <v>634</v>
      </c>
      <c r="J50" t="s">
        <v>316</v>
      </c>
      <c r="K50" t="s">
        <v>282</v>
      </c>
      <c r="L50" t="s">
        <v>318</v>
      </c>
      <c r="M50" t="s">
        <v>635</v>
      </c>
      <c r="N50" t="s">
        <v>397</v>
      </c>
      <c r="O50" t="s">
        <v>397</v>
      </c>
      <c r="P50">
        <v>201309</v>
      </c>
      <c r="Q50">
        <v>201309</v>
      </c>
      <c r="S50">
        <v>86919165</v>
      </c>
      <c r="U50">
        <v>18217096088</v>
      </c>
      <c r="V50" t="s">
        <v>636</v>
      </c>
    </row>
    <row r="51" spans="1:23" ht="42" customHeight="1">
      <c r="A51" t="s">
        <v>439</v>
      </c>
      <c r="B51">
        <v>41505</v>
      </c>
      <c r="C51" t="s">
        <v>637</v>
      </c>
      <c r="D51" t="s">
        <v>638</v>
      </c>
      <c r="E51" t="s">
        <v>276</v>
      </c>
      <c r="F51" t="s">
        <v>388</v>
      </c>
      <c r="G51" t="s">
        <v>341</v>
      </c>
      <c r="H51" t="s">
        <v>639</v>
      </c>
      <c r="I51" t="s">
        <v>640</v>
      </c>
      <c r="J51" t="s">
        <v>316</v>
      </c>
      <c r="K51" t="s">
        <v>282</v>
      </c>
      <c r="L51" t="s">
        <v>318</v>
      </c>
      <c r="M51" t="s">
        <v>296</v>
      </c>
      <c r="N51" t="s">
        <v>397</v>
      </c>
      <c r="O51" t="s">
        <v>397</v>
      </c>
      <c r="P51">
        <v>201308</v>
      </c>
      <c r="Q51">
        <v>201308</v>
      </c>
      <c r="S51">
        <v>86919163</v>
      </c>
      <c r="U51">
        <v>15088687701</v>
      </c>
      <c r="V51" t="s">
        <v>641</v>
      </c>
    </row>
    <row r="52" spans="1:23" ht="42" customHeight="1">
      <c r="A52" t="s">
        <v>439</v>
      </c>
      <c r="B52">
        <v>41547</v>
      </c>
      <c r="C52" t="s">
        <v>642</v>
      </c>
      <c r="E52" t="s">
        <v>276</v>
      </c>
      <c r="F52" t="s">
        <v>388</v>
      </c>
      <c r="G52" t="s">
        <v>278</v>
      </c>
      <c r="H52">
        <v>1984</v>
      </c>
      <c r="I52" t="s">
        <v>643</v>
      </c>
      <c r="J52" t="s">
        <v>316</v>
      </c>
      <c r="K52" t="s">
        <v>282</v>
      </c>
      <c r="L52" t="s">
        <v>318</v>
      </c>
      <c r="M52" t="s">
        <v>644</v>
      </c>
      <c r="N52" t="s">
        <v>397</v>
      </c>
      <c r="O52" t="s">
        <v>397</v>
      </c>
      <c r="P52">
        <v>201312</v>
      </c>
      <c r="Q52">
        <v>201312</v>
      </c>
      <c r="S52">
        <v>86878610</v>
      </c>
      <c r="U52">
        <v>13735583649</v>
      </c>
    </row>
    <row r="53" spans="1:23" ht="42" customHeight="1">
      <c r="A53" t="s">
        <v>439</v>
      </c>
      <c r="B53">
        <v>41535</v>
      </c>
      <c r="C53" t="s">
        <v>645</v>
      </c>
      <c r="D53" t="s">
        <v>638</v>
      </c>
      <c r="E53" t="s">
        <v>276</v>
      </c>
      <c r="F53" t="s">
        <v>388</v>
      </c>
      <c r="G53" t="s">
        <v>341</v>
      </c>
      <c r="H53" t="s">
        <v>279</v>
      </c>
      <c r="I53" t="s">
        <v>646</v>
      </c>
      <c r="J53" t="s">
        <v>281</v>
      </c>
      <c r="K53" t="s">
        <v>282</v>
      </c>
      <c r="L53" t="s">
        <v>283</v>
      </c>
      <c r="M53" t="s">
        <v>647</v>
      </c>
      <c r="N53" t="s">
        <v>397</v>
      </c>
      <c r="O53" t="s">
        <v>397</v>
      </c>
      <c r="P53">
        <v>198307</v>
      </c>
      <c r="Q53">
        <v>201311</v>
      </c>
      <c r="S53">
        <v>86878610</v>
      </c>
      <c r="U53">
        <v>15257126679</v>
      </c>
      <c r="V53" t="s">
        <v>648</v>
      </c>
    </row>
    <row r="54" spans="1:23" ht="42" hidden="1" customHeight="1">
      <c r="A54" t="s">
        <v>439</v>
      </c>
      <c r="B54">
        <v>41586</v>
      </c>
      <c r="C54" t="s">
        <v>649</v>
      </c>
      <c r="E54" t="s">
        <v>276</v>
      </c>
      <c r="F54" t="s">
        <v>277</v>
      </c>
      <c r="G54" t="s">
        <v>278</v>
      </c>
      <c r="H54" t="s">
        <v>559</v>
      </c>
      <c r="I54" t="s">
        <v>650</v>
      </c>
      <c r="J54" t="s">
        <v>316</v>
      </c>
      <c r="K54" t="s">
        <v>317</v>
      </c>
      <c r="L54" t="s">
        <v>409</v>
      </c>
      <c r="M54" t="s">
        <v>307</v>
      </c>
      <c r="N54" t="s">
        <v>285</v>
      </c>
      <c r="O54" t="s">
        <v>285</v>
      </c>
      <c r="P54">
        <v>200408</v>
      </c>
      <c r="Q54">
        <v>201404</v>
      </c>
      <c r="U54">
        <v>13386527217</v>
      </c>
    </row>
    <row r="55" spans="1:23" ht="42" customHeight="1">
      <c r="A55" t="s">
        <v>439</v>
      </c>
      <c r="B55">
        <v>41600</v>
      </c>
      <c r="C55" t="s">
        <v>651</v>
      </c>
      <c r="E55" t="s">
        <v>276</v>
      </c>
      <c r="F55" t="s">
        <v>388</v>
      </c>
      <c r="G55" t="s">
        <v>341</v>
      </c>
      <c r="H55">
        <v>1983</v>
      </c>
      <c r="I55" t="s">
        <v>652</v>
      </c>
      <c r="J55" t="s">
        <v>316</v>
      </c>
      <c r="K55" t="s">
        <v>282</v>
      </c>
      <c r="L55" t="s">
        <v>318</v>
      </c>
      <c r="M55" t="s">
        <v>653</v>
      </c>
      <c r="N55" t="s">
        <v>397</v>
      </c>
      <c r="O55" t="s">
        <v>397</v>
      </c>
      <c r="P55">
        <v>201405</v>
      </c>
      <c r="Q55">
        <v>201405</v>
      </c>
      <c r="S55">
        <v>86878610</v>
      </c>
      <c r="U55">
        <v>13936444970</v>
      </c>
      <c r="V55" t="s">
        <v>654</v>
      </c>
    </row>
    <row r="56" spans="1:23" ht="42" customHeight="1">
      <c r="A56" t="s">
        <v>439</v>
      </c>
      <c r="B56">
        <v>41661</v>
      </c>
      <c r="C56" t="s">
        <v>655</v>
      </c>
      <c r="D56" t="s">
        <v>638</v>
      </c>
      <c r="E56" t="s">
        <v>276</v>
      </c>
      <c r="F56" t="s">
        <v>277</v>
      </c>
      <c r="G56" t="s">
        <v>278</v>
      </c>
      <c r="H56" t="s">
        <v>414</v>
      </c>
      <c r="I56">
        <v>31763</v>
      </c>
      <c r="J56" t="s">
        <v>316</v>
      </c>
      <c r="K56" t="s">
        <v>282</v>
      </c>
      <c r="L56" t="s">
        <v>318</v>
      </c>
      <c r="M56" t="s">
        <v>656</v>
      </c>
      <c r="N56" t="s">
        <v>397</v>
      </c>
      <c r="O56" t="s">
        <v>397</v>
      </c>
      <c r="P56">
        <v>201406</v>
      </c>
      <c r="Q56">
        <v>201406</v>
      </c>
      <c r="S56">
        <v>86878610</v>
      </c>
      <c r="U56">
        <v>18251126015</v>
      </c>
      <c r="V56" t="s">
        <v>657</v>
      </c>
    </row>
    <row r="57" spans="1:23" ht="42" customHeight="1">
      <c r="A57" t="s">
        <v>439</v>
      </c>
      <c r="B57">
        <v>41684</v>
      </c>
      <c r="C57" t="s">
        <v>658</v>
      </c>
      <c r="D57" t="s">
        <v>638</v>
      </c>
      <c r="E57" t="s">
        <v>276</v>
      </c>
      <c r="F57" t="s">
        <v>388</v>
      </c>
      <c r="G57" t="s">
        <v>278</v>
      </c>
      <c r="H57" t="s">
        <v>659</v>
      </c>
      <c r="I57" t="s">
        <v>660</v>
      </c>
      <c r="J57" t="s">
        <v>316</v>
      </c>
      <c r="K57" t="s">
        <v>282</v>
      </c>
      <c r="L57" t="s">
        <v>318</v>
      </c>
      <c r="M57" t="s">
        <v>661</v>
      </c>
      <c r="N57" t="s">
        <v>397</v>
      </c>
      <c r="O57" t="s">
        <v>397</v>
      </c>
      <c r="P57">
        <v>201408</v>
      </c>
      <c r="Q57">
        <v>201408</v>
      </c>
      <c r="S57">
        <v>86878610</v>
      </c>
      <c r="U57">
        <v>18868402233</v>
      </c>
      <c r="V57" t="s">
        <v>662</v>
      </c>
      <c r="W57">
        <v>3.3062119870723302E+17</v>
      </c>
    </row>
    <row r="58" spans="1:23" ht="42" customHeight="1">
      <c r="A58" t="s">
        <v>439</v>
      </c>
      <c r="B58">
        <v>41701</v>
      </c>
      <c r="C58" t="s">
        <v>663</v>
      </c>
      <c r="E58" t="s">
        <v>276</v>
      </c>
      <c r="F58" t="s">
        <v>388</v>
      </c>
      <c r="G58" t="s">
        <v>278</v>
      </c>
      <c r="H58" t="s">
        <v>407</v>
      </c>
      <c r="I58" t="s">
        <v>664</v>
      </c>
      <c r="J58" t="s">
        <v>316</v>
      </c>
      <c r="K58" t="s">
        <v>282</v>
      </c>
      <c r="L58" t="s">
        <v>318</v>
      </c>
      <c r="N58" t="s">
        <v>397</v>
      </c>
      <c r="O58" t="s">
        <v>665</v>
      </c>
      <c r="Q58" t="s">
        <v>666</v>
      </c>
      <c r="U58">
        <v>15858121606</v>
      </c>
      <c r="V58" t="s">
        <v>667</v>
      </c>
      <c r="W58">
        <v>4.11524198402144E+17</v>
      </c>
    </row>
    <row r="59" spans="1:23" ht="42" customHeight="1">
      <c r="A59" t="s">
        <v>668</v>
      </c>
      <c r="B59">
        <v>41703</v>
      </c>
      <c r="C59" t="s">
        <v>669</v>
      </c>
      <c r="D59" t="s">
        <v>638</v>
      </c>
      <c r="E59" t="s">
        <v>276</v>
      </c>
      <c r="F59" t="s">
        <v>388</v>
      </c>
      <c r="G59" t="s">
        <v>341</v>
      </c>
      <c r="H59" t="s">
        <v>609</v>
      </c>
      <c r="I59" t="s">
        <v>670</v>
      </c>
      <c r="J59" t="s">
        <v>316</v>
      </c>
      <c r="K59" t="s">
        <v>282</v>
      </c>
      <c r="L59" t="s">
        <v>318</v>
      </c>
      <c r="N59" t="s">
        <v>397</v>
      </c>
      <c r="O59" t="s">
        <v>665</v>
      </c>
      <c r="Q59">
        <v>2014.11</v>
      </c>
      <c r="S59">
        <v>86878610</v>
      </c>
      <c r="U59">
        <v>13567161617</v>
      </c>
      <c r="V59" t="s">
        <v>671</v>
      </c>
      <c r="W59">
        <v>3.3010219831109101E+17</v>
      </c>
    </row>
    <row r="60" spans="1:23" ht="42" customHeight="1">
      <c r="A60" t="s">
        <v>668</v>
      </c>
      <c r="B60" t="s">
        <v>11</v>
      </c>
      <c r="C60" t="s">
        <v>12</v>
      </c>
      <c r="E60" t="s">
        <v>419</v>
      </c>
      <c r="F60" t="s">
        <v>277</v>
      </c>
      <c r="G60" t="s">
        <v>341</v>
      </c>
      <c r="H60" t="s">
        <v>672</v>
      </c>
      <c r="I60" t="s">
        <v>673</v>
      </c>
      <c r="J60" t="s">
        <v>316</v>
      </c>
      <c r="K60" t="s">
        <v>282</v>
      </c>
      <c r="L60" t="s">
        <v>318</v>
      </c>
      <c r="M60" t="s">
        <v>296</v>
      </c>
      <c r="N60" t="s">
        <v>404</v>
      </c>
      <c r="O60" t="s">
        <v>285</v>
      </c>
      <c r="P60">
        <v>200403</v>
      </c>
      <c r="Q60">
        <v>200403</v>
      </c>
      <c r="U60">
        <v>13158020358</v>
      </c>
      <c r="V60" t="s">
        <v>674</v>
      </c>
    </row>
    <row r="61" spans="1:23" ht="42" customHeight="1">
      <c r="A61" t="s">
        <v>668</v>
      </c>
      <c r="B61">
        <v>41731</v>
      </c>
      <c r="C61" t="s">
        <v>675</v>
      </c>
      <c r="D61" t="s">
        <v>638</v>
      </c>
      <c r="E61" t="s">
        <v>276</v>
      </c>
      <c r="F61" t="s">
        <v>388</v>
      </c>
      <c r="G61" t="s">
        <v>278</v>
      </c>
      <c r="H61" t="s">
        <v>659</v>
      </c>
      <c r="I61">
        <v>32060</v>
      </c>
      <c r="J61" t="s">
        <v>316</v>
      </c>
      <c r="K61" t="s">
        <v>282</v>
      </c>
      <c r="L61" t="s">
        <v>318</v>
      </c>
      <c r="M61" t="s">
        <v>676</v>
      </c>
      <c r="N61" t="s">
        <v>397</v>
      </c>
      <c r="O61" t="s">
        <v>397</v>
      </c>
      <c r="P61">
        <v>201504</v>
      </c>
      <c r="Q61">
        <v>201504</v>
      </c>
      <c r="U61">
        <v>18506830939</v>
      </c>
      <c r="V61" t="s">
        <v>677</v>
      </c>
      <c r="W61">
        <v>3.6232219871009997E+17</v>
      </c>
    </row>
    <row r="62" spans="1:23" ht="42" customHeight="1">
      <c r="A62" t="s">
        <v>678</v>
      </c>
      <c r="C62" t="s">
        <v>679</v>
      </c>
      <c r="F62" t="s">
        <v>680</v>
      </c>
      <c r="G62" t="s">
        <v>681</v>
      </c>
      <c r="H62" t="s">
        <v>682</v>
      </c>
      <c r="I62">
        <v>23059</v>
      </c>
      <c r="K62" t="s">
        <v>282</v>
      </c>
      <c r="L62" t="s">
        <v>683</v>
      </c>
      <c r="O62" t="s">
        <v>665</v>
      </c>
    </row>
    <row r="63" spans="1:23" ht="42" customHeight="1">
      <c r="A63" t="s">
        <v>668</v>
      </c>
      <c r="B63">
        <v>41735</v>
      </c>
      <c r="C63" t="s">
        <v>684</v>
      </c>
      <c r="E63" t="s">
        <v>276</v>
      </c>
      <c r="F63" t="s">
        <v>388</v>
      </c>
      <c r="G63" t="s">
        <v>278</v>
      </c>
      <c r="H63" t="s">
        <v>609</v>
      </c>
      <c r="I63">
        <v>30622</v>
      </c>
      <c r="K63" t="s">
        <v>282</v>
      </c>
      <c r="L63" t="s">
        <v>685</v>
      </c>
      <c r="N63" t="s">
        <v>397</v>
      </c>
      <c r="O63" t="s">
        <v>397</v>
      </c>
      <c r="P63">
        <v>201312</v>
      </c>
      <c r="Q63">
        <v>201505</v>
      </c>
      <c r="U63">
        <v>18050079536</v>
      </c>
      <c r="V63" t="s">
        <v>686</v>
      </c>
      <c r="W63">
        <v>6.1032619831102106E+17</v>
      </c>
    </row>
    <row r="64" spans="1:23" ht="42" customHeight="1">
      <c r="A64" t="s">
        <v>668</v>
      </c>
      <c r="B64">
        <v>41739</v>
      </c>
      <c r="C64" t="s">
        <v>687</v>
      </c>
      <c r="D64" t="s">
        <v>688</v>
      </c>
      <c r="E64" t="s">
        <v>276</v>
      </c>
      <c r="F64" t="s">
        <v>388</v>
      </c>
      <c r="G64" t="s">
        <v>278</v>
      </c>
      <c r="H64" t="s">
        <v>414</v>
      </c>
      <c r="I64">
        <v>31575</v>
      </c>
      <c r="K64" t="s">
        <v>282</v>
      </c>
      <c r="L64" t="s">
        <v>685</v>
      </c>
      <c r="M64" t="s">
        <v>689</v>
      </c>
      <c r="N64" t="s">
        <v>397</v>
      </c>
      <c r="O64" t="s">
        <v>397</v>
      </c>
      <c r="P64">
        <v>2014</v>
      </c>
      <c r="Q64">
        <v>201506</v>
      </c>
      <c r="U64">
        <v>15068803279</v>
      </c>
      <c r="V64" t="s">
        <v>690</v>
      </c>
      <c r="W64">
        <v>6.1030319860611994E+17</v>
      </c>
    </row>
    <row r="65" spans="1:25" ht="27.75" customHeight="1">
      <c r="A65" t="s">
        <v>588</v>
      </c>
      <c r="B65" t="s">
        <v>691</v>
      </c>
      <c r="C65" t="s">
        <v>692</v>
      </c>
      <c r="E65" t="s">
        <v>276</v>
      </c>
      <c r="F65" t="s">
        <v>388</v>
      </c>
      <c r="G65" t="s">
        <v>278</v>
      </c>
      <c r="H65" t="s">
        <v>693</v>
      </c>
      <c r="I65" t="s">
        <v>694</v>
      </c>
      <c r="J65" t="s">
        <v>281</v>
      </c>
      <c r="K65" t="s">
        <v>1246</v>
      </c>
      <c r="L65" t="s">
        <v>283</v>
      </c>
      <c r="M65" t="s">
        <v>695</v>
      </c>
      <c r="N65" t="s">
        <v>397</v>
      </c>
      <c r="O65" t="s">
        <v>397</v>
      </c>
      <c r="P65">
        <v>197502</v>
      </c>
      <c r="Q65">
        <v>200310</v>
      </c>
      <c r="R65" t="s">
        <v>696</v>
      </c>
      <c r="S65">
        <v>86915104</v>
      </c>
      <c r="U65">
        <v>13706518256</v>
      </c>
      <c r="V65" t="s">
        <v>697</v>
      </c>
      <c r="W65" t="s">
        <v>698</v>
      </c>
      <c r="X65">
        <v>310018</v>
      </c>
      <c r="Y65" t="s">
        <v>699</v>
      </c>
    </row>
    <row r="66" spans="1:25" ht="27.75" customHeight="1">
      <c r="A66" t="s">
        <v>588</v>
      </c>
      <c r="B66" t="s">
        <v>700</v>
      </c>
      <c r="C66" t="s">
        <v>701</v>
      </c>
      <c r="E66" t="s">
        <v>276</v>
      </c>
      <c r="F66" t="s">
        <v>388</v>
      </c>
      <c r="G66" t="s">
        <v>341</v>
      </c>
      <c r="H66" t="s">
        <v>511</v>
      </c>
      <c r="I66" t="s">
        <v>702</v>
      </c>
      <c r="J66" t="s">
        <v>281</v>
      </c>
      <c r="K66" t="s">
        <v>1246</v>
      </c>
      <c r="L66" t="s">
        <v>283</v>
      </c>
      <c r="M66" t="s">
        <v>296</v>
      </c>
      <c r="N66" t="s">
        <v>397</v>
      </c>
      <c r="O66" t="s">
        <v>397</v>
      </c>
      <c r="P66">
        <v>199208</v>
      </c>
      <c r="Q66">
        <v>199208</v>
      </c>
      <c r="R66" t="s">
        <v>703</v>
      </c>
      <c r="S66">
        <v>86915104</v>
      </c>
      <c r="U66">
        <v>13093751985</v>
      </c>
      <c r="V66" t="s">
        <v>704</v>
      </c>
      <c r="W66" t="s">
        <v>705</v>
      </c>
      <c r="X66">
        <v>310018</v>
      </c>
      <c r="Y66" t="s">
        <v>706</v>
      </c>
    </row>
    <row r="67" spans="1:25" ht="27.75" hidden="1" customHeight="1">
      <c r="A67" t="s">
        <v>588</v>
      </c>
      <c r="B67" t="s">
        <v>707</v>
      </c>
      <c r="C67" t="s">
        <v>708</v>
      </c>
      <c r="E67" t="s">
        <v>276</v>
      </c>
      <c r="F67" t="s">
        <v>277</v>
      </c>
      <c r="G67" t="s">
        <v>341</v>
      </c>
      <c r="H67" t="s">
        <v>279</v>
      </c>
      <c r="I67" t="s">
        <v>709</v>
      </c>
      <c r="J67" t="s">
        <v>710</v>
      </c>
      <c r="K67" t="s">
        <v>317</v>
      </c>
      <c r="L67" t="s">
        <v>318</v>
      </c>
      <c r="M67" t="s">
        <v>711</v>
      </c>
      <c r="N67" t="s">
        <v>712</v>
      </c>
      <c r="P67">
        <v>198012</v>
      </c>
      <c r="Q67">
        <v>198108</v>
      </c>
      <c r="R67" t="s">
        <v>713</v>
      </c>
      <c r="U67">
        <v>13505817530</v>
      </c>
      <c r="V67" t="s">
        <v>714</v>
      </c>
      <c r="W67" t="s">
        <v>715</v>
      </c>
      <c r="X67">
        <v>310012</v>
      </c>
      <c r="Y67" t="s">
        <v>716</v>
      </c>
    </row>
    <row r="68" spans="1:25" ht="27.75" customHeight="1">
      <c r="A68" t="s">
        <v>588</v>
      </c>
      <c r="B68" t="s">
        <v>717</v>
      </c>
      <c r="C68" t="s">
        <v>718</v>
      </c>
      <c r="E68" t="s">
        <v>276</v>
      </c>
      <c r="F68" t="s">
        <v>388</v>
      </c>
      <c r="G68" t="s">
        <v>341</v>
      </c>
      <c r="H68" t="s">
        <v>291</v>
      </c>
      <c r="I68" t="s">
        <v>719</v>
      </c>
      <c r="J68" t="s">
        <v>445</v>
      </c>
      <c r="K68" t="s">
        <v>1246</v>
      </c>
      <c r="L68" t="s">
        <v>295</v>
      </c>
      <c r="M68" t="s">
        <v>296</v>
      </c>
      <c r="N68" t="s">
        <v>297</v>
      </c>
      <c r="O68" t="s">
        <v>285</v>
      </c>
      <c r="P68">
        <v>199411</v>
      </c>
      <c r="Q68">
        <v>199411</v>
      </c>
      <c r="R68" t="s">
        <v>720</v>
      </c>
      <c r="S68">
        <v>86915094</v>
      </c>
      <c r="U68">
        <v>15355402270</v>
      </c>
      <c r="V68" t="s">
        <v>721</v>
      </c>
      <c r="W68" t="s">
        <v>722</v>
      </c>
      <c r="X68">
        <v>310011</v>
      </c>
      <c r="Y68" t="s">
        <v>723</v>
      </c>
    </row>
    <row r="69" spans="1:25" ht="27.75" customHeight="1">
      <c r="A69" t="s">
        <v>588</v>
      </c>
      <c r="B69" t="s">
        <v>724</v>
      </c>
      <c r="C69" t="s">
        <v>725</v>
      </c>
      <c r="D69" t="s">
        <v>726</v>
      </c>
      <c r="E69" t="s">
        <v>276</v>
      </c>
      <c r="F69" t="s">
        <v>388</v>
      </c>
      <c r="G69" t="s">
        <v>278</v>
      </c>
      <c r="H69" t="s">
        <v>373</v>
      </c>
      <c r="I69" t="s">
        <v>727</v>
      </c>
      <c r="J69" t="s">
        <v>316</v>
      </c>
      <c r="K69" t="s">
        <v>282</v>
      </c>
      <c r="L69" t="s">
        <v>318</v>
      </c>
      <c r="M69" t="s">
        <v>296</v>
      </c>
      <c r="N69" t="s">
        <v>397</v>
      </c>
      <c r="O69" t="s">
        <v>397</v>
      </c>
      <c r="P69">
        <v>200403</v>
      </c>
      <c r="Q69">
        <v>200403</v>
      </c>
      <c r="R69" t="s">
        <v>728</v>
      </c>
      <c r="S69">
        <v>86915094</v>
      </c>
      <c r="U69">
        <v>13034203097</v>
      </c>
      <c r="V69" t="s">
        <v>729</v>
      </c>
      <c r="W69" t="s">
        <v>730</v>
      </c>
      <c r="X69">
        <v>310012</v>
      </c>
      <c r="Y69" t="s">
        <v>731</v>
      </c>
    </row>
    <row r="70" spans="1:25" ht="27.75" customHeight="1">
      <c r="A70" t="s">
        <v>588</v>
      </c>
      <c r="B70" t="s">
        <v>732</v>
      </c>
      <c r="C70" t="s">
        <v>733</v>
      </c>
      <c r="D70" t="s">
        <v>734</v>
      </c>
      <c r="E70" t="s">
        <v>276</v>
      </c>
      <c r="F70" t="s">
        <v>277</v>
      </c>
      <c r="G70" t="s">
        <v>278</v>
      </c>
      <c r="H70" t="s">
        <v>314</v>
      </c>
      <c r="I70" t="s">
        <v>735</v>
      </c>
      <c r="J70" t="s">
        <v>293</v>
      </c>
      <c r="K70" t="s">
        <v>282</v>
      </c>
      <c r="L70" t="s">
        <v>295</v>
      </c>
      <c r="M70" t="s">
        <v>296</v>
      </c>
      <c r="N70" t="s">
        <v>397</v>
      </c>
      <c r="O70" t="s">
        <v>397</v>
      </c>
      <c r="P70">
        <v>200403</v>
      </c>
      <c r="Q70">
        <v>200403</v>
      </c>
      <c r="R70" t="s">
        <v>728</v>
      </c>
      <c r="S70">
        <v>86915094</v>
      </c>
      <c r="U70">
        <v>13516808155</v>
      </c>
      <c r="V70" t="s">
        <v>736</v>
      </c>
      <c r="W70" t="s">
        <v>737</v>
      </c>
      <c r="X70">
        <v>310012</v>
      </c>
      <c r="Y70" t="s">
        <v>738</v>
      </c>
    </row>
    <row r="71" spans="1:25" ht="27.75" customHeight="1">
      <c r="A71" t="s">
        <v>588</v>
      </c>
      <c r="B71" t="s">
        <v>739</v>
      </c>
      <c r="C71" t="s">
        <v>740</v>
      </c>
      <c r="E71" t="s">
        <v>276</v>
      </c>
      <c r="F71" t="s">
        <v>388</v>
      </c>
      <c r="G71" t="s">
        <v>278</v>
      </c>
      <c r="H71" t="s">
        <v>476</v>
      </c>
      <c r="I71" t="s">
        <v>741</v>
      </c>
      <c r="J71" t="s">
        <v>316</v>
      </c>
      <c r="K71" t="s">
        <v>282</v>
      </c>
      <c r="L71" t="s">
        <v>318</v>
      </c>
      <c r="M71" t="s">
        <v>319</v>
      </c>
      <c r="N71" t="s">
        <v>285</v>
      </c>
      <c r="O71" t="s">
        <v>285</v>
      </c>
      <c r="P71">
        <v>200505</v>
      </c>
      <c r="Q71">
        <v>200505</v>
      </c>
      <c r="R71" t="s">
        <v>742</v>
      </c>
      <c r="S71">
        <v>86915094</v>
      </c>
      <c r="U71">
        <v>13805765052</v>
      </c>
      <c r="V71" t="s">
        <v>743</v>
      </c>
      <c r="W71" t="s">
        <v>744</v>
      </c>
      <c r="X71">
        <v>310011</v>
      </c>
      <c r="Y71" t="s">
        <v>745</v>
      </c>
    </row>
    <row r="72" spans="1:25" ht="27.75" customHeight="1">
      <c r="A72" t="s">
        <v>588</v>
      </c>
      <c r="B72" t="s">
        <v>746</v>
      </c>
      <c r="C72" t="s">
        <v>747</v>
      </c>
      <c r="E72" t="s">
        <v>276</v>
      </c>
      <c r="F72" t="s">
        <v>388</v>
      </c>
      <c r="G72" t="s">
        <v>278</v>
      </c>
      <c r="H72" t="s">
        <v>326</v>
      </c>
      <c r="I72" t="s">
        <v>748</v>
      </c>
      <c r="J72" t="s">
        <v>293</v>
      </c>
      <c r="K72" t="s">
        <v>282</v>
      </c>
      <c r="L72" t="s">
        <v>295</v>
      </c>
      <c r="M72" t="s">
        <v>319</v>
      </c>
      <c r="N72" t="s">
        <v>285</v>
      </c>
      <c r="O72" t="s">
        <v>285</v>
      </c>
      <c r="P72">
        <v>200406</v>
      </c>
      <c r="Q72">
        <v>200406</v>
      </c>
      <c r="S72">
        <v>86915094</v>
      </c>
      <c r="U72">
        <v>13588724346</v>
      </c>
      <c r="V72" t="s">
        <v>749</v>
      </c>
      <c r="W72" t="s">
        <v>750</v>
      </c>
      <c r="X72">
        <v>310018</v>
      </c>
      <c r="Y72" t="s">
        <v>751</v>
      </c>
    </row>
    <row r="73" spans="1:25" ht="27.75" customHeight="1">
      <c r="A73" t="s">
        <v>588</v>
      </c>
      <c r="B73" t="s">
        <v>752</v>
      </c>
      <c r="C73" t="s">
        <v>753</v>
      </c>
      <c r="E73" t="s">
        <v>276</v>
      </c>
      <c r="F73" t="s">
        <v>388</v>
      </c>
      <c r="G73" t="s">
        <v>278</v>
      </c>
      <c r="H73" t="s">
        <v>443</v>
      </c>
      <c r="I73" t="s">
        <v>754</v>
      </c>
      <c r="J73" t="s">
        <v>316</v>
      </c>
      <c r="K73" t="s">
        <v>282</v>
      </c>
      <c r="L73" t="s">
        <v>318</v>
      </c>
      <c r="M73" t="s">
        <v>755</v>
      </c>
      <c r="N73" t="s">
        <v>285</v>
      </c>
      <c r="O73" t="s">
        <v>285</v>
      </c>
      <c r="P73">
        <v>199708</v>
      </c>
      <c r="Q73">
        <v>200406</v>
      </c>
      <c r="R73" t="s">
        <v>756</v>
      </c>
      <c r="S73">
        <v>86915094</v>
      </c>
      <c r="U73">
        <v>13989483722</v>
      </c>
      <c r="V73" t="s">
        <v>757</v>
      </c>
      <c r="W73" t="s">
        <v>758</v>
      </c>
      <c r="X73">
        <v>310018</v>
      </c>
      <c r="Y73" t="s">
        <v>759</v>
      </c>
    </row>
    <row r="74" spans="1:25" ht="27.75" hidden="1" customHeight="1">
      <c r="A74" t="s">
        <v>588</v>
      </c>
      <c r="B74" t="s">
        <v>760</v>
      </c>
      <c r="C74" t="s">
        <v>761</v>
      </c>
      <c r="E74" t="s">
        <v>276</v>
      </c>
      <c r="F74" t="s">
        <v>277</v>
      </c>
      <c r="G74" t="s">
        <v>278</v>
      </c>
      <c r="H74" t="s">
        <v>314</v>
      </c>
      <c r="I74" t="s">
        <v>762</v>
      </c>
      <c r="J74" t="s">
        <v>710</v>
      </c>
      <c r="K74" t="s">
        <v>317</v>
      </c>
      <c r="L74" t="s">
        <v>318</v>
      </c>
      <c r="M74" t="s">
        <v>763</v>
      </c>
      <c r="N74" t="s">
        <v>285</v>
      </c>
      <c r="O74" t="s">
        <v>285</v>
      </c>
      <c r="P74">
        <v>200404</v>
      </c>
      <c r="Q74">
        <v>200404</v>
      </c>
      <c r="R74" t="s">
        <v>728</v>
      </c>
      <c r="S74">
        <v>86915094</v>
      </c>
      <c r="U74">
        <v>13857136741</v>
      </c>
      <c r="V74" t="s">
        <v>764</v>
      </c>
      <c r="W74" t="s">
        <v>765</v>
      </c>
      <c r="X74">
        <v>310018</v>
      </c>
      <c r="Y74" t="s">
        <v>766</v>
      </c>
    </row>
    <row r="75" spans="1:25" ht="27.75" customHeight="1">
      <c r="A75" t="s">
        <v>588</v>
      </c>
      <c r="B75" t="s">
        <v>767</v>
      </c>
      <c r="C75" t="s">
        <v>768</v>
      </c>
      <c r="D75" t="s">
        <v>769</v>
      </c>
      <c r="E75" t="s">
        <v>276</v>
      </c>
      <c r="F75" t="s">
        <v>277</v>
      </c>
      <c r="G75" t="s">
        <v>278</v>
      </c>
      <c r="H75" t="s">
        <v>373</v>
      </c>
      <c r="I75" t="s">
        <v>770</v>
      </c>
      <c r="J75" t="s">
        <v>771</v>
      </c>
      <c r="K75" t="s">
        <v>282</v>
      </c>
      <c r="L75" t="s">
        <v>295</v>
      </c>
      <c r="M75" t="s">
        <v>772</v>
      </c>
      <c r="N75" t="s">
        <v>397</v>
      </c>
      <c r="O75" t="s">
        <v>397</v>
      </c>
      <c r="P75">
        <v>199808</v>
      </c>
      <c r="Q75">
        <v>200709</v>
      </c>
      <c r="R75" t="s">
        <v>773</v>
      </c>
      <c r="S75">
        <v>86915094</v>
      </c>
      <c r="U75">
        <v>15869019798</v>
      </c>
      <c r="V75" t="s">
        <v>774</v>
      </c>
      <c r="W75" t="s">
        <v>775</v>
      </c>
      <c r="X75">
        <v>310012</v>
      </c>
      <c r="Y75" t="s">
        <v>776</v>
      </c>
    </row>
    <row r="76" spans="1:25" ht="27.75" customHeight="1">
      <c r="A76" t="s">
        <v>588</v>
      </c>
      <c r="B76" t="s">
        <v>777</v>
      </c>
      <c r="C76" t="s">
        <v>778</v>
      </c>
      <c r="E76" t="s">
        <v>276</v>
      </c>
      <c r="F76" t="s">
        <v>277</v>
      </c>
      <c r="G76" t="s">
        <v>278</v>
      </c>
      <c r="H76" t="s">
        <v>314</v>
      </c>
      <c r="I76" t="s">
        <v>779</v>
      </c>
      <c r="J76" t="s">
        <v>293</v>
      </c>
      <c r="K76" t="s">
        <v>282</v>
      </c>
      <c r="L76" t="s">
        <v>295</v>
      </c>
      <c r="M76" t="s">
        <v>780</v>
      </c>
      <c r="N76" t="s">
        <v>397</v>
      </c>
      <c r="O76" t="s">
        <v>397</v>
      </c>
      <c r="P76">
        <v>200007</v>
      </c>
      <c r="Q76">
        <v>200907</v>
      </c>
      <c r="S76">
        <v>86915094</v>
      </c>
      <c r="U76">
        <v>15824482396</v>
      </c>
      <c r="V76" t="s">
        <v>781</v>
      </c>
      <c r="W76" t="s">
        <v>782</v>
      </c>
      <c r="X76">
        <v>310000</v>
      </c>
      <c r="Y76" t="s">
        <v>783</v>
      </c>
    </row>
    <row r="77" spans="1:25" ht="27.75" customHeight="1">
      <c r="A77" t="s">
        <v>588</v>
      </c>
      <c r="B77">
        <v>41306</v>
      </c>
      <c r="C77" t="s">
        <v>784</v>
      </c>
      <c r="E77" t="s">
        <v>276</v>
      </c>
      <c r="F77" t="s">
        <v>388</v>
      </c>
      <c r="G77" t="s">
        <v>278</v>
      </c>
      <c r="H77" t="s">
        <v>476</v>
      </c>
      <c r="I77" t="s">
        <v>785</v>
      </c>
      <c r="J77" t="s">
        <v>316</v>
      </c>
      <c r="K77" t="s">
        <v>282</v>
      </c>
      <c r="L77" t="s">
        <v>318</v>
      </c>
      <c r="M77" t="s">
        <v>296</v>
      </c>
      <c r="N77" t="s">
        <v>397</v>
      </c>
      <c r="O77" t="s">
        <v>397</v>
      </c>
      <c r="P77">
        <v>200209</v>
      </c>
      <c r="Q77">
        <v>201109</v>
      </c>
      <c r="S77">
        <v>86915094</v>
      </c>
      <c r="U77">
        <v>13516810425</v>
      </c>
      <c r="V77" t="s">
        <v>786</v>
      </c>
      <c r="W77" t="s">
        <v>787</v>
      </c>
      <c r="X77">
        <v>310018</v>
      </c>
      <c r="Y77" t="s">
        <v>788</v>
      </c>
    </row>
    <row r="78" spans="1:25" ht="27.75" hidden="1" customHeight="1">
      <c r="A78" t="s">
        <v>588</v>
      </c>
      <c r="B78">
        <v>41338</v>
      </c>
      <c r="C78" t="s">
        <v>789</v>
      </c>
      <c r="E78" t="s">
        <v>276</v>
      </c>
      <c r="F78" t="s">
        <v>388</v>
      </c>
      <c r="G78" t="s">
        <v>278</v>
      </c>
      <c r="H78" t="s">
        <v>414</v>
      </c>
      <c r="I78" t="s">
        <v>790</v>
      </c>
      <c r="J78" t="s">
        <v>359</v>
      </c>
      <c r="K78" t="s">
        <v>791</v>
      </c>
      <c r="L78" t="s">
        <v>409</v>
      </c>
      <c r="M78" t="s">
        <v>792</v>
      </c>
      <c r="N78" t="s">
        <v>285</v>
      </c>
      <c r="O78" t="s">
        <v>285</v>
      </c>
      <c r="P78">
        <v>201207</v>
      </c>
      <c r="Q78">
        <v>201207</v>
      </c>
      <c r="S78">
        <v>86915094</v>
      </c>
      <c r="U78">
        <v>15088621965</v>
      </c>
      <c r="V78" t="s">
        <v>793</v>
      </c>
      <c r="W78" t="s">
        <v>794</v>
      </c>
      <c r="X78">
        <v>310018</v>
      </c>
      <c r="Y78" t="s">
        <v>795</v>
      </c>
    </row>
    <row r="79" spans="1:25" ht="27.75" hidden="1" customHeight="1">
      <c r="A79" t="s">
        <v>588</v>
      </c>
      <c r="B79">
        <v>41423</v>
      </c>
      <c r="C79" t="s">
        <v>796</v>
      </c>
      <c r="E79" t="s">
        <v>276</v>
      </c>
      <c r="F79" t="s">
        <v>388</v>
      </c>
      <c r="G79" t="s">
        <v>278</v>
      </c>
      <c r="H79" t="s">
        <v>326</v>
      </c>
      <c r="I79" t="s">
        <v>797</v>
      </c>
      <c r="J79" t="s">
        <v>359</v>
      </c>
      <c r="K79" t="s">
        <v>791</v>
      </c>
      <c r="L79" t="s">
        <v>409</v>
      </c>
      <c r="M79" t="s">
        <v>798</v>
      </c>
      <c r="N79" t="s">
        <v>285</v>
      </c>
      <c r="O79" t="s">
        <v>285</v>
      </c>
      <c r="P79">
        <v>201212</v>
      </c>
      <c r="Q79">
        <v>201212</v>
      </c>
      <c r="S79">
        <v>86915094</v>
      </c>
      <c r="U79">
        <v>13857168487</v>
      </c>
      <c r="V79" t="s">
        <v>799</v>
      </c>
    </row>
    <row r="80" spans="1:25" ht="27.75" hidden="1" customHeight="1">
      <c r="A80" t="s">
        <v>588</v>
      </c>
      <c r="B80">
        <v>41431</v>
      </c>
      <c r="C80" t="s">
        <v>800</v>
      </c>
      <c r="E80" t="s">
        <v>276</v>
      </c>
      <c r="F80" t="s">
        <v>388</v>
      </c>
      <c r="G80" t="s">
        <v>278</v>
      </c>
      <c r="H80">
        <v>1984</v>
      </c>
      <c r="I80" t="s">
        <v>801</v>
      </c>
      <c r="J80" t="s">
        <v>359</v>
      </c>
      <c r="K80" t="s">
        <v>791</v>
      </c>
      <c r="L80" t="s">
        <v>409</v>
      </c>
      <c r="M80" t="s">
        <v>802</v>
      </c>
      <c r="N80" t="s">
        <v>285</v>
      </c>
      <c r="O80" t="s">
        <v>285</v>
      </c>
      <c r="P80">
        <v>201104</v>
      </c>
      <c r="Q80">
        <v>201302</v>
      </c>
      <c r="S80">
        <v>86915094</v>
      </c>
      <c r="U80">
        <v>13989897425</v>
      </c>
      <c r="V80" t="s">
        <v>803</v>
      </c>
    </row>
    <row r="81" spans="1:25" ht="27.75" customHeight="1">
      <c r="A81" t="s">
        <v>588</v>
      </c>
      <c r="B81">
        <v>41442</v>
      </c>
      <c r="C81" t="s">
        <v>804</v>
      </c>
      <c r="D81" t="s">
        <v>638</v>
      </c>
      <c r="E81" t="s">
        <v>276</v>
      </c>
      <c r="F81" t="s">
        <v>277</v>
      </c>
      <c r="G81" t="s">
        <v>278</v>
      </c>
      <c r="H81" t="s">
        <v>559</v>
      </c>
      <c r="I81" t="s">
        <v>805</v>
      </c>
      <c r="J81" t="s">
        <v>316</v>
      </c>
      <c r="K81" t="s">
        <v>282</v>
      </c>
      <c r="L81" t="s">
        <v>318</v>
      </c>
      <c r="M81" t="s">
        <v>653</v>
      </c>
      <c r="N81" t="s">
        <v>397</v>
      </c>
      <c r="O81" t="s">
        <v>397</v>
      </c>
      <c r="P81">
        <v>200503</v>
      </c>
      <c r="Q81">
        <v>201303</v>
      </c>
      <c r="S81">
        <v>86915094</v>
      </c>
      <c r="U81">
        <v>18245078278</v>
      </c>
      <c r="V81" t="s">
        <v>806</v>
      </c>
    </row>
    <row r="82" spans="1:25" ht="27.75" customHeight="1">
      <c r="A82" t="s">
        <v>588</v>
      </c>
      <c r="B82" t="s">
        <v>807</v>
      </c>
      <c r="C82" t="s">
        <v>808</v>
      </c>
      <c r="E82" t="s">
        <v>276</v>
      </c>
      <c r="F82" t="s">
        <v>388</v>
      </c>
      <c r="G82" t="s">
        <v>341</v>
      </c>
      <c r="H82" t="s">
        <v>809</v>
      </c>
      <c r="I82" t="s">
        <v>810</v>
      </c>
      <c r="J82" t="s">
        <v>316</v>
      </c>
      <c r="K82" t="s">
        <v>282</v>
      </c>
      <c r="L82" t="s">
        <v>318</v>
      </c>
      <c r="M82" t="s">
        <v>811</v>
      </c>
      <c r="N82" t="s">
        <v>285</v>
      </c>
      <c r="O82" t="s">
        <v>285</v>
      </c>
      <c r="P82">
        <v>198504</v>
      </c>
      <c r="Q82">
        <v>198504</v>
      </c>
      <c r="S82">
        <v>86915094</v>
      </c>
      <c r="U82">
        <v>13336067985</v>
      </c>
      <c r="V82" t="s">
        <v>812</v>
      </c>
      <c r="W82" t="s">
        <v>813</v>
      </c>
      <c r="X82">
        <v>310018</v>
      </c>
      <c r="Y82" t="s">
        <v>596</v>
      </c>
    </row>
    <row r="83" spans="1:25" ht="27.75" hidden="1" customHeight="1">
      <c r="A83" t="s">
        <v>588</v>
      </c>
      <c r="B83" t="s">
        <v>814</v>
      </c>
      <c r="C83" t="s">
        <v>815</v>
      </c>
      <c r="E83" t="s">
        <v>276</v>
      </c>
      <c r="F83" t="s">
        <v>277</v>
      </c>
      <c r="G83" t="s">
        <v>278</v>
      </c>
      <c r="H83" t="s">
        <v>476</v>
      </c>
      <c r="I83" t="s">
        <v>816</v>
      </c>
      <c r="J83" t="s">
        <v>328</v>
      </c>
      <c r="K83" t="s">
        <v>329</v>
      </c>
      <c r="L83" t="s">
        <v>318</v>
      </c>
      <c r="M83" t="s">
        <v>817</v>
      </c>
      <c r="N83" t="s">
        <v>285</v>
      </c>
      <c r="O83" t="s">
        <v>285</v>
      </c>
      <c r="P83">
        <v>200607</v>
      </c>
      <c r="Q83">
        <v>200607</v>
      </c>
      <c r="R83" t="s">
        <v>562</v>
      </c>
      <c r="S83">
        <v>86919083</v>
      </c>
      <c r="U83">
        <v>18805712631</v>
      </c>
      <c r="V83" t="s">
        <v>818</v>
      </c>
      <c r="W83" t="s">
        <v>819</v>
      </c>
      <c r="X83">
        <v>310008</v>
      </c>
      <c r="Y83" t="s">
        <v>820</v>
      </c>
    </row>
    <row r="84" spans="1:25" ht="31.5" customHeight="1">
      <c r="A84" t="s">
        <v>588</v>
      </c>
      <c r="B84" t="s">
        <v>5</v>
      </c>
      <c r="C84" t="s">
        <v>6</v>
      </c>
      <c r="E84" t="s">
        <v>419</v>
      </c>
      <c r="F84" t="s">
        <v>388</v>
      </c>
      <c r="G84" t="s">
        <v>278</v>
      </c>
      <c r="H84" t="s">
        <v>821</v>
      </c>
      <c r="I84" t="s">
        <v>822</v>
      </c>
      <c r="J84" t="s">
        <v>316</v>
      </c>
      <c r="K84" t="s">
        <v>282</v>
      </c>
      <c r="L84" t="s">
        <v>318</v>
      </c>
      <c r="M84" t="s">
        <v>296</v>
      </c>
      <c r="N84" t="s">
        <v>297</v>
      </c>
      <c r="O84" t="s">
        <v>285</v>
      </c>
      <c r="P84">
        <v>199608</v>
      </c>
      <c r="Q84">
        <v>200012</v>
      </c>
      <c r="U84">
        <v>13291880181</v>
      </c>
      <c r="V84" t="s">
        <v>823</v>
      </c>
    </row>
    <row r="85" spans="1:25" ht="33" customHeight="1">
      <c r="A85" t="s">
        <v>588</v>
      </c>
      <c r="B85">
        <v>61608</v>
      </c>
      <c r="C85" t="s">
        <v>824</v>
      </c>
      <c r="D85" t="s">
        <v>825</v>
      </c>
      <c r="E85" t="s">
        <v>276</v>
      </c>
      <c r="F85" t="s">
        <v>277</v>
      </c>
      <c r="G85" t="s">
        <v>341</v>
      </c>
      <c r="H85" t="s">
        <v>609</v>
      </c>
      <c r="I85" t="s">
        <v>826</v>
      </c>
      <c r="J85" t="s">
        <v>316</v>
      </c>
      <c r="K85" t="s">
        <v>282</v>
      </c>
      <c r="L85" t="s">
        <v>318</v>
      </c>
      <c r="M85" t="s">
        <v>827</v>
      </c>
      <c r="N85" t="s">
        <v>397</v>
      </c>
      <c r="O85" t="s">
        <v>397</v>
      </c>
      <c r="P85">
        <v>201405</v>
      </c>
      <c r="Q85">
        <v>201405</v>
      </c>
      <c r="U85">
        <v>13815156317</v>
      </c>
      <c r="V85" t="s">
        <v>828</v>
      </c>
    </row>
    <row r="86" spans="1:25" ht="33" customHeight="1">
      <c r="A86" t="s">
        <v>588</v>
      </c>
      <c r="B86">
        <v>41643</v>
      </c>
      <c r="C86" t="s">
        <v>829</v>
      </c>
      <c r="E86" t="s">
        <v>276</v>
      </c>
      <c r="F86" t="s">
        <v>388</v>
      </c>
      <c r="G86" t="s">
        <v>341</v>
      </c>
      <c r="H86" t="s">
        <v>314</v>
      </c>
      <c r="I86" t="s">
        <v>830</v>
      </c>
      <c r="J86" t="s">
        <v>831</v>
      </c>
      <c r="K86" t="s">
        <v>282</v>
      </c>
      <c r="L86" t="s">
        <v>295</v>
      </c>
      <c r="M86" t="s">
        <v>832</v>
      </c>
      <c r="N86" t="s">
        <v>397</v>
      </c>
      <c r="O86" t="s">
        <v>397</v>
      </c>
      <c r="P86">
        <v>200009</v>
      </c>
      <c r="Q86">
        <v>201406</v>
      </c>
      <c r="U86">
        <v>18257169980</v>
      </c>
      <c r="V86" t="s">
        <v>833</v>
      </c>
    </row>
    <row r="87" spans="1:25" ht="27.75" customHeight="1">
      <c r="A87" t="s">
        <v>834</v>
      </c>
      <c r="B87" t="s">
        <v>835</v>
      </c>
      <c r="C87" t="s">
        <v>836</v>
      </c>
      <c r="E87" t="s">
        <v>276</v>
      </c>
      <c r="F87" t="s">
        <v>388</v>
      </c>
      <c r="G87" t="s">
        <v>278</v>
      </c>
      <c r="H87" t="s">
        <v>837</v>
      </c>
      <c r="I87" t="s">
        <v>838</v>
      </c>
      <c r="J87" t="s">
        <v>281</v>
      </c>
      <c r="K87" t="s">
        <v>282</v>
      </c>
      <c r="L87" t="s">
        <v>283</v>
      </c>
      <c r="M87" t="s">
        <v>839</v>
      </c>
      <c r="N87" t="s">
        <v>285</v>
      </c>
      <c r="O87" t="s">
        <v>397</v>
      </c>
      <c r="P87">
        <v>198107</v>
      </c>
      <c r="Q87">
        <v>200108</v>
      </c>
      <c r="R87" t="s">
        <v>462</v>
      </c>
      <c r="S87">
        <v>86919153</v>
      </c>
      <c r="U87">
        <v>13386510408</v>
      </c>
      <c r="V87" t="s">
        <v>840</v>
      </c>
      <c r="W87" t="s">
        <v>841</v>
      </c>
      <c r="X87">
        <v>310018</v>
      </c>
      <c r="Y87" t="s">
        <v>842</v>
      </c>
    </row>
    <row r="88" spans="1:25" ht="27.75" customHeight="1">
      <c r="A88" t="s">
        <v>834</v>
      </c>
      <c r="B88" t="s">
        <v>843</v>
      </c>
      <c r="C88" t="s">
        <v>844</v>
      </c>
      <c r="E88" t="s">
        <v>276</v>
      </c>
      <c r="F88" t="s">
        <v>388</v>
      </c>
      <c r="G88" t="s">
        <v>278</v>
      </c>
      <c r="H88" t="s">
        <v>845</v>
      </c>
      <c r="I88" t="s">
        <v>846</v>
      </c>
      <c r="J88" t="s">
        <v>293</v>
      </c>
      <c r="K88" t="s">
        <v>282</v>
      </c>
      <c r="L88" t="s">
        <v>295</v>
      </c>
      <c r="M88" t="s">
        <v>296</v>
      </c>
      <c r="N88" t="s">
        <v>285</v>
      </c>
      <c r="O88" t="s">
        <v>285</v>
      </c>
      <c r="P88">
        <v>198607</v>
      </c>
      <c r="Q88">
        <v>198607</v>
      </c>
      <c r="R88" t="s">
        <v>847</v>
      </c>
      <c r="S88">
        <v>86919151</v>
      </c>
      <c r="U88">
        <v>13957120047</v>
      </c>
      <c r="V88" t="s">
        <v>848</v>
      </c>
      <c r="W88" t="s">
        <v>849</v>
      </c>
      <c r="X88">
        <v>310018</v>
      </c>
      <c r="Y88" t="s">
        <v>850</v>
      </c>
    </row>
    <row r="89" spans="1:25" ht="27.75" customHeight="1">
      <c r="A89" t="s">
        <v>834</v>
      </c>
      <c r="B89" t="s">
        <v>851</v>
      </c>
      <c r="C89" t="s">
        <v>852</v>
      </c>
      <c r="E89" t="s">
        <v>276</v>
      </c>
      <c r="F89" t="s">
        <v>388</v>
      </c>
      <c r="G89" t="s">
        <v>278</v>
      </c>
      <c r="H89" t="s">
        <v>443</v>
      </c>
      <c r="I89" t="s">
        <v>853</v>
      </c>
      <c r="J89" t="s">
        <v>293</v>
      </c>
      <c r="K89" t="s">
        <v>282</v>
      </c>
      <c r="L89" t="s">
        <v>295</v>
      </c>
      <c r="M89" t="s">
        <v>296</v>
      </c>
      <c r="N89" t="s">
        <v>285</v>
      </c>
      <c r="O89" t="s">
        <v>285</v>
      </c>
      <c r="P89">
        <v>199707</v>
      </c>
      <c r="Q89">
        <v>200211</v>
      </c>
      <c r="R89" t="s">
        <v>497</v>
      </c>
      <c r="S89">
        <v>86919153</v>
      </c>
      <c r="U89">
        <v>15356638142</v>
      </c>
      <c r="V89" t="s">
        <v>854</v>
      </c>
      <c r="W89" t="s">
        <v>855</v>
      </c>
      <c r="X89">
        <v>310016</v>
      </c>
      <c r="Y89" t="s">
        <v>856</v>
      </c>
    </row>
    <row r="90" spans="1:25" ht="27.75" customHeight="1">
      <c r="A90" t="s">
        <v>834</v>
      </c>
      <c r="B90" t="s">
        <v>857</v>
      </c>
      <c r="C90" t="s">
        <v>858</v>
      </c>
      <c r="D90" t="s">
        <v>859</v>
      </c>
      <c r="E90" t="s">
        <v>276</v>
      </c>
      <c r="F90" t="s">
        <v>388</v>
      </c>
      <c r="G90" t="s">
        <v>278</v>
      </c>
      <c r="H90" t="s">
        <v>314</v>
      </c>
      <c r="I90" t="s">
        <v>860</v>
      </c>
      <c r="J90" t="s">
        <v>293</v>
      </c>
      <c r="K90" t="s">
        <v>282</v>
      </c>
      <c r="L90" t="s">
        <v>295</v>
      </c>
      <c r="M90" t="s">
        <v>296</v>
      </c>
      <c r="N90" t="s">
        <v>285</v>
      </c>
      <c r="O90" t="s">
        <v>285</v>
      </c>
      <c r="P90">
        <v>200304</v>
      </c>
      <c r="Q90">
        <v>200304</v>
      </c>
      <c r="R90" t="s">
        <v>861</v>
      </c>
      <c r="S90">
        <v>86919161</v>
      </c>
      <c r="U90">
        <v>13805783770</v>
      </c>
      <c r="V90" t="s">
        <v>862</v>
      </c>
      <c r="W90" t="s">
        <v>863</v>
      </c>
      <c r="X90">
        <v>310018</v>
      </c>
      <c r="Y90" t="s">
        <v>864</v>
      </c>
    </row>
    <row r="91" spans="1:25" ht="27.75" customHeight="1">
      <c r="A91" t="s">
        <v>834</v>
      </c>
      <c r="B91" t="s">
        <v>865</v>
      </c>
      <c r="C91" t="s">
        <v>866</v>
      </c>
      <c r="E91" t="s">
        <v>276</v>
      </c>
      <c r="F91" t="s">
        <v>388</v>
      </c>
      <c r="G91" t="s">
        <v>278</v>
      </c>
      <c r="H91" t="s">
        <v>291</v>
      </c>
      <c r="I91" t="s">
        <v>719</v>
      </c>
      <c r="J91" t="s">
        <v>445</v>
      </c>
      <c r="K91" t="s">
        <v>282</v>
      </c>
      <c r="L91" t="s">
        <v>295</v>
      </c>
      <c r="M91" t="s">
        <v>867</v>
      </c>
      <c r="N91" t="s">
        <v>397</v>
      </c>
      <c r="O91" t="s">
        <v>397</v>
      </c>
      <c r="P91">
        <v>200108</v>
      </c>
      <c r="Q91">
        <v>200605</v>
      </c>
      <c r="R91" t="s">
        <v>345</v>
      </c>
      <c r="U91">
        <v>13928281959</v>
      </c>
      <c r="V91" t="s">
        <v>868</v>
      </c>
      <c r="W91" t="s">
        <v>869</v>
      </c>
      <c r="X91">
        <v>310018</v>
      </c>
      <c r="Y91" t="s">
        <v>870</v>
      </c>
    </row>
    <row r="92" spans="1:25" ht="27.75" customHeight="1">
      <c r="A92" t="s">
        <v>834</v>
      </c>
      <c r="B92" t="s">
        <v>871</v>
      </c>
      <c r="C92" t="s">
        <v>872</v>
      </c>
      <c r="E92" t="s">
        <v>276</v>
      </c>
      <c r="F92" t="s">
        <v>388</v>
      </c>
      <c r="G92" t="s">
        <v>341</v>
      </c>
      <c r="H92" t="s">
        <v>326</v>
      </c>
      <c r="I92" t="s">
        <v>873</v>
      </c>
      <c r="J92" t="s">
        <v>316</v>
      </c>
      <c r="K92" t="s">
        <v>282</v>
      </c>
      <c r="L92" t="s">
        <v>318</v>
      </c>
      <c r="M92" t="s">
        <v>284</v>
      </c>
      <c r="N92" t="s">
        <v>297</v>
      </c>
      <c r="O92" t="s">
        <v>874</v>
      </c>
      <c r="P92">
        <v>200108</v>
      </c>
      <c r="Q92">
        <v>200108</v>
      </c>
      <c r="R92" t="s">
        <v>497</v>
      </c>
      <c r="S92">
        <v>86919153</v>
      </c>
      <c r="U92">
        <v>13968023946</v>
      </c>
      <c r="V92" t="s">
        <v>875</v>
      </c>
      <c r="W92" t="s">
        <v>849</v>
      </c>
      <c r="X92">
        <v>310018</v>
      </c>
      <c r="Y92" t="s">
        <v>850</v>
      </c>
    </row>
    <row r="93" spans="1:25" ht="27.75" customHeight="1">
      <c r="A93" t="s">
        <v>834</v>
      </c>
      <c r="B93" t="s">
        <v>876</v>
      </c>
      <c r="C93" t="s">
        <v>877</v>
      </c>
      <c r="E93" t="s">
        <v>276</v>
      </c>
      <c r="F93" t="s">
        <v>277</v>
      </c>
      <c r="G93" t="s">
        <v>278</v>
      </c>
      <c r="H93" t="s">
        <v>314</v>
      </c>
      <c r="I93" t="s">
        <v>878</v>
      </c>
      <c r="J93" t="s">
        <v>293</v>
      </c>
      <c r="K93" t="s">
        <v>282</v>
      </c>
      <c r="L93" t="s">
        <v>295</v>
      </c>
      <c r="M93" t="s">
        <v>296</v>
      </c>
      <c r="N93" t="s">
        <v>285</v>
      </c>
      <c r="O93" t="s">
        <v>285</v>
      </c>
      <c r="P93">
        <v>200403</v>
      </c>
      <c r="Q93">
        <v>200403</v>
      </c>
      <c r="R93" t="s">
        <v>320</v>
      </c>
      <c r="S93">
        <v>86919161</v>
      </c>
      <c r="U93">
        <v>13666618431</v>
      </c>
      <c r="V93" t="s">
        <v>879</v>
      </c>
      <c r="W93" t="s">
        <v>880</v>
      </c>
      <c r="X93">
        <v>310018</v>
      </c>
      <c r="Y93" t="s">
        <v>881</v>
      </c>
    </row>
    <row r="94" spans="1:25" ht="27.75" customHeight="1">
      <c r="A94" t="s">
        <v>834</v>
      </c>
      <c r="B94" t="s">
        <v>882</v>
      </c>
      <c r="C94" t="s">
        <v>883</v>
      </c>
      <c r="E94" t="s">
        <v>276</v>
      </c>
      <c r="F94" t="s">
        <v>277</v>
      </c>
      <c r="G94" t="s">
        <v>341</v>
      </c>
      <c r="H94" t="s">
        <v>426</v>
      </c>
      <c r="I94" t="s">
        <v>884</v>
      </c>
      <c r="J94" t="s">
        <v>293</v>
      </c>
      <c r="K94" t="s">
        <v>282</v>
      </c>
      <c r="L94" t="s">
        <v>295</v>
      </c>
      <c r="M94" t="s">
        <v>435</v>
      </c>
      <c r="N94" t="s">
        <v>297</v>
      </c>
      <c r="O94" t="s">
        <v>285</v>
      </c>
      <c r="P94">
        <v>198607</v>
      </c>
      <c r="Q94">
        <v>200103</v>
      </c>
      <c r="R94" t="s">
        <v>375</v>
      </c>
      <c r="S94">
        <v>86919161</v>
      </c>
      <c r="U94">
        <v>13588451992</v>
      </c>
      <c r="V94" t="s">
        <v>885</v>
      </c>
      <c r="W94" t="s">
        <v>886</v>
      </c>
      <c r="X94">
        <v>310018</v>
      </c>
      <c r="Y94" t="s">
        <v>887</v>
      </c>
    </row>
    <row r="95" spans="1:25" ht="27.75" customHeight="1">
      <c r="A95" t="s">
        <v>834</v>
      </c>
      <c r="B95" t="s">
        <v>888</v>
      </c>
      <c r="C95" t="s">
        <v>889</v>
      </c>
      <c r="E95" t="s">
        <v>276</v>
      </c>
      <c r="F95" t="s">
        <v>388</v>
      </c>
      <c r="G95" t="s">
        <v>341</v>
      </c>
      <c r="H95" t="s">
        <v>305</v>
      </c>
      <c r="I95" t="s">
        <v>890</v>
      </c>
      <c r="J95" t="s">
        <v>316</v>
      </c>
      <c r="K95" t="s">
        <v>282</v>
      </c>
      <c r="L95" t="s">
        <v>318</v>
      </c>
      <c r="M95" t="s">
        <v>891</v>
      </c>
      <c r="N95" t="s">
        <v>285</v>
      </c>
      <c r="O95" t="s">
        <v>285</v>
      </c>
      <c r="P95">
        <v>199707</v>
      </c>
      <c r="Q95">
        <v>200403</v>
      </c>
      <c r="R95" t="s">
        <v>892</v>
      </c>
      <c r="S95">
        <v>86919161</v>
      </c>
      <c r="U95">
        <v>13754312582</v>
      </c>
      <c r="V95" t="s">
        <v>893</v>
      </c>
      <c r="W95" t="s">
        <v>894</v>
      </c>
      <c r="X95">
        <v>310018</v>
      </c>
      <c r="Y95" t="s">
        <v>788</v>
      </c>
    </row>
    <row r="96" spans="1:25" ht="27.75" customHeight="1">
      <c r="A96" t="s">
        <v>834</v>
      </c>
      <c r="B96" t="s">
        <v>895</v>
      </c>
      <c r="C96" t="s">
        <v>896</v>
      </c>
      <c r="E96" t="s">
        <v>276</v>
      </c>
      <c r="F96" t="s">
        <v>388</v>
      </c>
      <c r="G96" t="s">
        <v>341</v>
      </c>
      <c r="H96" t="s">
        <v>305</v>
      </c>
      <c r="I96" t="s">
        <v>897</v>
      </c>
      <c r="J96" t="s">
        <v>293</v>
      </c>
      <c r="K96" t="s">
        <v>282</v>
      </c>
      <c r="L96" t="s">
        <v>295</v>
      </c>
      <c r="M96" t="s">
        <v>898</v>
      </c>
      <c r="N96" t="s">
        <v>397</v>
      </c>
      <c r="O96" t="s">
        <v>397</v>
      </c>
      <c r="P96">
        <v>200107</v>
      </c>
      <c r="Q96">
        <v>200206</v>
      </c>
      <c r="R96" t="s">
        <v>335</v>
      </c>
      <c r="U96">
        <v>13093725207</v>
      </c>
      <c r="V96" t="s">
        <v>899</v>
      </c>
      <c r="W96" t="s">
        <v>900</v>
      </c>
      <c r="X96">
        <v>310018</v>
      </c>
      <c r="Y96" t="s">
        <v>901</v>
      </c>
    </row>
    <row r="97" spans="1:25" ht="27.75" customHeight="1">
      <c r="A97" t="s">
        <v>834</v>
      </c>
      <c r="B97" t="s">
        <v>902</v>
      </c>
      <c r="C97" t="s">
        <v>903</v>
      </c>
      <c r="E97" t="s">
        <v>276</v>
      </c>
      <c r="F97" t="s">
        <v>388</v>
      </c>
      <c r="G97" t="s">
        <v>341</v>
      </c>
      <c r="H97" t="s">
        <v>314</v>
      </c>
      <c r="I97" t="s">
        <v>904</v>
      </c>
      <c r="J97" t="s">
        <v>293</v>
      </c>
      <c r="K97" t="s">
        <v>282</v>
      </c>
      <c r="L97" t="s">
        <v>295</v>
      </c>
      <c r="M97" t="s">
        <v>891</v>
      </c>
      <c r="N97" t="s">
        <v>285</v>
      </c>
      <c r="O97" t="s">
        <v>285</v>
      </c>
      <c r="P97">
        <v>200308</v>
      </c>
      <c r="Q97">
        <v>200308</v>
      </c>
      <c r="R97" t="s">
        <v>335</v>
      </c>
      <c r="S97">
        <v>86919161</v>
      </c>
      <c r="U97">
        <v>13067944675</v>
      </c>
      <c r="V97" t="s">
        <v>905</v>
      </c>
      <c r="W97" t="s">
        <v>906</v>
      </c>
      <c r="X97">
        <v>310018</v>
      </c>
      <c r="Y97" t="s">
        <v>907</v>
      </c>
    </row>
    <row r="98" spans="1:25" ht="27.75" customHeight="1">
      <c r="A98" t="s">
        <v>834</v>
      </c>
      <c r="B98" t="s">
        <v>908</v>
      </c>
      <c r="C98" t="s">
        <v>909</v>
      </c>
      <c r="E98" t="s">
        <v>276</v>
      </c>
      <c r="F98" t="s">
        <v>277</v>
      </c>
      <c r="G98" t="s">
        <v>278</v>
      </c>
      <c r="H98" t="s">
        <v>326</v>
      </c>
      <c r="I98" t="s">
        <v>600</v>
      </c>
      <c r="J98" t="s">
        <v>316</v>
      </c>
      <c r="K98" t="s">
        <v>282</v>
      </c>
      <c r="L98" t="s">
        <v>318</v>
      </c>
      <c r="M98" t="s">
        <v>319</v>
      </c>
      <c r="N98" t="s">
        <v>297</v>
      </c>
      <c r="O98" t="s">
        <v>285</v>
      </c>
      <c r="P98">
        <v>200208</v>
      </c>
      <c r="Q98">
        <v>200208</v>
      </c>
      <c r="R98" t="s">
        <v>308</v>
      </c>
      <c r="S98">
        <v>86919161</v>
      </c>
      <c r="U98">
        <v>13588155405</v>
      </c>
      <c r="V98" t="s">
        <v>910</v>
      </c>
      <c r="W98" t="s">
        <v>911</v>
      </c>
      <c r="X98">
        <v>310012</v>
      </c>
      <c r="Y98" t="s">
        <v>912</v>
      </c>
    </row>
    <row r="99" spans="1:25" ht="27.75" customHeight="1">
      <c r="A99" t="s">
        <v>834</v>
      </c>
      <c r="B99" t="s">
        <v>913</v>
      </c>
      <c r="C99" t="s">
        <v>914</v>
      </c>
      <c r="E99" t="s">
        <v>276</v>
      </c>
      <c r="F99" t="s">
        <v>388</v>
      </c>
      <c r="G99" t="s">
        <v>341</v>
      </c>
      <c r="H99" t="s">
        <v>314</v>
      </c>
      <c r="I99" t="s">
        <v>915</v>
      </c>
      <c r="J99" t="s">
        <v>293</v>
      </c>
      <c r="K99" t="s">
        <v>282</v>
      </c>
      <c r="L99" t="s">
        <v>295</v>
      </c>
      <c r="M99" t="s">
        <v>916</v>
      </c>
      <c r="N99" t="s">
        <v>297</v>
      </c>
      <c r="O99" t="s">
        <v>285</v>
      </c>
      <c r="P99">
        <v>200108</v>
      </c>
      <c r="Q99">
        <v>200108</v>
      </c>
      <c r="R99" t="s">
        <v>308</v>
      </c>
      <c r="S99">
        <v>86919153</v>
      </c>
      <c r="U99">
        <v>13136153069</v>
      </c>
      <c r="V99" t="s">
        <v>917</v>
      </c>
      <c r="W99" t="s">
        <v>918</v>
      </c>
      <c r="X99">
        <v>310018</v>
      </c>
      <c r="Y99" t="s">
        <v>919</v>
      </c>
    </row>
    <row r="100" spans="1:25" ht="27.75" customHeight="1">
      <c r="A100" t="s">
        <v>834</v>
      </c>
      <c r="B100" t="s">
        <v>920</v>
      </c>
      <c r="C100" t="s">
        <v>921</v>
      </c>
      <c r="E100" t="s">
        <v>276</v>
      </c>
      <c r="F100" t="s">
        <v>388</v>
      </c>
      <c r="G100" t="s">
        <v>341</v>
      </c>
      <c r="H100" t="s">
        <v>922</v>
      </c>
      <c r="I100" t="s">
        <v>923</v>
      </c>
      <c r="J100" t="s">
        <v>316</v>
      </c>
      <c r="K100" t="s">
        <v>282</v>
      </c>
      <c r="L100" t="s">
        <v>318</v>
      </c>
      <c r="M100" t="s">
        <v>296</v>
      </c>
      <c r="N100" t="s">
        <v>397</v>
      </c>
      <c r="O100" t="s">
        <v>397</v>
      </c>
      <c r="P100">
        <v>199308</v>
      </c>
      <c r="Q100">
        <v>200611</v>
      </c>
      <c r="R100" t="s">
        <v>924</v>
      </c>
      <c r="S100">
        <v>86919161</v>
      </c>
      <c r="U100">
        <v>13335713231</v>
      </c>
      <c r="V100" t="s">
        <v>925</v>
      </c>
      <c r="W100" t="s">
        <v>926</v>
      </c>
      <c r="X100">
        <v>310018</v>
      </c>
      <c r="Y100" t="s">
        <v>927</v>
      </c>
    </row>
    <row r="101" spans="1:25" ht="27.75" customHeight="1">
      <c r="A101" t="s">
        <v>834</v>
      </c>
      <c r="B101" t="s">
        <v>928</v>
      </c>
      <c r="C101" t="s">
        <v>929</v>
      </c>
      <c r="E101" t="s">
        <v>276</v>
      </c>
      <c r="F101" t="s">
        <v>388</v>
      </c>
      <c r="G101" t="s">
        <v>278</v>
      </c>
      <c r="H101" t="s">
        <v>326</v>
      </c>
      <c r="I101" t="s">
        <v>930</v>
      </c>
      <c r="J101" t="s">
        <v>293</v>
      </c>
      <c r="K101" t="s">
        <v>282</v>
      </c>
      <c r="L101" t="s">
        <v>295</v>
      </c>
      <c r="M101" t="s">
        <v>296</v>
      </c>
      <c r="N101" t="s">
        <v>397</v>
      </c>
      <c r="O101" t="s">
        <v>397</v>
      </c>
      <c r="P101">
        <v>200707</v>
      </c>
      <c r="Q101">
        <v>200707</v>
      </c>
      <c r="R101" t="s">
        <v>446</v>
      </c>
      <c r="S101">
        <v>86919161</v>
      </c>
      <c r="U101">
        <v>13858001682</v>
      </c>
      <c r="V101" t="s">
        <v>931</v>
      </c>
      <c r="W101" t="s">
        <v>932</v>
      </c>
      <c r="X101">
        <v>310019</v>
      </c>
      <c r="Y101" t="s">
        <v>933</v>
      </c>
    </row>
    <row r="102" spans="1:25" ht="27.75" customHeight="1">
      <c r="A102" t="s">
        <v>834</v>
      </c>
      <c r="B102" t="s">
        <v>934</v>
      </c>
      <c r="C102" t="s">
        <v>935</v>
      </c>
      <c r="E102" t="s">
        <v>276</v>
      </c>
      <c r="F102" t="s">
        <v>388</v>
      </c>
      <c r="G102" t="s">
        <v>278</v>
      </c>
      <c r="H102" t="s">
        <v>326</v>
      </c>
      <c r="I102" t="s">
        <v>936</v>
      </c>
      <c r="J102" t="s">
        <v>293</v>
      </c>
      <c r="K102" t="s">
        <v>282</v>
      </c>
      <c r="L102" t="s">
        <v>295</v>
      </c>
      <c r="M102" t="s">
        <v>296</v>
      </c>
      <c r="N102" t="s">
        <v>397</v>
      </c>
      <c r="O102" t="s">
        <v>397</v>
      </c>
      <c r="P102">
        <v>200709</v>
      </c>
      <c r="Q102">
        <v>200709</v>
      </c>
      <c r="R102" t="s">
        <v>446</v>
      </c>
      <c r="S102">
        <v>86919161</v>
      </c>
      <c r="U102">
        <v>13505817562</v>
      </c>
      <c r="V102" t="s">
        <v>937</v>
      </c>
      <c r="W102" t="s">
        <v>938</v>
      </c>
      <c r="X102">
        <v>310018</v>
      </c>
      <c r="Y102" t="s">
        <v>939</v>
      </c>
    </row>
    <row r="103" spans="1:25" ht="27.75" customHeight="1">
      <c r="A103" t="s">
        <v>834</v>
      </c>
      <c r="B103" t="s">
        <v>940</v>
      </c>
      <c r="C103" t="s">
        <v>941</v>
      </c>
      <c r="E103" t="s">
        <v>276</v>
      </c>
      <c r="F103" t="s">
        <v>388</v>
      </c>
      <c r="G103" t="s">
        <v>278</v>
      </c>
      <c r="H103" t="s">
        <v>326</v>
      </c>
      <c r="I103" t="s">
        <v>942</v>
      </c>
      <c r="J103" t="s">
        <v>293</v>
      </c>
      <c r="K103" t="s">
        <v>282</v>
      </c>
      <c r="L103" t="s">
        <v>295</v>
      </c>
      <c r="M103" t="s">
        <v>296</v>
      </c>
      <c r="N103" t="s">
        <v>397</v>
      </c>
      <c r="O103" t="s">
        <v>397</v>
      </c>
      <c r="P103">
        <v>200912</v>
      </c>
      <c r="Q103">
        <v>200912</v>
      </c>
      <c r="R103">
        <v>2009.12</v>
      </c>
      <c r="S103">
        <v>86919153</v>
      </c>
      <c r="U103">
        <v>15657129696</v>
      </c>
      <c r="V103" t="s">
        <v>943</v>
      </c>
      <c r="W103" t="s">
        <v>944</v>
      </c>
      <c r="X103">
        <v>310018</v>
      </c>
      <c r="Y103" t="s">
        <v>945</v>
      </c>
    </row>
    <row r="104" spans="1:25" ht="27.75" customHeight="1">
      <c r="A104" t="s">
        <v>834</v>
      </c>
      <c r="B104" t="s">
        <v>946</v>
      </c>
      <c r="C104" t="s">
        <v>947</v>
      </c>
      <c r="D104" t="s">
        <v>948</v>
      </c>
      <c r="E104" t="s">
        <v>276</v>
      </c>
      <c r="F104" t="s">
        <v>388</v>
      </c>
      <c r="G104" t="s">
        <v>278</v>
      </c>
      <c r="H104" t="s">
        <v>326</v>
      </c>
      <c r="I104" t="s">
        <v>949</v>
      </c>
      <c r="J104" t="s">
        <v>281</v>
      </c>
      <c r="K104" t="s">
        <v>282</v>
      </c>
      <c r="L104" t="s">
        <v>283</v>
      </c>
      <c r="M104" t="s">
        <v>296</v>
      </c>
      <c r="N104" t="s">
        <v>397</v>
      </c>
      <c r="O104" t="s">
        <v>397</v>
      </c>
      <c r="P104">
        <v>200606</v>
      </c>
      <c r="Q104">
        <v>200606</v>
      </c>
      <c r="R104" t="s">
        <v>497</v>
      </c>
      <c r="S104">
        <v>86919153</v>
      </c>
      <c r="U104">
        <v>13515814378</v>
      </c>
      <c r="V104" t="s">
        <v>950</v>
      </c>
      <c r="W104" t="s">
        <v>951</v>
      </c>
      <c r="X104">
        <v>310018</v>
      </c>
      <c r="Y104" t="s">
        <v>881</v>
      </c>
    </row>
    <row r="105" spans="1:25" ht="27.75" customHeight="1">
      <c r="A105" t="s">
        <v>834</v>
      </c>
      <c r="B105">
        <v>41395</v>
      </c>
      <c r="C105" t="s">
        <v>952</v>
      </c>
      <c r="D105" t="s">
        <v>953</v>
      </c>
      <c r="E105" t="s">
        <v>276</v>
      </c>
      <c r="F105" t="s">
        <v>388</v>
      </c>
      <c r="G105" t="s">
        <v>341</v>
      </c>
      <c r="H105" t="s">
        <v>559</v>
      </c>
      <c r="I105" t="s">
        <v>954</v>
      </c>
      <c r="J105" t="s">
        <v>316</v>
      </c>
      <c r="K105" t="s">
        <v>282</v>
      </c>
      <c r="L105" t="s">
        <v>318</v>
      </c>
      <c r="M105" t="s">
        <v>955</v>
      </c>
      <c r="N105" t="s">
        <v>397</v>
      </c>
      <c r="O105" t="s">
        <v>397</v>
      </c>
      <c r="P105">
        <v>201208</v>
      </c>
      <c r="Q105">
        <v>201208</v>
      </c>
      <c r="S105">
        <v>86919161</v>
      </c>
      <c r="U105">
        <v>15158880028</v>
      </c>
      <c r="V105" t="s">
        <v>956</v>
      </c>
      <c r="W105" t="s">
        <v>957</v>
      </c>
      <c r="X105" t="s">
        <v>958</v>
      </c>
      <c r="Y105" t="s">
        <v>959</v>
      </c>
    </row>
    <row r="106" spans="1:25" ht="27.75" customHeight="1">
      <c r="A106" t="s">
        <v>834</v>
      </c>
      <c r="B106">
        <v>41459</v>
      </c>
      <c r="C106" t="s">
        <v>960</v>
      </c>
      <c r="E106" t="s">
        <v>276</v>
      </c>
      <c r="F106" t="s">
        <v>388</v>
      </c>
      <c r="G106" t="s">
        <v>278</v>
      </c>
      <c r="H106">
        <v>1987</v>
      </c>
      <c r="I106" t="s">
        <v>961</v>
      </c>
      <c r="J106" t="s">
        <v>316</v>
      </c>
      <c r="K106" t="s">
        <v>282</v>
      </c>
      <c r="L106" t="s">
        <v>318</v>
      </c>
      <c r="M106" t="s">
        <v>656</v>
      </c>
      <c r="N106" t="s">
        <v>397</v>
      </c>
      <c r="O106" t="s">
        <v>397</v>
      </c>
      <c r="P106">
        <v>201306</v>
      </c>
      <c r="Q106">
        <v>201306</v>
      </c>
      <c r="S106">
        <v>86919153</v>
      </c>
      <c r="U106">
        <v>13958010336</v>
      </c>
      <c r="V106" t="s">
        <v>962</v>
      </c>
    </row>
    <row r="107" spans="1:25" ht="27.75" customHeight="1">
      <c r="A107" t="s">
        <v>834</v>
      </c>
      <c r="B107">
        <v>41501</v>
      </c>
      <c r="C107" t="s">
        <v>963</v>
      </c>
      <c r="E107" t="s">
        <v>276</v>
      </c>
      <c r="F107" t="s">
        <v>388</v>
      </c>
      <c r="G107" t="s">
        <v>341</v>
      </c>
      <c r="H107" t="s">
        <v>357</v>
      </c>
      <c r="I107" t="s">
        <v>964</v>
      </c>
      <c r="J107" t="s">
        <v>316</v>
      </c>
      <c r="K107" t="s">
        <v>282</v>
      </c>
      <c r="L107" t="s">
        <v>318</v>
      </c>
      <c r="M107" t="s">
        <v>891</v>
      </c>
      <c r="N107" t="s">
        <v>397</v>
      </c>
      <c r="O107" t="s">
        <v>397</v>
      </c>
      <c r="P107">
        <v>201307</v>
      </c>
      <c r="Q107">
        <v>201307</v>
      </c>
      <c r="S107">
        <v>86919153</v>
      </c>
      <c r="U107">
        <v>18658882163</v>
      </c>
      <c r="V107" t="s">
        <v>965</v>
      </c>
    </row>
    <row r="108" spans="1:25" ht="24.75" customHeight="1">
      <c r="A108" t="s">
        <v>834</v>
      </c>
      <c r="B108">
        <v>41368</v>
      </c>
      <c r="C108" t="s">
        <v>966</v>
      </c>
      <c r="E108" t="s">
        <v>276</v>
      </c>
      <c r="F108" t="s">
        <v>277</v>
      </c>
      <c r="G108" t="s">
        <v>278</v>
      </c>
      <c r="H108" t="s">
        <v>609</v>
      </c>
      <c r="I108" t="s">
        <v>967</v>
      </c>
      <c r="J108" t="s">
        <v>316</v>
      </c>
      <c r="K108" t="s">
        <v>282</v>
      </c>
      <c r="L108" t="s">
        <v>318</v>
      </c>
      <c r="M108" t="s">
        <v>891</v>
      </c>
      <c r="N108" t="s">
        <v>397</v>
      </c>
      <c r="O108" t="s">
        <v>397</v>
      </c>
      <c r="P108">
        <v>201207</v>
      </c>
      <c r="Q108">
        <v>201207</v>
      </c>
      <c r="S108">
        <v>86919161</v>
      </c>
      <c r="U108">
        <v>15267431028</v>
      </c>
      <c r="V108" t="s">
        <v>968</v>
      </c>
      <c r="W108" t="s">
        <v>969</v>
      </c>
      <c r="X108">
        <v>310018</v>
      </c>
      <c r="Y108" t="s">
        <v>970</v>
      </c>
    </row>
    <row r="109" spans="1:25" ht="24" customHeight="1">
      <c r="A109" t="s">
        <v>834</v>
      </c>
      <c r="B109">
        <v>41694</v>
      </c>
      <c r="C109" t="s">
        <v>971</v>
      </c>
      <c r="E109" t="s">
        <v>276</v>
      </c>
      <c r="F109" t="s">
        <v>388</v>
      </c>
      <c r="G109" t="s">
        <v>278</v>
      </c>
      <c r="H109" t="s">
        <v>414</v>
      </c>
      <c r="I109" t="s">
        <v>972</v>
      </c>
      <c r="J109" t="s">
        <v>316</v>
      </c>
      <c r="K109" t="s">
        <v>282</v>
      </c>
      <c r="L109" t="s">
        <v>318</v>
      </c>
      <c r="M109" t="s">
        <v>296</v>
      </c>
      <c r="N109" t="s">
        <v>397</v>
      </c>
      <c r="O109" t="s">
        <v>397</v>
      </c>
      <c r="P109">
        <v>201409</v>
      </c>
      <c r="Q109">
        <v>201409</v>
      </c>
      <c r="U109">
        <v>13567112680</v>
      </c>
      <c r="V109" t="s">
        <v>973</v>
      </c>
      <c r="W109">
        <v>3.3068319860617997E+17</v>
      </c>
    </row>
    <row r="110" spans="1:25" ht="27.75" customHeight="1">
      <c r="A110" t="s">
        <v>834</v>
      </c>
      <c r="B110" t="s">
        <v>974</v>
      </c>
      <c r="C110" t="s">
        <v>975</v>
      </c>
      <c r="D110" t="s">
        <v>976</v>
      </c>
      <c r="E110" t="s">
        <v>276</v>
      </c>
      <c r="F110" t="s">
        <v>277</v>
      </c>
      <c r="G110" t="s">
        <v>341</v>
      </c>
      <c r="H110" t="s">
        <v>373</v>
      </c>
      <c r="I110" t="s">
        <v>977</v>
      </c>
      <c r="J110" t="s">
        <v>316</v>
      </c>
      <c r="K110" t="s">
        <v>1247</v>
      </c>
      <c r="L110" t="s">
        <v>318</v>
      </c>
      <c r="M110" t="s">
        <v>296</v>
      </c>
      <c r="N110" t="s">
        <v>397</v>
      </c>
      <c r="O110" t="s">
        <v>397</v>
      </c>
      <c r="P110">
        <v>199807</v>
      </c>
      <c r="Q110">
        <v>200403</v>
      </c>
      <c r="R110" t="s">
        <v>978</v>
      </c>
      <c r="S110">
        <v>86919153</v>
      </c>
      <c r="U110">
        <v>13867472129</v>
      </c>
      <c r="V110" t="s">
        <v>979</v>
      </c>
      <c r="W110" t="s">
        <v>980</v>
      </c>
      <c r="X110">
        <v>310018</v>
      </c>
      <c r="Y110" t="s">
        <v>981</v>
      </c>
    </row>
    <row r="111" spans="1:25" ht="62.25" customHeight="1">
      <c r="A111" t="s">
        <v>834</v>
      </c>
      <c r="B111">
        <v>41737</v>
      </c>
      <c r="C111" t="s">
        <v>982</v>
      </c>
      <c r="D111" t="s">
        <v>983</v>
      </c>
      <c r="E111" t="s">
        <v>276</v>
      </c>
      <c r="F111" t="s">
        <v>388</v>
      </c>
      <c r="G111" t="s">
        <v>341</v>
      </c>
      <c r="H111" t="s">
        <v>559</v>
      </c>
      <c r="I111">
        <v>29745</v>
      </c>
      <c r="J111" t="s">
        <v>316</v>
      </c>
      <c r="K111" t="s">
        <v>282</v>
      </c>
      <c r="L111" t="s">
        <v>318</v>
      </c>
      <c r="M111" t="s">
        <v>984</v>
      </c>
      <c r="N111" t="s">
        <v>397</v>
      </c>
      <c r="O111" t="s">
        <v>985</v>
      </c>
      <c r="P111" t="s">
        <v>986</v>
      </c>
      <c r="Q111">
        <v>201506</v>
      </c>
      <c r="U111">
        <v>15906621094</v>
      </c>
      <c r="V111" t="s">
        <v>987</v>
      </c>
      <c r="W111">
        <v>1.30202198106082E+17</v>
      </c>
    </row>
    <row r="112" spans="1:25" ht="27.75" customHeight="1">
      <c r="A112" t="s">
        <v>988</v>
      </c>
      <c r="B112" t="s">
        <v>989</v>
      </c>
      <c r="C112" t="s">
        <v>990</v>
      </c>
      <c r="E112" t="s">
        <v>276</v>
      </c>
      <c r="F112" t="s">
        <v>388</v>
      </c>
      <c r="G112" t="s">
        <v>278</v>
      </c>
      <c r="H112" t="s">
        <v>845</v>
      </c>
      <c r="I112" t="s">
        <v>991</v>
      </c>
      <c r="J112" t="s">
        <v>281</v>
      </c>
      <c r="K112" t="s">
        <v>282</v>
      </c>
      <c r="L112" t="s">
        <v>283</v>
      </c>
      <c r="M112" t="s">
        <v>307</v>
      </c>
      <c r="N112" t="s">
        <v>397</v>
      </c>
      <c r="O112" t="s">
        <v>397</v>
      </c>
      <c r="P112">
        <v>198307</v>
      </c>
      <c r="Q112">
        <v>199706</v>
      </c>
      <c r="R112" t="s">
        <v>992</v>
      </c>
      <c r="S112">
        <v>86919088</v>
      </c>
      <c r="U112">
        <v>13575755528</v>
      </c>
      <c r="V112" t="s">
        <v>993</v>
      </c>
      <c r="W112" t="s">
        <v>994</v>
      </c>
      <c r="X112">
        <v>310012</v>
      </c>
      <c r="Y112" t="s">
        <v>995</v>
      </c>
    </row>
    <row r="113" spans="1:25" ht="27.75" customHeight="1">
      <c r="A113" t="s">
        <v>988</v>
      </c>
      <c r="B113" t="s">
        <v>996</v>
      </c>
      <c r="C113" t="s">
        <v>997</v>
      </c>
      <c r="E113" t="s">
        <v>276</v>
      </c>
      <c r="F113" t="s">
        <v>277</v>
      </c>
      <c r="G113" t="s">
        <v>341</v>
      </c>
      <c r="H113" t="s">
        <v>837</v>
      </c>
      <c r="I113" t="s">
        <v>998</v>
      </c>
      <c r="J113" t="s">
        <v>293</v>
      </c>
      <c r="K113" t="s">
        <v>282</v>
      </c>
      <c r="L113" t="s">
        <v>295</v>
      </c>
      <c r="M113" t="s">
        <v>999</v>
      </c>
      <c r="N113" t="s">
        <v>297</v>
      </c>
      <c r="O113" t="s">
        <v>874</v>
      </c>
      <c r="P113">
        <v>198407</v>
      </c>
      <c r="Q113">
        <v>199605</v>
      </c>
      <c r="R113" t="s">
        <v>1000</v>
      </c>
      <c r="S113">
        <v>86919087</v>
      </c>
      <c r="U113">
        <v>13857105310</v>
      </c>
      <c r="V113" t="s">
        <v>1001</v>
      </c>
      <c r="W113" t="s">
        <v>1002</v>
      </c>
      <c r="X113">
        <v>310030</v>
      </c>
      <c r="Y113" t="s">
        <v>1003</v>
      </c>
    </row>
    <row r="114" spans="1:25" ht="27.75" customHeight="1">
      <c r="A114" t="s">
        <v>988</v>
      </c>
      <c r="B114" t="s">
        <v>1004</v>
      </c>
      <c r="C114" t="s">
        <v>1005</v>
      </c>
      <c r="D114" t="s">
        <v>1006</v>
      </c>
      <c r="E114" t="s">
        <v>276</v>
      </c>
      <c r="F114" t="s">
        <v>388</v>
      </c>
      <c r="G114" t="s">
        <v>278</v>
      </c>
      <c r="H114" t="s">
        <v>460</v>
      </c>
      <c r="I114" t="s">
        <v>1007</v>
      </c>
      <c r="J114" t="s">
        <v>293</v>
      </c>
      <c r="K114" t="s">
        <v>282</v>
      </c>
      <c r="L114" t="s">
        <v>295</v>
      </c>
      <c r="M114" t="s">
        <v>296</v>
      </c>
      <c r="N114" t="s">
        <v>397</v>
      </c>
      <c r="O114" t="s">
        <v>397</v>
      </c>
      <c r="P114">
        <v>200406</v>
      </c>
      <c r="Q114">
        <v>200406</v>
      </c>
      <c r="R114" t="s">
        <v>1008</v>
      </c>
      <c r="S114">
        <v>86878663</v>
      </c>
      <c r="U114">
        <v>13064745811</v>
      </c>
      <c r="V114" t="s">
        <v>1009</v>
      </c>
      <c r="W114" t="s">
        <v>1010</v>
      </c>
      <c r="X114">
        <v>310004</v>
      </c>
      <c r="Y114" t="s">
        <v>1011</v>
      </c>
    </row>
    <row r="115" spans="1:25" ht="27.75" customHeight="1">
      <c r="A115" t="s">
        <v>988</v>
      </c>
      <c r="B115" t="s">
        <v>1012</v>
      </c>
      <c r="C115" t="s">
        <v>1013</v>
      </c>
      <c r="E115" t="s">
        <v>276</v>
      </c>
      <c r="F115" t="s">
        <v>388</v>
      </c>
      <c r="G115" t="s">
        <v>278</v>
      </c>
      <c r="H115" t="s">
        <v>559</v>
      </c>
      <c r="I115" t="s">
        <v>1014</v>
      </c>
      <c r="J115" t="s">
        <v>293</v>
      </c>
      <c r="K115" t="s">
        <v>282</v>
      </c>
      <c r="L115" t="s">
        <v>295</v>
      </c>
      <c r="M115" t="s">
        <v>319</v>
      </c>
      <c r="N115" t="s">
        <v>285</v>
      </c>
      <c r="O115" t="s">
        <v>285</v>
      </c>
      <c r="P115">
        <v>200505</v>
      </c>
      <c r="Q115">
        <v>200505</v>
      </c>
      <c r="R115" t="s">
        <v>742</v>
      </c>
      <c r="S115">
        <v>86919087</v>
      </c>
      <c r="U115">
        <v>13175112391</v>
      </c>
      <c r="V115" t="s">
        <v>1015</v>
      </c>
      <c r="W115" t="s">
        <v>1016</v>
      </c>
      <c r="X115">
        <v>310018</v>
      </c>
      <c r="Y115" t="s">
        <v>1017</v>
      </c>
    </row>
    <row r="116" spans="1:25" ht="27.75" customHeight="1">
      <c r="A116" t="s">
        <v>988</v>
      </c>
      <c r="B116" t="s">
        <v>1018</v>
      </c>
      <c r="C116" t="s">
        <v>1019</v>
      </c>
      <c r="E116" t="s">
        <v>276</v>
      </c>
      <c r="F116" t="s">
        <v>388</v>
      </c>
      <c r="G116" t="s">
        <v>341</v>
      </c>
      <c r="H116" t="s">
        <v>809</v>
      </c>
      <c r="I116" t="s">
        <v>1020</v>
      </c>
      <c r="J116" t="s">
        <v>1021</v>
      </c>
      <c r="K116" t="s">
        <v>282</v>
      </c>
      <c r="L116" t="s">
        <v>283</v>
      </c>
      <c r="M116" t="s">
        <v>1022</v>
      </c>
      <c r="N116" t="s">
        <v>297</v>
      </c>
      <c r="O116" t="s">
        <v>874</v>
      </c>
      <c r="P116">
        <v>198307</v>
      </c>
      <c r="Q116">
        <v>200311</v>
      </c>
      <c r="R116" t="s">
        <v>1023</v>
      </c>
      <c r="S116">
        <v>86919087</v>
      </c>
      <c r="U116">
        <v>13567988660</v>
      </c>
      <c r="V116" t="s">
        <v>1024</v>
      </c>
      <c r="W116" t="s">
        <v>1025</v>
      </c>
      <c r="X116">
        <v>313000</v>
      </c>
      <c r="Y116" t="s">
        <v>1026</v>
      </c>
    </row>
    <row r="117" spans="1:25" ht="27.75" customHeight="1">
      <c r="A117" t="s">
        <v>988</v>
      </c>
      <c r="B117" t="s">
        <v>1027</v>
      </c>
      <c r="C117" t="s">
        <v>1028</v>
      </c>
      <c r="E117" t="s">
        <v>276</v>
      </c>
      <c r="F117" t="s">
        <v>388</v>
      </c>
      <c r="G117" t="s">
        <v>278</v>
      </c>
      <c r="H117" t="s">
        <v>373</v>
      </c>
      <c r="I117" t="s">
        <v>1029</v>
      </c>
      <c r="J117" t="s">
        <v>316</v>
      </c>
      <c r="K117" t="s">
        <v>282</v>
      </c>
      <c r="L117" t="s">
        <v>318</v>
      </c>
      <c r="M117" t="s">
        <v>319</v>
      </c>
      <c r="N117" t="s">
        <v>285</v>
      </c>
      <c r="O117" t="s">
        <v>285</v>
      </c>
      <c r="P117">
        <v>199807</v>
      </c>
      <c r="Q117">
        <v>200404</v>
      </c>
      <c r="R117" t="s">
        <v>978</v>
      </c>
      <c r="S117">
        <v>86919087</v>
      </c>
      <c r="U117">
        <v>13067720115</v>
      </c>
      <c r="V117" t="s">
        <v>1030</v>
      </c>
      <c r="W117" t="s">
        <v>1031</v>
      </c>
      <c r="X117">
        <v>310018</v>
      </c>
      <c r="Y117" t="s">
        <v>1032</v>
      </c>
    </row>
    <row r="118" spans="1:25" ht="27.75" customHeight="1">
      <c r="A118" t="s">
        <v>988</v>
      </c>
      <c r="B118" t="s">
        <v>1033</v>
      </c>
      <c r="C118" t="s">
        <v>1034</v>
      </c>
      <c r="E118" t="s">
        <v>276</v>
      </c>
      <c r="F118" t="s">
        <v>277</v>
      </c>
      <c r="G118" t="s">
        <v>278</v>
      </c>
      <c r="H118" t="s">
        <v>279</v>
      </c>
      <c r="I118" t="s">
        <v>1035</v>
      </c>
      <c r="J118" t="s">
        <v>293</v>
      </c>
      <c r="K118" t="s">
        <v>282</v>
      </c>
      <c r="L118" t="s">
        <v>295</v>
      </c>
      <c r="M118" t="s">
        <v>780</v>
      </c>
      <c r="N118" t="s">
        <v>285</v>
      </c>
      <c r="O118" t="s">
        <v>285</v>
      </c>
      <c r="P118">
        <v>198903</v>
      </c>
      <c r="Q118">
        <v>200102</v>
      </c>
      <c r="R118" t="s">
        <v>1036</v>
      </c>
      <c r="S118">
        <v>86919087</v>
      </c>
      <c r="U118">
        <v>13588120901</v>
      </c>
      <c r="V118" t="s">
        <v>1037</v>
      </c>
      <c r="W118" t="s">
        <v>1038</v>
      </c>
      <c r="X118">
        <v>310022</v>
      </c>
      <c r="Y118" t="s">
        <v>1039</v>
      </c>
    </row>
    <row r="119" spans="1:25" ht="27.75" customHeight="1">
      <c r="A119" t="s">
        <v>988</v>
      </c>
      <c r="B119" t="s">
        <v>1040</v>
      </c>
      <c r="C119" t="s">
        <v>1041</v>
      </c>
      <c r="E119" t="s">
        <v>276</v>
      </c>
      <c r="F119" t="s">
        <v>388</v>
      </c>
      <c r="G119" t="s">
        <v>278</v>
      </c>
      <c r="H119" t="s">
        <v>469</v>
      </c>
      <c r="I119" t="s">
        <v>1042</v>
      </c>
      <c r="J119" t="s">
        <v>293</v>
      </c>
      <c r="K119" t="s">
        <v>282</v>
      </c>
      <c r="L119" t="s">
        <v>295</v>
      </c>
      <c r="M119" t="s">
        <v>296</v>
      </c>
      <c r="N119" t="s">
        <v>297</v>
      </c>
      <c r="O119" t="s">
        <v>285</v>
      </c>
      <c r="P119">
        <v>199708</v>
      </c>
      <c r="Q119">
        <v>199708</v>
      </c>
      <c r="R119" t="s">
        <v>742</v>
      </c>
      <c r="S119">
        <v>86919087</v>
      </c>
      <c r="U119">
        <v>13735890020</v>
      </c>
      <c r="V119" t="s">
        <v>1043</v>
      </c>
      <c r="W119" t="s">
        <v>1044</v>
      </c>
      <c r="X119">
        <v>310018</v>
      </c>
      <c r="Y119" t="s">
        <v>1045</v>
      </c>
    </row>
    <row r="120" spans="1:25" ht="27.75" hidden="1" customHeight="1">
      <c r="A120" t="s">
        <v>988</v>
      </c>
      <c r="B120" t="s">
        <v>1046</v>
      </c>
      <c r="C120" t="s">
        <v>1047</v>
      </c>
      <c r="E120" t="s">
        <v>276</v>
      </c>
      <c r="F120" t="s">
        <v>388</v>
      </c>
      <c r="G120" t="s">
        <v>341</v>
      </c>
      <c r="H120" t="s">
        <v>1048</v>
      </c>
      <c r="I120" t="s">
        <v>1049</v>
      </c>
      <c r="J120" t="s">
        <v>710</v>
      </c>
      <c r="K120" t="s">
        <v>317</v>
      </c>
      <c r="L120" t="s">
        <v>318</v>
      </c>
      <c r="M120" t="s">
        <v>296</v>
      </c>
      <c r="N120" t="s">
        <v>712</v>
      </c>
      <c r="P120">
        <v>197912</v>
      </c>
      <c r="Q120">
        <v>197912</v>
      </c>
      <c r="R120" t="s">
        <v>1050</v>
      </c>
      <c r="S120">
        <v>86919087</v>
      </c>
      <c r="U120">
        <v>13906505312</v>
      </c>
      <c r="V120" t="s">
        <v>1051</v>
      </c>
      <c r="W120" t="s">
        <v>1052</v>
      </c>
      <c r="X120">
        <v>310000</v>
      </c>
      <c r="Y120" t="s">
        <v>1053</v>
      </c>
    </row>
    <row r="121" spans="1:25" ht="27.75" customHeight="1">
      <c r="A121" t="s">
        <v>988</v>
      </c>
      <c r="B121" t="s">
        <v>1054</v>
      </c>
      <c r="C121" t="s">
        <v>1055</v>
      </c>
      <c r="E121" t="s">
        <v>276</v>
      </c>
      <c r="F121" t="s">
        <v>277</v>
      </c>
      <c r="G121" t="s">
        <v>278</v>
      </c>
      <c r="H121" t="s">
        <v>559</v>
      </c>
      <c r="I121" t="s">
        <v>1056</v>
      </c>
      <c r="J121" t="s">
        <v>293</v>
      </c>
      <c r="K121" t="s">
        <v>282</v>
      </c>
      <c r="L121" t="s">
        <v>295</v>
      </c>
      <c r="M121" t="s">
        <v>1057</v>
      </c>
      <c r="N121" t="s">
        <v>397</v>
      </c>
      <c r="O121" t="s">
        <v>397</v>
      </c>
      <c r="P121">
        <v>200707</v>
      </c>
      <c r="Q121">
        <v>200707</v>
      </c>
      <c r="R121" t="s">
        <v>1058</v>
      </c>
      <c r="S121">
        <v>86919087</v>
      </c>
      <c r="U121">
        <v>13185060390</v>
      </c>
      <c r="V121" t="s">
        <v>1059</v>
      </c>
      <c r="W121" t="s">
        <v>1060</v>
      </c>
      <c r="X121">
        <v>310004</v>
      </c>
      <c r="Y121" t="s">
        <v>1061</v>
      </c>
    </row>
    <row r="122" spans="1:25" ht="27.75" customHeight="1">
      <c r="A122" t="s">
        <v>988</v>
      </c>
      <c r="B122" t="s">
        <v>1062</v>
      </c>
      <c r="C122" t="s">
        <v>1063</v>
      </c>
      <c r="D122" t="s">
        <v>1064</v>
      </c>
      <c r="E122" t="s">
        <v>276</v>
      </c>
      <c r="F122" t="s">
        <v>388</v>
      </c>
      <c r="G122" t="s">
        <v>278</v>
      </c>
      <c r="H122" t="s">
        <v>373</v>
      </c>
      <c r="I122" t="s">
        <v>1065</v>
      </c>
      <c r="J122" t="s">
        <v>293</v>
      </c>
      <c r="K122" t="s">
        <v>282</v>
      </c>
      <c r="L122" t="s">
        <v>295</v>
      </c>
      <c r="M122" t="s">
        <v>296</v>
      </c>
      <c r="N122" t="s">
        <v>397</v>
      </c>
      <c r="O122" t="s">
        <v>397</v>
      </c>
      <c r="P122">
        <v>200306</v>
      </c>
      <c r="Q122">
        <v>200709</v>
      </c>
      <c r="R122" t="s">
        <v>1058</v>
      </c>
      <c r="S122">
        <v>86878663</v>
      </c>
      <c r="U122">
        <v>13588198089</v>
      </c>
      <c r="V122" t="s">
        <v>1066</v>
      </c>
      <c r="W122" t="s">
        <v>1067</v>
      </c>
      <c r="X122">
        <v>310000</v>
      </c>
      <c r="Y122" t="s">
        <v>1068</v>
      </c>
    </row>
    <row r="123" spans="1:25" ht="27.75" customHeight="1">
      <c r="A123" t="s">
        <v>988</v>
      </c>
      <c r="B123" t="s">
        <v>1069</v>
      </c>
      <c r="C123" t="s">
        <v>1070</v>
      </c>
      <c r="E123" t="s">
        <v>1071</v>
      </c>
      <c r="F123" t="s">
        <v>388</v>
      </c>
      <c r="G123" t="s">
        <v>341</v>
      </c>
      <c r="H123" t="s">
        <v>443</v>
      </c>
      <c r="I123" t="s">
        <v>1072</v>
      </c>
      <c r="J123" t="s">
        <v>316</v>
      </c>
      <c r="K123" t="s">
        <v>282</v>
      </c>
      <c r="L123" t="s">
        <v>318</v>
      </c>
      <c r="M123" t="s">
        <v>1073</v>
      </c>
      <c r="N123" t="s">
        <v>285</v>
      </c>
      <c r="O123" t="s">
        <v>285</v>
      </c>
      <c r="P123">
        <v>199807</v>
      </c>
      <c r="Q123">
        <v>200407</v>
      </c>
      <c r="R123" t="s">
        <v>1008</v>
      </c>
      <c r="S123">
        <v>86919087</v>
      </c>
      <c r="U123">
        <v>13588857235</v>
      </c>
      <c r="V123" t="s">
        <v>1074</v>
      </c>
      <c r="W123" t="s">
        <v>1075</v>
      </c>
      <c r="X123">
        <v>310018</v>
      </c>
      <c r="Y123" t="s">
        <v>1076</v>
      </c>
    </row>
    <row r="124" spans="1:25" ht="27.75" customHeight="1">
      <c r="A124" t="s">
        <v>988</v>
      </c>
      <c r="B124" t="s">
        <v>1077</v>
      </c>
      <c r="C124" t="s">
        <v>1078</v>
      </c>
      <c r="E124" t="s">
        <v>276</v>
      </c>
      <c r="F124" t="s">
        <v>388</v>
      </c>
      <c r="G124" t="s">
        <v>278</v>
      </c>
      <c r="H124" t="s">
        <v>559</v>
      </c>
      <c r="I124" t="s">
        <v>1079</v>
      </c>
      <c r="J124" t="s">
        <v>316</v>
      </c>
      <c r="K124" t="s">
        <v>282</v>
      </c>
      <c r="L124" t="s">
        <v>318</v>
      </c>
      <c r="M124" t="s">
        <v>319</v>
      </c>
      <c r="N124" t="s">
        <v>285</v>
      </c>
      <c r="O124" t="s">
        <v>285</v>
      </c>
      <c r="P124">
        <v>200803</v>
      </c>
      <c r="Q124">
        <v>200803</v>
      </c>
      <c r="R124" t="s">
        <v>1058</v>
      </c>
      <c r="S124">
        <v>86878663</v>
      </c>
      <c r="U124">
        <v>13575755378</v>
      </c>
      <c r="V124" t="s">
        <v>1080</v>
      </c>
      <c r="W124" t="s">
        <v>1081</v>
      </c>
      <c r="X124">
        <v>310018</v>
      </c>
      <c r="Y124" t="s">
        <v>1082</v>
      </c>
    </row>
    <row r="125" spans="1:25" ht="27.75" customHeight="1">
      <c r="A125" t="s">
        <v>988</v>
      </c>
      <c r="B125" t="s">
        <v>1083</v>
      </c>
      <c r="C125" t="s">
        <v>1084</v>
      </c>
      <c r="E125" t="s">
        <v>276</v>
      </c>
      <c r="F125" t="s">
        <v>277</v>
      </c>
      <c r="G125" t="s">
        <v>341</v>
      </c>
      <c r="H125" t="s">
        <v>559</v>
      </c>
      <c r="I125" t="s">
        <v>1085</v>
      </c>
      <c r="J125" t="s">
        <v>293</v>
      </c>
      <c r="K125" t="s">
        <v>282</v>
      </c>
      <c r="L125" t="s">
        <v>295</v>
      </c>
      <c r="M125" t="s">
        <v>307</v>
      </c>
      <c r="N125" t="s">
        <v>397</v>
      </c>
      <c r="O125" t="s">
        <v>397</v>
      </c>
      <c r="P125">
        <v>200807</v>
      </c>
      <c r="Q125">
        <v>200807</v>
      </c>
      <c r="R125" t="s">
        <v>1086</v>
      </c>
      <c r="S125">
        <v>86919087</v>
      </c>
      <c r="U125">
        <v>13858109274</v>
      </c>
      <c r="V125" t="s">
        <v>1087</v>
      </c>
      <c r="W125" t="s">
        <v>1088</v>
      </c>
      <c r="X125">
        <v>310018</v>
      </c>
      <c r="Y125" t="s">
        <v>1089</v>
      </c>
    </row>
    <row r="126" spans="1:25" ht="27.75" customHeight="1">
      <c r="A126" t="s">
        <v>988</v>
      </c>
      <c r="B126" t="s">
        <v>1090</v>
      </c>
      <c r="C126" t="s">
        <v>1091</v>
      </c>
      <c r="D126" t="s">
        <v>1092</v>
      </c>
      <c r="E126" t="s">
        <v>276</v>
      </c>
      <c r="F126" t="s">
        <v>388</v>
      </c>
      <c r="G126" t="s">
        <v>278</v>
      </c>
      <c r="H126" t="s">
        <v>305</v>
      </c>
      <c r="I126" t="s">
        <v>1093</v>
      </c>
      <c r="J126" t="s">
        <v>316</v>
      </c>
      <c r="K126" t="s">
        <v>282</v>
      </c>
      <c r="L126" t="s">
        <v>318</v>
      </c>
      <c r="M126" t="s">
        <v>891</v>
      </c>
      <c r="N126" t="s">
        <v>397</v>
      </c>
      <c r="O126" t="s">
        <v>397</v>
      </c>
      <c r="P126">
        <v>199804</v>
      </c>
      <c r="Q126">
        <v>200807</v>
      </c>
      <c r="R126" t="s">
        <v>1094</v>
      </c>
      <c r="S126">
        <v>86878678</v>
      </c>
      <c r="U126">
        <v>13588204576</v>
      </c>
      <c r="V126" t="s">
        <v>1095</v>
      </c>
      <c r="W126" t="s">
        <v>1096</v>
      </c>
      <c r="X126">
        <v>310018</v>
      </c>
      <c r="Y126" t="s">
        <v>1097</v>
      </c>
    </row>
    <row r="127" spans="1:25" ht="27.75" customHeight="1">
      <c r="A127" t="s">
        <v>988</v>
      </c>
      <c r="B127" t="s">
        <v>1098</v>
      </c>
      <c r="C127" t="s">
        <v>1099</v>
      </c>
      <c r="E127" t="s">
        <v>276</v>
      </c>
      <c r="F127" t="s">
        <v>388</v>
      </c>
      <c r="G127" t="s">
        <v>341</v>
      </c>
      <c r="H127" t="s">
        <v>476</v>
      </c>
      <c r="I127" t="s">
        <v>1100</v>
      </c>
      <c r="J127" t="s">
        <v>316</v>
      </c>
      <c r="K127" t="s">
        <v>282</v>
      </c>
      <c r="L127" t="s">
        <v>318</v>
      </c>
      <c r="M127" t="s">
        <v>1101</v>
      </c>
      <c r="N127" t="s">
        <v>397</v>
      </c>
      <c r="O127" t="s">
        <v>397</v>
      </c>
      <c r="P127">
        <v>200811</v>
      </c>
      <c r="Q127">
        <v>200811</v>
      </c>
      <c r="R127" t="s">
        <v>1102</v>
      </c>
      <c r="S127">
        <v>86878678</v>
      </c>
      <c r="U127">
        <v>13296717129</v>
      </c>
      <c r="V127" t="s">
        <v>1103</v>
      </c>
      <c r="W127" t="s">
        <v>1104</v>
      </c>
      <c r="X127">
        <v>310018</v>
      </c>
      <c r="Y127" t="s">
        <v>1105</v>
      </c>
    </row>
    <row r="128" spans="1:25" ht="27.75" customHeight="1">
      <c r="A128" t="s">
        <v>988</v>
      </c>
      <c r="B128" t="s">
        <v>1106</v>
      </c>
      <c r="C128" t="s">
        <v>1107</v>
      </c>
      <c r="D128" t="s">
        <v>1108</v>
      </c>
      <c r="E128" t="s">
        <v>276</v>
      </c>
      <c r="F128" t="s">
        <v>277</v>
      </c>
      <c r="G128" t="s">
        <v>278</v>
      </c>
      <c r="H128" t="s">
        <v>609</v>
      </c>
      <c r="I128" t="s">
        <v>1109</v>
      </c>
      <c r="J128" t="s">
        <v>316</v>
      </c>
      <c r="K128" t="s">
        <v>282</v>
      </c>
      <c r="L128" t="s">
        <v>318</v>
      </c>
      <c r="M128" t="s">
        <v>1022</v>
      </c>
      <c r="N128" t="s">
        <v>397</v>
      </c>
      <c r="O128" t="s">
        <v>397</v>
      </c>
      <c r="P128">
        <v>200907</v>
      </c>
      <c r="Q128">
        <v>200907</v>
      </c>
      <c r="R128" t="s">
        <v>1110</v>
      </c>
      <c r="S128">
        <v>86878663</v>
      </c>
      <c r="U128">
        <v>18757108815</v>
      </c>
      <c r="V128" t="s">
        <v>1111</v>
      </c>
      <c r="W128" t="s">
        <v>1112</v>
      </c>
      <c r="X128">
        <v>310019</v>
      </c>
      <c r="Y128" t="s">
        <v>1113</v>
      </c>
    </row>
    <row r="129" spans="1:25" ht="27.75" customHeight="1">
      <c r="A129" t="s">
        <v>988</v>
      </c>
      <c r="B129" t="s">
        <v>1114</v>
      </c>
      <c r="C129" t="s">
        <v>1115</v>
      </c>
      <c r="D129" t="s">
        <v>638</v>
      </c>
      <c r="E129" t="s">
        <v>276</v>
      </c>
      <c r="F129" t="s">
        <v>388</v>
      </c>
      <c r="G129" t="s">
        <v>341</v>
      </c>
      <c r="H129" t="s">
        <v>1116</v>
      </c>
      <c r="I129" t="s">
        <v>1117</v>
      </c>
      <c r="J129" t="s">
        <v>485</v>
      </c>
      <c r="K129" t="s">
        <v>282</v>
      </c>
      <c r="L129" t="s">
        <v>283</v>
      </c>
      <c r="M129" t="s">
        <v>1118</v>
      </c>
      <c r="N129" t="s">
        <v>397</v>
      </c>
      <c r="O129" t="s">
        <v>397</v>
      </c>
      <c r="P129">
        <v>198607</v>
      </c>
      <c r="Q129">
        <v>200909</v>
      </c>
      <c r="R129" t="s">
        <v>1119</v>
      </c>
      <c r="S129">
        <v>86878678</v>
      </c>
      <c r="U129">
        <v>15258816627</v>
      </c>
      <c r="V129" t="s">
        <v>1120</v>
      </c>
      <c r="W129" t="s">
        <v>1121</v>
      </c>
      <c r="X129">
        <v>310018</v>
      </c>
      <c r="Y129" t="s">
        <v>1017</v>
      </c>
    </row>
    <row r="130" spans="1:25" ht="27.75" customHeight="1">
      <c r="A130" t="s">
        <v>988</v>
      </c>
      <c r="B130" t="s">
        <v>1122</v>
      </c>
      <c r="C130" t="s">
        <v>1123</v>
      </c>
      <c r="E130" t="s">
        <v>276</v>
      </c>
      <c r="F130" t="s">
        <v>388</v>
      </c>
      <c r="G130" t="s">
        <v>278</v>
      </c>
      <c r="H130" t="s">
        <v>609</v>
      </c>
      <c r="I130" t="s">
        <v>826</v>
      </c>
      <c r="J130" t="s">
        <v>293</v>
      </c>
      <c r="K130" t="s">
        <v>282</v>
      </c>
      <c r="L130" t="s">
        <v>295</v>
      </c>
      <c r="M130" t="s">
        <v>1022</v>
      </c>
      <c r="N130" t="s">
        <v>397</v>
      </c>
      <c r="O130" t="s">
        <v>397</v>
      </c>
      <c r="P130">
        <v>201007</v>
      </c>
      <c r="Q130">
        <v>201007</v>
      </c>
      <c r="R130" t="s">
        <v>0</v>
      </c>
      <c r="S130">
        <v>86878678</v>
      </c>
      <c r="U130">
        <v>15657130667</v>
      </c>
      <c r="V130" t="s">
        <v>1124</v>
      </c>
      <c r="W130" t="s">
        <v>1125</v>
      </c>
      <c r="X130">
        <v>310018</v>
      </c>
      <c r="Y130" t="s">
        <v>1017</v>
      </c>
    </row>
    <row r="131" spans="1:25" ht="27.75" customHeight="1">
      <c r="A131" t="s">
        <v>988</v>
      </c>
      <c r="B131">
        <v>41516</v>
      </c>
      <c r="C131" t="s">
        <v>1126</v>
      </c>
      <c r="D131" t="s">
        <v>1127</v>
      </c>
      <c r="E131" t="s">
        <v>276</v>
      </c>
      <c r="F131" t="s">
        <v>277</v>
      </c>
      <c r="G131" t="s">
        <v>278</v>
      </c>
      <c r="H131" t="s">
        <v>1128</v>
      </c>
      <c r="I131" t="s">
        <v>1129</v>
      </c>
      <c r="J131" t="s">
        <v>316</v>
      </c>
      <c r="K131" t="s">
        <v>282</v>
      </c>
      <c r="L131" t="s">
        <v>318</v>
      </c>
      <c r="M131" t="s">
        <v>1130</v>
      </c>
      <c r="N131" t="s">
        <v>397</v>
      </c>
      <c r="O131" t="s">
        <v>397</v>
      </c>
      <c r="P131">
        <v>201309</v>
      </c>
      <c r="Q131">
        <v>201309</v>
      </c>
      <c r="S131">
        <v>86878678</v>
      </c>
      <c r="U131">
        <v>18662604812</v>
      </c>
      <c r="V131" t="s">
        <v>1131</v>
      </c>
    </row>
    <row r="132" spans="1:25" ht="27.75" customHeight="1">
      <c r="A132" t="s">
        <v>988</v>
      </c>
      <c r="B132">
        <v>41603</v>
      </c>
      <c r="C132" t="s">
        <v>1132</v>
      </c>
      <c r="E132" t="s">
        <v>276</v>
      </c>
      <c r="F132" t="s">
        <v>277</v>
      </c>
      <c r="G132" t="s">
        <v>278</v>
      </c>
      <c r="H132" t="s">
        <v>639</v>
      </c>
      <c r="I132" t="s">
        <v>1133</v>
      </c>
      <c r="J132" t="s">
        <v>316</v>
      </c>
      <c r="K132" t="s">
        <v>282</v>
      </c>
      <c r="L132" t="s">
        <v>318</v>
      </c>
      <c r="M132" t="s">
        <v>898</v>
      </c>
      <c r="N132" t="s">
        <v>397</v>
      </c>
      <c r="O132" t="s">
        <v>397</v>
      </c>
      <c r="P132">
        <v>201405</v>
      </c>
      <c r="Q132">
        <v>201405</v>
      </c>
      <c r="S132">
        <v>86878678</v>
      </c>
      <c r="U132">
        <v>18757178464</v>
      </c>
      <c r="V132" t="s">
        <v>1134</v>
      </c>
    </row>
    <row r="133" spans="1:25" ht="27.75" customHeight="1">
      <c r="A133" t="s">
        <v>988</v>
      </c>
      <c r="B133" t="s">
        <v>1135</v>
      </c>
      <c r="C133" t="s">
        <v>1136</v>
      </c>
      <c r="E133" t="s">
        <v>276</v>
      </c>
      <c r="F133" t="s">
        <v>388</v>
      </c>
      <c r="G133" t="s">
        <v>341</v>
      </c>
      <c r="H133" t="s">
        <v>1048</v>
      </c>
      <c r="I133">
        <v>20695</v>
      </c>
      <c r="J133" t="s">
        <v>281</v>
      </c>
      <c r="K133" t="s">
        <v>282</v>
      </c>
      <c r="L133" t="s">
        <v>283</v>
      </c>
      <c r="M133" t="s">
        <v>1137</v>
      </c>
      <c r="N133" t="s">
        <v>397</v>
      </c>
      <c r="O133" t="s">
        <v>397</v>
      </c>
      <c r="P133">
        <v>201009</v>
      </c>
      <c r="Q133">
        <v>201009</v>
      </c>
      <c r="V133" t="s">
        <v>1138</v>
      </c>
    </row>
    <row r="134" spans="1:25" ht="27.75" customHeight="1">
      <c r="A134" t="s">
        <v>1139</v>
      </c>
      <c r="B134" t="s">
        <v>1140</v>
      </c>
      <c r="C134" t="s">
        <v>1141</v>
      </c>
      <c r="E134" t="s">
        <v>276</v>
      </c>
      <c r="F134" t="s">
        <v>388</v>
      </c>
      <c r="G134" t="s">
        <v>341</v>
      </c>
      <c r="H134" t="s">
        <v>460</v>
      </c>
      <c r="I134" t="s">
        <v>1142</v>
      </c>
      <c r="J134" t="s">
        <v>445</v>
      </c>
      <c r="K134" t="s">
        <v>282</v>
      </c>
      <c r="L134" t="s">
        <v>295</v>
      </c>
      <c r="M134" t="s">
        <v>285</v>
      </c>
      <c r="N134" t="s">
        <v>644</v>
      </c>
      <c r="O134" t="s">
        <v>285</v>
      </c>
      <c r="P134" t="s">
        <v>285</v>
      </c>
      <c r="Q134">
        <v>200305</v>
      </c>
      <c r="R134">
        <v>200305</v>
      </c>
      <c r="T134">
        <v>86919029</v>
      </c>
      <c r="V134">
        <v>13758192152</v>
      </c>
      <c r="W134" t="s">
        <v>1143</v>
      </c>
    </row>
    <row r="135" spans="1:25" ht="27.75" customHeight="1">
      <c r="A135" t="s">
        <v>1139</v>
      </c>
      <c r="B135" t="s">
        <v>1144</v>
      </c>
      <c r="C135" t="s">
        <v>1145</v>
      </c>
      <c r="E135" t="s">
        <v>276</v>
      </c>
      <c r="F135" t="s">
        <v>388</v>
      </c>
      <c r="G135" t="s">
        <v>278</v>
      </c>
      <c r="H135" t="s">
        <v>314</v>
      </c>
      <c r="I135" t="s">
        <v>1146</v>
      </c>
      <c r="J135" t="s">
        <v>485</v>
      </c>
      <c r="K135" t="s">
        <v>282</v>
      </c>
      <c r="L135" t="s">
        <v>283</v>
      </c>
      <c r="M135" t="s">
        <v>985</v>
      </c>
      <c r="N135" t="s">
        <v>1147</v>
      </c>
      <c r="O135" t="s">
        <v>397</v>
      </c>
      <c r="P135" t="s">
        <v>397</v>
      </c>
      <c r="Q135">
        <v>200603</v>
      </c>
      <c r="R135">
        <v>200603</v>
      </c>
      <c r="T135">
        <v>86919029</v>
      </c>
      <c r="V135">
        <v>13456936705</v>
      </c>
      <c r="W135" t="s">
        <v>1148</v>
      </c>
    </row>
    <row r="136" spans="1:25" ht="27.75" customHeight="1">
      <c r="A136" t="s">
        <v>1139</v>
      </c>
      <c r="B136">
        <v>41396</v>
      </c>
      <c r="C136" t="s">
        <v>1149</v>
      </c>
      <c r="E136" t="s">
        <v>276</v>
      </c>
      <c r="F136" t="s">
        <v>388</v>
      </c>
      <c r="G136" t="s">
        <v>278</v>
      </c>
      <c r="H136" t="s">
        <v>609</v>
      </c>
      <c r="I136" t="s">
        <v>1150</v>
      </c>
      <c r="J136" t="s">
        <v>316</v>
      </c>
      <c r="K136" t="s">
        <v>282</v>
      </c>
      <c r="L136" t="s">
        <v>318</v>
      </c>
      <c r="M136" t="s">
        <v>397</v>
      </c>
      <c r="N136" t="s">
        <v>1147</v>
      </c>
      <c r="O136" t="s">
        <v>397</v>
      </c>
      <c r="P136" t="s">
        <v>397</v>
      </c>
      <c r="Q136">
        <v>201208</v>
      </c>
      <c r="R136">
        <v>201208</v>
      </c>
      <c r="T136">
        <v>86919029</v>
      </c>
      <c r="V136">
        <v>15088622562</v>
      </c>
      <c r="W136" t="s">
        <v>1151</v>
      </c>
    </row>
    <row r="137" spans="1:25" ht="27.75" customHeight="1">
      <c r="A137" t="s">
        <v>1139</v>
      </c>
      <c r="B137" t="s">
        <v>1152</v>
      </c>
      <c r="C137" t="s">
        <v>1153</v>
      </c>
      <c r="E137" t="s">
        <v>276</v>
      </c>
      <c r="F137" t="s">
        <v>277</v>
      </c>
      <c r="G137" t="s">
        <v>278</v>
      </c>
      <c r="H137" t="s">
        <v>559</v>
      </c>
      <c r="I137" t="s">
        <v>1154</v>
      </c>
      <c r="J137" t="s">
        <v>293</v>
      </c>
      <c r="K137" t="s">
        <v>282</v>
      </c>
      <c r="L137" t="s">
        <v>295</v>
      </c>
      <c r="M137" t="s">
        <v>397</v>
      </c>
      <c r="N137" t="s">
        <v>296</v>
      </c>
      <c r="O137" t="s">
        <v>397</v>
      </c>
      <c r="P137" t="s">
        <v>397</v>
      </c>
      <c r="Q137">
        <v>200909</v>
      </c>
      <c r="R137">
        <v>200909</v>
      </c>
      <c r="T137">
        <v>86919029</v>
      </c>
      <c r="V137">
        <v>17706400565</v>
      </c>
      <c r="W137" t="s">
        <v>1155</v>
      </c>
    </row>
    <row r="138" spans="1:25" ht="27.75" customHeight="1">
      <c r="A138" t="s">
        <v>1139</v>
      </c>
      <c r="B138" t="s">
        <v>1156</v>
      </c>
      <c r="C138" t="s">
        <v>1157</v>
      </c>
      <c r="E138" t="s">
        <v>276</v>
      </c>
      <c r="F138" t="s">
        <v>388</v>
      </c>
      <c r="G138" t="s">
        <v>341</v>
      </c>
      <c r="H138" t="s">
        <v>460</v>
      </c>
      <c r="I138" t="s">
        <v>1158</v>
      </c>
      <c r="J138" t="s">
        <v>316</v>
      </c>
      <c r="K138" t="s">
        <v>282</v>
      </c>
      <c r="L138" t="s">
        <v>318</v>
      </c>
      <c r="M138" t="s">
        <v>397</v>
      </c>
      <c r="N138" t="s">
        <v>1147</v>
      </c>
      <c r="O138" t="s">
        <v>397</v>
      </c>
      <c r="P138" t="s">
        <v>397</v>
      </c>
      <c r="Q138">
        <v>199707</v>
      </c>
      <c r="R138">
        <v>200607</v>
      </c>
      <c r="T138">
        <v>86919029</v>
      </c>
      <c r="V138">
        <v>18721265719</v>
      </c>
      <c r="W138" t="s">
        <v>1159</v>
      </c>
    </row>
    <row r="139" spans="1:25" ht="27.75" customHeight="1">
      <c r="A139" t="s">
        <v>1139</v>
      </c>
      <c r="B139">
        <v>41468</v>
      </c>
      <c r="C139" t="s">
        <v>1160</v>
      </c>
      <c r="E139" t="s">
        <v>276</v>
      </c>
      <c r="F139" t="s">
        <v>388</v>
      </c>
      <c r="G139" t="s">
        <v>278</v>
      </c>
      <c r="H139">
        <v>1985</v>
      </c>
      <c r="I139" t="s">
        <v>1161</v>
      </c>
      <c r="J139" t="s">
        <v>316</v>
      </c>
      <c r="K139" t="s">
        <v>282</v>
      </c>
      <c r="L139" t="s">
        <v>318</v>
      </c>
      <c r="M139" t="s">
        <v>397</v>
      </c>
      <c r="N139" t="s">
        <v>296</v>
      </c>
      <c r="O139" t="s">
        <v>397</v>
      </c>
      <c r="P139" t="s">
        <v>397</v>
      </c>
      <c r="Q139">
        <v>201306</v>
      </c>
      <c r="R139">
        <v>201306</v>
      </c>
      <c r="T139">
        <v>86919029</v>
      </c>
      <c r="V139">
        <v>13858094578</v>
      </c>
      <c r="W139" t="s">
        <v>1162</v>
      </c>
    </row>
    <row r="140" spans="1:25" ht="27.75" customHeight="1">
      <c r="A140" t="s">
        <v>1139</v>
      </c>
      <c r="B140" t="s">
        <v>1163</v>
      </c>
      <c r="C140" t="s">
        <v>1164</v>
      </c>
      <c r="D140" t="s">
        <v>638</v>
      </c>
      <c r="E140" t="s">
        <v>276</v>
      </c>
      <c r="F140" t="s">
        <v>388</v>
      </c>
      <c r="G140" t="s">
        <v>341</v>
      </c>
      <c r="H140" t="s">
        <v>407</v>
      </c>
      <c r="I140" t="s">
        <v>801</v>
      </c>
      <c r="J140" t="s">
        <v>316</v>
      </c>
      <c r="K140" t="s">
        <v>282</v>
      </c>
      <c r="L140" t="s">
        <v>318</v>
      </c>
      <c r="M140" t="s">
        <v>397</v>
      </c>
      <c r="N140" t="s">
        <v>296</v>
      </c>
      <c r="O140" t="s">
        <v>397</v>
      </c>
      <c r="P140" t="s">
        <v>397</v>
      </c>
      <c r="Q140">
        <v>201307</v>
      </c>
      <c r="R140">
        <v>201401</v>
      </c>
      <c r="T140">
        <v>86919029</v>
      </c>
      <c r="V140">
        <v>15888810985</v>
      </c>
      <c r="W140" t="s">
        <v>1165</v>
      </c>
    </row>
    <row r="141" spans="1:25" ht="27.75" customHeight="1">
      <c r="A141" t="s">
        <v>1139</v>
      </c>
      <c r="B141">
        <v>41560</v>
      </c>
      <c r="C141" t="s">
        <v>1166</v>
      </c>
      <c r="E141" t="s">
        <v>276</v>
      </c>
      <c r="F141" t="s">
        <v>388</v>
      </c>
      <c r="G141" t="s">
        <v>341</v>
      </c>
      <c r="H141" t="s">
        <v>1167</v>
      </c>
      <c r="I141" t="s">
        <v>1168</v>
      </c>
      <c r="J141" t="s">
        <v>281</v>
      </c>
      <c r="K141" t="s">
        <v>282</v>
      </c>
      <c r="L141" t="s">
        <v>283</v>
      </c>
      <c r="M141" t="s">
        <v>397</v>
      </c>
      <c r="N141" t="s">
        <v>296</v>
      </c>
      <c r="O141" t="s">
        <v>397</v>
      </c>
      <c r="P141" t="s">
        <v>397</v>
      </c>
      <c r="Q141">
        <v>199108</v>
      </c>
      <c r="R141">
        <v>201401</v>
      </c>
      <c r="T141">
        <v>86919029</v>
      </c>
      <c r="V141">
        <v>13957129872</v>
      </c>
      <c r="W141" t="s">
        <v>1169</v>
      </c>
    </row>
    <row r="142" spans="1:25" ht="27.75" customHeight="1">
      <c r="A142" t="s">
        <v>1139</v>
      </c>
      <c r="B142">
        <v>41578</v>
      </c>
      <c r="C142" t="s">
        <v>1170</v>
      </c>
      <c r="E142" t="s">
        <v>276</v>
      </c>
      <c r="F142" t="s">
        <v>388</v>
      </c>
      <c r="G142" t="s">
        <v>341</v>
      </c>
      <c r="H142">
        <v>1986</v>
      </c>
      <c r="I142" t="s">
        <v>1171</v>
      </c>
      <c r="J142" t="s">
        <v>316</v>
      </c>
      <c r="K142" t="s">
        <v>282</v>
      </c>
      <c r="L142" t="s">
        <v>318</v>
      </c>
      <c r="M142" t="s">
        <v>397</v>
      </c>
      <c r="N142" t="s">
        <v>296</v>
      </c>
      <c r="O142" t="s">
        <v>397</v>
      </c>
      <c r="P142" t="s">
        <v>397</v>
      </c>
      <c r="Q142">
        <v>201403</v>
      </c>
      <c r="R142">
        <v>201403</v>
      </c>
      <c r="T142">
        <v>86919029</v>
      </c>
      <c r="V142">
        <v>15088702704</v>
      </c>
      <c r="W142" t="s">
        <v>1172</v>
      </c>
    </row>
    <row r="143" spans="1:25" ht="27.75" hidden="1" customHeight="1">
      <c r="A143" t="s">
        <v>1139</v>
      </c>
      <c r="B143" t="s">
        <v>22</v>
      </c>
      <c r="C143" t="s">
        <v>23</v>
      </c>
      <c r="E143" t="s">
        <v>419</v>
      </c>
      <c r="F143" t="s">
        <v>277</v>
      </c>
      <c r="G143" t="s">
        <v>278</v>
      </c>
      <c r="H143" t="s">
        <v>1173</v>
      </c>
      <c r="I143" t="s">
        <v>1174</v>
      </c>
      <c r="J143" t="s">
        <v>316</v>
      </c>
      <c r="K143" t="s">
        <v>294</v>
      </c>
      <c r="L143" t="s">
        <v>318</v>
      </c>
      <c r="M143" t="s">
        <v>1175</v>
      </c>
      <c r="N143" t="s">
        <v>584</v>
      </c>
      <c r="O143" t="s">
        <v>397</v>
      </c>
      <c r="P143" t="s">
        <v>397</v>
      </c>
      <c r="Q143">
        <v>200507</v>
      </c>
      <c r="R143">
        <v>201004</v>
      </c>
      <c r="T143">
        <v>86919029</v>
      </c>
      <c r="V143">
        <v>15168330909</v>
      </c>
      <c r="W143" t="s">
        <v>1176</v>
      </c>
    </row>
    <row r="144" spans="1:25" ht="31.5" customHeight="1">
      <c r="A144" t="s">
        <v>1139</v>
      </c>
      <c r="B144" t="s">
        <v>1</v>
      </c>
      <c r="C144" t="s">
        <v>2</v>
      </c>
      <c r="E144" t="s">
        <v>419</v>
      </c>
      <c r="F144" t="s">
        <v>388</v>
      </c>
      <c r="G144" t="s">
        <v>278</v>
      </c>
      <c r="H144" t="s">
        <v>420</v>
      </c>
      <c r="I144" t="s">
        <v>1177</v>
      </c>
      <c r="J144" t="s">
        <v>831</v>
      </c>
      <c r="K144" t="s">
        <v>282</v>
      </c>
      <c r="L144" t="s">
        <v>295</v>
      </c>
      <c r="M144" t="s">
        <v>1178</v>
      </c>
      <c r="N144" t="s">
        <v>1179</v>
      </c>
      <c r="O144" t="s">
        <v>297</v>
      </c>
      <c r="P144" t="s">
        <v>874</v>
      </c>
      <c r="Q144">
        <v>198408</v>
      </c>
      <c r="R144">
        <v>198408</v>
      </c>
      <c r="T144">
        <v>86919029</v>
      </c>
      <c r="V144">
        <v>13291880181</v>
      </c>
      <c r="W144" t="s">
        <v>1180</v>
      </c>
    </row>
    <row r="145" spans="1:26" ht="27.75" customHeight="1">
      <c r="A145" t="s">
        <v>1139</v>
      </c>
      <c r="B145" t="s">
        <v>1181</v>
      </c>
      <c r="C145" t="s">
        <v>1182</v>
      </c>
      <c r="E145" t="s">
        <v>419</v>
      </c>
      <c r="F145" t="s">
        <v>277</v>
      </c>
      <c r="G145" t="s">
        <v>278</v>
      </c>
      <c r="H145" t="s">
        <v>414</v>
      </c>
      <c r="I145">
        <v>31638</v>
      </c>
      <c r="K145" t="s">
        <v>282</v>
      </c>
      <c r="L145" t="s">
        <v>318</v>
      </c>
      <c r="O145" t="s">
        <v>665</v>
      </c>
      <c r="R145">
        <v>20150309</v>
      </c>
      <c r="T145">
        <v>86919029</v>
      </c>
      <c r="V145">
        <v>18506810113</v>
      </c>
      <c r="W145" t="s">
        <v>1183</v>
      </c>
      <c r="X145">
        <v>2.10726198608144E+17</v>
      </c>
    </row>
    <row r="146" spans="1:26" ht="26.25" customHeight="1">
      <c r="A146" t="s">
        <v>1184</v>
      </c>
      <c r="C146" t="s">
        <v>1185</v>
      </c>
      <c r="E146" t="s">
        <v>419</v>
      </c>
      <c r="F146" t="s">
        <v>388</v>
      </c>
      <c r="G146" t="s">
        <v>278</v>
      </c>
      <c r="H146" t="s">
        <v>1186</v>
      </c>
      <c r="I146">
        <v>20271</v>
      </c>
      <c r="J146" t="s">
        <v>1187</v>
      </c>
      <c r="K146" t="s">
        <v>282</v>
      </c>
      <c r="L146" t="s">
        <v>283</v>
      </c>
      <c r="O146" t="s">
        <v>665</v>
      </c>
    </row>
    <row r="147" spans="1:26" ht="26.25" customHeight="1">
      <c r="A147" t="s">
        <v>1188</v>
      </c>
      <c r="B147" t="s">
        <v>7</v>
      </c>
      <c r="C147" t="s">
        <v>8</v>
      </c>
      <c r="E147" t="s">
        <v>419</v>
      </c>
      <c r="F147" t="s">
        <v>388</v>
      </c>
      <c r="G147" t="s">
        <v>278</v>
      </c>
      <c r="H147" t="s">
        <v>1189</v>
      </c>
      <c r="I147" t="s">
        <v>1190</v>
      </c>
      <c r="J147" t="s">
        <v>359</v>
      </c>
      <c r="K147" t="s">
        <v>282</v>
      </c>
      <c r="L147" t="s">
        <v>318</v>
      </c>
      <c r="M147" t="s">
        <v>319</v>
      </c>
      <c r="N147" t="s">
        <v>1178</v>
      </c>
      <c r="O147" t="s">
        <v>285</v>
      </c>
      <c r="P147">
        <v>200008</v>
      </c>
      <c r="Q147">
        <v>200008</v>
      </c>
      <c r="T147">
        <v>86919150</v>
      </c>
      <c r="V147">
        <v>13136158691</v>
      </c>
      <c r="W147" t="s">
        <v>1191</v>
      </c>
    </row>
    <row r="148" spans="1:26" ht="26.25" customHeight="1">
      <c r="A148" t="s">
        <v>1188</v>
      </c>
      <c r="B148" t="s">
        <v>9</v>
      </c>
      <c r="C148" t="s">
        <v>10</v>
      </c>
      <c r="E148" t="s">
        <v>419</v>
      </c>
      <c r="F148" t="s">
        <v>388</v>
      </c>
      <c r="G148" t="s">
        <v>278</v>
      </c>
      <c r="H148" t="s">
        <v>1192</v>
      </c>
      <c r="I148" t="s">
        <v>1193</v>
      </c>
      <c r="J148" t="s">
        <v>1187</v>
      </c>
      <c r="K148" t="s">
        <v>282</v>
      </c>
      <c r="L148" t="s">
        <v>283</v>
      </c>
      <c r="M148" t="s">
        <v>891</v>
      </c>
      <c r="N148" t="s">
        <v>1175</v>
      </c>
      <c r="O148" t="s">
        <v>397</v>
      </c>
      <c r="P148">
        <v>199206</v>
      </c>
      <c r="Q148">
        <v>200210</v>
      </c>
      <c r="T148">
        <v>86919150</v>
      </c>
      <c r="V148">
        <v>17764591065</v>
      </c>
      <c r="W148" t="s">
        <v>1194</v>
      </c>
    </row>
    <row r="149" spans="1:26" ht="26.25" customHeight="1">
      <c r="A149" t="s">
        <v>1188</v>
      </c>
      <c r="B149" t="s">
        <v>16</v>
      </c>
      <c r="C149" t="s">
        <v>17</v>
      </c>
      <c r="D149" t="s">
        <v>535</v>
      </c>
      <c r="E149" t="s">
        <v>419</v>
      </c>
      <c r="F149" t="s">
        <v>388</v>
      </c>
      <c r="G149" t="s">
        <v>278</v>
      </c>
      <c r="H149">
        <v>1976</v>
      </c>
      <c r="I149" t="s">
        <v>1195</v>
      </c>
      <c r="J149" t="s">
        <v>422</v>
      </c>
      <c r="K149" t="s">
        <v>282</v>
      </c>
      <c r="L149" t="s">
        <v>295</v>
      </c>
      <c r="M149" t="s">
        <v>891</v>
      </c>
      <c r="N149" t="s">
        <v>1196</v>
      </c>
      <c r="O149" t="s">
        <v>397</v>
      </c>
      <c r="P149">
        <v>200404</v>
      </c>
      <c r="Q149">
        <v>200505</v>
      </c>
      <c r="T149">
        <v>86919150</v>
      </c>
      <c r="V149">
        <v>18868878870</v>
      </c>
      <c r="W149" t="s">
        <v>1197</v>
      </c>
    </row>
    <row r="150" spans="1:26" ht="26.25" customHeight="1">
      <c r="A150" t="s">
        <v>1188</v>
      </c>
      <c r="B150" t="s">
        <v>13</v>
      </c>
      <c r="C150" t="s">
        <v>14</v>
      </c>
      <c r="E150" t="s">
        <v>419</v>
      </c>
      <c r="F150" t="s">
        <v>388</v>
      </c>
      <c r="G150" t="s">
        <v>278</v>
      </c>
      <c r="H150" t="s">
        <v>1173</v>
      </c>
      <c r="I150" t="s">
        <v>1198</v>
      </c>
      <c r="J150" t="s">
        <v>316</v>
      </c>
      <c r="K150" t="s">
        <v>282</v>
      </c>
      <c r="L150" t="s">
        <v>318</v>
      </c>
      <c r="M150" t="s">
        <v>319</v>
      </c>
      <c r="N150" t="s">
        <v>404</v>
      </c>
      <c r="O150" t="s">
        <v>285</v>
      </c>
      <c r="P150">
        <v>200505</v>
      </c>
      <c r="Q150">
        <v>200505</v>
      </c>
      <c r="T150">
        <v>86919150</v>
      </c>
      <c r="V150">
        <v>13067943949</v>
      </c>
      <c r="W150" t="s">
        <v>1199</v>
      </c>
    </row>
    <row r="151" spans="1:26" ht="26.25" customHeight="1">
      <c r="A151" t="s">
        <v>1188</v>
      </c>
      <c r="B151" t="s">
        <v>15</v>
      </c>
      <c r="C151" t="s">
        <v>66</v>
      </c>
      <c r="E151" t="s">
        <v>419</v>
      </c>
      <c r="F151" t="s">
        <v>277</v>
      </c>
      <c r="G151" t="s">
        <v>278</v>
      </c>
      <c r="H151" t="s">
        <v>1200</v>
      </c>
      <c r="I151" t="s">
        <v>1201</v>
      </c>
      <c r="J151" t="s">
        <v>316</v>
      </c>
      <c r="K151" t="s">
        <v>282</v>
      </c>
      <c r="L151" t="s">
        <v>318</v>
      </c>
      <c r="M151" t="s">
        <v>319</v>
      </c>
      <c r="N151" t="s">
        <v>404</v>
      </c>
      <c r="O151" t="s">
        <v>285</v>
      </c>
      <c r="P151">
        <v>200505</v>
      </c>
      <c r="Q151">
        <v>200505</v>
      </c>
      <c r="T151">
        <v>86919150</v>
      </c>
      <c r="V151">
        <v>13064761445</v>
      </c>
      <c r="W151" t="s">
        <v>1202</v>
      </c>
    </row>
    <row r="152" spans="1:26" ht="26.25" customHeight="1">
      <c r="A152" t="s">
        <v>1188</v>
      </c>
      <c r="B152">
        <v>41404</v>
      </c>
      <c r="C152" t="s">
        <v>25</v>
      </c>
      <c r="E152" t="s">
        <v>276</v>
      </c>
      <c r="F152" t="s">
        <v>388</v>
      </c>
      <c r="G152" t="s">
        <v>278</v>
      </c>
      <c r="H152" t="s">
        <v>672</v>
      </c>
      <c r="J152" t="s">
        <v>316</v>
      </c>
      <c r="K152" t="s">
        <v>282</v>
      </c>
      <c r="L152" t="s">
        <v>318</v>
      </c>
      <c r="M152" t="s">
        <v>891</v>
      </c>
      <c r="N152" t="s">
        <v>397</v>
      </c>
      <c r="O152" t="s">
        <v>397</v>
      </c>
      <c r="P152">
        <v>201209</v>
      </c>
      <c r="Q152">
        <v>201209</v>
      </c>
      <c r="T152">
        <v>86919150</v>
      </c>
      <c r="V152">
        <v>13868027202</v>
      </c>
      <c r="W152" t="s">
        <v>1203</v>
      </c>
    </row>
    <row r="153" spans="1:26" ht="26.25" customHeight="1">
      <c r="A153" t="s">
        <v>1188</v>
      </c>
      <c r="B153" t="s">
        <v>18</v>
      </c>
      <c r="C153" t="s">
        <v>19</v>
      </c>
      <c r="D153" t="s">
        <v>535</v>
      </c>
      <c r="E153" t="s">
        <v>419</v>
      </c>
      <c r="F153" t="s">
        <v>388</v>
      </c>
      <c r="G153" t="s">
        <v>278</v>
      </c>
      <c r="H153" t="s">
        <v>1204</v>
      </c>
      <c r="I153" t="s">
        <v>1205</v>
      </c>
      <c r="J153" t="s">
        <v>316</v>
      </c>
      <c r="K153" t="s">
        <v>282</v>
      </c>
      <c r="L153" t="s">
        <v>318</v>
      </c>
      <c r="M153" t="s">
        <v>772</v>
      </c>
      <c r="N153" t="s">
        <v>1175</v>
      </c>
      <c r="O153" t="s">
        <v>397</v>
      </c>
      <c r="P153">
        <v>200710</v>
      </c>
      <c r="Q153">
        <v>200710</v>
      </c>
      <c r="T153">
        <v>86919150</v>
      </c>
      <c r="V153">
        <v>13666627848</v>
      </c>
      <c r="W153" t="s">
        <v>1206</v>
      </c>
    </row>
    <row r="154" spans="1:26" ht="26.25" customHeight="1">
      <c r="A154" t="s">
        <v>1188</v>
      </c>
      <c r="B154" t="s">
        <v>20</v>
      </c>
      <c r="C154" t="s">
        <v>21</v>
      </c>
      <c r="E154" t="s">
        <v>419</v>
      </c>
      <c r="F154" t="s">
        <v>388</v>
      </c>
      <c r="G154" t="s">
        <v>278</v>
      </c>
      <c r="H154" t="s">
        <v>1189</v>
      </c>
      <c r="I154" t="s">
        <v>1207</v>
      </c>
      <c r="J154" t="s">
        <v>316</v>
      </c>
      <c r="K154" t="s">
        <v>282</v>
      </c>
      <c r="L154" t="s">
        <v>318</v>
      </c>
      <c r="M154" t="s">
        <v>1208</v>
      </c>
      <c r="N154" t="s">
        <v>1175</v>
      </c>
      <c r="O154" t="s">
        <v>397</v>
      </c>
      <c r="P154">
        <v>200907</v>
      </c>
      <c r="Q154">
        <v>200907</v>
      </c>
      <c r="T154">
        <v>86919150</v>
      </c>
      <c r="V154">
        <v>15268126191</v>
      </c>
      <c r="W154" t="s">
        <v>1209</v>
      </c>
    </row>
    <row r="155" spans="1:26" ht="26.25" customHeight="1">
      <c r="A155" t="s">
        <v>1188</v>
      </c>
      <c r="B155" t="s">
        <v>24</v>
      </c>
      <c r="C155" t="s">
        <v>1210</v>
      </c>
      <c r="D155" t="s">
        <v>535</v>
      </c>
      <c r="E155" t="s">
        <v>276</v>
      </c>
      <c r="F155" t="s">
        <v>388</v>
      </c>
      <c r="G155" t="s">
        <v>341</v>
      </c>
      <c r="H155" t="s">
        <v>401</v>
      </c>
      <c r="J155" t="s">
        <v>445</v>
      </c>
      <c r="K155" t="s">
        <v>282</v>
      </c>
      <c r="L155" t="s">
        <v>295</v>
      </c>
      <c r="M155" t="s">
        <v>296</v>
      </c>
      <c r="N155" t="s">
        <v>397</v>
      </c>
      <c r="O155" t="s">
        <v>397</v>
      </c>
      <c r="P155">
        <v>200809</v>
      </c>
      <c r="Q155">
        <v>201111</v>
      </c>
      <c r="T155">
        <v>86919150</v>
      </c>
      <c r="V155">
        <v>18958063001</v>
      </c>
      <c r="W155" t="s">
        <v>1211</v>
      </c>
    </row>
    <row r="156" spans="1:26" ht="26.25" customHeight="1">
      <c r="A156" t="s">
        <v>1188</v>
      </c>
      <c r="B156" t="s">
        <v>1212</v>
      </c>
      <c r="C156" t="s">
        <v>1213</v>
      </c>
      <c r="E156" t="s">
        <v>419</v>
      </c>
      <c r="F156" t="s">
        <v>388</v>
      </c>
      <c r="G156" t="s">
        <v>278</v>
      </c>
      <c r="H156" t="s">
        <v>609</v>
      </c>
      <c r="I156" t="s">
        <v>1214</v>
      </c>
      <c r="J156" t="s">
        <v>316</v>
      </c>
      <c r="K156" t="s">
        <v>282</v>
      </c>
      <c r="L156" t="s">
        <v>318</v>
      </c>
      <c r="N156" t="s">
        <v>397</v>
      </c>
      <c r="O156" t="s">
        <v>665</v>
      </c>
      <c r="T156">
        <v>86919150</v>
      </c>
      <c r="V156">
        <v>18268862148</v>
      </c>
      <c r="W156" t="s">
        <v>1215</v>
      </c>
      <c r="X156">
        <v>3.7282219830104102E+17</v>
      </c>
    </row>
    <row r="157" spans="1:26" ht="33" customHeight="1">
      <c r="A157" t="s">
        <v>1188</v>
      </c>
      <c r="B157">
        <v>41700</v>
      </c>
      <c r="C157" t="s">
        <v>1216</v>
      </c>
      <c r="E157" t="s">
        <v>276</v>
      </c>
      <c r="F157" t="s">
        <v>388</v>
      </c>
      <c r="G157" t="s">
        <v>341</v>
      </c>
      <c r="H157" t="s">
        <v>414</v>
      </c>
      <c r="I157" t="s">
        <v>1217</v>
      </c>
      <c r="J157" t="s">
        <v>316</v>
      </c>
      <c r="K157" t="s">
        <v>282</v>
      </c>
      <c r="L157" t="s">
        <v>318</v>
      </c>
      <c r="N157" t="s">
        <v>397</v>
      </c>
      <c r="O157" t="s">
        <v>665</v>
      </c>
      <c r="Q157">
        <v>2014.1</v>
      </c>
      <c r="T157">
        <v>86919150</v>
      </c>
      <c r="V157">
        <v>13758254572</v>
      </c>
      <c r="W157" t="s">
        <v>1218</v>
      </c>
      <c r="X157">
        <v>3.6220419860908198E+17</v>
      </c>
    </row>
    <row r="158" spans="1:26" ht="33" customHeight="1">
      <c r="A158" t="s">
        <v>1188</v>
      </c>
      <c r="B158" t="s">
        <v>1219</v>
      </c>
      <c r="C158" t="s">
        <v>1220</v>
      </c>
      <c r="E158" t="s">
        <v>276</v>
      </c>
      <c r="F158" t="s">
        <v>388</v>
      </c>
      <c r="G158" t="s">
        <v>278</v>
      </c>
      <c r="H158" t="s">
        <v>609</v>
      </c>
      <c r="I158" t="s">
        <v>1221</v>
      </c>
      <c r="J158" t="s">
        <v>316</v>
      </c>
      <c r="K158" t="s">
        <v>282</v>
      </c>
      <c r="L158" t="s">
        <v>318</v>
      </c>
      <c r="M158" t="s">
        <v>644</v>
      </c>
      <c r="N158" t="s">
        <v>397</v>
      </c>
      <c r="O158" t="s">
        <v>397</v>
      </c>
      <c r="P158">
        <v>201301</v>
      </c>
      <c r="Q158">
        <v>201301</v>
      </c>
      <c r="S158">
        <v>86919163</v>
      </c>
      <c r="T158">
        <v>86919163</v>
      </c>
      <c r="V158">
        <v>18057166129</v>
      </c>
      <c r="W158" t="s">
        <v>1222</v>
      </c>
    </row>
    <row r="159" spans="1:26" ht="33" hidden="1" customHeight="1">
      <c r="A159" t="s">
        <v>1188</v>
      </c>
      <c r="B159" t="s">
        <v>1223</v>
      </c>
      <c r="C159" t="s">
        <v>1224</v>
      </c>
      <c r="E159" t="s">
        <v>276</v>
      </c>
      <c r="F159" t="s">
        <v>277</v>
      </c>
      <c r="G159" t="s">
        <v>341</v>
      </c>
      <c r="H159" t="s">
        <v>373</v>
      </c>
      <c r="I159" t="s">
        <v>1225</v>
      </c>
      <c r="J159" t="s">
        <v>1226</v>
      </c>
      <c r="K159" t="s">
        <v>1227</v>
      </c>
      <c r="L159" t="s">
        <v>318</v>
      </c>
      <c r="M159" t="s">
        <v>319</v>
      </c>
      <c r="N159" t="s">
        <v>297</v>
      </c>
      <c r="O159" t="s">
        <v>285</v>
      </c>
      <c r="P159">
        <v>200208</v>
      </c>
      <c r="Q159">
        <v>200208</v>
      </c>
      <c r="R159" t="s">
        <v>308</v>
      </c>
      <c r="S159">
        <v>86919163</v>
      </c>
      <c r="T159">
        <v>86919163</v>
      </c>
      <c r="V159">
        <v>13735882871</v>
      </c>
      <c r="W159" t="s">
        <v>1228</v>
      </c>
      <c r="X159" t="s">
        <v>1229</v>
      </c>
      <c r="Y159">
        <v>310012</v>
      </c>
      <c r="Z159" t="s">
        <v>1230</v>
      </c>
    </row>
    <row r="160" spans="1:26" ht="33" customHeight="1">
      <c r="A160" t="s">
        <v>1188</v>
      </c>
      <c r="B160" t="s">
        <v>1231</v>
      </c>
      <c r="C160" t="s">
        <v>1232</v>
      </c>
      <c r="E160" t="s">
        <v>276</v>
      </c>
      <c r="F160" t="s">
        <v>388</v>
      </c>
      <c r="G160" t="s">
        <v>341</v>
      </c>
      <c r="H160" t="s">
        <v>326</v>
      </c>
      <c r="I160" t="s">
        <v>1233</v>
      </c>
      <c r="J160" t="s">
        <v>485</v>
      </c>
      <c r="K160" t="s">
        <v>282</v>
      </c>
      <c r="L160" t="s">
        <v>283</v>
      </c>
      <c r="M160" t="s">
        <v>898</v>
      </c>
      <c r="N160" t="s">
        <v>397</v>
      </c>
      <c r="O160" t="s">
        <v>397</v>
      </c>
      <c r="P160">
        <v>200704</v>
      </c>
      <c r="Q160">
        <v>200704</v>
      </c>
      <c r="R160" t="s">
        <v>1234</v>
      </c>
      <c r="S160">
        <v>86919163</v>
      </c>
      <c r="T160">
        <v>86919163</v>
      </c>
      <c r="V160">
        <v>13819135676</v>
      </c>
      <c r="W160" t="s">
        <v>1235</v>
      </c>
      <c r="X160" t="s">
        <v>1236</v>
      </c>
      <c r="Y160">
        <v>310012</v>
      </c>
      <c r="Z160" t="s">
        <v>1237</v>
      </c>
    </row>
  </sheetData>
  <autoFilter ref="A2:AA160" xr:uid="{00000000-0009-0000-0000-000001000000}">
    <filterColumn colId="10">
      <filters>
        <filter val="专任教师"/>
      </filters>
    </filterColumn>
  </autoFilter>
  <phoneticPr fontId="34" type="noConversion"/>
  <hyperlinks>
    <hyperlink ref="V4" r:id="rId1" xr:uid="{00000000-0004-0000-0100-000000000000}"/>
    <hyperlink ref="V5" r:id="rId2" xr:uid="{00000000-0004-0000-0100-000001000000}"/>
    <hyperlink ref="V6" r:id="rId3" xr:uid="{00000000-0004-0000-0100-000002000000}"/>
    <hyperlink ref="V7" r:id="rId4" xr:uid="{00000000-0004-0000-0100-000003000000}"/>
    <hyperlink ref="V8" r:id="rId5" xr:uid="{00000000-0004-0000-0100-000004000000}"/>
    <hyperlink ref="V9" r:id="rId6" xr:uid="{00000000-0004-0000-0100-000005000000}"/>
    <hyperlink ref="V13" r:id="rId7" xr:uid="{00000000-0004-0000-0100-000006000000}"/>
    <hyperlink ref="V14" r:id="rId8" xr:uid="{00000000-0004-0000-0100-000007000000}"/>
    <hyperlink ref="V15" r:id="rId9" xr:uid="{00000000-0004-0000-0100-000008000000}"/>
    <hyperlink ref="V16" r:id="rId10" xr:uid="{00000000-0004-0000-0100-000009000000}"/>
    <hyperlink ref="V18" r:id="rId11" xr:uid="{00000000-0004-0000-0100-00000A000000}"/>
    <hyperlink ref="V21" r:id="rId12" display="http://webmail.hdu.edu.cn/coremail/XJS/pab/view.jsp?sid=BAmfobffxKvMxYbMlbffOCgGkewODeOl&amp;totalCount=35&amp;view_no=2&amp;puid=95&amp;gid=0" xr:uid="{00000000-0004-0000-0100-00000B000000}"/>
    <hyperlink ref="V22" r:id="rId13" display="http://webmail.hdu.edu.cn/coremail/XJS/pab/view.jsp?sid=BAmfobffxKvMxYbMlbffOCgGkewODeOl&amp;totalCount=24&amp;view_no=10&amp;puid=34&amp;gid=migration_20120504164750535" xr:uid="{00000000-0004-0000-0100-00000C000000}"/>
    <hyperlink ref="V17" r:id="rId14" xr:uid="{00000000-0004-0000-0100-00000D000000}"/>
    <hyperlink ref="V19" r:id="rId15" xr:uid="{00000000-0004-0000-0100-00000E000000}"/>
    <hyperlink ref="V23" r:id="rId16" display="http://webmail.hdu.edu.cn/coremail/XJS/pab/view.jsp?sid=BAmfobffxKvMxYbMlbffOCgGkewODeOl&amp;totalCount=35&amp;view_no=3&amp;puid=81&amp;gid=0" xr:uid="{00000000-0004-0000-0100-00000F000000}"/>
    <hyperlink ref="V25" r:id="rId17" display="http://webmail.hdu.edu.cn/coremail/XJS/pab/view.jsp?sid=BAmfobffxKvMxYbMlbffOCgGkewODeOl&amp;totalCount=35&amp;view_no=4&amp;puid=92&amp;gid=0" xr:uid="{00000000-0004-0000-0100-000010000000}"/>
    <hyperlink ref="V24" r:id="rId18" display="http://webmail.hdu.edu.cn/coremail/XJS/pab/view.jsp?sid=BAmfobffxKvMxYbMlbffOCgGkewODeOl&amp;totalCount=35&amp;view_no=9&amp;puid=85&amp;gid=0" xr:uid="{00000000-0004-0000-0100-000011000000}"/>
    <hyperlink ref="V26" r:id="rId19" display="http://webmail.hdu.edu.cn/coremail/XJS/pab/view.jsp?sid=BAmfobffxKvMxYbMlbffOCgGkewODeOl&amp;totalCount=35&amp;view_no=10&amp;puid=88&amp;gid=0" xr:uid="{00000000-0004-0000-0100-000012000000}"/>
    <hyperlink ref="V27" r:id="rId20" display="http://webmail.hdu.edu.cn/coremail/XJS/pab/view.jsp?sid=BAmfobffxKvMxYbMlbffOCgGkewODeOl&amp;totalCount=35&amp;view_no=11&amp;puid=86&amp;gid=0" xr:uid="{00000000-0004-0000-0100-000013000000}"/>
    <hyperlink ref="V28" r:id="rId21" display="http://webmail.hdu.edu.cn/coremail/XJS/pab/view.jsp?sid=BAmfobffxKvMxYbMlbffOCgGkewODeOl&amp;totalCount=35&amp;view_no=19&amp;puid=82&amp;gid=0" xr:uid="{00000000-0004-0000-0100-000014000000}"/>
    <hyperlink ref="V29" r:id="rId22" display="http://webmail.hdu.edu.cn/coremail/XJS/pab/view.jsp?sid=BAmfobffxKvMxYbMlbffOCgGkewODeOl&amp;totalCount=35&amp;view_no=12&amp;puid=87&amp;gid=0" xr:uid="{00000000-0004-0000-0100-000015000000}"/>
    <hyperlink ref="V30" r:id="rId23" display="http://webmail.hdu.edu.cn/coremail/XJS/pab/view.jsp?sid=BAmfobffxKvMxYbMlbffOCgGkewODeOl&amp;totalCount=35&amp;view_no=9&amp;puid=94&amp;gid=0" xr:uid="{00000000-0004-0000-0100-000016000000}"/>
    <hyperlink ref="V31" r:id="rId24" display="http://webmail.hdu.edu.cn/coremail/XJS/pab/view.jsp?sid=BAmfobffxKvMxYbMlbffOCgGkewODeOl&amp;totalCount=35&amp;view_no=14&amp;puid=52&amp;gid=0" xr:uid="{00000000-0004-0000-0100-000017000000}"/>
    <hyperlink ref="V32" r:id="rId25" display="http://webmail.hdu.edu.cn/coremail/XJS/pab/view.jsp?sid=BAmfobffxKvMxYbMlbffOCgGkewODeOl&amp;totalCount=35&amp;view_no=10&amp;puid=83&amp;gid=0" xr:uid="{00000000-0004-0000-0100-000018000000}"/>
    <hyperlink ref="V33" r:id="rId26" display="http://webmail.hdu.edu.cn/coremail/XJS/pab/view.jsp?sid=BAmfobffxKvMxYbMlbffOCgGkewODeOl&amp;totalCount=35&amp;view_no=17&amp;puid=105&amp;gid=0" xr:uid="{00000000-0004-0000-0100-000019000000}"/>
    <hyperlink ref="V34" r:id="rId27" display="http://webmail.hdu.edu.cn/coremail/XJS/pab/view.jsp?sid=BAmfobffxKvMxYbMlbffOCgGkewODeOl&amp;totalCount=35&amp;view_no=1&amp;puid=115&amp;gid=0" xr:uid="{00000000-0004-0000-0100-00001A000000}"/>
    <hyperlink ref="V35" r:id="rId28" display="http://webmail.hdu.edu.cn/coremail/XJS/pab/view.jsp?sid=BAmfobffxKvMxYbMlbffOCgGkewODeOl&amp;totalCount=35&amp;view_no=8&amp;puid=114&amp;gid=0" xr:uid="{00000000-0004-0000-0100-00001B000000}"/>
    <hyperlink ref="V36" r:id="rId29" display="http://webmail.hdu.edu.cn/coremail/XJS/pab/view.jsp?sid=BAmfobffxKvMxYbMlbffOCgGkewODeOl&amp;totalCount=35&amp;view_no=11&amp;puid=121&amp;gid=0" xr:uid="{00000000-0004-0000-0100-00001C000000}"/>
    <hyperlink ref="V37" r:id="rId30" display="http://webmail.hdu.edu.cn/coremail/XJS/pab/view.jsp?sid=BAmfobffxKvMxYbMlbffOCgGkewODeOl&amp;totalCount=35&amp;view_no=5&amp;puid=132&amp;gid=0" xr:uid="{00000000-0004-0000-0100-00001D000000}"/>
    <hyperlink ref="V39" r:id="rId31" display="http://webmail.hdu.edu.cn/coremail/XJS/pab/view.jsp?sid=BAmfobffxKvMxYbMlbffOCgGkewODeOl&amp;totalCount=35&amp;view_no=7&amp;puid=280&amp;gid=0" xr:uid="{00000000-0004-0000-0100-00001E000000}"/>
    <hyperlink ref="V38" r:id="rId32" display="http://webmail.hdu.edu.cn/coremail/XJS/pab/view.jsp?sid=BAmfobffxKvMxYbMlbffOCgGkewODeOl&amp;totalCount=35&amp;view_no=16&amp;puid=145&amp;gid=0" xr:uid="{00000000-0004-0000-0100-00001F000000}"/>
    <hyperlink ref="V41" r:id="rId33" display="http://webmail.hdu.edu.cn/coremail/XJS/pab/view.jsp?sid=BAmfobffxKvMxYbMlbffOCgGkewODeOl&amp;totalCount=35&amp;view_no=0&amp;puid=181&amp;gid=0" xr:uid="{00000000-0004-0000-0100-000020000000}"/>
    <hyperlink ref="V40" r:id="rId34" display="http://webmail.hdu.edu.cn/coremail/XJS/pab/view.jsp?sid=BAmfobffxKvMxYbMlbffOCgGkewODeOl&amp;totalCount=35&amp;view_no=0&amp;puid=130&amp;gid=0" xr:uid="{00000000-0004-0000-0100-000021000000}"/>
    <hyperlink ref="V44" r:id="rId35" display="http://webmail.hdu.edu.cn/coremail/XJS/pab/view.jsp?sid=BAmfobffxKvMxYbMlbffOCgGkewODeOl&amp;totalCount=35&amp;view_no=18&amp;puid=185&amp;gid=0" xr:uid="{00000000-0004-0000-0100-000022000000}"/>
    <hyperlink ref="V42" r:id="rId36" display="http://webmail.hdu.edu.cn/coremail/XJS/pab/view.jsp?sid=BAmfobffxKvMxYbMlbffOCgGkewODeOl&amp;totalCount=35&amp;view_no=1&amp;puid=273&amp;gid=0" xr:uid="{00000000-0004-0000-0100-000023000000}"/>
    <hyperlink ref="V45" r:id="rId37" display="http://webmail.hdu.edu.cn/coremail/XJS/pab/view.jsp?sid=BAmfobffxKvMxYbMlbffOCgGkewODeOl&amp;totalCount=35&amp;view_no=13&amp;puid=240&amp;gid=0" xr:uid="{00000000-0004-0000-0100-000024000000}"/>
    <hyperlink ref="V46" r:id="rId38" display="http://webmail.hdu.edu.cn/coremail/XJS/pab/view.jsp?sid=BAmfobffxKvMxYbMlbffOCgGkewODeOl&amp;totalCount=35&amp;view_no=3&amp;puid=247&amp;gid=0" xr:uid="{00000000-0004-0000-0100-000025000000}"/>
    <hyperlink ref="V47" r:id="rId39" display="http://webmail.hdu.edu.cn/coremail/XJS/pab/view.jsp?sid=BAmfobffxKvMxYbMlbffOCgGkewODeOl&amp;totalCount=35&amp;view_no=5&amp;puid=274&amp;gid=0" xr:uid="{00000000-0004-0000-0100-000026000000}"/>
    <hyperlink ref="V48" r:id="rId40" display="http://webmail.hdu.edu.cn/coremail/XJS/pab/view.jsp?sid=BAmfobffxKvMxYbMlbffOCgGkewODeOl&amp;totalCount=35&amp;view_no=12&amp;puid=256&amp;gid=0" xr:uid="{00000000-0004-0000-0100-000027000000}"/>
    <hyperlink ref="V49" r:id="rId41" display="http://webmail.hdu.edu.cn/coremail/XJS/pab/view.jsp?sid=BAmfobffxKvMxYbMlbffOCgGkewODeOl&amp;totalCount=35&amp;view_no=14&amp;puid=288&amp;gid=0" xr:uid="{00000000-0004-0000-0100-000028000000}"/>
    <hyperlink ref="V50" r:id="rId42" display="http://webmail.hdu.edu.cn/coremail/XJS/pab/view.jsp?sid=BAmfobffxKvMxYbMlbffOCgGkewODeOl&amp;totalCount=35&amp;view_no=2&amp;puid=293&amp;gid=0" xr:uid="{00000000-0004-0000-0100-000029000000}"/>
    <hyperlink ref="V51" r:id="rId43" xr:uid="{00000000-0004-0000-0100-00002A000000}"/>
    <hyperlink ref="V55" r:id="rId44" xr:uid="{00000000-0004-0000-0100-00002B000000}"/>
    <hyperlink ref="V56" r:id="rId45" xr:uid="{00000000-0004-0000-0100-00002C000000}"/>
    <hyperlink ref="V57" r:id="rId46" xr:uid="{00000000-0004-0000-0100-00002D000000}"/>
    <hyperlink ref="V58" r:id="rId47" xr:uid="{00000000-0004-0000-0100-00002E000000}"/>
    <hyperlink ref="V59" r:id="rId48" xr:uid="{00000000-0004-0000-0100-00002F000000}"/>
    <hyperlink ref="V43" r:id="rId49" display="http://webmail.hdu.edu.cn/coremail/XJS/pab/view.jsp?sid=BAmfobffxKvMxYbMlbffOCgGkewODeOl&amp;totalCount=21&amp;view_no=0&amp;puid=148&amp;gid=3" xr:uid="{00000000-0004-0000-0100-000030000000}"/>
    <hyperlink ref="V60" r:id="rId50" xr:uid="{00000000-0004-0000-0100-000031000000}"/>
    <hyperlink ref="V63" r:id="rId51" xr:uid="{00000000-0004-0000-0100-000032000000}"/>
    <hyperlink ref="V64" r:id="rId52" xr:uid="{00000000-0004-0000-0100-000033000000}"/>
    <hyperlink ref="V83" r:id="rId53" xr:uid="{00000000-0004-0000-0100-000034000000}"/>
    <hyperlink ref="V65" r:id="rId54" display="http://webmail.hdu.edu.cn/coremail/XJS/pab/view.jsp?sid=BAmfobffxKvMxYbMlbffOCgGkewODeOl&amp;totalCount=21&amp;view_no=9&amp;puid=54&amp;gid=3" xr:uid="{00000000-0004-0000-0100-000035000000}"/>
    <hyperlink ref="V67" r:id="rId55" display="http://webmail.hdu.edu.cn/coremail/XJS/pab/view.jsp?sid=BAmfobffxKvMxYbMlbffOCgGkewODeOl&amp;totalCount=21&amp;view_no=5&amp;puid=62&amp;gid=3" xr:uid="{00000000-0004-0000-0100-000036000000}"/>
    <hyperlink ref="V68" r:id="rId56" display="http://webmail.hdu.edu.cn/coremail/XJS/pab/view.jsp?sid=BAmfobffxKvMxYbMlbffOCgGkewODeOl&amp;totalCount=21&amp;view_no=15&amp;puid=31&amp;gid=3" xr:uid="{00000000-0004-0000-0100-000037000000}"/>
    <hyperlink ref="V69" r:id="rId57" display="http://webmail.hdu.edu.cn/coremail/XJS/pab/view.jsp?sid=BAmfobffxKvMxYbMlbffOCgGkewODeOl&amp;totalCount=21&amp;view_no=13&amp;puid=39&amp;gid=3" xr:uid="{00000000-0004-0000-0100-000038000000}"/>
    <hyperlink ref="V73" r:id="rId58" display="http://webmail.hdu.edu.cn/coremail/XJS/pab/view.jsp?sid=BAmfobffxKvMxYbMlbffOCgGkewODeOl&amp;totalCount=21&amp;view_no=14&amp;puid=32&amp;gid=3" xr:uid="{00000000-0004-0000-0100-000039000000}"/>
    <hyperlink ref="V72" r:id="rId59" display="http://webmail.hdu.edu.cn/coremail/XJS/pab/view.jsp?sid=BAmfobffxKvMxYbMlbffOCgGkewODeOl&amp;totalCount=21&amp;view_no=0&amp;puid=4&amp;gid=3" xr:uid="{00000000-0004-0000-0100-00003A000000}"/>
    <hyperlink ref="V74" r:id="rId60" display="http://webmail.hdu.edu.cn/coremail/XJS/pab/view.jsp?sid=BAmfobffxKvMxYbMlbffOCgGkewODeOl&amp;totalCount=21&amp;view_no=11&amp;puid=282&amp;gid=3" xr:uid="{00000000-0004-0000-0100-00003B000000}"/>
    <hyperlink ref="V75" r:id="rId61" display="http://webmail.hdu.edu.cn/coremail/XJS/pab/view.jsp?sid=BAmfobffxKvMxYbMlbffOCgGkewODeOl&amp;totalCount=21&amp;view_no=19&amp;puid=119&amp;gid=3" xr:uid="{00000000-0004-0000-0100-00003C000000}"/>
    <hyperlink ref="V76" r:id="rId62" display="http://webmail.hdu.edu.cn/coremail/XJS/pab/view.jsp?sid=BAmfobffxKvMxYbMlbffOCgGkewODeOl&amp;totalCount=21&amp;view_no=2&amp;puid=161&amp;gid=3" xr:uid="{00000000-0004-0000-0100-00003D000000}"/>
    <hyperlink ref="V77" r:id="rId63" display="http://webmail.hdu.edu.cn/coremail/XJS/pab/view.jsp?sid=BAmfobffxKvMxYbMlbffOCgGkewODeOl&amp;totalCount=21&amp;view_no=8&amp;puid=249&amp;gid=3" xr:uid="{00000000-0004-0000-0100-00003E000000}"/>
    <hyperlink ref="V78" r:id="rId64" display="http://webmail.hdu.edu.cn/coremail/XJS/pab/view.jsp?sid=BAmfobffxKvMxYbMlbffOCgGkewODeOl&amp;totalCount=21&amp;view_no=18&amp;puid=255&amp;gid=3" xr:uid="{00000000-0004-0000-0100-00003F000000}"/>
    <hyperlink ref="V79" r:id="rId65" display="http://webmail.hdu.edu.cn/coremail/XJS/pab/view.jsp?sid=BAmfobffxKvMxYbMlbffOCgGkewODeOl&amp;totalCount=21&amp;view_no=10&amp;puid=270&amp;gid=3" xr:uid="{00000000-0004-0000-0100-000040000000}"/>
    <hyperlink ref="V80" r:id="rId66" display="http://webmail.hdu.edu.cn/coremail/XJS/pab/view.jsp?sid=BAmfobffxKvMxYbMlbffOCgGkewODeOl&amp;totalCount=21&amp;view_no=12&amp;puid=278&amp;gid=3" xr:uid="{00000000-0004-0000-0100-000041000000}"/>
    <hyperlink ref="V81" r:id="rId67" display="http://webmail.hdu.edu.cn/coremail/XJS/pab/view.jsp?sid=BAmfobffxKvMxYbMlbffOCgGkewODeOl&amp;totalCount=21&amp;view_no=7&amp;puid=277&amp;gid=3" xr:uid="{00000000-0004-0000-0100-000042000000}"/>
    <hyperlink ref="V82" r:id="rId68" display="http://webmail.hdu.edu.cn/coremail/XJS/pab/view.jsp?sid=BAmfobffxKvMxYbMlbffOCgGkewODeOl&amp;totalCount=21&amp;view_no=6&amp;puid=58&amp;gid=3" xr:uid="{00000000-0004-0000-0100-000043000000}"/>
    <hyperlink ref="V70" r:id="rId69" display="http://webmail.hdu.edu.cn/coremail/XJS/pab/view.jsp?sid=BAmfobffxKvMxYbMlbffOCgGkewODeOl&amp;totalCount=21&amp;view_no=16&amp;puid=28&amp;gid=3" xr:uid="{00000000-0004-0000-0100-000044000000}"/>
    <hyperlink ref="V71" r:id="rId70" display="http://webmail.hdu.edu.cn/coremail/XJS/pab/view.jsp?sid=BAmfobffxKvMxYbMlbffOCgGkewODeOl&amp;totalCount=21&amp;view_no=4&amp;puid=283&amp;gid=3" xr:uid="{00000000-0004-0000-0100-000045000000}"/>
    <hyperlink ref="V85" r:id="rId71" xr:uid="{00000000-0004-0000-0100-000046000000}"/>
    <hyperlink ref="V84" r:id="rId72" xr:uid="{00000000-0004-0000-0100-000047000000}"/>
    <hyperlink ref="V88" r:id="rId73" display="http://webmail.hdu.edu.cn/coremail/XJS/pab/view.jsp?sid=BAmfobffxKvMxYbMlbffOCgGkewODeOl&amp;totalCount=24&amp;view_no=21&amp;puid=69&amp;gid=migration_20120504164750535" xr:uid="{00000000-0004-0000-0100-000048000000}"/>
    <hyperlink ref="V90" r:id="rId74" display="http://webmail.hdu.edu.cn/coremail/XJS/pab/view.jsp?sid=BAmfobffxKvMxYbMlbffOCgGkewODeOl&amp;totalCount=24&amp;view_no=20&amp;puid=74&amp;gid=migration_20120504164750535" xr:uid="{00000000-0004-0000-0100-000049000000}"/>
    <hyperlink ref="V96" r:id="rId75" display="http://webmail.hdu.edu.cn/coremail/XJS/pab/view.jsp?sid=BAmfobffxKvMxYbMlbffOCgGkewODeOl&amp;totalCount=24&amp;view_no=22&amp;puid=70&amp;gid=migration_20120504164750535" xr:uid="{00000000-0004-0000-0100-00004A000000}"/>
    <hyperlink ref="V94" r:id="rId76" display="http://webmail.hdu.edu.cn/coremail/XJS/pab/view.jsp?sid=BAmfobffxKvMxYbMlbffOCgGkewODeOl&amp;totalCount=24&amp;view_no=23&amp;puid=77&amp;gid=migration_20120504164750535" xr:uid="{00000000-0004-0000-0100-00004B000000}"/>
    <hyperlink ref="V89" r:id="rId77" display="http://webmail.hdu.edu.cn/coremail/XJS/pab/view.jsp?sid=BAmfobffxKvMxYbMlbffOCgGkewODeOl&amp;totalCount=24&amp;view_no=4&amp;puid=17&amp;gid=migration_20120504164750535" xr:uid="{00000000-0004-0000-0100-00004C000000}"/>
    <hyperlink ref="V91" r:id="rId78" display="http://webmail.hdu.edu.cn/coremail/XJS/pab/view.jsp?sid=BAmfobffxKvMxYbMlbffOCgGkewODeOl&amp;totalCount=24&amp;view_no=5&amp;puid=156&amp;gid=migration_20120504164750535" xr:uid="{00000000-0004-0000-0100-00004D000000}"/>
    <hyperlink ref="V92" r:id="rId79" display="http://webmail.hdu.edu.cn/coremail/XJS/pab/view.jsp?sid=BAmfobffxKvMxYbMlbffOCgGkewODeOl&amp;totalCount=24&amp;view_no=19&amp;puid=67&amp;gid=migration_20120504164750535" xr:uid="{00000000-0004-0000-0100-00004E000000}"/>
    <hyperlink ref="V93" r:id="rId80" display="http://webmail.hdu.edu.cn/coremail/XJS/pab/view.jsp?sid=BAmfobffxKvMxYbMlbffOCgGkewODeOl&amp;totalCount=24&amp;view_no=11&amp;puid=36&amp;gid=migration_20120504164750535" xr:uid="{00000000-0004-0000-0100-00004F000000}"/>
    <hyperlink ref="V95" r:id="rId81" display="http://webmail.hdu.edu.cn/coremail/XJS/pab/view.jsp?sid=BAmfobffxKvMxYbMlbffOCgGkewODeOl&amp;totalCount=24&amp;view_no=9&amp;puid=30&amp;gid=migration_20120504164750535" xr:uid="{00000000-0004-0000-0100-000050000000}"/>
    <hyperlink ref="V97" r:id="rId82" display="http://webmail.hdu.edu.cn/coremail/XJS/pab/view.jsp?sid=BAmfobffxKvMxYbMlbffOCgGkewODeOl&amp;totalCount=24&amp;view_no=14&amp;puid=50&amp;gid=migration_20120504164750535" xr:uid="{00000000-0004-0000-0100-000051000000}"/>
    <hyperlink ref="V87" r:id="rId83" display="http://webmail.hdu.edu.cn/coremail/XJS/pab/view.jsp?sid=BAmfobffxKvMxYbMlbffOCgGkewODeOl&amp;totalCount=24&amp;view_no=1&amp;puid=10&amp;gid=migration_20120504164750535" xr:uid="{00000000-0004-0000-0100-000052000000}"/>
    <hyperlink ref="V99" r:id="rId84" display="http://webmail.hdu.edu.cn/coremail/XJS/pab/view.jsp?sid=BAmfobffxKvMxYbMlbffOCgGkewODeOl&amp;totalCount=24&amp;view_no=6&amp;puid=23&amp;gid=migration_20120504164750535" xr:uid="{00000000-0004-0000-0100-000053000000}"/>
    <hyperlink ref="V100" r:id="rId85" display="http://webmail.hdu.edu.cn/coremail/XJS/pab/view.jsp?sid=BAmfobffxKvMxYbMlbffOCgGkewODeOl&amp;totalCount=24&amp;view_no=7&amp;puid=98&amp;gid=migration_20120504164750535" xr:uid="{00000000-0004-0000-0100-000054000000}"/>
    <hyperlink ref="V101" r:id="rId86" display="http://webmail.hdu.edu.cn/coremail/XJS/pab/view.jsp?sid=BAmfobffxKvMxYbMlbffOCgGkewODeOl&amp;totalCount=24&amp;view_no=0&amp;puid=106&amp;gid=migration_20120504164750535" xr:uid="{00000000-0004-0000-0100-000055000000}"/>
    <hyperlink ref="V102" r:id="rId87" display="http://webmail.hdu.edu.cn/coremail/XJS/pab/view.jsp?sid=BAmfobffxKvMxYbMlbffOCgGkewODeOl&amp;totalCount=24&amp;view_no=18&amp;puid=107&amp;gid=migration_20120504164750535" xr:uid="{00000000-0004-0000-0100-000056000000}"/>
    <hyperlink ref="V98" r:id="rId88" display="http://webmail.hdu.edu.cn/coremail/XJS/pab/view.jsp?sid=BAmfobffxKvMxYbMlbffOCgGkewODeOl&amp;totalCount=24&amp;view_no=2&amp;puid=13&amp;gid=migration_20120504164750535" xr:uid="{00000000-0004-0000-0100-000057000000}"/>
    <hyperlink ref="V103" r:id="rId89" display="http://webmail.hdu.edu.cn/coremail/XJS/pab/view.jsp?sid=BAmfobffxKvMxYbMlbffOCgGkewODeOl&amp;totalCount=24&amp;view_no=16&amp;puid=179&amp;gid=migration_20120504164750535" xr:uid="{00000000-0004-0000-0100-000058000000}"/>
    <hyperlink ref="V104" r:id="rId90" display="http://webmail.hdu.edu.cn/coremail/XJS/pab/view.jsp?sid=BAmfobffxKvMxYbMlbffOCgGkewODeOl&amp;totalCount=24&amp;view_no=3&amp;puid=174&amp;gid=migration_20120504164750535" xr:uid="{00000000-0004-0000-0100-000059000000}"/>
    <hyperlink ref="V105" r:id="rId91" display="http://webmail.hdu.edu.cn/coremail/XJS/pab/view.jsp?sid=BAmfobffxKvMxYbMlbffOCgGkewODeOl&amp;totalCount=24&amp;view_no=8&amp;puid=258&amp;gid=migration_20120504164750535" xr:uid="{00000000-0004-0000-0100-00005A000000}"/>
    <hyperlink ref="V106" r:id="rId92" display="http://webmail.hdu.edu.cn/coremail/XJS/pab/view.jsp?sid=BAmfobffxKvMxYbMlbffOCgGkewODeOl&amp;totalCount=24&amp;view_no=17&amp;puid=287&amp;gid=migration_20120504164750535" xr:uid="{00000000-0004-0000-0100-00005B000000}"/>
    <hyperlink ref="V107" r:id="rId93" display="http://webmail.hdu.edu.cn/coremail/XJS/pab/view.jsp?sid=BAmfobffxKvMxYbMlbffOCgGkewODeOl&amp;totalCount=24&amp;view_no=12&amp;puid=291&amp;gid=migration_20120504164750535" xr:uid="{00000000-0004-0000-0100-00005C000000}"/>
    <hyperlink ref="V108" r:id="rId94" xr:uid="{00000000-0004-0000-0100-00005D000000}"/>
    <hyperlink ref="V109" r:id="rId95" xr:uid="{00000000-0004-0000-0100-00005E000000}"/>
    <hyperlink ref="V110" r:id="rId96" display="http://webmail.hdu.edu.cn/coremail/XJS/pab/view.jsp?sid=BAmfobffxKvMxYbMlbffOCgGkewODeOl&amp;totalCount=21&amp;view_no=17&amp;puid=25&amp;gid=3" xr:uid="{00000000-0004-0000-0100-00005F000000}"/>
    <hyperlink ref="V111" r:id="rId97" xr:uid="{00000000-0004-0000-0100-000060000000}"/>
    <hyperlink ref="V132" r:id="rId98" xr:uid="{00000000-0004-0000-0100-000061000000}"/>
    <hyperlink ref="V133" r:id="rId99" xr:uid="{00000000-0004-0000-0100-000062000000}"/>
    <hyperlink ref="W144" r:id="rId100" xr:uid="{00000000-0004-0000-0100-000063000000}"/>
    <hyperlink ref="W138" r:id="rId101" xr:uid="{00000000-0004-0000-0100-000064000000}"/>
    <hyperlink ref="W145" r:id="rId102" xr:uid="{00000000-0004-0000-0100-000065000000}"/>
    <hyperlink ref="W156" r:id="rId103" xr:uid="{00000000-0004-0000-0100-000066000000}"/>
    <hyperlink ref="W157" r:id="rId104" xr:uid="{00000000-0004-0000-0100-000067000000}"/>
    <hyperlink ref="W158" r:id="rId105" display="http://webmail.hdu.edu.cn/coremail/XJS/pab/view.jsp?sid=BAmfobffxKvMxYbMlbffOCgGkewODeOl&amp;totalCount=35&amp;view_no=8&amp;puid=272&amp;gid=0" xr:uid="{00000000-0004-0000-0100-000068000000}"/>
    <hyperlink ref="W159" r:id="rId106" display="http://webmail.hdu.edu.cn/coremail/XJS/pab/view.jsp?sid=BAmfobffxKvMxYbMlbffOCgGkewODeOl&amp;totalCount=35&amp;view_no=7&amp;puid=90&amp;gid=0" xr:uid="{00000000-0004-0000-0100-000069000000}"/>
    <hyperlink ref="W160" r:id="rId107" display="http://webmail.hdu.edu.cn/coremail/XJS/pab/view.jsp?sid=BAmfobffxKvMxYbMlbffOCgGkewODeOl&amp;totalCount=35&amp;view_no=13&amp;puid=101&amp;gid=0" xr:uid="{00000000-0004-0000-0100-00006A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67"/>
  <sheetViews>
    <sheetView workbookViewId="0">
      <selection activeCell="C13" sqref="C13"/>
    </sheetView>
  </sheetViews>
  <sheetFormatPr defaultColWidth="9" defaultRowHeight="15.5"/>
  <cols>
    <col min="1" max="1" width="5.5" style="73" bestFit="1" customWidth="1"/>
    <col min="2" max="2" width="9.5" style="73" bestFit="1" customWidth="1"/>
    <col min="3" max="3" width="7.5" style="73" bestFit="1" customWidth="1"/>
    <col min="4" max="4" width="12.75" style="1" bestFit="1" customWidth="1"/>
    <col min="5" max="6" width="11.58203125" style="11" bestFit="1" customWidth="1"/>
    <col min="7" max="7" width="16.08203125" style="1" bestFit="1" customWidth="1"/>
    <col min="8" max="8" width="8.5" style="76" bestFit="1" customWidth="1"/>
    <col min="9" max="9" width="13.83203125" style="2" bestFit="1" customWidth="1"/>
    <col min="10" max="10" width="8.58203125" style="76" customWidth="1"/>
    <col min="11" max="11" width="7.5" style="2" bestFit="1" customWidth="1"/>
    <col min="12" max="12" width="25" style="2" bestFit="1" customWidth="1"/>
    <col min="13" max="16384" width="9" style="2"/>
  </cols>
  <sheetData>
    <row r="1" spans="1:12">
      <c r="A1" s="73">
        <v>2014</v>
      </c>
    </row>
    <row r="2" spans="1:12" s="14" customFormat="1" ht="15">
      <c r="A2" s="12" t="s">
        <v>51</v>
      </c>
      <c r="B2" s="12" t="s">
        <v>52</v>
      </c>
      <c r="C2" s="12" t="s">
        <v>53</v>
      </c>
      <c r="D2" s="13" t="s">
        <v>50</v>
      </c>
      <c r="E2" s="10" t="s">
        <v>56</v>
      </c>
      <c r="F2" s="29" t="s">
        <v>75</v>
      </c>
      <c r="G2" s="12" t="s">
        <v>54</v>
      </c>
      <c r="H2" s="77" t="s">
        <v>65</v>
      </c>
      <c r="I2" s="26" t="s">
        <v>67</v>
      </c>
      <c r="J2" s="31"/>
    </row>
    <row r="3" spans="1:12" ht="15">
      <c r="A3" s="33">
        <v>1</v>
      </c>
      <c r="B3" s="67" t="s">
        <v>242</v>
      </c>
      <c r="C3" s="71" t="s">
        <v>80</v>
      </c>
      <c r="D3" s="84">
        <f>VLOOKUP(C3,'[1]院内（不含公式）'!$D$5:$U$198,18,FALSE)</f>
        <v>209.20400000000001</v>
      </c>
      <c r="E3" s="112">
        <v>114.13583999999999</v>
      </c>
      <c r="F3" s="68">
        <f>K5/2</f>
        <v>167.28233321479894</v>
      </c>
      <c r="G3" s="86">
        <f>SUM(D3:F3)</f>
        <v>490.62217321479892</v>
      </c>
      <c r="H3" s="78">
        <f>G3/$K$5*60</f>
        <v>87.986967383725215</v>
      </c>
      <c r="I3" s="69">
        <v>87.986967383725215</v>
      </c>
      <c r="J3" s="74"/>
    </row>
    <row r="4" spans="1:12" ht="15">
      <c r="A4" s="33">
        <v>2</v>
      </c>
      <c r="B4" s="67" t="s">
        <v>242</v>
      </c>
      <c r="C4" s="71" t="s">
        <v>81</v>
      </c>
      <c r="D4" s="84">
        <f>VLOOKUP(C4,'[1]院内（不含公式）'!$D$5:$U$198,18,FALSE)</f>
        <v>100.45600000000002</v>
      </c>
      <c r="E4" s="68">
        <v>0</v>
      </c>
      <c r="F4" s="68">
        <f>K5/2</f>
        <v>167.28233321479894</v>
      </c>
      <c r="G4" s="86">
        <f t="shared" ref="G4:G67" si="0">SUM(D4:F4)</f>
        <v>267.73833321479896</v>
      </c>
      <c r="H4" s="78">
        <f t="shared" ref="H4:H67" si="1">G4/$K$5*60</f>
        <v>48.015530642618927</v>
      </c>
      <c r="I4" s="69">
        <v>48.015530642618927</v>
      </c>
      <c r="J4" s="74"/>
      <c r="K4" s="2">
        <v>116</v>
      </c>
      <c r="L4" s="42" t="s">
        <v>1257</v>
      </c>
    </row>
    <row r="5" spans="1:12" ht="15">
      <c r="A5" s="33">
        <v>3</v>
      </c>
      <c r="B5" s="67" t="s">
        <v>242</v>
      </c>
      <c r="C5" s="71" t="s">
        <v>241</v>
      </c>
      <c r="D5" s="84">
        <f>VLOOKUP(C5,'[1]院内（不含公式）'!$D$5:$U$198,18,FALSE)</f>
        <v>187.05859999999998</v>
      </c>
      <c r="E5" s="68">
        <v>0</v>
      </c>
      <c r="F5" s="68"/>
      <c r="G5" s="86">
        <f t="shared" si="0"/>
        <v>187.05859999999998</v>
      </c>
      <c r="H5" s="78">
        <f t="shared" si="1"/>
        <v>33.546626784516562</v>
      </c>
      <c r="I5" s="69">
        <v>33.546626784516562</v>
      </c>
      <c r="J5" s="74"/>
      <c r="K5" s="3">
        <f>D167/K4</f>
        <v>334.56466642959788</v>
      </c>
      <c r="L5" s="30" t="s">
        <v>76</v>
      </c>
    </row>
    <row r="6" spans="1:12" ht="15">
      <c r="A6" s="33">
        <v>4</v>
      </c>
      <c r="B6" s="67" t="s">
        <v>242</v>
      </c>
      <c r="C6" s="71" t="s">
        <v>82</v>
      </c>
      <c r="D6" s="84">
        <f>VLOOKUP(C6,'[1]院内（不含公式）'!$D$5:$U$198,18,FALSE)</f>
        <v>10</v>
      </c>
      <c r="E6" s="68">
        <f>VLOOKUP(C6,[2]院内!$C$2:$E$90,3,FALSE)</f>
        <v>0</v>
      </c>
      <c r="F6" s="68"/>
      <c r="G6" s="86">
        <f t="shared" si="0"/>
        <v>10</v>
      </c>
      <c r="H6" s="78">
        <f t="shared" si="1"/>
        <v>1.7933752730169354</v>
      </c>
      <c r="I6" s="69">
        <v>1.7933752730169354</v>
      </c>
      <c r="J6" s="74"/>
    </row>
    <row r="7" spans="1:12" ht="15">
      <c r="A7" s="33">
        <v>5</v>
      </c>
      <c r="B7" s="67" t="s">
        <v>242</v>
      </c>
      <c r="C7" s="71" t="s">
        <v>83</v>
      </c>
      <c r="D7" s="84">
        <f>VLOOKUP(C7,'[1]院内（不含公式）'!$D$5:$U$198,18,FALSE)</f>
        <v>0</v>
      </c>
      <c r="E7" s="68">
        <f>VLOOKUP(C7,[2]院内!$C$2:$E$90,3,FALSE)</f>
        <v>0</v>
      </c>
      <c r="F7" s="68"/>
      <c r="G7" s="86">
        <f t="shared" si="0"/>
        <v>0</v>
      </c>
      <c r="H7" s="78">
        <f t="shared" si="1"/>
        <v>0</v>
      </c>
      <c r="I7" s="69">
        <v>0</v>
      </c>
      <c r="J7" s="74"/>
    </row>
    <row r="8" spans="1:12" ht="15">
      <c r="A8" s="33">
        <v>6</v>
      </c>
      <c r="B8" s="67" t="s">
        <v>242</v>
      </c>
      <c r="C8" s="71" t="s">
        <v>240</v>
      </c>
      <c r="D8" s="84">
        <f>VLOOKUP(C8,'[1]院内（不含公式）'!$D$5:$U$198,18,FALSE)</f>
        <v>5</v>
      </c>
      <c r="E8" s="68">
        <v>0</v>
      </c>
      <c r="F8" s="68"/>
      <c r="G8" s="86">
        <f t="shared" si="0"/>
        <v>5</v>
      </c>
      <c r="H8" s="78">
        <f t="shared" si="1"/>
        <v>0.89668763650846772</v>
      </c>
      <c r="I8" s="69">
        <v>0.89668763650846772</v>
      </c>
      <c r="J8" s="74"/>
    </row>
    <row r="9" spans="1:12" ht="15">
      <c r="A9" s="33">
        <v>7</v>
      </c>
      <c r="B9" s="67" t="s">
        <v>242</v>
      </c>
      <c r="C9" s="71" t="s">
        <v>239</v>
      </c>
      <c r="D9" s="84">
        <f>VLOOKUP(C9,'[1]院内（不含公式）'!$D$5:$U$198,18,FALSE)</f>
        <v>5</v>
      </c>
      <c r="E9" s="68">
        <v>0</v>
      </c>
      <c r="F9" s="68"/>
      <c r="G9" s="86">
        <f t="shared" si="0"/>
        <v>5</v>
      </c>
      <c r="H9" s="78">
        <f t="shared" si="1"/>
        <v>0.89668763650846772</v>
      </c>
      <c r="I9" s="69">
        <v>0.89668763650846772</v>
      </c>
      <c r="J9" s="74"/>
    </row>
    <row r="10" spans="1:12" ht="15">
      <c r="A10" s="33">
        <v>8</v>
      </c>
      <c r="B10" s="67" t="s">
        <v>242</v>
      </c>
      <c r="C10" s="71" t="s">
        <v>84</v>
      </c>
      <c r="D10" s="84">
        <f>VLOOKUP(C10,'[1]院内（不含公式）'!$D$5:$U$198,18,FALSE)</f>
        <v>42.466000000000001</v>
      </c>
      <c r="E10" s="68">
        <v>0</v>
      </c>
      <c r="F10" s="68"/>
      <c r="G10" s="86">
        <f t="shared" si="0"/>
        <v>42.466000000000001</v>
      </c>
      <c r="H10" s="78">
        <f t="shared" si="1"/>
        <v>7.6157474343937182</v>
      </c>
      <c r="I10" s="69">
        <v>7.6157474343937182</v>
      </c>
      <c r="J10" s="74"/>
    </row>
    <row r="11" spans="1:12" ht="15">
      <c r="A11" s="33">
        <v>9</v>
      </c>
      <c r="B11" s="67" t="s">
        <v>242</v>
      </c>
      <c r="C11" s="71" t="s">
        <v>85</v>
      </c>
      <c r="D11" s="84">
        <f>VLOOKUP(C11,'[1]院内（不含公式）'!$D$5:$U$198,18,FALSE)</f>
        <v>16.984000000000002</v>
      </c>
      <c r="E11" s="68">
        <f>VLOOKUP(C11,[2]院内!$C$2:$E$90,3,FALSE)</f>
        <v>0</v>
      </c>
      <c r="F11" s="68"/>
      <c r="G11" s="86">
        <f t="shared" si="0"/>
        <v>16.984000000000002</v>
      </c>
      <c r="H11" s="78">
        <f t="shared" si="1"/>
        <v>3.0458685636919633</v>
      </c>
      <c r="I11" s="69">
        <v>3.0458685636919633</v>
      </c>
      <c r="J11" s="74"/>
    </row>
    <row r="12" spans="1:12" ht="15">
      <c r="A12" s="33">
        <v>10</v>
      </c>
      <c r="B12" s="67" t="s">
        <v>242</v>
      </c>
      <c r="C12" s="71" t="s">
        <v>238</v>
      </c>
      <c r="D12" s="84">
        <f>VLOOKUP(C12,'[1]院内（不含公式）'!$D$5:$U$198,18,FALSE)</f>
        <v>10</v>
      </c>
      <c r="E12" s="68">
        <v>0</v>
      </c>
      <c r="F12" s="68"/>
      <c r="G12" s="86">
        <f t="shared" si="0"/>
        <v>10</v>
      </c>
      <c r="H12" s="78">
        <f t="shared" si="1"/>
        <v>1.7933752730169354</v>
      </c>
      <c r="I12" s="69">
        <v>1.7933752730169354</v>
      </c>
      <c r="J12" s="74"/>
    </row>
    <row r="13" spans="1:12" ht="15">
      <c r="A13" s="33">
        <v>11</v>
      </c>
      <c r="B13" s="67" t="s">
        <v>242</v>
      </c>
      <c r="C13" s="71" t="s">
        <v>86</v>
      </c>
      <c r="D13" s="84">
        <f>VLOOKUP(C13,'[1]院内（不含公式）'!$D$5:$U$198,18,FALSE)</f>
        <v>102.64600000000002</v>
      </c>
      <c r="E13" s="68">
        <v>0</v>
      </c>
      <c r="F13" s="68"/>
      <c r="G13" s="86">
        <f t="shared" si="0"/>
        <v>102.64600000000002</v>
      </c>
      <c r="H13" s="78">
        <f t="shared" si="1"/>
        <v>18.40827982740964</v>
      </c>
      <c r="I13" s="69">
        <v>18.40827982740964</v>
      </c>
      <c r="J13" s="74"/>
    </row>
    <row r="14" spans="1:12" ht="15">
      <c r="A14" s="33">
        <v>12</v>
      </c>
      <c r="B14" s="67" t="s">
        <v>242</v>
      </c>
      <c r="C14" s="71" t="s">
        <v>87</v>
      </c>
      <c r="D14" s="84">
        <f>VLOOKUP(C14,'[1]院内（不含公式）'!$D$5:$U$198,18,FALSE)</f>
        <v>53.686</v>
      </c>
      <c r="E14" s="68">
        <v>0</v>
      </c>
      <c r="F14" s="68"/>
      <c r="G14" s="86">
        <f t="shared" si="0"/>
        <v>53.686</v>
      </c>
      <c r="H14" s="78">
        <f t="shared" si="1"/>
        <v>9.6279144907187195</v>
      </c>
      <c r="I14" s="69">
        <v>9.6279144907187195</v>
      </c>
      <c r="J14" s="74"/>
    </row>
    <row r="15" spans="1:12" ht="15">
      <c r="A15" s="33">
        <v>13</v>
      </c>
      <c r="B15" s="67" t="s">
        <v>242</v>
      </c>
      <c r="C15" s="71" t="s">
        <v>88</v>
      </c>
      <c r="D15" s="84">
        <f>VLOOKUP(C15,'[1]院内（不含公式）'!$D$5:$U$198,18,FALSE)</f>
        <v>80.027999999999992</v>
      </c>
      <c r="E15" s="68">
        <v>0</v>
      </c>
      <c r="F15" s="68"/>
      <c r="G15" s="86">
        <f t="shared" si="0"/>
        <v>80.027999999999992</v>
      </c>
      <c r="H15" s="78">
        <f t="shared" si="1"/>
        <v>14.352023634899929</v>
      </c>
      <c r="I15" s="69">
        <v>14.352023634899929</v>
      </c>
      <c r="J15" s="74"/>
    </row>
    <row r="16" spans="1:12" ht="15">
      <c r="A16" s="33">
        <v>14</v>
      </c>
      <c r="B16" s="67" t="s">
        <v>242</v>
      </c>
      <c r="C16" s="71" t="s">
        <v>237</v>
      </c>
      <c r="D16" s="84">
        <f>VLOOKUP(C16,'[1]院内（不含公式）'!$D$5:$U$198,18,FALSE)</f>
        <v>140.61600000000001</v>
      </c>
      <c r="E16" s="68">
        <f>VLOOKUP(C16,[2]院内!$C$2:$E$90,3,FALSE)</f>
        <v>0</v>
      </c>
      <c r="F16" s="68"/>
      <c r="G16" s="86">
        <f t="shared" si="0"/>
        <v>140.61600000000001</v>
      </c>
      <c r="H16" s="78">
        <f t="shared" si="1"/>
        <v>25.217725739054938</v>
      </c>
      <c r="I16" s="69">
        <v>25.217725739054938</v>
      </c>
      <c r="J16" s="74"/>
    </row>
    <row r="17" spans="1:10" ht="15">
      <c r="A17" s="33">
        <v>15</v>
      </c>
      <c r="B17" s="67" t="s">
        <v>242</v>
      </c>
      <c r="C17" s="71" t="s">
        <v>89</v>
      </c>
      <c r="D17" s="84">
        <f>VLOOKUP(C17,'[1]院内（不含公式）'!$D$5:$U$198,18,FALSE)</f>
        <v>45.864000000000004</v>
      </c>
      <c r="E17" s="68">
        <v>0</v>
      </c>
      <c r="F17" s="68"/>
      <c r="G17" s="86">
        <f t="shared" si="0"/>
        <v>45.864000000000004</v>
      </c>
      <c r="H17" s="78">
        <f t="shared" si="1"/>
        <v>8.2251363521648724</v>
      </c>
      <c r="I17" s="69">
        <v>8.2251363521648724</v>
      </c>
      <c r="J17" s="74"/>
    </row>
    <row r="18" spans="1:10" ht="15">
      <c r="A18" s="33">
        <v>16</v>
      </c>
      <c r="B18" s="67" t="s">
        <v>242</v>
      </c>
      <c r="C18" s="71" t="s">
        <v>90</v>
      </c>
      <c r="D18" s="84">
        <f>VLOOKUP(C18,'[1]院内（不含公式）'!$D$5:$U$198,18,FALSE)</f>
        <v>0</v>
      </c>
      <c r="E18" s="68">
        <v>0</v>
      </c>
      <c r="F18" s="68"/>
      <c r="G18" s="86">
        <f t="shared" si="0"/>
        <v>0</v>
      </c>
      <c r="H18" s="78">
        <f t="shared" si="1"/>
        <v>0</v>
      </c>
      <c r="I18" s="69">
        <v>0</v>
      </c>
      <c r="J18" s="74"/>
    </row>
    <row r="19" spans="1:10" ht="15">
      <c r="A19" s="33">
        <v>17</v>
      </c>
      <c r="B19" s="67" t="s">
        <v>242</v>
      </c>
      <c r="C19" s="71" t="s">
        <v>91</v>
      </c>
      <c r="D19" s="84">
        <f>VLOOKUP(C19,'[1]院内（不含公式）'!$D$5:$U$198,18,FALSE)</f>
        <v>41.616</v>
      </c>
      <c r="E19" s="68">
        <v>0</v>
      </c>
      <c r="F19" s="68"/>
      <c r="G19" s="86">
        <f t="shared" si="0"/>
        <v>41.616</v>
      </c>
      <c r="H19" s="78">
        <f t="shared" si="1"/>
        <v>7.4633105361872776</v>
      </c>
      <c r="I19" s="69">
        <v>7.4633105361872776</v>
      </c>
      <c r="J19" s="74"/>
    </row>
    <row r="20" spans="1:10" ht="15">
      <c r="A20" s="33">
        <v>18</v>
      </c>
      <c r="B20" s="67" t="s">
        <v>242</v>
      </c>
      <c r="C20" s="71" t="s">
        <v>92</v>
      </c>
      <c r="D20" s="84">
        <f>VLOOKUP(C20,'[1]院内（不含公式）'!$D$5:$U$198,18,FALSE)</f>
        <v>278.42496</v>
      </c>
      <c r="E20" s="68">
        <v>0</v>
      </c>
      <c r="F20" s="68">
        <f>K5/2</f>
        <v>167.28233321479894</v>
      </c>
      <c r="G20" s="86">
        <f t="shared" si="0"/>
        <v>445.70729321479894</v>
      </c>
      <c r="H20" s="78">
        <f t="shared" si="1"/>
        <v>79.93204386547292</v>
      </c>
      <c r="I20" s="69">
        <v>79.93204386547292</v>
      </c>
      <c r="J20" s="74"/>
    </row>
    <row r="21" spans="1:10" ht="15">
      <c r="A21" s="33">
        <v>19</v>
      </c>
      <c r="B21" s="67" t="s">
        <v>242</v>
      </c>
      <c r="C21" s="71" t="s">
        <v>93</v>
      </c>
      <c r="D21" s="84">
        <f>VLOOKUP(C21,'[1]院内（不含公式）'!$D$5:$U$198,18,FALSE)</f>
        <v>131.29448000000002</v>
      </c>
      <c r="E21" s="68">
        <f>VLOOKUP(C21,[2]院内!$C$2:$E$90,3,FALSE)</f>
        <v>0</v>
      </c>
      <c r="F21" s="68">
        <f>K5/2</f>
        <v>167.28233321479894</v>
      </c>
      <c r="G21" s="86">
        <f t="shared" si="0"/>
        <v>298.57681321479896</v>
      </c>
      <c r="H21" s="78">
        <f t="shared" si="1"/>
        <v>53.546027391561658</v>
      </c>
      <c r="I21" s="69">
        <v>53.546027391561658</v>
      </c>
      <c r="J21" s="74"/>
    </row>
    <row r="22" spans="1:10" ht="15">
      <c r="A22" s="33">
        <v>20</v>
      </c>
      <c r="B22" s="87" t="s">
        <v>242</v>
      </c>
      <c r="C22" s="88" t="s">
        <v>94</v>
      </c>
      <c r="D22" s="89">
        <f>VLOOKUP(C22,'[1]院内（不含公式）'!$D$5:$U$198,18,FALSE)</f>
        <v>429.28320000000002</v>
      </c>
      <c r="E22" s="90">
        <f>VLOOKUP(C22,[2]院内!$C$2:$E$90,3,FALSE)</f>
        <v>97.447999999999993</v>
      </c>
      <c r="F22" s="90">
        <f>K5/2</f>
        <v>167.28233321479894</v>
      </c>
      <c r="G22" s="91">
        <f t="shared" si="0"/>
        <v>694.01353321479905</v>
      </c>
      <c r="H22" s="92">
        <f t="shared" si="1"/>
        <v>124.46267096065381</v>
      </c>
      <c r="I22" s="92">
        <v>100</v>
      </c>
      <c r="J22" s="74"/>
    </row>
    <row r="23" spans="1:10" ht="15">
      <c r="A23" s="33">
        <v>21</v>
      </c>
      <c r="B23" s="67" t="s">
        <v>242</v>
      </c>
      <c r="C23" s="71" t="s">
        <v>95</v>
      </c>
      <c r="D23" s="84">
        <v>0</v>
      </c>
      <c r="E23" s="68">
        <v>0</v>
      </c>
      <c r="F23" s="68"/>
      <c r="G23" s="86">
        <f t="shared" si="0"/>
        <v>0</v>
      </c>
      <c r="H23" s="78">
        <f t="shared" si="1"/>
        <v>0</v>
      </c>
      <c r="I23" s="69">
        <v>0</v>
      </c>
      <c r="J23" s="74"/>
    </row>
    <row r="24" spans="1:10" ht="15">
      <c r="A24" s="33">
        <v>22</v>
      </c>
      <c r="B24" s="67" t="s">
        <v>243</v>
      </c>
      <c r="C24" s="71" t="s">
        <v>96</v>
      </c>
      <c r="D24" s="84">
        <f>VLOOKUP(C24,'[1]院内（不含公式）'!$D$5:$U$198,18,FALSE)</f>
        <v>0</v>
      </c>
      <c r="E24" s="68">
        <f>VLOOKUP(C24,[2]院内!$C$2:$E$90,3,FALSE)</f>
        <v>6.24</v>
      </c>
      <c r="F24" s="68"/>
      <c r="G24" s="86">
        <f t="shared" si="0"/>
        <v>6.24</v>
      </c>
      <c r="H24" s="78">
        <f t="shared" si="1"/>
        <v>1.1190661703625677</v>
      </c>
      <c r="I24" s="69">
        <v>1.1190661703625677</v>
      </c>
      <c r="J24" s="74"/>
    </row>
    <row r="25" spans="1:10" ht="15">
      <c r="A25" s="33">
        <v>23</v>
      </c>
      <c r="B25" s="67" t="s">
        <v>243</v>
      </c>
      <c r="C25" s="71" t="s">
        <v>97</v>
      </c>
      <c r="D25" s="84">
        <f>VLOOKUP(C25,'[1]院内（不含公式）'!$D$5:$U$198,18,FALSE)</f>
        <v>0</v>
      </c>
      <c r="E25" s="68">
        <f>VLOOKUP(C25,[2]院内!$C$2:$E$90,3,FALSE)</f>
        <v>0</v>
      </c>
      <c r="F25" s="68"/>
      <c r="G25" s="86">
        <f t="shared" si="0"/>
        <v>0</v>
      </c>
      <c r="H25" s="78">
        <f t="shared" si="1"/>
        <v>0</v>
      </c>
      <c r="I25" s="69">
        <v>0</v>
      </c>
      <c r="J25" s="74"/>
    </row>
    <row r="26" spans="1:10" ht="15">
      <c r="A26" s="33">
        <v>24</v>
      </c>
      <c r="B26" s="67" t="s">
        <v>243</v>
      </c>
      <c r="C26" s="71" t="s">
        <v>98</v>
      </c>
      <c r="D26" s="84">
        <f>VLOOKUP(C26,'[1]院内（不含公式）'!$D$5:$U$198,18,FALSE)</f>
        <v>380.96</v>
      </c>
      <c r="E26" s="68">
        <f>VLOOKUP(C26,[2]院内!$C$2:$E$90,3,FALSE)</f>
        <v>0</v>
      </c>
      <c r="F26" s="68"/>
      <c r="G26" s="86">
        <f t="shared" si="0"/>
        <v>380.96</v>
      </c>
      <c r="H26" s="78">
        <f t="shared" si="1"/>
        <v>68.32042440085317</v>
      </c>
      <c r="I26" s="69">
        <v>68.32042440085317</v>
      </c>
      <c r="J26" s="74"/>
    </row>
    <row r="27" spans="1:10" ht="15">
      <c r="A27" s="33">
        <v>25</v>
      </c>
      <c r="B27" s="67" t="s">
        <v>244</v>
      </c>
      <c r="C27" s="71" t="s">
        <v>99</v>
      </c>
      <c r="D27" s="84">
        <v>0</v>
      </c>
      <c r="E27" s="68">
        <v>0</v>
      </c>
      <c r="F27" s="68">
        <f>K5/2</f>
        <v>167.28233321479894</v>
      </c>
      <c r="G27" s="86">
        <f t="shared" si="0"/>
        <v>167.28233321479894</v>
      </c>
      <c r="H27" s="78">
        <f t="shared" si="1"/>
        <v>30</v>
      </c>
      <c r="I27" s="69">
        <v>30</v>
      </c>
      <c r="J27" s="74"/>
    </row>
    <row r="28" spans="1:10" ht="15">
      <c r="A28" s="33">
        <v>26</v>
      </c>
      <c r="B28" s="67" t="s">
        <v>244</v>
      </c>
      <c r="C28" s="71" t="s">
        <v>100</v>
      </c>
      <c r="D28" s="84">
        <f>VLOOKUP(C28,'[1]院内（不含公式）'!$D$5:$U$198,18,FALSE)</f>
        <v>341.84</v>
      </c>
      <c r="E28" s="68">
        <v>0</v>
      </c>
      <c r="F28" s="68"/>
      <c r="G28" s="86">
        <f t="shared" si="0"/>
        <v>341.84</v>
      </c>
      <c r="H28" s="78">
        <f t="shared" si="1"/>
        <v>61.304740332810908</v>
      </c>
      <c r="I28" s="69">
        <v>61.304740332810908</v>
      </c>
      <c r="J28" s="74"/>
    </row>
    <row r="29" spans="1:10" ht="15">
      <c r="A29" s="33">
        <v>27</v>
      </c>
      <c r="B29" s="67" t="s">
        <v>244</v>
      </c>
      <c r="C29" s="71" t="s">
        <v>101</v>
      </c>
      <c r="D29" s="84">
        <f>VLOOKUP(C29,'[1]院内（不含公式）'!$D$5:$U$198,18,FALSE)</f>
        <v>294.30719999999997</v>
      </c>
      <c r="E29" s="68">
        <f>VLOOKUP(C29,[2]院内!$C$2:$E$90,3,FALSE)</f>
        <v>95.004000000000005</v>
      </c>
      <c r="F29" s="68"/>
      <c r="G29" s="86">
        <f t="shared" si="0"/>
        <v>389.31119999999999</v>
      </c>
      <c r="H29" s="78">
        <f t="shared" si="1"/>
        <v>69.818107958855066</v>
      </c>
      <c r="I29" s="69">
        <v>69.818107958855066</v>
      </c>
      <c r="J29" s="74"/>
    </row>
    <row r="30" spans="1:10" ht="15">
      <c r="A30" s="33">
        <v>28</v>
      </c>
      <c r="B30" s="67" t="s">
        <v>244</v>
      </c>
      <c r="C30" s="71" t="s">
        <v>102</v>
      </c>
      <c r="D30" s="84">
        <f>VLOOKUP(C30,'[1]院内（不含公式）'!$D$5:$U$198,18,FALSE)</f>
        <v>349.55920000000003</v>
      </c>
      <c r="E30" s="68">
        <f>VLOOKUP(C30,[2]院内!$C$2:$E$90,3,FALSE)</f>
        <v>204.57527999999999</v>
      </c>
      <c r="F30" s="68"/>
      <c r="G30" s="86">
        <f t="shared" si="0"/>
        <v>554.13448000000005</v>
      </c>
      <c r="H30" s="78">
        <f t="shared" si="1"/>
        <v>99.377107435809762</v>
      </c>
      <c r="I30" s="69">
        <v>99.377107435809762</v>
      </c>
      <c r="J30" s="74"/>
    </row>
    <row r="31" spans="1:10" ht="15">
      <c r="A31" s="33">
        <v>29</v>
      </c>
      <c r="B31" s="67" t="s">
        <v>244</v>
      </c>
      <c r="C31" s="71" t="s">
        <v>103</v>
      </c>
      <c r="D31" s="84">
        <f>VLOOKUP(C31,'[1]院内（不含公式）'!$D$5:$U$198,18,FALSE)</f>
        <v>532.84101439999995</v>
      </c>
      <c r="E31" s="68">
        <f>VLOOKUP(C31,[2]院内!$C$2:$E$90,3,FALSE)</f>
        <v>0</v>
      </c>
      <c r="F31" s="68"/>
      <c r="G31" s="86">
        <f t="shared" si="0"/>
        <v>532.84101439999995</v>
      </c>
      <c r="H31" s="78">
        <f t="shared" si="1"/>
        <v>95.558389967422073</v>
      </c>
      <c r="I31" s="69">
        <v>95.558389967422073</v>
      </c>
      <c r="J31" s="74"/>
    </row>
    <row r="32" spans="1:10" ht="15">
      <c r="A32" s="33">
        <v>30</v>
      </c>
      <c r="B32" s="114" t="s">
        <v>244</v>
      </c>
      <c r="C32" s="115" t="s">
        <v>104</v>
      </c>
      <c r="D32" s="116">
        <f>VLOOKUP(C32,'[1]院内（不含公式）'!$D$5:$U$198,18,FALSE)</f>
        <v>119.28000000000002</v>
      </c>
      <c r="E32" s="117">
        <f>VLOOKUP(C32,[2]院内!$C$2:$E$90,3,FALSE)</f>
        <v>0</v>
      </c>
      <c r="F32" s="117">
        <f>K5/2</f>
        <v>167.28233321479894</v>
      </c>
      <c r="G32" s="118">
        <f t="shared" si="0"/>
        <v>286.56233321479897</v>
      </c>
      <c r="H32" s="119">
        <f t="shared" si="1"/>
        <v>51.391380256546014</v>
      </c>
      <c r="I32" s="119">
        <v>51.391380256546014</v>
      </c>
      <c r="J32" s="120" t="s">
        <v>1273</v>
      </c>
    </row>
    <row r="33" spans="1:10" ht="15">
      <c r="A33" s="33">
        <v>31</v>
      </c>
      <c r="B33" s="67" t="s">
        <v>244</v>
      </c>
      <c r="C33" s="71" t="s">
        <v>105</v>
      </c>
      <c r="D33" s="84">
        <f>VLOOKUP(C33,'[1]院内（不含公式）'!$D$5:$U$198,18,FALSE)</f>
        <v>304.83199999999999</v>
      </c>
      <c r="E33" s="68">
        <v>0</v>
      </c>
      <c r="F33" s="68"/>
      <c r="G33" s="86">
        <f t="shared" si="0"/>
        <v>304.83199999999999</v>
      </c>
      <c r="H33" s="78">
        <f t="shared" si="1"/>
        <v>54.667817122429838</v>
      </c>
      <c r="I33" s="69">
        <v>54.667817122429838</v>
      </c>
      <c r="J33" s="74"/>
    </row>
    <row r="34" spans="1:10" ht="15">
      <c r="A34" s="33">
        <v>32</v>
      </c>
      <c r="B34" s="67" t="s">
        <v>244</v>
      </c>
      <c r="C34" s="71" t="s">
        <v>106</v>
      </c>
      <c r="D34" s="84">
        <f>VLOOKUP(C34,'[1]院内（不含公式）'!$D$5:$U$198,18,FALSE)</f>
        <v>392.48</v>
      </c>
      <c r="E34" s="68">
        <v>0</v>
      </c>
      <c r="F34" s="68"/>
      <c r="G34" s="86">
        <f t="shared" si="0"/>
        <v>392.48</v>
      </c>
      <c r="H34" s="78">
        <f t="shared" si="1"/>
        <v>70.386392715368686</v>
      </c>
      <c r="I34" s="69">
        <v>70.386392715368686</v>
      </c>
      <c r="J34" s="74"/>
    </row>
    <row r="35" spans="1:10" ht="15">
      <c r="A35" s="33">
        <v>33</v>
      </c>
      <c r="B35" s="67" t="s">
        <v>244</v>
      </c>
      <c r="C35" s="71" t="s">
        <v>236</v>
      </c>
      <c r="D35" s="84">
        <f>VLOOKUP(C35,'[1]院内（不含公式）'!$D$5:$U$198,18,FALSE)</f>
        <v>272.02800000000002</v>
      </c>
      <c r="E35" s="68">
        <f>VLOOKUP(C35,[2]院内!$C$2:$E$90,3,FALSE)</f>
        <v>0</v>
      </c>
      <c r="F35" s="68"/>
      <c r="G35" s="86">
        <f t="shared" si="0"/>
        <v>272.02800000000002</v>
      </c>
      <c r="H35" s="78">
        <f t="shared" si="1"/>
        <v>48.784828876825095</v>
      </c>
      <c r="I35" s="69">
        <v>48.784828876825095</v>
      </c>
      <c r="J35" s="74"/>
    </row>
    <row r="36" spans="1:10" ht="15">
      <c r="A36" s="33">
        <v>34</v>
      </c>
      <c r="B36" s="67" t="s">
        <v>244</v>
      </c>
      <c r="C36" s="71" t="s">
        <v>107</v>
      </c>
      <c r="D36" s="84">
        <f>VLOOKUP(C36,'[1]院内（不含公式）'!$D$5:$U$198,18,FALSE)</f>
        <v>239.44000000000003</v>
      </c>
      <c r="E36" s="68">
        <f>VLOOKUP(C36,[2]院内!$C$2:$E$90,3,FALSE)</f>
        <v>0</v>
      </c>
      <c r="F36" s="68"/>
      <c r="G36" s="86">
        <f t="shared" si="0"/>
        <v>239.44000000000003</v>
      </c>
      <c r="H36" s="78">
        <f t="shared" si="1"/>
        <v>42.940577537117505</v>
      </c>
      <c r="I36" s="69">
        <v>42.940577537117505</v>
      </c>
      <c r="J36" s="74"/>
    </row>
    <row r="37" spans="1:10" ht="15">
      <c r="A37" s="33">
        <v>35</v>
      </c>
      <c r="B37" s="67" t="s">
        <v>244</v>
      </c>
      <c r="C37" s="71" t="s">
        <v>108</v>
      </c>
      <c r="D37" s="84">
        <f>VLOOKUP(C37,'[1]院内（不含公式）'!$D$5:$U$198,18,FALSE)</f>
        <v>65</v>
      </c>
      <c r="E37" s="68">
        <f>VLOOKUP(C37,[2]院内!$C$2:$E$90,3,FALSE)</f>
        <v>0</v>
      </c>
      <c r="F37" s="68"/>
      <c r="G37" s="86">
        <f t="shared" si="0"/>
        <v>65</v>
      </c>
      <c r="H37" s="78">
        <f t="shared" si="1"/>
        <v>11.65693927461008</v>
      </c>
      <c r="I37" s="69">
        <v>11.65693927461008</v>
      </c>
      <c r="J37" s="74"/>
    </row>
    <row r="38" spans="1:10" ht="15">
      <c r="A38" s="33">
        <v>36</v>
      </c>
      <c r="B38" s="67" t="s">
        <v>244</v>
      </c>
      <c r="C38" s="71" t="s">
        <v>109</v>
      </c>
      <c r="D38" s="84">
        <f>VLOOKUP(C38,'[1]院内（不含公式）'!$D$5:$U$198,18,FALSE)</f>
        <v>514.20000000000005</v>
      </c>
      <c r="E38" s="68">
        <f>VLOOKUP(C38,[2]院内!$C$2:$E$90,3,FALSE)</f>
        <v>0</v>
      </c>
      <c r="F38" s="68"/>
      <c r="G38" s="86">
        <f t="shared" si="0"/>
        <v>514.20000000000005</v>
      </c>
      <c r="H38" s="78">
        <f t="shared" si="1"/>
        <v>92.215356538530827</v>
      </c>
      <c r="I38" s="69">
        <v>92.215356538530827</v>
      </c>
      <c r="J38" s="74"/>
    </row>
    <row r="39" spans="1:10" ht="15">
      <c r="A39" s="33">
        <v>37</v>
      </c>
      <c r="B39" s="67" t="s">
        <v>244</v>
      </c>
      <c r="C39" s="71" t="s">
        <v>110</v>
      </c>
      <c r="D39" s="84">
        <f>VLOOKUP(C39,'[1]院内（不含公式）'!$D$5:$U$198,18,FALSE)</f>
        <v>326.38400000000001</v>
      </c>
      <c r="E39" s="68">
        <f>VLOOKUP(C39,[2]院内!$C$2:$E$90,3,FALSE)</f>
        <v>0</v>
      </c>
      <c r="F39" s="68"/>
      <c r="G39" s="86">
        <f t="shared" si="0"/>
        <v>326.38400000000001</v>
      </c>
      <c r="H39" s="78">
        <f t="shared" si="1"/>
        <v>58.532899510835946</v>
      </c>
      <c r="I39" s="69">
        <v>58.532899510835946</v>
      </c>
      <c r="J39" s="74"/>
    </row>
    <row r="40" spans="1:10" ht="15">
      <c r="A40" s="33">
        <v>38</v>
      </c>
      <c r="B40" s="67" t="s">
        <v>244</v>
      </c>
      <c r="C40" s="72" t="s">
        <v>111</v>
      </c>
      <c r="D40" s="84">
        <f>VLOOKUP(C40,'[1]院内（不含公式）'!$D$5:$U$198,18,FALSE)</f>
        <v>0</v>
      </c>
      <c r="E40" s="68">
        <v>0</v>
      </c>
      <c r="F40" s="68"/>
      <c r="G40" s="86">
        <f t="shared" si="0"/>
        <v>0</v>
      </c>
      <c r="H40" s="78">
        <f t="shared" si="1"/>
        <v>0</v>
      </c>
      <c r="I40" s="69">
        <v>0</v>
      </c>
      <c r="J40" s="74"/>
    </row>
    <row r="41" spans="1:10" ht="15">
      <c r="A41" s="33">
        <v>39</v>
      </c>
      <c r="B41" s="67" t="s">
        <v>244</v>
      </c>
      <c r="C41" s="72" t="s">
        <v>112</v>
      </c>
      <c r="D41" s="84">
        <f>VLOOKUP(C41,'[1]院内（不含公式）'!$D$5:$U$198,18,FALSE)</f>
        <v>0</v>
      </c>
      <c r="E41" s="68">
        <f>VLOOKUP(C41,[2]院内!$C$2:$E$90,3,FALSE)</f>
        <v>0</v>
      </c>
      <c r="F41" s="68"/>
      <c r="G41" s="86">
        <f t="shared" si="0"/>
        <v>0</v>
      </c>
      <c r="H41" s="78">
        <f t="shared" si="1"/>
        <v>0</v>
      </c>
      <c r="I41" s="69">
        <v>0</v>
      </c>
      <c r="J41" s="74"/>
    </row>
    <row r="42" spans="1:10" ht="15">
      <c r="A42" s="33">
        <v>40</v>
      </c>
      <c r="B42" s="67" t="s">
        <v>245</v>
      </c>
      <c r="C42" s="71" t="s">
        <v>113</v>
      </c>
      <c r="D42" s="84">
        <f>VLOOKUP(C42,'[1]院内（不含公式）'!$D$5:$U$198,18,FALSE)</f>
        <v>410.142</v>
      </c>
      <c r="E42" s="68">
        <f>VLOOKUP(C42,[2]院内!$C$2:$E$90,3,FALSE)</f>
        <v>85.8</v>
      </c>
      <c r="F42" s="68"/>
      <c r="G42" s="86">
        <f t="shared" si="0"/>
        <v>495.94200000000001</v>
      </c>
      <c r="H42" s="78">
        <f t="shared" si="1"/>
        <v>88.941011965056489</v>
      </c>
      <c r="I42" s="69">
        <v>88.941011965056489</v>
      </c>
      <c r="J42" s="74"/>
    </row>
    <row r="43" spans="1:10" ht="15">
      <c r="A43" s="33">
        <v>41</v>
      </c>
      <c r="B43" s="67" t="s">
        <v>245</v>
      </c>
      <c r="C43" s="71" t="s">
        <v>114</v>
      </c>
      <c r="D43" s="84">
        <f>VLOOKUP(C43,'[1]院内（不含公式）'!$D$5:$U$198,18,FALSE)</f>
        <v>414.31530000000004</v>
      </c>
      <c r="E43" s="68">
        <f>VLOOKUP(C43,[2]院内!$C$2:$E$90,3,FALSE)</f>
        <v>0</v>
      </c>
      <c r="F43" s="68"/>
      <c r="G43" s="86">
        <f t="shared" si="0"/>
        <v>414.31530000000004</v>
      </c>
      <c r="H43" s="78">
        <f t="shared" si="1"/>
        <v>74.302281425259366</v>
      </c>
      <c r="I43" s="69">
        <v>74.302281425259366</v>
      </c>
      <c r="J43" s="74"/>
    </row>
    <row r="44" spans="1:10" ht="15">
      <c r="A44" s="33">
        <v>42</v>
      </c>
      <c r="B44" s="67" t="s">
        <v>245</v>
      </c>
      <c r="C44" s="71" t="s">
        <v>235</v>
      </c>
      <c r="D44" s="84">
        <f>VLOOKUP(C44,'[1]院内（不含公式）'!$D$5:$U$198,18,FALSE)</f>
        <v>182.60680000000002</v>
      </c>
      <c r="E44" s="68">
        <f>VLOOKUP(C44,[2]院内!$C$2:$E$90,3,FALSE)</f>
        <v>0</v>
      </c>
      <c r="F44" s="68"/>
      <c r="G44" s="86">
        <f t="shared" si="0"/>
        <v>182.60680000000002</v>
      </c>
      <c r="H44" s="78">
        <f t="shared" si="1"/>
        <v>32.748251980474897</v>
      </c>
      <c r="I44" s="69">
        <v>32.748251980474897</v>
      </c>
      <c r="J44" s="74"/>
    </row>
    <row r="45" spans="1:10" ht="15">
      <c r="A45" s="33">
        <v>43</v>
      </c>
      <c r="B45" s="67" t="s">
        <v>245</v>
      </c>
      <c r="C45" s="71" t="s">
        <v>115</v>
      </c>
      <c r="D45" s="84">
        <f>VLOOKUP(C45,'[1]院内（不含公式）'!$D$5:$U$198,18,FALSE)</f>
        <v>109.91500000000001</v>
      </c>
      <c r="E45" s="68">
        <f>VLOOKUP(C45,[2]院内!$C$2:$E$90,3,FALSE)</f>
        <v>18.414000000000001</v>
      </c>
      <c r="F45" s="68"/>
      <c r="G45" s="86">
        <f t="shared" si="0"/>
        <v>128.32900000000001</v>
      </c>
      <c r="H45" s="78">
        <f t="shared" si="1"/>
        <v>23.014205541099031</v>
      </c>
      <c r="I45" s="69">
        <v>23.014205541099031</v>
      </c>
      <c r="J45" s="74"/>
    </row>
    <row r="46" spans="1:10" ht="15">
      <c r="A46" s="33">
        <v>44</v>
      </c>
      <c r="B46" s="67" t="s">
        <v>245</v>
      </c>
      <c r="C46" s="71" t="s">
        <v>234</v>
      </c>
      <c r="D46" s="84">
        <f>VLOOKUP(C46,'[1]院内（不含公式）'!$D$5:$U$198,18,FALSE)</f>
        <v>0</v>
      </c>
      <c r="E46" s="68">
        <v>0</v>
      </c>
      <c r="F46" s="68"/>
      <c r="G46" s="86">
        <f t="shared" si="0"/>
        <v>0</v>
      </c>
      <c r="H46" s="78">
        <f t="shared" si="1"/>
        <v>0</v>
      </c>
      <c r="I46" s="69">
        <v>0</v>
      </c>
      <c r="J46" s="74"/>
    </row>
    <row r="47" spans="1:10" ht="15">
      <c r="A47" s="33">
        <v>45</v>
      </c>
      <c r="B47" s="67" t="s">
        <v>245</v>
      </c>
      <c r="C47" s="71" t="s">
        <v>233</v>
      </c>
      <c r="D47" s="84">
        <f>VLOOKUP(C47,'[1]院内（不含公式）'!$D$5:$U$198,18,FALSE)</f>
        <v>503.66619999999995</v>
      </c>
      <c r="E47" s="68">
        <v>0</v>
      </c>
      <c r="F47" s="68"/>
      <c r="G47" s="86">
        <f t="shared" si="0"/>
        <v>503.66619999999995</v>
      </c>
      <c r="H47" s="78">
        <f t="shared" si="1"/>
        <v>90.326250893440232</v>
      </c>
      <c r="I47" s="69">
        <v>90.326250893440232</v>
      </c>
      <c r="J47" s="74"/>
    </row>
    <row r="48" spans="1:10" ht="15">
      <c r="A48" s="33">
        <v>46</v>
      </c>
      <c r="B48" s="67" t="s">
        <v>245</v>
      </c>
      <c r="C48" s="71" t="s">
        <v>116</v>
      </c>
      <c r="D48" s="84">
        <f>VLOOKUP(C48,'[1]院内（不含公式）'!$D$5:$U$198,18,FALSE)</f>
        <v>389.9110144</v>
      </c>
      <c r="E48" s="68">
        <f>VLOOKUP(C48,[2]院内!$C$2:$E$90,3,FALSE)</f>
        <v>3.6829999999999998</v>
      </c>
      <c r="F48" s="68"/>
      <c r="G48" s="86">
        <f t="shared" si="0"/>
        <v>393.59401439999999</v>
      </c>
      <c r="H48" s="78">
        <f t="shared" si="1"/>
        <v>70.586177303243161</v>
      </c>
      <c r="I48" s="69">
        <v>70.586177303243161</v>
      </c>
      <c r="J48" s="74"/>
    </row>
    <row r="49" spans="1:10" ht="15">
      <c r="A49" s="33">
        <v>47</v>
      </c>
      <c r="B49" s="67" t="s">
        <v>245</v>
      </c>
      <c r="C49" s="71" t="s">
        <v>117</v>
      </c>
      <c r="D49" s="84">
        <f>VLOOKUP(C49,'[1]院内（不含公式）'!$D$5:$U$198,18,FALSE)</f>
        <v>277.25028000000003</v>
      </c>
      <c r="E49" s="68">
        <f>VLOOKUP(C49,[2]院内!$C$2:$E$90,3,FALSE)</f>
        <v>0</v>
      </c>
      <c r="F49" s="68"/>
      <c r="G49" s="86">
        <f t="shared" si="0"/>
        <v>277.25028000000003</v>
      </c>
      <c r="H49" s="78">
        <f t="shared" si="1"/>
        <v>49.72137965890218</v>
      </c>
      <c r="I49" s="69">
        <v>49.72137965890218</v>
      </c>
      <c r="J49" s="74"/>
    </row>
    <row r="50" spans="1:10" ht="15">
      <c r="A50" s="33">
        <v>48</v>
      </c>
      <c r="B50" s="67" t="s">
        <v>245</v>
      </c>
      <c r="C50" s="71" t="s">
        <v>118</v>
      </c>
      <c r="D50" s="84">
        <f>VLOOKUP(C50,'[1]院内（不含公式）'!$D$5:$U$198,18,FALSE)</f>
        <v>0</v>
      </c>
      <c r="E50" s="68">
        <f>VLOOKUP(C50,[2]院内!$C$2:$E$90,3,FALSE)</f>
        <v>0</v>
      </c>
      <c r="F50" s="68"/>
      <c r="G50" s="86">
        <f t="shared" si="0"/>
        <v>0</v>
      </c>
      <c r="H50" s="78">
        <f t="shared" si="1"/>
        <v>0</v>
      </c>
      <c r="I50" s="69">
        <v>0</v>
      </c>
      <c r="J50" s="74"/>
    </row>
    <row r="51" spans="1:10" ht="15">
      <c r="A51" s="33">
        <v>49</v>
      </c>
      <c r="B51" s="67" t="s">
        <v>245</v>
      </c>
      <c r="C51" s="71" t="s">
        <v>119</v>
      </c>
      <c r="D51" s="84">
        <f>VLOOKUP(C51,'[1]院内（不含公式）'!$D$5:$U$198,18,FALSE)</f>
        <v>528.65980000000002</v>
      </c>
      <c r="E51" s="68">
        <f>VLOOKUP(C51,[2]院内!$C$2:$E$90,3,FALSE)</f>
        <v>3.6819999999999999</v>
      </c>
      <c r="F51" s="68"/>
      <c r="G51" s="86">
        <f t="shared" si="0"/>
        <v>532.34180000000003</v>
      </c>
      <c r="H51" s="78">
        <f t="shared" si="1"/>
        <v>95.468862091332696</v>
      </c>
      <c r="I51" s="69">
        <v>95.468862091332696</v>
      </c>
      <c r="J51" s="74"/>
    </row>
    <row r="52" spans="1:10" ht="15">
      <c r="A52" s="33">
        <v>50</v>
      </c>
      <c r="B52" s="67" t="s">
        <v>245</v>
      </c>
      <c r="C52" s="71" t="s">
        <v>120</v>
      </c>
      <c r="D52" s="84">
        <f>VLOOKUP(C52,'[1]院内（不含公式）'!$D$5:$U$198,18,FALSE)</f>
        <v>529.49399999999991</v>
      </c>
      <c r="E52" s="68">
        <v>0</v>
      </c>
      <c r="F52" s="68"/>
      <c r="G52" s="86">
        <f t="shared" si="0"/>
        <v>529.49399999999991</v>
      </c>
      <c r="H52" s="78">
        <f t="shared" si="1"/>
        <v>94.958144681082899</v>
      </c>
      <c r="I52" s="69">
        <v>94.958144681082899</v>
      </c>
      <c r="J52" s="74"/>
    </row>
    <row r="53" spans="1:10" ht="15">
      <c r="A53" s="33">
        <v>51</v>
      </c>
      <c r="B53" s="87" t="s">
        <v>245</v>
      </c>
      <c r="C53" s="88" t="s">
        <v>121</v>
      </c>
      <c r="D53" s="89">
        <f>VLOOKUP(C53,'[1]院内（不含公式）'!$D$5:$U$198,18,FALSE)</f>
        <v>1120.7022199999999</v>
      </c>
      <c r="E53" s="90">
        <v>0</v>
      </c>
      <c r="F53" s="90"/>
      <c r="G53" s="91">
        <f t="shared" si="0"/>
        <v>1120.7022199999999</v>
      </c>
      <c r="H53" s="92">
        <f t="shared" si="1"/>
        <v>200.98396497631853</v>
      </c>
      <c r="I53" s="92">
        <v>100</v>
      </c>
      <c r="J53" s="74"/>
    </row>
    <row r="54" spans="1:10" ht="15">
      <c r="A54" s="33">
        <v>52</v>
      </c>
      <c r="B54" s="67" t="s">
        <v>245</v>
      </c>
      <c r="C54" s="71" t="s">
        <v>122</v>
      </c>
      <c r="D54" s="84">
        <f>VLOOKUP(C54,'[1]院内（不含公式）'!$D$5:$U$198,18,FALSE)</f>
        <v>343.55500000000006</v>
      </c>
      <c r="E54" s="68">
        <f>VLOOKUP(C54,[2]院内!$C$2:$E$90,3,FALSE)</f>
        <v>7.3659999999999997</v>
      </c>
      <c r="F54" s="68"/>
      <c r="G54" s="86">
        <f t="shared" si="0"/>
        <v>350.92100000000005</v>
      </c>
      <c r="H54" s="78">
        <f t="shared" si="1"/>
        <v>62.933304418237611</v>
      </c>
      <c r="I54" s="69">
        <v>62.933304418237611</v>
      </c>
      <c r="J54" s="74"/>
    </row>
    <row r="55" spans="1:10" ht="15">
      <c r="A55" s="33">
        <v>53</v>
      </c>
      <c r="B55" s="67" t="s">
        <v>245</v>
      </c>
      <c r="C55" s="71" t="s">
        <v>123</v>
      </c>
      <c r="D55" s="84">
        <f>VLOOKUP(C55,'[1]院内（不含公式）'!$D$5:$U$198,18,FALSE)</f>
        <v>399.11270000000002</v>
      </c>
      <c r="E55" s="68">
        <f>VLOOKUP(C55,[2]院内!$C$2:$E$90,3,FALSE)</f>
        <v>49.073999999999998</v>
      </c>
      <c r="F55" s="68"/>
      <c r="G55" s="86">
        <f t="shared" si="0"/>
        <v>448.18670000000003</v>
      </c>
      <c r="H55" s="78">
        <f t="shared" si="1"/>
        <v>80.376694547505934</v>
      </c>
      <c r="I55" s="69">
        <v>80.376694547505934</v>
      </c>
      <c r="J55" s="74"/>
    </row>
    <row r="56" spans="1:10" ht="15">
      <c r="A56" s="33">
        <v>54</v>
      </c>
      <c r="B56" s="67" t="s">
        <v>245</v>
      </c>
      <c r="C56" s="71" t="s">
        <v>124</v>
      </c>
      <c r="D56" s="84">
        <f>VLOOKUP(C56,'[1]院内（不含公式）'!$D$5:$U$198,18,FALSE)</f>
        <v>481.39919999999995</v>
      </c>
      <c r="E56" s="68">
        <f>VLOOKUP(C56,[2]院内!$C$2:$E$90,3,FALSE)</f>
        <v>41.707999999999998</v>
      </c>
      <c r="F56" s="68"/>
      <c r="G56" s="86">
        <f t="shared" si="0"/>
        <v>523.10719999999992</v>
      </c>
      <c r="H56" s="78">
        <f t="shared" si="1"/>
        <v>93.812751761712448</v>
      </c>
      <c r="I56" s="69">
        <v>93.812751761712448</v>
      </c>
      <c r="J56" s="74"/>
    </row>
    <row r="57" spans="1:10" ht="15">
      <c r="A57" s="33">
        <v>55</v>
      </c>
      <c r="B57" s="67" t="s">
        <v>245</v>
      </c>
      <c r="C57" s="71" t="s">
        <v>125</v>
      </c>
      <c r="D57" s="84">
        <f>VLOOKUP(C57,'[1]院内（不含公式）'!$D$5:$U$198,18,FALSE)</f>
        <v>491.73192999999998</v>
      </c>
      <c r="E57" s="68">
        <v>0</v>
      </c>
      <c r="F57" s="68"/>
      <c r="G57" s="86">
        <f t="shared" si="0"/>
        <v>491.73192999999998</v>
      </c>
      <c r="H57" s="78">
        <f t="shared" si="1"/>
        <v>88.185988421489455</v>
      </c>
      <c r="I57" s="69">
        <v>88.185988421489455</v>
      </c>
      <c r="J57" s="74"/>
    </row>
    <row r="58" spans="1:10" ht="15">
      <c r="A58" s="33">
        <v>56</v>
      </c>
      <c r="B58" s="87" t="s">
        <v>245</v>
      </c>
      <c r="C58" s="88" t="s">
        <v>126</v>
      </c>
      <c r="D58" s="89">
        <f>VLOOKUP(C58,'[1]院内（不含公式）'!$D$5:$U$198,18,FALSE)</f>
        <v>613.30656999999997</v>
      </c>
      <c r="E58" s="90">
        <f>VLOOKUP(C58,[2]院内!$C$2:$E$90,3,FALSE)</f>
        <v>124.21655999999997</v>
      </c>
      <c r="F58" s="90"/>
      <c r="G58" s="91">
        <f t="shared" si="0"/>
        <v>737.52312999999992</v>
      </c>
      <c r="H58" s="92">
        <f t="shared" si="1"/>
        <v>132.26557446200545</v>
      </c>
      <c r="I58" s="92">
        <v>100</v>
      </c>
      <c r="J58" s="74"/>
    </row>
    <row r="59" spans="1:10" ht="15">
      <c r="A59" s="33">
        <v>57</v>
      </c>
      <c r="B59" s="67" t="s">
        <v>245</v>
      </c>
      <c r="C59" s="71" t="s">
        <v>231</v>
      </c>
      <c r="D59" s="84">
        <f>VLOOKUP(C59,'[1]院内（不含公式）'!$D$5:$U$198,18,FALSE)</f>
        <v>341.74899999999997</v>
      </c>
      <c r="E59" s="68">
        <f>VLOOKUP(C59,[2]院内!$C$2:$E$90,3,FALSE)</f>
        <v>41.707000000000001</v>
      </c>
      <c r="F59" s="68"/>
      <c r="G59" s="86">
        <f t="shared" si="0"/>
        <v>383.45599999999996</v>
      </c>
      <c r="H59" s="78">
        <f t="shared" si="1"/>
        <v>68.768050868998188</v>
      </c>
      <c r="I59" s="69">
        <v>68.768050868998188</v>
      </c>
      <c r="J59" s="74"/>
    </row>
    <row r="60" spans="1:10" ht="15">
      <c r="A60" s="33">
        <v>58</v>
      </c>
      <c r="B60" s="67" t="s">
        <v>245</v>
      </c>
      <c r="C60" s="71" t="s">
        <v>127</v>
      </c>
      <c r="D60" s="84">
        <f>VLOOKUP(C60,'[1]院内（不含公式）'!$D$5:$U$198,18,FALSE)</f>
        <v>309.15679999999998</v>
      </c>
      <c r="E60" s="68">
        <v>0</v>
      </c>
      <c r="F60" s="68"/>
      <c r="G60" s="86">
        <f t="shared" si="0"/>
        <v>309.15679999999998</v>
      </c>
      <c r="H60" s="78">
        <f t="shared" si="1"/>
        <v>55.443416060504205</v>
      </c>
      <c r="I60" s="69">
        <v>55.443416060504205</v>
      </c>
      <c r="J60" s="74"/>
    </row>
    <row r="61" spans="1:10" ht="15">
      <c r="A61" s="33">
        <v>59</v>
      </c>
      <c r="B61" s="67" t="s">
        <v>245</v>
      </c>
      <c r="C61" s="72" t="s">
        <v>128</v>
      </c>
      <c r="D61" s="84">
        <f>VLOOKUP(C61,'[1]院内（不含公式）'!$D$5:$U$198,18,FALSE)</f>
        <v>143.583</v>
      </c>
      <c r="E61" s="68">
        <f>VLOOKUP(C61,[2]院内!$C$2:$E$90,3,FALSE)</f>
        <v>41.707000000000001</v>
      </c>
      <c r="F61" s="68"/>
      <c r="G61" s="86">
        <f t="shared" si="0"/>
        <v>185.29</v>
      </c>
      <c r="H61" s="78">
        <f t="shared" si="1"/>
        <v>33.22945043373079</v>
      </c>
      <c r="I61" s="69">
        <v>33.22945043373079</v>
      </c>
      <c r="J61" s="74"/>
    </row>
    <row r="62" spans="1:10" ht="15">
      <c r="A62" s="33">
        <v>60</v>
      </c>
      <c r="B62" s="67" t="s">
        <v>245</v>
      </c>
      <c r="C62" s="71" t="s">
        <v>232</v>
      </c>
      <c r="D62" s="84">
        <f>VLOOKUP(C62,'[1]院内（不含公式）'!$D$5:$U$198,18,FALSE)</f>
        <v>428.22800000000001</v>
      </c>
      <c r="E62" s="68">
        <f>VLOOKUP(C62,[2]院内!$C$2:$E$90,3,FALSE)</f>
        <v>3.6829999999999998</v>
      </c>
      <c r="F62" s="68"/>
      <c r="G62" s="86">
        <f t="shared" si="0"/>
        <v>431.911</v>
      </c>
      <c r="H62" s="78">
        <f t="shared" si="1"/>
        <v>77.457850754401761</v>
      </c>
      <c r="I62" s="69">
        <v>77.457850754401761</v>
      </c>
      <c r="J62" s="74"/>
    </row>
    <row r="63" spans="1:10" ht="15">
      <c r="A63" s="33">
        <v>61</v>
      </c>
      <c r="B63" s="67" t="s">
        <v>245</v>
      </c>
      <c r="C63" s="72" t="s">
        <v>129</v>
      </c>
      <c r="D63" s="84">
        <f>VLOOKUP(C63,'[1]院内（不含公式）'!$D$5:$U$198,18,FALSE)</f>
        <v>27.2</v>
      </c>
      <c r="E63" s="68">
        <v>0</v>
      </c>
      <c r="F63" s="68"/>
      <c r="G63" s="86">
        <f t="shared" si="0"/>
        <v>27.2</v>
      </c>
      <c r="H63" s="78">
        <f t="shared" si="1"/>
        <v>4.8779807426060637</v>
      </c>
      <c r="I63" s="69">
        <v>4.8779807426060637</v>
      </c>
      <c r="J63" s="74"/>
    </row>
    <row r="64" spans="1:10" ht="15">
      <c r="A64" s="33">
        <v>62</v>
      </c>
      <c r="B64" s="67" t="s">
        <v>245</v>
      </c>
      <c r="C64" s="72" t="s">
        <v>130</v>
      </c>
      <c r="D64" s="84">
        <v>0</v>
      </c>
      <c r="E64" s="68">
        <v>0</v>
      </c>
      <c r="F64" s="68"/>
      <c r="G64" s="86">
        <f t="shared" si="0"/>
        <v>0</v>
      </c>
      <c r="H64" s="78">
        <f t="shared" si="1"/>
        <v>0</v>
      </c>
      <c r="I64" s="69">
        <v>0</v>
      </c>
      <c r="J64" s="74"/>
    </row>
    <row r="65" spans="1:10" ht="15">
      <c r="A65" s="33">
        <v>63</v>
      </c>
      <c r="B65" s="67" t="s">
        <v>245</v>
      </c>
      <c r="C65" s="71" t="s">
        <v>131</v>
      </c>
      <c r="D65" s="84">
        <v>0</v>
      </c>
      <c r="E65" s="68">
        <v>0</v>
      </c>
      <c r="F65" s="68"/>
      <c r="G65" s="86">
        <f t="shared" si="0"/>
        <v>0</v>
      </c>
      <c r="H65" s="78">
        <f t="shared" si="1"/>
        <v>0</v>
      </c>
      <c r="I65" s="69">
        <v>0</v>
      </c>
      <c r="J65" s="74"/>
    </row>
    <row r="66" spans="1:10" ht="15">
      <c r="A66" s="33">
        <v>64</v>
      </c>
      <c r="B66" s="67" t="s">
        <v>246</v>
      </c>
      <c r="C66" s="71" t="s">
        <v>132</v>
      </c>
      <c r="D66" s="84">
        <f>VLOOKUP(C66,'[1]院内（不含公式）'!$D$5:$U$198,18,FALSE)</f>
        <v>0</v>
      </c>
      <c r="E66" s="68">
        <f>VLOOKUP(C66,[2]院内!$C$2:$E$90,3,FALSE)</f>
        <v>0</v>
      </c>
      <c r="F66" s="68"/>
      <c r="G66" s="86">
        <f t="shared" si="0"/>
        <v>0</v>
      </c>
      <c r="H66" s="78">
        <f t="shared" si="1"/>
        <v>0</v>
      </c>
      <c r="I66" s="69">
        <v>0</v>
      </c>
      <c r="J66" s="74"/>
    </row>
    <row r="67" spans="1:10" ht="15">
      <c r="A67" s="33">
        <v>65</v>
      </c>
      <c r="B67" s="67" t="s">
        <v>246</v>
      </c>
      <c r="C67" s="71" t="s">
        <v>133</v>
      </c>
      <c r="D67" s="84">
        <f>VLOOKUP(C67,'[1]院内（不含公式）'!$D$5:$U$198,18,FALSE)</f>
        <v>13.860000000000001</v>
      </c>
      <c r="E67" s="68">
        <f>VLOOKUP(C67,[2]院内!$C$2:$E$90,3,FALSE)</f>
        <v>103.776</v>
      </c>
      <c r="F67" s="68"/>
      <c r="G67" s="86">
        <f t="shared" si="0"/>
        <v>117.636</v>
      </c>
      <c r="H67" s="78">
        <f t="shared" si="1"/>
        <v>21.096549361662021</v>
      </c>
      <c r="I67" s="69">
        <v>21.096549361662021</v>
      </c>
      <c r="J67" s="74"/>
    </row>
    <row r="68" spans="1:10" ht="15">
      <c r="A68" s="33">
        <v>66</v>
      </c>
      <c r="B68" s="87" t="s">
        <v>246</v>
      </c>
      <c r="C68" s="88" t="s">
        <v>134</v>
      </c>
      <c r="D68" s="89">
        <f>VLOOKUP(C68,'[1]院内（不含公式）'!$D$5:$U$198,18,FALSE)</f>
        <v>651.09199999999998</v>
      </c>
      <c r="E68" s="90">
        <v>0</v>
      </c>
      <c r="F68" s="90"/>
      <c r="G68" s="91">
        <f t="shared" ref="G68:G131" si="2">SUM(D68:F68)</f>
        <v>651.09199999999998</v>
      </c>
      <c r="H68" s="92">
        <f t="shared" ref="H68:H131" si="3">G68/$K$5*60</f>
        <v>116.76522932591425</v>
      </c>
      <c r="I68" s="92">
        <v>100</v>
      </c>
      <c r="J68" s="74"/>
    </row>
    <row r="69" spans="1:10" ht="15">
      <c r="A69" s="33">
        <v>67</v>
      </c>
      <c r="B69" s="67" t="s">
        <v>246</v>
      </c>
      <c r="C69" s="71" t="s">
        <v>135</v>
      </c>
      <c r="D69" s="84">
        <f>VLOOKUP(C69,'[1]院内（不含公式）'!$D$5:$U$198,18,FALSE)</f>
        <v>79.52</v>
      </c>
      <c r="E69" s="68">
        <v>0</v>
      </c>
      <c r="F69" s="68"/>
      <c r="G69" s="86">
        <f t="shared" si="2"/>
        <v>79.52</v>
      </c>
      <c r="H69" s="78">
        <f t="shared" si="3"/>
        <v>14.260920171030669</v>
      </c>
      <c r="I69" s="69">
        <v>14.260920171030669</v>
      </c>
      <c r="J69" s="74"/>
    </row>
    <row r="70" spans="1:10" ht="15">
      <c r="A70" s="33">
        <v>68</v>
      </c>
      <c r="B70" s="87" t="s">
        <v>246</v>
      </c>
      <c r="C70" s="88" t="s">
        <v>136</v>
      </c>
      <c r="D70" s="89">
        <f>VLOOKUP(C70,'[1]院内（不含公式）'!$D$5:$U$198,18,FALSE)</f>
        <v>608.67250000000001</v>
      </c>
      <c r="E70" s="90">
        <v>0</v>
      </c>
      <c r="F70" s="90"/>
      <c r="G70" s="91">
        <f t="shared" si="2"/>
        <v>608.67250000000001</v>
      </c>
      <c r="H70" s="92">
        <f t="shared" si="3"/>
        <v>109.15782108654005</v>
      </c>
      <c r="I70" s="92">
        <v>100</v>
      </c>
      <c r="J70" s="74"/>
    </row>
    <row r="71" spans="1:10" ht="15">
      <c r="A71" s="33">
        <v>69</v>
      </c>
      <c r="B71" s="67" t="s">
        <v>246</v>
      </c>
      <c r="C71" s="71" t="s">
        <v>137</v>
      </c>
      <c r="D71" s="84">
        <f>VLOOKUP(C71,'[1]院内（不含公式）'!$D$5:$U$198,18,FALSE)</f>
        <v>154.88000000000002</v>
      </c>
      <c r="E71" s="68">
        <v>0</v>
      </c>
      <c r="F71" s="68"/>
      <c r="G71" s="86">
        <f t="shared" si="2"/>
        <v>154.88000000000002</v>
      </c>
      <c r="H71" s="78">
        <f t="shared" si="3"/>
        <v>27.7757962284863</v>
      </c>
      <c r="I71" s="69">
        <v>27.7757962284863</v>
      </c>
      <c r="J71" s="74"/>
    </row>
    <row r="72" spans="1:10" ht="15">
      <c r="A72" s="33">
        <v>70</v>
      </c>
      <c r="B72" s="67" t="s">
        <v>246</v>
      </c>
      <c r="C72" s="71" t="s">
        <v>138</v>
      </c>
      <c r="D72" s="84">
        <f>VLOOKUP(C72,'[1]院内（不含公式）'!$D$5:$U$198,18,FALSE)</f>
        <v>125.84000000000003</v>
      </c>
      <c r="E72" s="68">
        <v>0</v>
      </c>
      <c r="F72" s="68"/>
      <c r="G72" s="86">
        <f t="shared" si="2"/>
        <v>125.84000000000003</v>
      </c>
      <c r="H72" s="78">
        <f t="shared" si="3"/>
        <v>22.567834435645121</v>
      </c>
      <c r="I72" s="69">
        <v>22.567834435645121</v>
      </c>
      <c r="J72" s="74"/>
    </row>
    <row r="73" spans="1:10" ht="15">
      <c r="A73" s="33">
        <v>71</v>
      </c>
      <c r="B73" s="67" t="s">
        <v>246</v>
      </c>
      <c r="C73" s="71" t="s">
        <v>139</v>
      </c>
      <c r="D73" s="84">
        <f>VLOOKUP(C73,'[1]院内（不含公式）'!$D$5:$U$198,18,FALSE)</f>
        <v>27.2</v>
      </c>
      <c r="E73" s="68">
        <v>0</v>
      </c>
      <c r="F73" s="68"/>
      <c r="G73" s="86">
        <f t="shared" si="2"/>
        <v>27.2</v>
      </c>
      <c r="H73" s="78">
        <f t="shared" si="3"/>
        <v>4.8779807426060637</v>
      </c>
      <c r="I73" s="69">
        <v>4.8779807426060637</v>
      </c>
      <c r="J73" s="74"/>
    </row>
    <row r="74" spans="1:10" ht="15">
      <c r="A74" s="33">
        <v>72</v>
      </c>
      <c r="B74" s="67" t="s">
        <v>246</v>
      </c>
      <c r="C74" s="71" t="s">
        <v>140</v>
      </c>
      <c r="D74" s="84">
        <f>VLOOKUP(C74,'[1]院内（不含公式）'!$D$5:$U$198,18,FALSE)</f>
        <v>25.6</v>
      </c>
      <c r="E74" s="68">
        <v>0</v>
      </c>
      <c r="F74" s="68"/>
      <c r="G74" s="86">
        <f t="shared" si="2"/>
        <v>25.6</v>
      </c>
      <c r="H74" s="78">
        <f t="shared" si="3"/>
        <v>4.5910406989233543</v>
      </c>
      <c r="I74" s="69">
        <v>4.5910406989233543</v>
      </c>
      <c r="J74" s="74"/>
    </row>
    <row r="75" spans="1:10" ht="15">
      <c r="A75" s="33">
        <v>73</v>
      </c>
      <c r="B75" s="67" t="s">
        <v>246</v>
      </c>
      <c r="C75" s="71" t="s">
        <v>141</v>
      </c>
      <c r="D75" s="84">
        <f>VLOOKUP(C75,'[1]院内（不含公式）'!$D$5:$U$198,18,FALSE)</f>
        <v>123.27200000000001</v>
      </c>
      <c r="E75" s="68">
        <v>0</v>
      </c>
      <c r="F75" s="68"/>
      <c r="G75" s="86">
        <f t="shared" si="2"/>
        <v>123.27200000000001</v>
      </c>
      <c r="H75" s="78">
        <f t="shared" si="3"/>
        <v>22.107295665534366</v>
      </c>
      <c r="I75" s="69">
        <v>22.107295665534366</v>
      </c>
      <c r="J75" s="74"/>
    </row>
    <row r="76" spans="1:10" ht="15">
      <c r="A76" s="33">
        <v>74</v>
      </c>
      <c r="B76" s="67" t="s">
        <v>246</v>
      </c>
      <c r="C76" s="71" t="s">
        <v>142</v>
      </c>
      <c r="D76" s="84">
        <f>VLOOKUP(C76,'[1]院内（不含公式）'!$D$5:$U$198,18,FALSE)</f>
        <v>193.60000000000002</v>
      </c>
      <c r="E76" s="68">
        <v>0</v>
      </c>
      <c r="F76" s="68"/>
      <c r="G76" s="86">
        <f t="shared" si="2"/>
        <v>193.60000000000002</v>
      </c>
      <c r="H76" s="78">
        <f t="shared" si="3"/>
        <v>34.719745285607871</v>
      </c>
      <c r="I76" s="69">
        <v>34.719745285607871</v>
      </c>
      <c r="J76" s="74"/>
    </row>
    <row r="77" spans="1:10" ht="15">
      <c r="A77" s="33">
        <v>75</v>
      </c>
      <c r="B77" s="67" t="s">
        <v>246</v>
      </c>
      <c r="C77" s="72" t="s">
        <v>143</v>
      </c>
      <c r="D77" s="84">
        <v>0</v>
      </c>
      <c r="E77" s="68">
        <v>0</v>
      </c>
      <c r="F77" s="68"/>
      <c r="G77" s="86">
        <f t="shared" si="2"/>
        <v>0</v>
      </c>
      <c r="H77" s="78">
        <f t="shared" si="3"/>
        <v>0</v>
      </c>
      <c r="I77" s="69">
        <v>0</v>
      </c>
      <c r="J77" s="74"/>
    </row>
    <row r="78" spans="1:10" ht="15">
      <c r="A78" s="33">
        <v>76</v>
      </c>
      <c r="B78" s="67" t="s">
        <v>246</v>
      </c>
      <c r="C78" s="71" t="s">
        <v>144</v>
      </c>
      <c r="D78" s="84">
        <v>0</v>
      </c>
      <c r="E78" s="68">
        <v>0</v>
      </c>
      <c r="F78" s="68"/>
      <c r="G78" s="86">
        <f t="shared" si="2"/>
        <v>0</v>
      </c>
      <c r="H78" s="78">
        <f t="shared" si="3"/>
        <v>0</v>
      </c>
      <c r="I78" s="69">
        <v>0</v>
      </c>
      <c r="J78" s="74"/>
    </row>
    <row r="79" spans="1:10" ht="15">
      <c r="A79" s="33">
        <v>77</v>
      </c>
      <c r="B79" s="87" t="s">
        <v>247</v>
      </c>
      <c r="C79" s="88" t="s">
        <v>145</v>
      </c>
      <c r="D79" s="89">
        <f>VLOOKUP(C79,'[1]院内（不含公式）'!$D$5:$U$198,18,FALSE)</f>
        <v>430.28499999999997</v>
      </c>
      <c r="E79" s="90">
        <f>VLOOKUP(C79,[2]院内!$C$2:$E$90,3,FALSE)</f>
        <v>281.19623999999999</v>
      </c>
      <c r="F79" s="90"/>
      <c r="G79" s="91">
        <f t="shared" si="2"/>
        <v>711.48123999999996</v>
      </c>
      <c r="H79" s="92">
        <f t="shared" si="3"/>
        <v>127.59528630314276</v>
      </c>
      <c r="I79" s="92">
        <v>100</v>
      </c>
      <c r="J79" s="74"/>
    </row>
    <row r="80" spans="1:10" ht="15">
      <c r="A80" s="33">
        <v>78</v>
      </c>
      <c r="B80" s="67" t="s">
        <v>247</v>
      </c>
      <c r="C80" s="71" t="s">
        <v>146</v>
      </c>
      <c r="D80" s="84">
        <f>VLOOKUP(C80,'[1]院内（不含公式）'!$D$5:$U$198,18,FALSE)</f>
        <v>0</v>
      </c>
      <c r="E80" s="68">
        <v>0</v>
      </c>
      <c r="F80" s="68"/>
      <c r="G80" s="86">
        <f t="shared" si="2"/>
        <v>0</v>
      </c>
      <c r="H80" s="78">
        <f t="shared" si="3"/>
        <v>0</v>
      </c>
      <c r="I80" s="69">
        <v>0</v>
      </c>
      <c r="J80" s="74"/>
    </row>
    <row r="81" spans="1:10" ht="15">
      <c r="A81" s="33">
        <v>79</v>
      </c>
      <c r="B81" s="67" t="s">
        <v>247</v>
      </c>
      <c r="C81" s="71" t="s">
        <v>147</v>
      </c>
      <c r="D81" s="84">
        <f>VLOOKUP(C81,'[1]院内（不含公式）'!$D$5:$U$198,18,FALSE)</f>
        <v>384.76605000000001</v>
      </c>
      <c r="E81" s="68">
        <f>VLOOKUP(C81,[2]院内!$C$2:$E$90,3,FALSE)</f>
        <v>106.77887999999999</v>
      </c>
      <c r="F81" s="68"/>
      <c r="G81" s="86">
        <f t="shared" si="2"/>
        <v>491.54493000000002</v>
      </c>
      <c r="H81" s="78">
        <f t="shared" si="3"/>
        <v>88.152452303884047</v>
      </c>
      <c r="I81" s="69">
        <v>88.152452303884047</v>
      </c>
      <c r="J81" s="74"/>
    </row>
    <row r="82" spans="1:10" ht="15">
      <c r="A82" s="33">
        <v>80</v>
      </c>
      <c r="B82" s="67" t="s">
        <v>247</v>
      </c>
      <c r="C82" s="71" t="s">
        <v>230</v>
      </c>
      <c r="D82" s="84">
        <f>VLOOKUP(C82,'[1]院内（不含公式）'!$D$5:$U$198,18,FALSE)</f>
        <v>437.56500000000005</v>
      </c>
      <c r="E82" s="68">
        <v>0</v>
      </c>
      <c r="F82" s="68"/>
      <c r="G82" s="86">
        <f t="shared" si="2"/>
        <v>437.56500000000005</v>
      </c>
      <c r="H82" s="78">
        <f t="shared" si="3"/>
        <v>78.471825133765535</v>
      </c>
      <c r="I82" s="69">
        <v>78.471825133765535</v>
      </c>
      <c r="J82" s="74"/>
    </row>
    <row r="83" spans="1:10" ht="15">
      <c r="A83" s="33">
        <v>81</v>
      </c>
      <c r="B83" s="67" t="s">
        <v>247</v>
      </c>
      <c r="C83" s="71" t="s">
        <v>148</v>
      </c>
      <c r="D83" s="84">
        <f>VLOOKUP(C83,'[1]院内（不含公式）'!$D$5:$U$198,18,FALSE)</f>
        <v>10</v>
      </c>
      <c r="E83" s="68">
        <f>VLOOKUP(C83,[2]院内!$C$2:$E$90,3,FALSE)</f>
        <v>0</v>
      </c>
      <c r="F83" s="68"/>
      <c r="G83" s="86">
        <f t="shared" si="2"/>
        <v>10</v>
      </c>
      <c r="H83" s="78">
        <f t="shared" si="3"/>
        <v>1.7933752730169354</v>
      </c>
      <c r="I83" s="69">
        <v>1.7933752730169354</v>
      </c>
      <c r="J83" s="74"/>
    </row>
    <row r="84" spans="1:10" ht="15">
      <c r="A84" s="33">
        <v>82</v>
      </c>
      <c r="B84" s="67" t="s">
        <v>247</v>
      </c>
      <c r="C84" s="71" t="s">
        <v>229</v>
      </c>
      <c r="D84" s="84">
        <f>VLOOKUP(C84,'[1]院内（不含公式）'!$D$5:$U$198,18,FALSE)</f>
        <v>480.6155</v>
      </c>
      <c r="E84" s="68">
        <v>0</v>
      </c>
      <c r="F84" s="68"/>
      <c r="G84" s="86">
        <f t="shared" si="2"/>
        <v>480.6155</v>
      </c>
      <c r="H84" s="78">
        <f t="shared" si="3"/>
        <v>86.192395352867095</v>
      </c>
      <c r="I84" s="69">
        <v>86.192395352867095</v>
      </c>
      <c r="J84" s="74"/>
    </row>
    <row r="85" spans="1:10" ht="15">
      <c r="A85" s="33">
        <v>83</v>
      </c>
      <c r="B85" s="87" t="s">
        <v>247</v>
      </c>
      <c r="C85" s="88" t="s">
        <v>149</v>
      </c>
      <c r="D85" s="89">
        <f>VLOOKUP(C85,'[1]院内（不含公式）'!$D$5:$U$198,18,FALSE)</f>
        <v>727.5768875</v>
      </c>
      <c r="E85" s="90">
        <f>VLOOKUP(C85,[2]院内!$C$2:$E$90,3,FALSE)</f>
        <v>0</v>
      </c>
      <c r="F85" s="90"/>
      <c r="G85" s="91">
        <f t="shared" si="2"/>
        <v>727.5768875</v>
      </c>
      <c r="H85" s="92">
        <f t="shared" si="3"/>
        <v>130.48183992611246</v>
      </c>
      <c r="I85" s="92">
        <v>100</v>
      </c>
      <c r="J85" s="74"/>
    </row>
    <row r="86" spans="1:10" ht="15">
      <c r="A86" s="33">
        <v>84</v>
      </c>
      <c r="B86" s="67" t="s">
        <v>247</v>
      </c>
      <c r="C86" s="71" t="s">
        <v>150</v>
      </c>
      <c r="D86" s="84">
        <f>VLOOKUP(C86,'[1]院内（不含公式）'!$D$5:$U$198,18,FALSE)</f>
        <v>299.63937500000003</v>
      </c>
      <c r="E86" s="68">
        <f>VLOOKUP(C86,[2]院内!$C$2:$E$90,3,FALSE)</f>
        <v>137.77919999999997</v>
      </c>
      <c r="F86" s="68"/>
      <c r="G86" s="86">
        <f t="shared" si="2"/>
        <v>437.41857500000003</v>
      </c>
      <c r="H86" s="78">
        <f t="shared" si="3"/>
        <v>78.445565636330386</v>
      </c>
      <c r="I86" s="69">
        <v>78.445565636330386</v>
      </c>
      <c r="J86" s="74"/>
    </row>
    <row r="87" spans="1:10" ht="15">
      <c r="A87" s="33">
        <v>85</v>
      </c>
      <c r="B87" s="67" t="s">
        <v>247</v>
      </c>
      <c r="C87" s="71" t="s">
        <v>151</v>
      </c>
      <c r="D87" s="84">
        <f>VLOOKUP(C87,'[1]院内（不含公式）'!$D$5:$U$198,18,FALSE)</f>
        <v>492.88</v>
      </c>
      <c r="E87" s="68">
        <v>0</v>
      </c>
      <c r="F87" s="68"/>
      <c r="G87" s="86">
        <f t="shared" si="2"/>
        <v>492.88</v>
      </c>
      <c r="H87" s="78">
        <f t="shared" si="3"/>
        <v>88.391880456458708</v>
      </c>
      <c r="I87" s="69">
        <v>88.391880456458708</v>
      </c>
      <c r="J87" s="74"/>
    </row>
    <row r="88" spans="1:10" ht="15">
      <c r="A88" s="33">
        <v>86</v>
      </c>
      <c r="B88" s="67" t="s">
        <v>247</v>
      </c>
      <c r="C88" s="79" t="s">
        <v>1259</v>
      </c>
      <c r="D88" s="84">
        <f>VLOOKUP(C88,'[1]院内（不含公式）'!$D$5:$U$198,18,FALSE)</f>
        <v>455.17860000000002</v>
      </c>
      <c r="E88" s="68">
        <f>VLOOKUP(C88,[2]院内!$C$2:$E$90,3,FALSE)</f>
        <v>0</v>
      </c>
      <c r="F88" s="68"/>
      <c r="G88" s="86">
        <f t="shared" si="2"/>
        <v>455.17860000000002</v>
      </c>
      <c r="H88" s="78">
        <f t="shared" si="3"/>
        <v>81.630604604646649</v>
      </c>
      <c r="I88" s="69">
        <v>81.630604604646649</v>
      </c>
      <c r="J88" s="74"/>
    </row>
    <row r="89" spans="1:10" ht="15">
      <c r="A89" s="33">
        <v>87</v>
      </c>
      <c r="B89" s="114" t="s">
        <v>247</v>
      </c>
      <c r="C89" s="115" t="s">
        <v>152</v>
      </c>
      <c r="D89" s="116">
        <f>VLOOKUP(C89,'[1]院内（不含公式）'!$D$5:$U$198,18,FALSE)</f>
        <v>284.55119999999999</v>
      </c>
      <c r="E89" s="117">
        <f>VLOOKUP(C89,[2]院内!$C$2:$E$90,3,FALSE)</f>
        <v>0</v>
      </c>
      <c r="F89" s="117">
        <f>K5/2</f>
        <v>167.28233321479894</v>
      </c>
      <c r="G89" s="118">
        <f t="shared" si="2"/>
        <v>451.83353321479893</v>
      </c>
      <c r="H89" s="119">
        <f>G89/$K$5*60</f>
        <v>81.03070859872966</v>
      </c>
      <c r="I89" s="119">
        <v>81.03070859872966</v>
      </c>
      <c r="J89" s="120" t="s">
        <v>1272</v>
      </c>
    </row>
    <row r="90" spans="1:10" ht="15">
      <c r="A90" s="33">
        <v>88</v>
      </c>
      <c r="B90" s="67" t="s">
        <v>247</v>
      </c>
      <c r="C90" s="71" t="s">
        <v>153</v>
      </c>
      <c r="D90" s="84">
        <f>VLOOKUP(C90,'[1]院内（不含公式）'!$D$5:$U$198,18,FALSE)</f>
        <v>28</v>
      </c>
      <c r="E90" s="68">
        <v>0</v>
      </c>
      <c r="F90" s="68"/>
      <c r="G90" s="86">
        <f t="shared" si="2"/>
        <v>28</v>
      </c>
      <c r="H90" s="78">
        <f t="shared" si="3"/>
        <v>5.0214507644474189</v>
      </c>
      <c r="I90" s="69">
        <v>5.0214507644474189</v>
      </c>
      <c r="J90" s="74"/>
    </row>
    <row r="91" spans="1:10" ht="15">
      <c r="A91" s="33">
        <v>89</v>
      </c>
      <c r="B91" s="67" t="s">
        <v>247</v>
      </c>
      <c r="C91" s="71" t="s">
        <v>154</v>
      </c>
      <c r="D91" s="84">
        <f>VLOOKUP(C91,'[1]院内（不含公式）'!$D$5:$U$198,18,FALSE)</f>
        <v>371.07800000000003</v>
      </c>
      <c r="E91" s="68">
        <v>0</v>
      </c>
      <c r="F91" s="68"/>
      <c r="G91" s="86">
        <f t="shared" si="2"/>
        <v>371.07800000000003</v>
      </c>
      <c r="H91" s="78">
        <f t="shared" si="3"/>
        <v>66.548210956057829</v>
      </c>
      <c r="I91" s="69">
        <v>66.548210956057829</v>
      </c>
      <c r="J91" s="74"/>
    </row>
    <row r="92" spans="1:10" ht="15">
      <c r="A92" s="33">
        <v>90</v>
      </c>
      <c r="B92" s="67" t="s">
        <v>247</v>
      </c>
      <c r="C92" s="71" t="s">
        <v>155</v>
      </c>
      <c r="D92" s="84">
        <f>VLOOKUP(C92,'[1]院内（不含公式）'!$D$5:$U$198,18,FALSE)</f>
        <v>197.30599999999998</v>
      </c>
      <c r="E92" s="68">
        <f>VLOOKUP(C92,[2]院内!$C$2:$E$90,3,FALSE)</f>
        <v>0</v>
      </c>
      <c r="F92" s="68"/>
      <c r="G92" s="86">
        <f t="shared" si="2"/>
        <v>197.30599999999998</v>
      </c>
      <c r="H92" s="78">
        <f t="shared" si="3"/>
        <v>35.384370161787942</v>
      </c>
      <c r="I92" s="69">
        <v>35.384370161787942</v>
      </c>
      <c r="J92" s="74"/>
    </row>
    <row r="93" spans="1:10" ht="15">
      <c r="A93" s="33">
        <v>91</v>
      </c>
      <c r="B93" s="114" t="s">
        <v>247</v>
      </c>
      <c r="C93" s="115" t="s">
        <v>156</v>
      </c>
      <c r="D93" s="116">
        <f>VLOOKUP(C93,'[1]院内（不含公式）'!$D$5:$U$198,18,FALSE)</f>
        <v>155.44</v>
      </c>
      <c r="E93" s="117">
        <v>0</v>
      </c>
      <c r="F93" s="117">
        <f>K5/2</f>
        <v>167.28233321479894</v>
      </c>
      <c r="G93" s="118">
        <f t="shared" si="2"/>
        <v>322.72233321479894</v>
      </c>
      <c r="H93" s="119">
        <f t="shared" si="3"/>
        <v>57.876225243775245</v>
      </c>
      <c r="I93" s="119">
        <v>57.876225243775203</v>
      </c>
      <c r="J93" s="120" t="s">
        <v>1272</v>
      </c>
    </row>
    <row r="94" spans="1:10" ht="15">
      <c r="A94" s="33">
        <v>92</v>
      </c>
      <c r="B94" s="67" t="s">
        <v>247</v>
      </c>
      <c r="C94" s="71" t="s">
        <v>157</v>
      </c>
      <c r="D94" s="84">
        <f>VLOOKUP(C94,'[1]院内（不含公式）'!$D$5:$U$198,18,FALSE)</f>
        <v>256.76400000000001</v>
      </c>
      <c r="E94" s="68">
        <v>0</v>
      </c>
      <c r="F94" s="68"/>
      <c r="G94" s="86">
        <f t="shared" si="2"/>
        <v>256.76400000000001</v>
      </c>
      <c r="H94" s="78">
        <f t="shared" si="3"/>
        <v>46.047420860092039</v>
      </c>
      <c r="I94" s="69">
        <v>46.047420860092039</v>
      </c>
      <c r="J94" s="74"/>
    </row>
    <row r="95" spans="1:10" ht="15">
      <c r="A95" s="33">
        <v>93</v>
      </c>
      <c r="B95" s="67" t="s">
        <v>247</v>
      </c>
      <c r="C95" s="71" t="s">
        <v>158</v>
      </c>
      <c r="D95" s="84">
        <f>VLOOKUP(C95,'[1]院内（不含公式）'!$D$5:$U$198,18,FALSE)</f>
        <v>129.47200000000001</v>
      </c>
      <c r="E95" s="68">
        <v>0</v>
      </c>
      <c r="F95" s="68"/>
      <c r="G95" s="86">
        <f t="shared" si="2"/>
        <v>129.47200000000001</v>
      </c>
      <c r="H95" s="78">
        <f t="shared" si="3"/>
        <v>23.219188334804866</v>
      </c>
      <c r="I95" s="69">
        <v>23.219188334804866</v>
      </c>
      <c r="J95" s="74"/>
    </row>
    <row r="96" spans="1:10" ht="15">
      <c r="A96" s="33">
        <v>94</v>
      </c>
      <c r="B96" s="67" t="s">
        <v>247</v>
      </c>
      <c r="C96" s="71" t="s">
        <v>159</v>
      </c>
      <c r="D96" s="84">
        <f>VLOOKUP(C96,'[1]院内（不含公式）'!$D$5:$U$198,18,FALSE)</f>
        <v>10</v>
      </c>
      <c r="E96" s="68">
        <v>0</v>
      </c>
      <c r="F96" s="68"/>
      <c r="G96" s="86">
        <f t="shared" si="2"/>
        <v>10</v>
      </c>
      <c r="H96" s="78">
        <f t="shared" si="3"/>
        <v>1.7933752730169354</v>
      </c>
      <c r="I96" s="69">
        <v>1.7933752730169354</v>
      </c>
      <c r="J96" s="74"/>
    </row>
    <row r="97" spans="1:10" ht="15">
      <c r="A97" s="33">
        <v>95</v>
      </c>
      <c r="B97" s="67" t="s">
        <v>247</v>
      </c>
      <c r="C97" s="71" t="s">
        <v>160</v>
      </c>
      <c r="D97" s="84">
        <f>VLOOKUP(C97,'[1]院内（不含公式）'!$D$5:$U$198,18,FALSE)</f>
        <v>431.44800000000004</v>
      </c>
      <c r="E97" s="68">
        <v>0</v>
      </c>
      <c r="F97" s="68"/>
      <c r="G97" s="86">
        <f t="shared" si="2"/>
        <v>431.44800000000004</v>
      </c>
      <c r="H97" s="78">
        <f t="shared" si="3"/>
        <v>77.374817479261083</v>
      </c>
      <c r="I97" s="69">
        <v>77.374817479261083</v>
      </c>
      <c r="J97" s="74"/>
    </row>
    <row r="98" spans="1:10" ht="15">
      <c r="A98" s="33">
        <v>96</v>
      </c>
      <c r="B98" s="67" t="s">
        <v>247</v>
      </c>
      <c r="C98" s="71" t="s">
        <v>161</v>
      </c>
      <c r="D98" s="84">
        <f>VLOOKUP(C98,'[1]院内（不含公式）'!$D$5:$U$198,18,FALSE)</f>
        <v>10</v>
      </c>
      <c r="E98" s="68">
        <f>VLOOKUP(C98,[2]院内!$C$2:$E$90,3,FALSE)</f>
        <v>6.24</v>
      </c>
      <c r="F98" s="68"/>
      <c r="G98" s="86">
        <f t="shared" si="2"/>
        <v>16.240000000000002</v>
      </c>
      <c r="H98" s="78">
        <f t="shared" si="3"/>
        <v>2.9124414433795032</v>
      </c>
      <c r="I98" s="69">
        <v>2.9124414433795032</v>
      </c>
      <c r="J98" s="74"/>
    </row>
    <row r="99" spans="1:10" ht="15">
      <c r="A99" s="33">
        <v>97</v>
      </c>
      <c r="B99" s="67" t="s">
        <v>247</v>
      </c>
      <c r="C99" s="71" t="s">
        <v>162</v>
      </c>
      <c r="D99" s="84">
        <f>VLOOKUP(C99,'[1]院内（不含公式）'!$D$5:$U$198,18,FALSE)</f>
        <v>10</v>
      </c>
      <c r="E99" s="68">
        <v>0</v>
      </c>
      <c r="F99" s="68"/>
      <c r="G99" s="86">
        <f t="shared" si="2"/>
        <v>10</v>
      </c>
      <c r="H99" s="78">
        <f t="shared" si="3"/>
        <v>1.7933752730169354</v>
      </c>
      <c r="I99" s="69">
        <v>1.7933752730169354</v>
      </c>
      <c r="J99" s="74"/>
    </row>
    <row r="100" spans="1:10" ht="15">
      <c r="A100" s="33">
        <v>98</v>
      </c>
      <c r="B100" s="67" t="s">
        <v>247</v>
      </c>
      <c r="C100" s="72" t="s">
        <v>163</v>
      </c>
      <c r="D100" s="84">
        <f>VLOOKUP(C100,'[1]院内（不含公式）'!$D$5:$U$198,18,FALSE)</f>
        <v>37.200000000000003</v>
      </c>
      <c r="E100" s="68">
        <v>0</v>
      </c>
      <c r="F100" s="68"/>
      <c r="G100" s="86">
        <f t="shared" si="2"/>
        <v>37.200000000000003</v>
      </c>
      <c r="H100" s="78">
        <f t="shared" si="3"/>
        <v>6.6713560156230001</v>
      </c>
      <c r="I100" s="69">
        <v>6.6713560156230001</v>
      </c>
      <c r="J100" s="74"/>
    </row>
    <row r="101" spans="1:10" ht="15">
      <c r="A101" s="33">
        <v>99</v>
      </c>
      <c r="B101" s="67" t="s">
        <v>247</v>
      </c>
      <c r="C101" s="71" t="s">
        <v>164</v>
      </c>
      <c r="D101" s="84">
        <v>0</v>
      </c>
      <c r="E101" s="68">
        <v>0</v>
      </c>
      <c r="F101" s="68"/>
      <c r="G101" s="86">
        <f t="shared" si="2"/>
        <v>0</v>
      </c>
      <c r="H101" s="78">
        <f t="shared" si="3"/>
        <v>0</v>
      </c>
      <c r="I101" s="69">
        <v>0</v>
      </c>
      <c r="J101" s="74"/>
    </row>
    <row r="102" spans="1:10" ht="15">
      <c r="A102" s="33">
        <v>100</v>
      </c>
      <c r="B102" s="67" t="s">
        <v>248</v>
      </c>
      <c r="C102" s="71" t="s">
        <v>165</v>
      </c>
      <c r="D102" s="84">
        <f>VLOOKUP(C102,'[1]院内（不含公式）'!$D$5:$U$198,18,FALSE)</f>
        <v>339.43200000000002</v>
      </c>
      <c r="E102" s="68">
        <f>VLOOKUP(C102,[2]院内!$C$2:$E$90,3,FALSE)</f>
        <v>55.848000000000006</v>
      </c>
      <c r="F102" s="68"/>
      <c r="G102" s="86">
        <f t="shared" si="2"/>
        <v>395.28000000000003</v>
      </c>
      <c r="H102" s="78">
        <f t="shared" si="3"/>
        <v>70.888537791813434</v>
      </c>
      <c r="I102" s="69">
        <v>70.888537791813434</v>
      </c>
      <c r="J102" s="74"/>
    </row>
    <row r="103" spans="1:10" ht="15">
      <c r="A103" s="33">
        <v>101</v>
      </c>
      <c r="B103" s="67" t="s">
        <v>248</v>
      </c>
      <c r="C103" s="71" t="s">
        <v>228</v>
      </c>
      <c r="D103" s="84">
        <f>VLOOKUP(C103,'[1]院内（不含公式）'!$D$5:$U$198,18,FALSE)</f>
        <v>190.4444</v>
      </c>
      <c r="E103" s="68">
        <f>VLOOKUP(C103,[2]院内!$C$2:$E$90,3,FALSE)</f>
        <v>0</v>
      </c>
      <c r="F103" s="68"/>
      <c r="G103" s="86">
        <f t="shared" si="2"/>
        <v>190.4444</v>
      </c>
      <c r="H103" s="78">
        <f t="shared" si="3"/>
        <v>34.153827784454641</v>
      </c>
      <c r="I103" s="69">
        <v>34.153827784454641</v>
      </c>
      <c r="J103" s="74"/>
    </row>
    <row r="104" spans="1:10" ht="15">
      <c r="A104" s="33">
        <v>102</v>
      </c>
      <c r="B104" s="67" t="s">
        <v>248</v>
      </c>
      <c r="C104" s="71" t="s">
        <v>227</v>
      </c>
      <c r="D104" s="84">
        <f>VLOOKUP(C104,'[1]院内（不含公式）'!$D$5:$U$198,18,FALSE)</f>
        <v>483.83999999999986</v>
      </c>
      <c r="E104" s="68">
        <v>0</v>
      </c>
      <c r="F104" s="68"/>
      <c r="G104" s="86">
        <f t="shared" si="2"/>
        <v>483.83999999999986</v>
      </c>
      <c r="H104" s="78">
        <f t="shared" si="3"/>
        <v>86.770669209651373</v>
      </c>
      <c r="I104" s="69">
        <v>86.770669209651373</v>
      </c>
      <c r="J104" s="74"/>
    </row>
    <row r="105" spans="1:10" ht="15">
      <c r="A105" s="33">
        <v>103</v>
      </c>
      <c r="B105" s="87" t="s">
        <v>248</v>
      </c>
      <c r="C105" s="88" t="s">
        <v>166</v>
      </c>
      <c r="D105" s="89">
        <f>VLOOKUP(C105,'[1]院内（不含公式）'!$D$5:$U$198,18,FALSE)</f>
        <v>562.52800000000002</v>
      </c>
      <c r="E105" s="90">
        <v>0</v>
      </c>
      <c r="F105" s="90"/>
      <c r="G105" s="91">
        <f t="shared" si="2"/>
        <v>562.52800000000002</v>
      </c>
      <c r="H105" s="92">
        <f t="shared" si="3"/>
        <v>100.88238055796705</v>
      </c>
      <c r="I105" s="92">
        <v>100</v>
      </c>
      <c r="J105" s="74"/>
    </row>
    <row r="106" spans="1:10" ht="15">
      <c r="A106" s="33">
        <v>104</v>
      </c>
      <c r="B106" s="67" t="s">
        <v>248</v>
      </c>
      <c r="C106" s="71" t="s">
        <v>226</v>
      </c>
      <c r="D106" s="84">
        <f>VLOOKUP(C106,'[1]院内（不含公式）'!$D$5:$U$198,18,FALSE)</f>
        <v>428.96800000000002</v>
      </c>
      <c r="E106" s="68">
        <v>0</v>
      </c>
      <c r="F106" s="68"/>
      <c r="G106" s="86">
        <f t="shared" si="2"/>
        <v>428.96800000000002</v>
      </c>
      <c r="H106" s="78">
        <f t="shared" si="3"/>
        <v>76.930060411552887</v>
      </c>
      <c r="I106" s="69">
        <v>76.930060411552887</v>
      </c>
      <c r="J106" s="74"/>
    </row>
    <row r="107" spans="1:10" ht="15">
      <c r="A107" s="33">
        <v>105</v>
      </c>
      <c r="B107" s="67" t="s">
        <v>248</v>
      </c>
      <c r="C107" s="71" t="s">
        <v>167</v>
      </c>
      <c r="D107" s="84">
        <f>VLOOKUP(C107,'[1]院内（不含公式）'!$D$5:$U$198,18,FALSE)</f>
        <v>431.82399999999996</v>
      </c>
      <c r="E107" s="68">
        <v>0</v>
      </c>
      <c r="F107" s="68"/>
      <c r="G107" s="86">
        <f t="shared" si="2"/>
        <v>431.82399999999996</v>
      </c>
      <c r="H107" s="78">
        <f t="shared" si="3"/>
        <v>77.442248389526497</v>
      </c>
      <c r="I107" s="69">
        <v>77.442248389526497</v>
      </c>
      <c r="J107" s="74"/>
    </row>
    <row r="108" spans="1:10" ht="15">
      <c r="A108" s="33">
        <v>106</v>
      </c>
      <c r="B108" s="87" t="s">
        <v>248</v>
      </c>
      <c r="C108" s="88" t="s">
        <v>225</v>
      </c>
      <c r="D108" s="89">
        <f>VLOOKUP(C108,'[1]院内（不含公式）'!$D$5:$U$198,18,FALSE)</f>
        <v>661.57478400000002</v>
      </c>
      <c r="E108" s="90">
        <v>0</v>
      </c>
      <c r="F108" s="90"/>
      <c r="G108" s="91">
        <f t="shared" si="2"/>
        <v>661.57478400000002</v>
      </c>
      <c r="H108" s="92">
        <f t="shared" si="3"/>
        <v>118.645185887712</v>
      </c>
      <c r="I108" s="92">
        <v>100</v>
      </c>
      <c r="J108" s="74"/>
    </row>
    <row r="109" spans="1:10" ht="15">
      <c r="A109" s="33">
        <v>107</v>
      </c>
      <c r="B109" s="87" t="s">
        <v>248</v>
      </c>
      <c r="C109" s="88" t="s">
        <v>168</v>
      </c>
      <c r="D109" s="89">
        <f>VLOOKUP(C109,'[1]院内（不含公式）'!$D$5:$U$198,18,FALSE)</f>
        <v>933.60251440000002</v>
      </c>
      <c r="E109" s="90">
        <f>VLOOKUP(C109,[2]院内!$C$2:$E$90,3,FALSE)</f>
        <v>0</v>
      </c>
      <c r="F109" s="90"/>
      <c r="G109" s="91">
        <f t="shared" si="2"/>
        <v>933.60251440000002</v>
      </c>
      <c r="H109" s="92">
        <f t="shared" si="3"/>
        <v>167.42996641513975</v>
      </c>
      <c r="I109" s="92">
        <v>100</v>
      </c>
      <c r="J109" s="74"/>
    </row>
    <row r="110" spans="1:10" ht="15">
      <c r="A110" s="33">
        <v>108</v>
      </c>
      <c r="B110" s="87" t="s">
        <v>248</v>
      </c>
      <c r="C110" s="88" t="s">
        <v>224</v>
      </c>
      <c r="D110" s="89">
        <f>VLOOKUP(C110,'[1]院内（不含公式）'!$D$5:$U$198,18,FALSE)</f>
        <v>1550.3943199999999</v>
      </c>
      <c r="E110" s="90">
        <f>VLOOKUP(C110,[2]院内!$C$2:$E$90,3,FALSE)</f>
        <v>0</v>
      </c>
      <c r="F110" s="90"/>
      <c r="G110" s="91">
        <f t="shared" si="2"/>
        <v>1550.3943199999999</v>
      </c>
      <c r="H110" s="92">
        <f t="shared" si="3"/>
        <v>278.04388369139059</v>
      </c>
      <c r="I110" s="92">
        <v>100</v>
      </c>
      <c r="J110" s="74"/>
    </row>
    <row r="111" spans="1:10" ht="15">
      <c r="A111" s="33">
        <v>109</v>
      </c>
      <c r="B111" s="67" t="s">
        <v>248</v>
      </c>
      <c r="C111" s="71" t="s">
        <v>169</v>
      </c>
      <c r="D111" s="84">
        <f>VLOOKUP(C111,'[1]院内（不含公式）'!$D$5:$U$198,18,FALSE)</f>
        <v>538.23200000000008</v>
      </c>
      <c r="E111" s="68">
        <v>0</v>
      </c>
      <c r="F111" s="68"/>
      <c r="G111" s="86">
        <f t="shared" si="2"/>
        <v>538.23200000000008</v>
      </c>
      <c r="H111" s="78">
        <f t="shared" si="3"/>
        <v>96.525195994645131</v>
      </c>
      <c r="I111" s="69">
        <v>96.525195994645131</v>
      </c>
      <c r="J111" s="74"/>
    </row>
    <row r="112" spans="1:10" ht="15">
      <c r="A112" s="33">
        <v>110</v>
      </c>
      <c r="B112" s="87" t="s">
        <v>248</v>
      </c>
      <c r="C112" s="88" t="s">
        <v>170</v>
      </c>
      <c r="D112" s="89">
        <f>VLOOKUP(C112,'[1]院内（不含公式）'!$D$5:$U$198,18,FALSE)</f>
        <v>615.70399999999995</v>
      </c>
      <c r="E112" s="90">
        <v>0</v>
      </c>
      <c r="F112" s="90"/>
      <c r="G112" s="91">
        <f t="shared" si="2"/>
        <v>615.70399999999995</v>
      </c>
      <c r="H112" s="92">
        <f t="shared" si="3"/>
        <v>110.4188329097619</v>
      </c>
      <c r="I112" s="92">
        <v>100</v>
      </c>
      <c r="J112" s="74"/>
    </row>
    <row r="113" spans="1:10" ht="15">
      <c r="A113" s="33">
        <v>111</v>
      </c>
      <c r="B113" s="67" t="s">
        <v>248</v>
      </c>
      <c r="C113" s="71" t="s">
        <v>171</v>
      </c>
      <c r="D113" s="84">
        <f>VLOOKUP(C113,'[1]院内（不含公式）'!$D$5:$U$198,18,FALSE)</f>
        <v>429.28399999999999</v>
      </c>
      <c r="E113" s="68">
        <v>0</v>
      </c>
      <c r="F113" s="68"/>
      <c r="G113" s="86">
        <f t="shared" si="2"/>
        <v>429.28399999999999</v>
      </c>
      <c r="H113" s="78">
        <f t="shared" si="3"/>
        <v>76.986731070180198</v>
      </c>
      <c r="I113" s="69">
        <v>76.986731070180198</v>
      </c>
      <c r="J113" s="74"/>
    </row>
    <row r="114" spans="1:10" ht="15">
      <c r="A114" s="33">
        <v>112</v>
      </c>
      <c r="B114" s="67" t="s">
        <v>248</v>
      </c>
      <c r="C114" s="71" t="s">
        <v>172</v>
      </c>
      <c r="D114" s="84">
        <f>VLOOKUP(C114,'[1]院内（不含公式）'!$D$5:$U$198,18,FALSE)</f>
        <v>282.73839999999996</v>
      </c>
      <c r="E114" s="68">
        <f>VLOOKUP(C114,[2]院内!$C$2:$E$90,3,FALSE)</f>
        <v>0</v>
      </c>
      <c r="F114" s="68"/>
      <c r="G114" s="86">
        <f t="shared" si="2"/>
        <v>282.73839999999996</v>
      </c>
      <c r="H114" s="78">
        <f t="shared" si="3"/>
        <v>50.70560552923714</v>
      </c>
      <c r="I114" s="69">
        <v>50.70560552923714</v>
      </c>
      <c r="J114" s="74"/>
    </row>
    <row r="115" spans="1:10" ht="15">
      <c r="A115" s="33">
        <v>113</v>
      </c>
      <c r="B115" s="87" t="s">
        <v>248</v>
      </c>
      <c r="C115" s="88" t="s">
        <v>173</v>
      </c>
      <c r="D115" s="89">
        <f>VLOOKUP(C115,'[1]院内（不含公式）'!$D$5:$U$198,18,FALSE)</f>
        <v>620.49199999999996</v>
      </c>
      <c r="E115" s="90">
        <v>0</v>
      </c>
      <c r="F115" s="90"/>
      <c r="G115" s="91">
        <f t="shared" si="2"/>
        <v>620.49199999999996</v>
      </c>
      <c r="H115" s="92">
        <f t="shared" si="3"/>
        <v>111.27750099048241</v>
      </c>
      <c r="I115" s="92">
        <v>100</v>
      </c>
      <c r="J115" s="74"/>
    </row>
    <row r="116" spans="1:10" ht="15">
      <c r="A116" s="33">
        <v>114</v>
      </c>
      <c r="B116" s="67" t="s">
        <v>248</v>
      </c>
      <c r="C116" s="71" t="s">
        <v>174</v>
      </c>
      <c r="D116" s="84">
        <f>VLOOKUP(C116,'[1]院内（不含公式）'!$D$5:$U$198,18,FALSE)</f>
        <v>376.82312959999996</v>
      </c>
      <c r="E116" s="68">
        <v>0</v>
      </c>
      <c r="F116" s="68"/>
      <c r="G116" s="86">
        <f t="shared" si="2"/>
        <v>376.82312959999996</v>
      </c>
      <c r="H116" s="78">
        <f t="shared" si="3"/>
        <v>67.578528292549592</v>
      </c>
      <c r="I116" s="69">
        <v>67.578528292549592</v>
      </c>
      <c r="J116" s="74"/>
    </row>
    <row r="117" spans="1:10" ht="15">
      <c r="A117" s="33">
        <v>115</v>
      </c>
      <c r="B117" s="67" t="s">
        <v>248</v>
      </c>
      <c r="C117" s="71" t="s">
        <v>175</v>
      </c>
      <c r="D117" s="84">
        <f>VLOOKUP(C117,'[1]院内（不含公式）'!$D$5:$U$198,18,FALSE)</f>
        <v>279.17901440000003</v>
      </c>
      <c r="E117" s="68">
        <f>VLOOKUP(C117,[2]院内!$C$2:$E$90,3,FALSE)</f>
        <v>0</v>
      </c>
      <c r="F117" s="68"/>
      <c r="G117" s="86">
        <f t="shared" si="2"/>
        <v>279.17901440000003</v>
      </c>
      <c r="H117" s="78">
        <f t="shared" si="3"/>
        <v>50.067274117019899</v>
      </c>
      <c r="I117" s="69">
        <v>50.067274117019899</v>
      </c>
      <c r="J117" s="74"/>
    </row>
    <row r="118" spans="1:10" ht="15">
      <c r="A118" s="33">
        <v>116</v>
      </c>
      <c r="B118" s="67" t="s">
        <v>248</v>
      </c>
      <c r="C118" s="71" t="s">
        <v>176</v>
      </c>
      <c r="D118" s="84">
        <f>VLOOKUP(C118,'[1]院内（不含公式）'!$D$5:$U$198,18,FALSE)</f>
        <v>468.75999999999993</v>
      </c>
      <c r="E118" s="68">
        <v>0</v>
      </c>
      <c r="F118" s="68"/>
      <c r="G118" s="86">
        <f t="shared" si="2"/>
        <v>468.75999999999993</v>
      </c>
      <c r="H118" s="78">
        <f t="shared" si="3"/>
        <v>84.066259297941855</v>
      </c>
      <c r="I118" s="69">
        <v>84.066259297941855</v>
      </c>
      <c r="J118" s="74"/>
    </row>
    <row r="119" spans="1:10" ht="15">
      <c r="A119" s="33">
        <v>117</v>
      </c>
      <c r="B119" s="114" t="s">
        <v>248</v>
      </c>
      <c r="C119" s="115" t="s">
        <v>177</v>
      </c>
      <c r="D119" s="116">
        <f>VLOOKUP(C119,'[1]院内（不含公式）'!$D$5:$U$198,18,FALSE)</f>
        <v>286.21901439999999</v>
      </c>
      <c r="E119" s="117">
        <v>0</v>
      </c>
      <c r="F119" s="117">
        <f>K5/2</f>
        <v>167.28233321479894</v>
      </c>
      <c r="G119" s="118">
        <f t="shared" si="2"/>
        <v>453.50134761479893</v>
      </c>
      <c r="H119" s="119">
        <f t="shared" si="3"/>
        <v>81.329810309223816</v>
      </c>
      <c r="I119" s="119">
        <v>81.329810309223816</v>
      </c>
      <c r="J119" s="74"/>
    </row>
    <row r="120" spans="1:10" ht="15">
      <c r="A120" s="33">
        <v>118</v>
      </c>
      <c r="B120" s="67" t="s">
        <v>248</v>
      </c>
      <c r="C120" s="71" t="s">
        <v>178</v>
      </c>
      <c r="D120" s="84">
        <f>VLOOKUP(C120,'[1]院内（不含公式）'!$D$5:$U$198,18,FALSE)</f>
        <v>535.44434773333342</v>
      </c>
      <c r="E120" s="68">
        <v>0</v>
      </c>
      <c r="F120" s="68"/>
      <c r="G120" s="86">
        <f t="shared" si="2"/>
        <v>535.44434773333342</v>
      </c>
      <c r="H120" s="78">
        <f t="shared" si="3"/>
        <v>96.025265330164174</v>
      </c>
      <c r="I120" s="69">
        <v>96.025265330164174</v>
      </c>
      <c r="J120" s="74"/>
    </row>
    <row r="121" spans="1:10" ht="15">
      <c r="A121" s="33">
        <v>119</v>
      </c>
      <c r="B121" s="67" t="s">
        <v>248</v>
      </c>
      <c r="C121" s="71" t="s">
        <v>223</v>
      </c>
      <c r="D121" s="84">
        <f>VLOOKUP(C121,'[1]院内（不含公式）'!$D$5:$U$198,18,FALSE)</f>
        <v>363.43599999999998</v>
      </c>
      <c r="E121" s="68">
        <v>0</v>
      </c>
      <c r="F121" s="68"/>
      <c r="G121" s="86">
        <f t="shared" si="2"/>
        <v>363.43599999999998</v>
      </c>
      <c r="H121" s="78">
        <f t="shared" si="3"/>
        <v>65.177713572418284</v>
      </c>
      <c r="I121" s="69">
        <v>65.177713572418284</v>
      </c>
      <c r="J121" s="74"/>
    </row>
    <row r="122" spans="1:10" ht="15">
      <c r="A122" s="33">
        <v>120</v>
      </c>
      <c r="B122" s="67" t="s">
        <v>248</v>
      </c>
      <c r="C122" s="71" t="s">
        <v>179</v>
      </c>
      <c r="D122" s="84">
        <f>VLOOKUP(C122,'[1]院内（不含公式）'!$D$5:$U$198,18,FALSE)</f>
        <v>140.80000000000001</v>
      </c>
      <c r="E122" s="68">
        <v>0</v>
      </c>
      <c r="F122" s="68"/>
      <c r="G122" s="86">
        <f t="shared" si="2"/>
        <v>140.80000000000001</v>
      </c>
      <c r="H122" s="78">
        <f t="shared" si="3"/>
        <v>25.250723844078454</v>
      </c>
      <c r="I122" s="69">
        <v>25.250723844078454</v>
      </c>
      <c r="J122" s="74"/>
    </row>
    <row r="123" spans="1:10" ht="15">
      <c r="A123" s="33">
        <v>121</v>
      </c>
      <c r="B123" s="67" t="s">
        <v>248</v>
      </c>
      <c r="C123" s="72" t="s">
        <v>180</v>
      </c>
      <c r="D123" s="84">
        <f>VLOOKUP(C123,'[1]院内（不含公式）'!$D$5:$U$198,18,FALSE)</f>
        <v>0</v>
      </c>
      <c r="E123" s="68">
        <f>VLOOKUP(C123,[2]院内!$C$2:$E$90,3,FALSE)</f>
        <v>58.354399999999998</v>
      </c>
      <c r="F123" s="68"/>
      <c r="G123" s="86">
        <f t="shared" si="2"/>
        <v>58.354399999999998</v>
      </c>
      <c r="H123" s="78">
        <f t="shared" si="3"/>
        <v>10.465133803173945</v>
      </c>
      <c r="I123" s="69">
        <v>10.465133803173945</v>
      </c>
      <c r="J123" s="74"/>
    </row>
    <row r="124" spans="1:10" ht="15">
      <c r="A124" s="33">
        <v>122</v>
      </c>
      <c r="B124" s="67" t="s">
        <v>248</v>
      </c>
      <c r="C124" s="72" t="s">
        <v>181</v>
      </c>
      <c r="D124" s="84">
        <f>VLOOKUP(C124,'[1]院内（不含公式）'!$D$5:$U$198,18,FALSE)</f>
        <v>0</v>
      </c>
      <c r="E124" s="68">
        <f>VLOOKUP(C124,[2]院内!$C$2:$E$90,3,FALSE)</f>
        <v>0</v>
      </c>
      <c r="F124" s="68"/>
      <c r="G124" s="86">
        <f t="shared" si="2"/>
        <v>0</v>
      </c>
      <c r="H124" s="78">
        <f t="shared" si="3"/>
        <v>0</v>
      </c>
      <c r="I124" s="69">
        <v>0</v>
      </c>
      <c r="J124" s="74"/>
    </row>
    <row r="125" spans="1:10" ht="15">
      <c r="A125" s="33">
        <v>123</v>
      </c>
      <c r="B125" s="67" t="s">
        <v>248</v>
      </c>
      <c r="C125" s="71" t="s">
        <v>182</v>
      </c>
      <c r="D125" s="84">
        <v>0</v>
      </c>
      <c r="E125" s="68">
        <v>0</v>
      </c>
      <c r="F125" s="68"/>
      <c r="G125" s="86">
        <f t="shared" si="2"/>
        <v>0</v>
      </c>
      <c r="H125" s="78">
        <f t="shared" si="3"/>
        <v>0</v>
      </c>
      <c r="I125" s="69">
        <v>0</v>
      </c>
      <c r="J125" s="74"/>
    </row>
    <row r="126" spans="1:10" ht="15">
      <c r="A126" s="33">
        <v>124</v>
      </c>
      <c r="B126" s="67" t="s">
        <v>249</v>
      </c>
      <c r="C126" s="71" t="s">
        <v>222</v>
      </c>
      <c r="D126" s="84">
        <f>VLOOKUP(C126,'[1]院内（不含公式）'!$D$5:$U$198,18,FALSE)</f>
        <v>498.41320000000002</v>
      </c>
      <c r="E126" s="68">
        <f>VLOOKUP(C126,[2]院内!$C$2:$E$90,3,FALSE)</f>
        <v>0</v>
      </c>
      <c r="F126" s="68"/>
      <c r="G126" s="86">
        <f t="shared" si="2"/>
        <v>498.41320000000002</v>
      </c>
      <c r="H126" s="78">
        <f t="shared" si="3"/>
        <v>89.384190862524434</v>
      </c>
      <c r="I126" s="69">
        <v>89.384190862524434</v>
      </c>
      <c r="J126" s="74"/>
    </row>
    <row r="127" spans="1:10" ht="15">
      <c r="A127" s="33">
        <v>125</v>
      </c>
      <c r="B127" s="67" t="s">
        <v>249</v>
      </c>
      <c r="C127" s="71" t="s">
        <v>183</v>
      </c>
      <c r="D127" s="84">
        <f>VLOOKUP(C127,'[1]院内（不含公式）'!$D$5:$U$198,18,FALSE)</f>
        <v>467.13480000000004</v>
      </c>
      <c r="E127" s="68">
        <f>VLOOKUP(C127,[2]院内!$C$2:$E$90,3,FALSE)</f>
        <v>63.893999999999998</v>
      </c>
      <c r="F127" s="68"/>
      <c r="G127" s="86">
        <f t="shared" si="2"/>
        <v>531.02880000000005</v>
      </c>
      <c r="H127" s="78">
        <f t="shared" si="3"/>
        <v>95.233391917985557</v>
      </c>
      <c r="I127" s="69">
        <v>95.233391917985557</v>
      </c>
      <c r="J127" s="74"/>
    </row>
    <row r="128" spans="1:10" ht="15">
      <c r="A128" s="33">
        <v>126</v>
      </c>
      <c r="B128" s="67" t="s">
        <v>249</v>
      </c>
      <c r="C128" s="71" t="s">
        <v>184</v>
      </c>
      <c r="D128" s="84">
        <f>VLOOKUP(C128,'[1]院内（不含公式）'!$D$5:$U$198,18,FALSE)</f>
        <v>362.45960000000002</v>
      </c>
      <c r="E128" s="68">
        <f>VLOOKUP(C128,[2]院内!$C$2:$E$90,3,FALSE)</f>
        <v>58.188000000000002</v>
      </c>
      <c r="F128" s="68"/>
      <c r="G128" s="86">
        <f t="shared" si="2"/>
        <v>420.64760000000001</v>
      </c>
      <c r="H128" s="78">
        <f t="shared" si="3"/>
        <v>75.437900449391861</v>
      </c>
      <c r="I128" s="69">
        <v>75.437900449391861</v>
      </c>
      <c r="J128" s="74"/>
    </row>
    <row r="129" spans="1:10" ht="15">
      <c r="A129" s="33">
        <v>127</v>
      </c>
      <c r="B129" s="67" t="s">
        <v>249</v>
      </c>
      <c r="C129" s="71" t="s">
        <v>221</v>
      </c>
      <c r="D129" s="84">
        <f>VLOOKUP(C129,'[1]院内（不含公式）'!$D$5:$U$198,18,FALSE)</f>
        <v>232.00000000000003</v>
      </c>
      <c r="E129" s="68">
        <f>VLOOKUP(C129,[2]院内!$C$2:$E$90,3,FALSE)</f>
        <v>59.339999999999989</v>
      </c>
      <c r="F129" s="68"/>
      <c r="G129" s="86">
        <f t="shared" si="2"/>
        <v>291.34000000000003</v>
      </c>
      <c r="H129" s="78">
        <f t="shared" si="3"/>
        <v>52.248195204075401</v>
      </c>
      <c r="I129" s="69">
        <v>52.248195204075401</v>
      </c>
      <c r="J129" s="74"/>
    </row>
    <row r="130" spans="1:10" ht="15">
      <c r="A130" s="33">
        <v>128</v>
      </c>
      <c r="B130" s="67" t="s">
        <v>249</v>
      </c>
      <c r="C130" s="71" t="s">
        <v>185</v>
      </c>
      <c r="D130" s="84">
        <f>VLOOKUP(C130,'[1]院内（不含公式）'!$D$5:$U$198,18,FALSE)</f>
        <v>246.00620000000004</v>
      </c>
      <c r="E130" s="68">
        <f>VLOOKUP(C130,[2]院内!$C$2:$E$90,3,FALSE)</f>
        <v>0</v>
      </c>
      <c r="F130" s="68"/>
      <c r="G130" s="86">
        <f t="shared" si="2"/>
        <v>246.00620000000004</v>
      </c>
      <c r="H130" s="78">
        <f t="shared" si="3"/>
        <v>44.118143608885887</v>
      </c>
      <c r="I130" s="69">
        <v>44.118143608885887</v>
      </c>
      <c r="J130" s="74"/>
    </row>
    <row r="131" spans="1:10" ht="15">
      <c r="A131" s="33">
        <v>129</v>
      </c>
      <c r="B131" s="67" t="s">
        <v>249</v>
      </c>
      <c r="C131" s="71" t="s">
        <v>220</v>
      </c>
      <c r="D131" s="84">
        <f>VLOOKUP(C131,'[1]院内（不含公式）'!$D$5:$U$198,18,FALSE)</f>
        <v>151.00800000000004</v>
      </c>
      <c r="E131" s="68">
        <f>VLOOKUP(C131,[2]院内!$C$2:$E$90,3,FALSE)</f>
        <v>121.43664000000001</v>
      </c>
      <c r="F131" s="68"/>
      <c r="G131" s="86">
        <f t="shared" si="2"/>
        <v>272.44464000000005</v>
      </c>
      <c r="H131" s="78">
        <f t="shared" si="3"/>
        <v>48.859548064200077</v>
      </c>
      <c r="I131" s="69">
        <v>48.859548064200077</v>
      </c>
      <c r="J131" s="74"/>
    </row>
    <row r="132" spans="1:10" ht="15">
      <c r="A132" s="33">
        <v>130</v>
      </c>
      <c r="B132" s="67" t="s">
        <v>249</v>
      </c>
      <c r="C132" s="71" t="s">
        <v>219</v>
      </c>
      <c r="D132" s="84">
        <f>VLOOKUP(C132,'[1]院内（不含公式）'!$D$5:$U$198,18,FALSE)</f>
        <v>0</v>
      </c>
      <c r="E132" s="68">
        <f>VLOOKUP(C132,[2]院内!$C$2:$E$90,3,FALSE)</f>
        <v>53.13</v>
      </c>
      <c r="F132" s="68"/>
      <c r="G132" s="86">
        <f t="shared" ref="G132:G166" si="4">SUM(D132:F132)</f>
        <v>53.13</v>
      </c>
      <c r="H132" s="78">
        <f t="shared" ref="H132:H166" si="5">G132/$K$5*60</f>
        <v>9.5282028255389779</v>
      </c>
      <c r="I132" s="69">
        <v>9.5282028255389779</v>
      </c>
      <c r="J132" s="74"/>
    </row>
    <row r="133" spans="1:10" ht="15">
      <c r="A133" s="33">
        <v>131</v>
      </c>
      <c r="B133" s="67" t="s">
        <v>249</v>
      </c>
      <c r="C133" s="71" t="s">
        <v>186</v>
      </c>
      <c r="D133" s="84">
        <f>VLOOKUP(C133,'[1]院内（不含公式）'!$D$5:$U$198,18,FALSE)</f>
        <v>328.4812</v>
      </c>
      <c r="E133" s="68">
        <f>VLOOKUP(C133,[2]院内!$C$2:$E$90,3,FALSE)</f>
        <v>0</v>
      </c>
      <c r="F133" s="68"/>
      <c r="G133" s="86">
        <f t="shared" si="4"/>
        <v>328.4812</v>
      </c>
      <c r="H133" s="78">
        <f t="shared" si="5"/>
        <v>58.909006173093054</v>
      </c>
      <c r="I133" s="69">
        <v>58.909006173093054</v>
      </c>
      <c r="J133" s="74"/>
    </row>
    <row r="134" spans="1:10" ht="15">
      <c r="A134" s="33">
        <v>132</v>
      </c>
      <c r="B134" s="67" t="s">
        <v>249</v>
      </c>
      <c r="C134" s="71" t="s">
        <v>218</v>
      </c>
      <c r="D134" s="84">
        <f>VLOOKUP(C134,'[1]院内（不含公式）'!$D$5:$U$198,18,FALSE)</f>
        <v>136.32</v>
      </c>
      <c r="E134" s="68">
        <f>VLOOKUP(C134,[2]院内!$C$2:$E$90,3,FALSE)</f>
        <v>0</v>
      </c>
      <c r="F134" s="68"/>
      <c r="G134" s="86">
        <f t="shared" si="4"/>
        <v>136.32</v>
      </c>
      <c r="H134" s="78">
        <f t="shared" si="5"/>
        <v>24.447291721766863</v>
      </c>
      <c r="I134" s="69">
        <v>24.447291721766863</v>
      </c>
      <c r="J134" s="74"/>
    </row>
    <row r="135" spans="1:10" ht="15">
      <c r="A135" s="33">
        <v>133</v>
      </c>
      <c r="B135" s="67" t="s">
        <v>249</v>
      </c>
      <c r="C135" s="71" t="s">
        <v>187</v>
      </c>
      <c r="D135" s="84">
        <f>VLOOKUP(C135,'[1]院内（不含公式）'!$D$5:$U$198,18,FALSE)</f>
        <v>331.69</v>
      </c>
      <c r="E135" s="68">
        <f>VLOOKUP(C135,[2]院内!$C$2:$E$90,3,FALSE)</f>
        <v>73.415999999999997</v>
      </c>
      <c r="F135" s="68"/>
      <c r="G135" s="86">
        <f t="shared" si="4"/>
        <v>405.10599999999999</v>
      </c>
      <c r="H135" s="78">
        <f t="shared" si="5"/>
        <v>72.650708335079869</v>
      </c>
      <c r="I135" s="69">
        <v>72.650708335079869</v>
      </c>
      <c r="J135" s="74"/>
    </row>
    <row r="136" spans="1:10" ht="15">
      <c r="A136" s="33">
        <v>134</v>
      </c>
      <c r="B136" s="67" t="s">
        <v>249</v>
      </c>
      <c r="C136" s="71" t="s">
        <v>217</v>
      </c>
      <c r="D136" s="84">
        <f>VLOOKUP(C136,'[1]院内（不含公式）'!$D$5:$U$198,18,FALSE)</f>
        <v>176.30279999999999</v>
      </c>
      <c r="E136" s="68">
        <f>VLOOKUP(C136,[2]院内!$C$2:$E$90,3,FALSE)</f>
        <v>0</v>
      </c>
      <c r="F136" s="68"/>
      <c r="G136" s="86">
        <f t="shared" si="4"/>
        <v>176.30279999999999</v>
      </c>
      <c r="H136" s="78">
        <f t="shared" si="5"/>
        <v>31.617708208365013</v>
      </c>
      <c r="I136" s="69">
        <v>31.617708208365013</v>
      </c>
      <c r="J136" s="74"/>
    </row>
    <row r="137" spans="1:10" ht="15">
      <c r="A137" s="33">
        <v>135</v>
      </c>
      <c r="B137" s="67" t="s">
        <v>249</v>
      </c>
      <c r="C137" s="71" t="s">
        <v>188</v>
      </c>
      <c r="D137" s="84">
        <f>VLOOKUP(C137,'[1]院内（不含公式）'!$D$5:$U$198,18,FALSE)</f>
        <v>327.72340000000003</v>
      </c>
      <c r="E137" s="68">
        <f>VLOOKUP(C137,[2]院内!$C$2:$E$90,3,FALSE)</f>
        <v>144.761</v>
      </c>
      <c r="F137" s="68"/>
      <c r="G137" s="86">
        <f t="shared" si="4"/>
        <v>472.48440000000005</v>
      </c>
      <c r="H137" s="78">
        <f t="shared" si="5"/>
        <v>84.734183984624309</v>
      </c>
      <c r="I137" s="69">
        <v>84.734183984624309</v>
      </c>
      <c r="J137" s="74"/>
    </row>
    <row r="138" spans="1:10" ht="15">
      <c r="A138" s="33">
        <v>136</v>
      </c>
      <c r="B138" s="67" t="s">
        <v>249</v>
      </c>
      <c r="C138" s="71" t="s">
        <v>216</v>
      </c>
      <c r="D138" s="84">
        <f>VLOOKUP(C138,'[1]院内（不含公式）'!$D$5:$U$198,18,FALSE)</f>
        <v>419.976</v>
      </c>
      <c r="E138" s="68">
        <f>VLOOKUP(C138,[2]院内!$C$2:$E$90,3,FALSE)</f>
        <v>43.884</v>
      </c>
      <c r="F138" s="68"/>
      <c r="G138" s="86">
        <f t="shared" si="4"/>
        <v>463.86</v>
      </c>
      <c r="H138" s="78">
        <f t="shared" si="5"/>
        <v>83.187505414163567</v>
      </c>
      <c r="I138" s="69">
        <v>83.187505414163567</v>
      </c>
      <c r="J138" s="74"/>
    </row>
    <row r="139" spans="1:10" ht="15">
      <c r="A139" s="33">
        <v>137</v>
      </c>
      <c r="B139" s="67" t="s">
        <v>249</v>
      </c>
      <c r="C139" s="71" t="s">
        <v>189</v>
      </c>
      <c r="D139" s="84">
        <f>VLOOKUP(C139,'[1]院内（不含公式）'!$D$5:$U$198,18,FALSE)</f>
        <v>0</v>
      </c>
      <c r="E139" s="68">
        <v>0</v>
      </c>
      <c r="F139" s="68"/>
      <c r="G139" s="86">
        <f t="shared" si="4"/>
        <v>0</v>
      </c>
      <c r="H139" s="78">
        <f t="shared" si="5"/>
        <v>0</v>
      </c>
      <c r="I139" s="69">
        <v>0</v>
      </c>
      <c r="J139" s="74"/>
    </row>
    <row r="140" spans="1:10" ht="15">
      <c r="A140" s="33">
        <v>138</v>
      </c>
      <c r="B140" s="67" t="s">
        <v>249</v>
      </c>
      <c r="C140" s="71" t="s">
        <v>190</v>
      </c>
      <c r="D140" s="84">
        <f>VLOOKUP(C140,'[1]院内（不含公式）'!$D$5:$U$198,18,FALSE)</f>
        <v>24</v>
      </c>
      <c r="E140" s="68">
        <f>VLOOKUP(C140,[2]院内!$C$2:$E$90,3,FALSE)</f>
        <v>0</v>
      </c>
      <c r="F140" s="68"/>
      <c r="G140" s="86">
        <f t="shared" si="4"/>
        <v>24</v>
      </c>
      <c r="H140" s="78">
        <f t="shared" si="5"/>
        <v>4.3041006552406449</v>
      </c>
      <c r="I140" s="69">
        <v>4.3041006552406449</v>
      </c>
      <c r="J140" s="74"/>
    </row>
    <row r="141" spans="1:10" ht="15">
      <c r="A141" s="33">
        <v>139</v>
      </c>
      <c r="B141" s="67" t="s">
        <v>249</v>
      </c>
      <c r="C141" s="71" t="s">
        <v>191</v>
      </c>
      <c r="D141" s="84">
        <f>VLOOKUP(C141,'[1]院内（不含公式）'!$D$5:$U$198,18,FALSE)</f>
        <v>44.528000000000006</v>
      </c>
      <c r="E141" s="68">
        <f>VLOOKUP(C141,[2]院内!$C$2:$E$90,3,FALSE)</f>
        <v>0</v>
      </c>
      <c r="F141" s="68"/>
      <c r="G141" s="86">
        <f t="shared" si="4"/>
        <v>44.528000000000006</v>
      </c>
      <c r="H141" s="78">
        <f t="shared" si="5"/>
        <v>7.985541415689811</v>
      </c>
      <c r="I141" s="69">
        <v>7.985541415689811</v>
      </c>
      <c r="J141" s="74"/>
    </row>
    <row r="142" spans="1:10" ht="15">
      <c r="A142" s="33">
        <v>140</v>
      </c>
      <c r="B142" s="67" t="s">
        <v>249</v>
      </c>
      <c r="C142" s="71" t="s">
        <v>192</v>
      </c>
      <c r="D142" s="84">
        <f>VLOOKUP(C142,'[1]院内（不含公式）'!$D$5:$U$198,18,FALSE)</f>
        <v>164.31360000000001</v>
      </c>
      <c r="E142" s="68">
        <f>VLOOKUP(C142,[2]院内!$C$2:$E$90,3,FALSE)</f>
        <v>14.628</v>
      </c>
      <c r="F142" s="68"/>
      <c r="G142" s="86">
        <f t="shared" si="4"/>
        <v>178.94159999999999</v>
      </c>
      <c r="H142" s="78">
        <f t="shared" si="5"/>
        <v>32.090944075408729</v>
      </c>
      <c r="I142" s="69">
        <v>32.090944075408729</v>
      </c>
      <c r="J142" s="74"/>
    </row>
    <row r="143" spans="1:10" ht="15">
      <c r="A143" s="33">
        <v>141</v>
      </c>
      <c r="B143" s="67" t="s">
        <v>249</v>
      </c>
      <c r="C143" s="71" t="s">
        <v>193</v>
      </c>
      <c r="D143" s="84">
        <f>VLOOKUP(C143,'[1]院内（不含公式）'!$D$5:$U$198,18,FALSE)</f>
        <v>545.51400000000001</v>
      </c>
      <c r="E143" s="68">
        <f>VLOOKUP(C143,[2]院内!$C$2:$E$90,3,FALSE)</f>
        <v>0</v>
      </c>
      <c r="F143" s="68"/>
      <c r="G143" s="86">
        <f t="shared" si="4"/>
        <v>545.51400000000001</v>
      </c>
      <c r="H143" s="78">
        <f t="shared" si="5"/>
        <v>97.83113186845604</v>
      </c>
      <c r="I143" s="69">
        <v>97.83113186845604</v>
      </c>
      <c r="J143" s="74"/>
    </row>
    <row r="144" spans="1:10" ht="15">
      <c r="A144" s="33">
        <v>142</v>
      </c>
      <c r="B144" s="67" t="s">
        <v>249</v>
      </c>
      <c r="C144" s="71" t="s">
        <v>215</v>
      </c>
      <c r="D144" s="84">
        <f>VLOOKUP(C144,'[1]院内（不含公式）'!$D$5:$U$198,18,FALSE)</f>
        <v>274.88</v>
      </c>
      <c r="E144" s="68">
        <v>0</v>
      </c>
      <c r="F144" s="68"/>
      <c r="G144" s="86">
        <f t="shared" si="4"/>
        <v>274.88</v>
      </c>
      <c r="H144" s="78">
        <f t="shared" si="5"/>
        <v>49.296299504689514</v>
      </c>
      <c r="I144" s="69">
        <v>49.296299504689514</v>
      </c>
      <c r="J144" s="74"/>
    </row>
    <row r="145" spans="1:10" ht="15">
      <c r="A145" s="33">
        <v>143</v>
      </c>
      <c r="B145" s="67" t="s">
        <v>249</v>
      </c>
      <c r="C145" s="71" t="s">
        <v>214</v>
      </c>
      <c r="D145" s="84">
        <f>VLOOKUP(C145,'[1]院内（不含公式）'!$D$5:$U$198,18,FALSE)</f>
        <v>0</v>
      </c>
      <c r="E145" s="68">
        <f>VLOOKUP(C145,[2]院内!$C$2:$E$90,3,FALSE)</f>
        <v>0</v>
      </c>
      <c r="F145" s="70"/>
      <c r="G145" s="86">
        <f t="shared" si="4"/>
        <v>0</v>
      </c>
      <c r="H145" s="78">
        <f t="shared" si="5"/>
        <v>0</v>
      </c>
      <c r="I145" s="69">
        <v>0</v>
      </c>
      <c r="J145" s="75"/>
    </row>
    <row r="146" spans="1:10" ht="15">
      <c r="A146" s="33">
        <v>144</v>
      </c>
      <c r="B146" s="67" t="s">
        <v>249</v>
      </c>
      <c r="C146" s="71" t="s">
        <v>194</v>
      </c>
      <c r="D146" s="84">
        <f>VLOOKUP(C146,'[1]院内（不含公式）'!$D$5:$U$198,18,FALSE)</f>
        <v>207.21800000000002</v>
      </c>
      <c r="E146" s="68">
        <v>0</v>
      </c>
      <c r="F146" s="70"/>
      <c r="G146" s="86">
        <f t="shared" si="4"/>
        <v>207.21800000000002</v>
      </c>
      <c r="H146" s="78">
        <f t="shared" si="5"/>
        <v>37.161963732402334</v>
      </c>
      <c r="I146" s="69">
        <v>37.161963732402334</v>
      </c>
      <c r="J146" s="75"/>
    </row>
    <row r="147" spans="1:10" ht="15">
      <c r="A147" s="33">
        <v>145</v>
      </c>
      <c r="B147" s="67" t="s">
        <v>249</v>
      </c>
      <c r="C147" s="71" t="s">
        <v>213</v>
      </c>
      <c r="D147" s="84">
        <f>VLOOKUP(C147,'[1]院内（不含公式）'!$D$5:$U$198,18,FALSE)</f>
        <v>167.27300000000002</v>
      </c>
      <c r="E147" s="68">
        <f>VLOOKUP(C147,[2]院内!$C$2:$E$90,3,FALSE)</f>
        <v>0</v>
      </c>
      <c r="F147" s="70"/>
      <c r="G147" s="86">
        <f t="shared" si="4"/>
        <v>167.27300000000002</v>
      </c>
      <c r="H147" s="78">
        <f t="shared" si="5"/>
        <v>29.998326204336188</v>
      </c>
      <c r="I147" s="69">
        <v>29.998326204336188</v>
      </c>
      <c r="J147" s="75"/>
    </row>
    <row r="148" spans="1:10" ht="15">
      <c r="A148" s="33">
        <v>146</v>
      </c>
      <c r="B148" s="67" t="s">
        <v>249</v>
      </c>
      <c r="C148" s="71" t="s">
        <v>212</v>
      </c>
      <c r="D148" s="84">
        <f>VLOOKUP(C148,'[1]院内（不含公式）'!$D$5:$U$198,18,FALSE)</f>
        <v>410.89400000000006</v>
      </c>
      <c r="E148" s="68">
        <f>VLOOKUP(C148,[2]院内!$C$2:$E$90,3,FALSE)</f>
        <v>0</v>
      </c>
      <c r="F148" s="70"/>
      <c r="G148" s="86">
        <f t="shared" si="4"/>
        <v>410.89400000000006</v>
      </c>
      <c r="H148" s="78">
        <f t="shared" si="5"/>
        <v>73.688713943102073</v>
      </c>
      <c r="I148" s="69">
        <v>73.688713943102073</v>
      </c>
      <c r="J148" s="75"/>
    </row>
    <row r="149" spans="1:10" ht="15">
      <c r="A149" s="33">
        <v>147</v>
      </c>
      <c r="B149" s="67" t="s">
        <v>249</v>
      </c>
      <c r="C149" s="71" t="s">
        <v>195</v>
      </c>
      <c r="D149" s="84">
        <f>VLOOKUP(C149,'[1]院内（不含公式）'!$D$5:$U$198,18,FALSE)</f>
        <v>153.76</v>
      </c>
      <c r="E149" s="68">
        <v>0</v>
      </c>
      <c r="F149" s="70"/>
      <c r="G149" s="86">
        <f t="shared" si="4"/>
        <v>153.76</v>
      </c>
      <c r="H149" s="78">
        <f t="shared" si="5"/>
        <v>27.574938197908395</v>
      </c>
      <c r="I149" s="69">
        <v>27.574938197908395</v>
      </c>
      <c r="J149" s="75"/>
    </row>
    <row r="150" spans="1:10" ht="15">
      <c r="A150" s="33">
        <v>148</v>
      </c>
      <c r="B150" s="67" t="s">
        <v>249</v>
      </c>
      <c r="C150" s="71" t="s">
        <v>196</v>
      </c>
      <c r="D150" s="84">
        <f>VLOOKUP(C150,'[1]院内（不含公式）'!$D$5:$U$198,18,FALSE)</f>
        <v>0</v>
      </c>
      <c r="E150" s="68">
        <v>0</v>
      </c>
      <c r="F150" s="70"/>
      <c r="G150" s="86">
        <f t="shared" si="4"/>
        <v>0</v>
      </c>
      <c r="H150" s="78">
        <f t="shared" si="5"/>
        <v>0</v>
      </c>
      <c r="I150" s="69">
        <v>0</v>
      </c>
      <c r="J150" s="75"/>
    </row>
    <row r="151" spans="1:10" ht="15">
      <c r="A151" s="33">
        <v>149</v>
      </c>
      <c r="B151" s="67" t="s">
        <v>249</v>
      </c>
      <c r="C151" s="71" t="s">
        <v>197</v>
      </c>
      <c r="D151" s="84">
        <f>VLOOKUP(C151,'[1]院内（不含公式）'!$D$5:$U$198,18,FALSE)</f>
        <v>203.52</v>
      </c>
      <c r="E151" s="68">
        <f>VLOOKUP(C151,[2]院内!$C$2:$E$90,3,FALSE)</f>
        <v>65.676000000000002</v>
      </c>
      <c r="F151" s="70"/>
      <c r="G151" s="86">
        <f t="shared" si="4"/>
        <v>269.19600000000003</v>
      </c>
      <c r="H151" s="78">
        <f t="shared" si="5"/>
        <v>48.276944999506696</v>
      </c>
      <c r="I151" s="69">
        <v>48.276944999506696</v>
      </c>
      <c r="J151" s="75"/>
    </row>
    <row r="152" spans="1:10" ht="15">
      <c r="A152" s="33">
        <v>150</v>
      </c>
      <c r="B152" s="67" t="s">
        <v>249</v>
      </c>
      <c r="C152" s="71" t="s">
        <v>198</v>
      </c>
      <c r="D152" s="84">
        <f>VLOOKUP(C152,'[1]院内（不含公式）'!$D$5:$U$198,18,FALSE)</f>
        <v>0</v>
      </c>
      <c r="E152" s="68">
        <v>0</v>
      </c>
      <c r="F152" s="70"/>
      <c r="G152" s="86">
        <f t="shared" si="4"/>
        <v>0</v>
      </c>
      <c r="H152" s="78">
        <f t="shared" si="5"/>
        <v>0</v>
      </c>
      <c r="I152" s="69">
        <v>0</v>
      </c>
      <c r="J152" s="75"/>
    </row>
    <row r="153" spans="1:10" ht="15">
      <c r="A153" s="33">
        <v>151</v>
      </c>
      <c r="B153" s="67" t="s">
        <v>249</v>
      </c>
      <c r="C153" s="71" t="s">
        <v>199</v>
      </c>
      <c r="D153" s="84">
        <f>VLOOKUP(C153,'[1]院内（不含公式）'!$D$5:$U$198,18,FALSE)</f>
        <v>0</v>
      </c>
      <c r="E153" s="68">
        <f>VLOOKUP(C153,[2]院内!$C$2:$E$90,3,FALSE)</f>
        <v>0</v>
      </c>
      <c r="F153" s="70"/>
      <c r="G153" s="86">
        <f t="shared" si="4"/>
        <v>0</v>
      </c>
      <c r="H153" s="78">
        <f t="shared" si="5"/>
        <v>0</v>
      </c>
      <c r="I153" s="69">
        <v>0</v>
      </c>
      <c r="J153" s="75"/>
    </row>
    <row r="154" spans="1:10" ht="15">
      <c r="A154" s="33">
        <v>152</v>
      </c>
      <c r="B154" s="67" t="s">
        <v>249</v>
      </c>
      <c r="C154" s="71" t="s">
        <v>200</v>
      </c>
      <c r="D154" s="84">
        <f>VLOOKUP(C154,'[1]院内（不含公式）'!$D$5:$U$198,18,FALSE)</f>
        <v>112.96</v>
      </c>
      <c r="E154" s="68">
        <f>VLOOKUP(C154,[2]院内!$C$2:$E$90,3,FALSE)</f>
        <v>0</v>
      </c>
      <c r="F154" s="70"/>
      <c r="G154" s="86">
        <f t="shared" si="4"/>
        <v>112.96</v>
      </c>
      <c r="H154" s="78">
        <f t="shared" si="5"/>
        <v>20.257967083999301</v>
      </c>
      <c r="I154" s="69">
        <v>20.257967083999301</v>
      </c>
      <c r="J154" s="75"/>
    </row>
    <row r="155" spans="1:10" ht="15">
      <c r="A155" s="33">
        <v>153</v>
      </c>
      <c r="B155" s="67" t="s">
        <v>249</v>
      </c>
      <c r="C155" s="71" t="s">
        <v>201</v>
      </c>
      <c r="D155" s="84">
        <f>VLOOKUP(C155,'[1]院内（不含公式）'!$D$5:$U$198,18,FALSE)</f>
        <v>0</v>
      </c>
      <c r="E155" s="68">
        <v>0</v>
      </c>
      <c r="F155" s="70"/>
      <c r="G155" s="86">
        <f t="shared" si="4"/>
        <v>0</v>
      </c>
      <c r="H155" s="78">
        <f t="shared" si="5"/>
        <v>0</v>
      </c>
      <c r="I155" s="69">
        <v>0</v>
      </c>
      <c r="J155" s="75"/>
    </row>
    <row r="156" spans="1:10" ht="15">
      <c r="A156" s="33">
        <v>154</v>
      </c>
      <c r="B156" s="67" t="s">
        <v>249</v>
      </c>
      <c r="C156" s="71" t="s">
        <v>202</v>
      </c>
      <c r="D156" s="84">
        <f>VLOOKUP(C156,'[1]院内（不含公式）'!$D$5:$U$198,18,FALSE)</f>
        <v>0</v>
      </c>
      <c r="E156" s="68">
        <v>0</v>
      </c>
      <c r="F156" s="70"/>
      <c r="G156" s="86">
        <f t="shared" si="4"/>
        <v>0</v>
      </c>
      <c r="H156" s="78">
        <f t="shared" si="5"/>
        <v>0</v>
      </c>
      <c r="I156" s="69">
        <v>0</v>
      </c>
      <c r="J156" s="75"/>
    </row>
    <row r="157" spans="1:10" ht="15">
      <c r="A157" s="33">
        <v>155</v>
      </c>
      <c r="B157" s="67" t="s">
        <v>249</v>
      </c>
      <c r="C157" s="72" t="s">
        <v>203</v>
      </c>
      <c r="D157" s="84">
        <f>VLOOKUP(C157,'[1]院内（不含公式）'!$D$5:$U$198,18,FALSE)</f>
        <v>0</v>
      </c>
      <c r="E157" s="68">
        <v>0</v>
      </c>
      <c r="F157" s="70"/>
      <c r="G157" s="86">
        <f t="shared" si="4"/>
        <v>0</v>
      </c>
      <c r="H157" s="78">
        <f t="shared" si="5"/>
        <v>0</v>
      </c>
      <c r="I157" s="69">
        <v>0</v>
      </c>
      <c r="J157" s="75"/>
    </row>
    <row r="158" spans="1:10" ht="15">
      <c r="A158" s="33">
        <v>156</v>
      </c>
      <c r="B158" s="67" t="s">
        <v>249</v>
      </c>
      <c r="C158" s="72" t="s">
        <v>204</v>
      </c>
      <c r="D158" s="84">
        <f>VLOOKUP(C158,'[1]院内（不含公式）'!$D$5:$U$198,18,FALSE)</f>
        <v>0</v>
      </c>
      <c r="E158" s="68">
        <v>0</v>
      </c>
      <c r="F158" s="70"/>
      <c r="G158" s="86">
        <f t="shared" si="4"/>
        <v>0</v>
      </c>
      <c r="H158" s="78">
        <f t="shared" si="5"/>
        <v>0</v>
      </c>
      <c r="I158" s="69">
        <v>0</v>
      </c>
      <c r="J158" s="75"/>
    </row>
    <row r="159" spans="1:10" ht="15">
      <c r="A159" s="33">
        <v>157</v>
      </c>
      <c r="B159" s="67" t="s">
        <v>249</v>
      </c>
      <c r="C159" s="71" t="s">
        <v>205</v>
      </c>
      <c r="D159" s="84">
        <f>VLOOKUP(C159,'[1]院内（不含公式）'!$D$5:$U$198,18,FALSE)</f>
        <v>365.9</v>
      </c>
      <c r="E159" s="68">
        <v>0</v>
      </c>
      <c r="F159" s="70"/>
      <c r="G159" s="86">
        <f t="shared" si="4"/>
        <v>365.9</v>
      </c>
      <c r="H159" s="78">
        <f t="shared" si="5"/>
        <v>65.619601239689658</v>
      </c>
      <c r="I159" s="69">
        <v>65.619601239689658</v>
      </c>
      <c r="J159" s="75"/>
    </row>
    <row r="160" spans="1:10" ht="15">
      <c r="A160" s="33">
        <v>158</v>
      </c>
      <c r="B160" s="67" t="s">
        <v>249</v>
      </c>
      <c r="C160" s="72" t="s">
        <v>206</v>
      </c>
      <c r="D160" s="84">
        <f>VLOOKUP(C160,'[1]院内（不含公式）'!$D$5:$U$198,18,FALSE)</f>
        <v>0</v>
      </c>
      <c r="E160" s="68">
        <v>0</v>
      </c>
      <c r="F160" s="70"/>
      <c r="G160" s="86">
        <f t="shared" si="4"/>
        <v>0</v>
      </c>
      <c r="H160" s="78">
        <f t="shared" si="5"/>
        <v>0</v>
      </c>
      <c r="I160" s="69">
        <v>0</v>
      </c>
      <c r="J160" s="75"/>
    </row>
    <row r="161" spans="1:10" ht="15">
      <c r="A161" s="33">
        <v>159</v>
      </c>
      <c r="B161" s="67" t="s">
        <v>249</v>
      </c>
      <c r="C161" s="72" t="s">
        <v>207</v>
      </c>
      <c r="D161" s="84">
        <v>0</v>
      </c>
      <c r="E161" s="68">
        <v>0</v>
      </c>
      <c r="F161" s="70"/>
      <c r="G161" s="86">
        <f t="shared" si="4"/>
        <v>0</v>
      </c>
      <c r="H161" s="78">
        <f t="shared" si="5"/>
        <v>0</v>
      </c>
      <c r="I161" s="69">
        <v>0</v>
      </c>
      <c r="J161" s="75"/>
    </row>
    <row r="162" spans="1:10" ht="15">
      <c r="A162" s="33">
        <v>160</v>
      </c>
      <c r="B162" s="67" t="s">
        <v>249</v>
      </c>
      <c r="C162" s="71" t="s">
        <v>208</v>
      </c>
      <c r="D162" s="84">
        <v>0</v>
      </c>
      <c r="E162" s="68">
        <v>0</v>
      </c>
      <c r="F162" s="70"/>
      <c r="G162" s="86">
        <f t="shared" si="4"/>
        <v>0</v>
      </c>
      <c r="H162" s="78">
        <f t="shared" si="5"/>
        <v>0</v>
      </c>
      <c r="I162" s="69">
        <v>0</v>
      </c>
      <c r="J162" s="75"/>
    </row>
    <row r="163" spans="1:10" ht="15">
      <c r="A163" s="33">
        <v>161</v>
      </c>
      <c r="B163" s="67" t="s">
        <v>249</v>
      </c>
      <c r="C163" s="72" t="s">
        <v>209</v>
      </c>
      <c r="D163" s="84">
        <v>0</v>
      </c>
      <c r="E163" s="68">
        <v>0</v>
      </c>
      <c r="F163" s="70"/>
      <c r="G163" s="86">
        <f t="shared" si="4"/>
        <v>0</v>
      </c>
      <c r="H163" s="78">
        <f t="shared" si="5"/>
        <v>0</v>
      </c>
      <c r="I163" s="69">
        <v>0</v>
      </c>
      <c r="J163" s="75"/>
    </row>
    <row r="164" spans="1:10" ht="15">
      <c r="A164" s="33">
        <v>162</v>
      </c>
      <c r="B164" s="67" t="s">
        <v>249</v>
      </c>
      <c r="C164" s="71" t="s">
        <v>210</v>
      </c>
      <c r="D164" s="84">
        <v>0</v>
      </c>
      <c r="E164" s="68">
        <v>0</v>
      </c>
      <c r="F164" s="70"/>
      <c r="G164" s="86">
        <f t="shared" si="4"/>
        <v>0</v>
      </c>
      <c r="H164" s="78">
        <f t="shared" si="5"/>
        <v>0</v>
      </c>
      <c r="I164" s="69">
        <v>0</v>
      </c>
      <c r="J164" s="75"/>
    </row>
    <row r="165" spans="1:10" ht="15">
      <c r="A165" s="33">
        <v>163</v>
      </c>
      <c r="B165" s="67" t="s">
        <v>249</v>
      </c>
      <c r="C165" s="71" t="s">
        <v>211</v>
      </c>
      <c r="D165" s="84">
        <v>0</v>
      </c>
      <c r="E165" s="68">
        <v>0</v>
      </c>
      <c r="F165" s="70"/>
      <c r="G165" s="86">
        <f t="shared" si="4"/>
        <v>0</v>
      </c>
      <c r="H165" s="78">
        <f t="shared" si="5"/>
        <v>0</v>
      </c>
      <c r="I165" s="69">
        <v>0</v>
      </c>
      <c r="J165" s="75"/>
    </row>
    <row r="166" spans="1:10" ht="15">
      <c r="A166" s="33">
        <v>164</v>
      </c>
      <c r="B166" s="67" t="s">
        <v>1249</v>
      </c>
      <c r="C166" s="71" t="s">
        <v>27</v>
      </c>
      <c r="D166" s="84">
        <v>225.74</v>
      </c>
      <c r="E166" s="68">
        <v>0</v>
      </c>
      <c r="F166" s="70"/>
      <c r="G166" s="86">
        <f t="shared" si="4"/>
        <v>225.74</v>
      </c>
      <c r="H166" s="78">
        <f t="shared" si="5"/>
        <v>40.483653413084298</v>
      </c>
      <c r="I166" s="69">
        <v>40.483653413084298</v>
      </c>
      <c r="J166" s="75"/>
    </row>
    <row r="167" spans="1:10">
      <c r="D167" s="85">
        <f>SUM(D3:D166)</f>
        <v>38809.501305833357</v>
      </c>
      <c r="E167" s="85">
        <f>SUM(E3:E166)</f>
        <v>2386.7700399999999</v>
      </c>
    </row>
  </sheetData>
  <phoneticPr fontId="3" type="noConversion"/>
  <pageMargins left="0.74803149606299213" right="0.74803149606299213" top="0.98425196850393704" bottom="0.98425196850393704" header="0.51181102362204722" footer="0.51181102362204722"/>
  <pageSetup paperSize="9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4"/>
  <sheetViews>
    <sheetView workbookViewId="0">
      <selection activeCell="D7" sqref="D7"/>
    </sheetView>
  </sheetViews>
  <sheetFormatPr defaultColWidth="9" defaultRowHeight="15"/>
  <cols>
    <col min="1" max="1" width="5.25" style="15" bestFit="1" customWidth="1"/>
    <col min="2" max="2" width="10.33203125" style="15" customWidth="1"/>
    <col min="3" max="3" width="15.08203125" style="15" customWidth="1"/>
    <col min="4" max="4" width="12.25" style="122" customWidth="1"/>
    <col min="5" max="5" width="10.25" style="122" bestFit="1" customWidth="1"/>
    <col min="6" max="6" width="29.5" style="15" customWidth="1"/>
    <col min="7" max="16384" width="9" style="15"/>
  </cols>
  <sheetData>
    <row r="1" spans="1:6" ht="27" customHeight="1">
      <c r="A1" s="142" t="s">
        <v>1287</v>
      </c>
      <c r="B1" s="142"/>
      <c r="C1" s="142"/>
      <c r="D1" s="142"/>
      <c r="E1" s="142"/>
      <c r="F1" s="142"/>
    </row>
    <row r="2" spans="1:6">
      <c r="A2" s="113" t="s">
        <v>57</v>
      </c>
      <c r="B2" s="113" t="s">
        <v>26</v>
      </c>
      <c r="C2" s="113" t="s">
        <v>58</v>
      </c>
      <c r="D2" s="113" t="s">
        <v>59</v>
      </c>
      <c r="E2" s="113" t="s">
        <v>60</v>
      </c>
      <c r="F2" s="113" t="s">
        <v>1271</v>
      </c>
    </row>
    <row r="3" spans="1:6">
      <c r="A3" s="16">
        <v>1</v>
      </c>
      <c r="B3" s="109" t="s">
        <v>113</v>
      </c>
      <c r="C3" s="108" t="str">
        <f>VLOOKUP(B3,成绩明细表!$C:$D,2,FALSE)</f>
        <v>教授</v>
      </c>
      <c r="D3" s="17">
        <v>260.59587922169368</v>
      </c>
      <c r="E3" s="18" t="s">
        <v>62</v>
      </c>
      <c r="F3" s="16"/>
    </row>
    <row r="4" spans="1:6">
      <c r="A4" s="16">
        <v>2</v>
      </c>
      <c r="B4" s="109" t="s">
        <v>145</v>
      </c>
      <c r="C4" s="108" t="str">
        <f>VLOOKUP(B4,成绩明细表!$C:$D,2,FALSE)</f>
        <v>教授</v>
      </c>
      <c r="D4" s="17">
        <v>234.11504424778761</v>
      </c>
      <c r="E4" s="18" t="s">
        <v>61</v>
      </c>
      <c r="F4" s="16"/>
    </row>
    <row r="5" spans="1:6">
      <c r="A5" s="16">
        <v>3</v>
      </c>
      <c r="B5" s="108" t="s">
        <v>94</v>
      </c>
      <c r="C5" s="108" t="str">
        <f>VLOOKUP(B5,成绩明细表!$C:$D,2,FALSE)</f>
        <v>教授</v>
      </c>
      <c r="D5" s="17">
        <v>221.09292035398232</v>
      </c>
      <c r="E5" s="18" t="s">
        <v>61</v>
      </c>
      <c r="F5" s="16"/>
    </row>
    <row r="6" spans="1:6">
      <c r="A6" s="16">
        <v>4</v>
      </c>
      <c r="B6" s="109" t="s">
        <v>126</v>
      </c>
      <c r="C6" s="108" t="str">
        <f>VLOOKUP(B6,成绩明细表!$C:$D,2,FALSE)</f>
        <v>教授</v>
      </c>
      <c r="D6" s="17">
        <v>216.98230088495575</v>
      </c>
      <c r="E6" s="18" t="s">
        <v>62</v>
      </c>
      <c r="F6" s="16"/>
    </row>
    <row r="7" spans="1:6">
      <c r="A7" s="16">
        <v>5</v>
      </c>
      <c r="B7" s="109" t="s">
        <v>165</v>
      </c>
      <c r="C7" s="108" t="str">
        <f>VLOOKUP(B7,成绩明细表!$C:$D,2,FALSE)</f>
        <v>教授</v>
      </c>
      <c r="D7" s="17">
        <v>192.08322805730018</v>
      </c>
      <c r="E7" s="18" t="s">
        <v>62</v>
      </c>
      <c r="F7" s="16"/>
    </row>
    <row r="8" spans="1:6">
      <c r="A8" s="16">
        <v>6</v>
      </c>
      <c r="B8" s="108" t="s">
        <v>1269</v>
      </c>
      <c r="C8" s="108" t="str">
        <f>VLOOKUP(B8,成绩明细表!$C:$D,2,FALSE)</f>
        <v>教授</v>
      </c>
      <c r="D8" s="17">
        <v>181.43829481735355</v>
      </c>
      <c r="E8" s="18" t="s">
        <v>62</v>
      </c>
      <c r="F8" s="16"/>
    </row>
    <row r="9" spans="1:6">
      <c r="A9" s="16">
        <v>7</v>
      </c>
      <c r="B9" s="108" t="s">
        <v>93</v>
      </c>
      <c r="C9" s="108" t="str">
        <f>VLOOKUP(B9,成绩明细表!$C:$D,2,FALSE)</f>
        <v>教授</v>
      </c>
      <c r="D9" s="17">
        <v>150.02390349775635</v>
      </c>
      <c r="E9" s="18" t="s">
        <v>62</v>
      </c>
      <c r="F9" s="16"/>
    </row>
    <row r="10" spans="1:6">
      <c r="A10" s="16">
        <v>8</v>
      </c>
      <c r="B10" s="109" t="s">
        <v>228</v>
      </c>
      <c r="C10" s="108" t="str">
        <f>VLOOKUP(B10,成绩明细表!$C:$D,2,FALSE)</f>
        <v>教授</v>
      </c>
      <c r="D10" s="17">
        <v>140.4237392888794</v>
      </c>
      <c r="E10" s="18" t="s">
        <v>63</v>
      </c>
      <c r="F10" s="16"/>
    </row>
    <row r="11" spans="1:6">
      <c r="A11" s="16">
        <v>9</v>
      </c>
      <c r="B11" s="109" t="s">
        <v>184</v>
      </c>
      <c r="C11" s="108" t="str">
        <f>VLOOKUP(B11,成绩明细表!$C:$D,2,FALSE)</f>
        <v>教授</v>
      </c>
      <c r="D11" s="17">
        <v>135.63701549363964</v>
      </c>
      <c r="E11" s="18" t="s">
        <v>63</v>
      </c>
      <c r="F11" s="16"/>
    </row>
    <row r="12" spans="1:6">
      <c r="A12" s="16">
        <v>10</v>
      </c>
      <c r="B12" s="109" t="s">
        <v>220</v>
      </c>
      <c r="C12" s="108" t="str">
        <f>VLOOKUP(B12,成绩明细表!$C:$D,2,FALSE)</f>
        <v>研究员</v>
      </c>
      <c r="D12" s="17">
        <v>133.92591974561603</v>
      </c>
      <c r="E12" s="16" t="s">
        <v>63</v>
      </c>
      <c r="F12" s="16"/>
    </row>
    <row r="13" spans="1:6">
      <c r="A13" s="16">
        <v>11</v>
      </c>
      <c r="B13" s="109" t="s">
        <v>101</v>
      </c>
      <c r="C13" s="108" t="str">
        <f>VLOOKUP(B13,成绩明细表!$C:$D,2,FALSE)</f>
        <v>教授</v>
      </c>
      <c r="D13" s="17">
        <v>108.42430264912056</v>
      </c>
      <c r="E13" s="16" t="s">
        <v>63</v>
      </c>
      <c r="F13" s="16"/>
    </row>
    <row r="14" spans="1:6">
      <c r="A14" s="16">
        <v>12</v>
      </c>
      <c r="B14" s="109" t="s">
        <v>138</v>
      </c>
      <c r="C14" s="108" t="str">
        <f>VLOOKUP(B14,成绩明细表!$C:$D,2,FALSE)</f>
        <v>教授</v>
      </c>
      <c r="D14" s="17">
        <v>70.576683993167251</v>
      </c>
      <c r="E14" s="16" t="s">
        <v>63</v>
      </c>
      <c r="F14" s="16"/>
    </row>
    <row r="15" spans="1:6">
      <c r="A15" s="16">
        <v>13</v>
      </c>
      <c r="B15" s="111" t="s">
        <v>224</v>
      </c>
      <c r="C15" s="108" t="str">
        <f>VLOOKUP(B15,成绩明细表!$C:$D,2,FALSE)</f>
        <v>副教授</v>
      </c>
      <c r="D15" s="17">
        <v>364.04867256637169</v>
      </c>
      <c r="E15" s="16" t="s">
        <v>61</v>
      </c>
      <c r="F15" s="16"/>
    </row>
    <row r="16" spans="1:6">
      <c r="A16" s="16">
        <v>14</v>
      </c>
      <c r="B16" s="111" t="s">
        <v>121</v>
      </c>
      <c r="C16" s="108" t="str">
        <f>VLOOKUP(B16,成绩明细表!$C:$D,2,FALSE)</f>
        <v>副教授</v>
      </c>
      <c r="D16" s="17">
        <v>333.28318584070797</v>
      </c>
      <c r="E16" s="16" t="s">
        <v>61</v>
      </c>
      <c r="F16" s="16"/>
    </row>
    <row r="17" spans="1:6">
      <c r="A17" s="16">
        <v>15</v>
      </c>
      <c r="B17" s="111" t="s">
        <v>119</v>
      </c>
      <c r="C17" s="108" t="str">
        <f>VLOOKUP(B17,成绩明细表!$C:$D,2,FALSE)</f>
        <v>副教授</v>
      </c>
      <c r="D17" s="17">
        <v>255.73434881699643</v>
      </c>
      <c r="E17" s="16" t="s">
        <v>61</v>
      </c>
      <c r="F17" s="16"/>
    </row>
    <row r="18" spans="1:6">
      <c r="A18" s="16">
        <v>16</v>
      </c>
      <c r="B18" s="111" t="s">
        <v>185</v>
      </c>
      <c r="C18" s="108" t="str">
        <f>VLOOKUP(B18,成绩明细表!$C:$D,2,FALSE)</f>
        <v>副教授</v>
      </c>
      <c r="D18" s="17">
        <v>242.37478077702747</v>
      </c>
      <c r="E18" s="16" t="s">
        <v>61</v>
      </c>
      <c r="F18" s="16"/>
    </row>
    <row r="19" spans="1:6">
      <c r="A19" s="16">
        <v>17</v>
      </c>
      <c r="B19" s="111" t="s">
        <v>149</v>
      </c>
      <c r="C19" s="108" t="str">
        <f>VLOOKUP(B19,成绩明细表!$C:$D,2,FALSE)</f>
        <v>副教授</v>
      </c>
      <c r="D19" s="17">
        <v>239.17699115044249</v>
      </c>
      <c r="E19" s="16" t="s">
        <v>61</v>
      </c>
      <c r="F19" s="16"/>
    </row>
    <row r="20" spans="1:6">
      <c r="A20" s="16">
        <v>18</v>
      </c>
      <c r="B20" s="111" t="s">
        <v>150</v>
      </c>
      <c r="C20" s="108" t="str">
        <f>VLOOKUP(B20,成绩明细表!$C:$D,2,FALSE)</f>
        <v>副教授</v>
      </c>
      <c r="D20" s="17">
        <v>237.89246829119764</v>
      </c>
      <c r="E20" s="16" t="s">
        <v>61</v>
      </c>
      <c r="F20" s="16"/>
    </row>
    <row r="21" spans="1:6">
      <c r="A21" s="16">
        <v>19</v>
      </c>
      <c r="B21" s="111" t="s">
        <v>123</v>
      </c>
      <c r="C21" s="108" t="str">
        <f>VLOOKUP(B21,成绩明细表!$C:$D,2,FALSE)</f>
        <v>副教授</v>
      </c>
      <c r="D21" s="17">
        <v>231.10678304308118</v>
      </c>
      <c r="E21" s="18" t="s">
        <v>62</v>
      </c>
      <c r="F21" s="16"/>
    </row>
    <row r="22" spans="1:6">
      <c r="A22" s="16">
        <v>20</v>
      </c>
      <c r="B22" s="111" t="s">
        <v>166</v>
      </c>
      <c r="C22" s="108" t="str">
        <f>VLOOKUP(B22,成绩明细表!$C:$D,2,FALSE)</f>
        <v>副研究员</v>
      </c>
      <c r="D22" s="17">
        <v>223.35840707964604</v>
      </c>
      <c r="E22" s="18" t="s">
        <v>61</v>
      </c>
      <c r="F22" s="16"/>
    </row>
    <row r="23" spans="1:6">
      <c r="A23" s="16">
        <v>21</v>
      </c>
      <c r="B23" s="111" t="s">
        <v>183</v>
      </c>
      <c r="C23" s="108" t="str">
        <f>VLOOKUP(B23,成绩明细表!$C:$D,2,FALSE)</f>
        <v>副教授</v>
      </c>
      <c r="D23" s="17">
        <v>214.30418837816256</v>
      </c>
      <c r="E23" s="18" t="s">
        <v>61</v>
      </c>
      <c r="F23" s="16"/>
    </row>
    <row r="24" spans="1:6">
      <c r="A24" s="16">
        <v>22</v>
      </c>
      <c r="B24" s="111" t="s">
        <v>116</v>
      </c>
      <c r="C24" s="108" t="str">
        <f>VLOOKUP(B24,成绩明细表!$C:$D,2,FALSE)</f>
        <v>副教授</v>
      </c>
      <c r="D24" s="17">
        <v>208.82069057757946</v>
      </c>
      <c r="E24" s="18" t="s">
        <v>62</v>
      </c>
      <c r="F24" s="16"/>
    </row>
    <row r="25" spans="1:6">
      <c r="A25" s="16">
        <v>23</v>
      </c>
      <c r="B25" s="111" t="s">
        <v>193</v>
      </c>
      <c r="C25" s="108" t="str">
        <f>VLOOKUP(B25,成绩明细表!$C:$D,2,FALSE)</f>
        <v>副教授</v>
      </c>
      <c r="D25" s="17">
        <v>201.8621053197835</v>
      </c>
      <c r="E25" s="18" t="s">
        <v>62</v>
      </c>
      <c r="F25" s="16"/>
    </row>
    <row r="26" spans="1:6">
      <c r="A26" s="16">
        <v>24</v>
      </c>
      <c r="B26" s="111" t="s">
        <v>92</v>
      </c>
      <c r="C26" s="108" t="str">
        <f>VLOOKUP(B26,成绩明细表!$C:$D,2,FALSE)</f>
        <v>副教授</v>
      </c>
      <c r="D26" s="17">
        <v>199.87009696281805</v>
      </c>
      <c r="E26" s="18" t="s">
        <v>62</v>
      </c>
      <c r="F26" s="16"/>
    </row>
    <row r="27" spans="1:6">
      <c r="A27" s="16">
        <v>25</v>
      </c>
      <c r="B27" s="111" t="s">
        <v>188</v>
      </c>
      <c r="C27" s="108" t="str">
        <f>VLOOKUP(B27,成绩明细表!$C:$D,2,FALSE)</f>
        <v>副教授</v>
      </c>
      <c r="D27" s="17">
        <v>192.69878575453583</v>
      </c>
      <c r="E27" s="18" t="s">
        <v>62</v>
      </c>
      <c r="F27" s="16"/>
    </row>
    <row r="28" spans="1:6">
      <c r="A28" s="16">
        <v>26</v>
      </c>
      <c r="B28" s="111" t="s">
        <v>134</v>
      </c>
      <c r="C28" s="108" t="str">
        <f>VLOOKUP(B28,成绩明细表!$C:$D,2,FALSE)</f>
        <v>副教授</v>
      </c>
      <c r="D28" s="17">
        <v>191.99115044247787</v>
      </c>
      <c r="E28" s="18" t="s">
        <v>62</v>
      </c>
      <c r="F28" s="16"/>
    </row>
    <row r="29" spans="1:6">
      <c r="A29" s="16">
        <v>27</v>
      </c>
      <c r="B29" s="111" t="s">
        <v>152</v>
      </c>
      <c r="C29" s="108" t="str">
        <f>VLOOKUP(B29,成绩明细表!$C:$D,2,FALSE)</f>
        <v>副教授</v>
      </c>
      <c r="D29" s="17">
        <v>190.1900006341279</v>
      </c>
      <c r="E29" s="18" t="s">
        <v>62</v>
      </c>
      <c r="F29" s="16"/>
    </row>
    <row r="30" spans="1:6">
      <c r="A30" s="16">
        <v>28</v>
      </c>
      <c r="B30" s="111" t="s">
        <v>102</v>
      </c>
      <c r="C30" s="108" t="str">
        <f>VLOOKUP(B30,成绩明细表!$C:$D,2,FALSE)</f>
        <v>副教授</v>
      </c>
      <c r="D30" s="17">
        <v>187.20896584288943</v>
      </c>
      <c r="E30" s="18" t="s">
        <v>62</v>
      </c>
      <c r="F30" s="16"/>
    </row>
    <row r="31" spans="1:6">
      <c r="A31" s="16">
        <v>29</v>
      </c>
      <c r="B31" s="111" t="s">
        <v>114</v>
      </c>
      <c r="C31" s="108" t="str">
        <f>VLOOKUP(B31,成绩明细表!$C:$D,2,FALSE)</f>
        <v>副教授</v>
      </c>
      <c r="D31" s="17">
        <v>187.01024602702927</v>
      </c>
      <c r="E31" s="18" t="s">
        <v>62</v>
      </c>
      <c r="F31" s="16"/>
    </row>
    <row r="32" spans="1:6">
      <c r="A32" s="16">
        <v>30</v>
      </c>
      <c r="B32" s="111" t="s">
        <v>172</v>
      </c>
      <c r="C32" s="108" t="str">
        <f>VLOOKUP(B32,成绩明细表!$C:$D,2,FALSE)</f>
        <v>副教授</v>
      </c>
      <c r="D32" s="17">
        <v>185.31622499826369</v>
      </c>
      <c r="E32" s="18" t="s">
        <v>62</v>
      </c>
      <c r="F32" s="16"/>
    </row>
    <row r="33" spans="1:6">
      <c r="A33" s="16">
        <v>31</v>
      </c>
      <c r="B33" s="111" t="s">
        <v>230</v>
      </c>
      <c r="C33" s="108" t="str">
        <f>VLOOKUP(B33,成绩明细表!$C:$D,2,FALSE)</f>
        <v>副教授</v>
      </c>
      <c r="D33" s="17">
        <v>184.77713486827881</v>
      </c>
      <c r="E33" s="18" t="s">
        <v>62</v>
      </c>
      <c r="F33" s="16"/>
    </row>
    <row r="34" spans="1:6">
      <c r="A34" s="16">
        <v>32</v>
      </c>
      <c r="B34" s="111" t="s">
        <v>124</v>
      </c>
      <c r="C34" s="108" t="str">
        <f>VLOOKUP(B34,成绩明细表!$C:$D,2,FALSE)</f>
        <v>副教授</v>
      </c>
      <c r="D34" s="17">
        <v>170.02956592100449</v>
      </c>
      <c r="E34" s="18" t="s">
        <v>62</v>
      </c>
      <c r="F34" s="16"/>
    </row>
    <row r="35" spans="1:6">
      <c r="A35" s="16">
        <v>33</v>
      </c>
      <c r="B35" s="111" t="s">
        <v>160</v>
      </c>
      <c r="C35" s="108" t="str">
        <f>VLOOKUP(B35,成绩明细表!$C:$D,2,FALSE)</f>
        <v>副教授</v>
      </c>
      <c r="D35" s="17">
        <v>168.54738385094248</v>
      </c>
      <c r="E35" s="18" t="s">
        <v>62</v>
      </c>
      <c r="F35" s="16"/>
    </row>
    <row r="36" spans="1:6">
      <c r="A36" s="16">
        <v>34</v>
      </c>
      <c r="B36" s="111" t="s">
        <v>187</v>
      </c>
      <c r="C36" s="108" t="str">
        <f>VLOOKUP(B36,成绩明细表!$C:$D,2,FALSE)</f>
        <v>副教授</v>
      </c>
      <c r="D36" s="17">
        <v>167.11973488375244</v>
      </c>
      <c r="E36" s="18" t="s">
        <v>62</v>
      </c>
      <c r="F36" s="16"/>
    </row>
    <row r="37" spans="1:6">
      <c r="A37" s="16">
        <v>35</v>
      </c>
      <c r="B37" s="111" t="s">
        <v>147</v>
      </c>
      <c r="C37" s="108" t="str">
        <f>VLOOKUP(B37,成绩明细表!$C:$D,2,FALSE)</f>
        <v>副教授</v>
      </c>
      <c r="D37" s="17">
        <v>161.07280628618494</v>
      </c>
      <c r="E37" s="18" t="s">
        <v>62</v>
      </c>
      <c r="F37" s="16"/>
    </row>
    <row r="38" spans="1:6">
      <c r="A38" s="16">
        <v>36</v>
      </c>
      <c r="B38" s="111" t="s">
        <v>1258</v>
      </c>
      <c r="C38" s="108" t="str">
        <f>VLOOKUP(B38,成绩明细表!$C:$D,2,FALSE)</f>
        <v>副教授</v>
      </c>
      <c r="D38" s="17">
        <v>157.86954265774398</v>
      </c>
      <c r="E38" s="18" t="s">
        <v>62</v>
      </c>
      <c r="F38" s="16"/>
    </row>
    <row r="39" spans="1:6">
      <c r="A39" s="16">
        <v>37</v>
      </c>
      <c r="B39" s="111" t="s">
        <v>171</v>
      </c>
      <c r="C39" s="108" t="str">
        <f>VLOOKUP(B39,成绩明细表!$C:$D,2,FALSE)</f>
        <v>高级实验师</v>
      </c>
      <c r="D39" s="17">
        <v>154.33186381354304</v>
      </c>
      <c r="E39" s="18" t="s">
        <v>62</v>
      </c>
      <c r="F39" s="16"/>
    </row>
    <row r="40" spans="1:6">
      <c r="A40" s="16">
        <v>38</v>
      </c>
      <c r="B40" s="111" t="s">
        <v>125</v>
      </c>
      <c r="C40" s="108" t="str">
        <f>VLOOKUP(B40,成绩明细表!$C:$D,2,FALSE)</f>
        <v>副教授</v>
      </c>
      <c r="D40" s="17">
        <v>145.40722735954256</v>
      </c>
      <c r="E40" s="18" t="s">
        <v>63</v>
      </c>
      <c r="F40" s="16"/>
    </row>
    <row r="41" spans="1:6">
      <c r="A41" s="16">
        <v>39</v>
      </c>
      <c r="B41" s="111" t="s">
        <v>1270</v>
      </c>
      <c r="C41" s="108" t="str">
        <f>VLOOKUP(B41,成绩明细表!$C:$D,2,FALSE)</f>
        <v>副研究员</v>
      </c>
      <c r="D41" s="17">
        <v>145.08542332458873</v>
      </c>
      <c r="E41" s="16" t="s">
        <v>63</v>
      </c>
      <c r="F41" s="16"/>
    </row>
    <row r="42" spans="1:6">
      <c r="A42" s="16">
        <v>40</v>
      </c>
      <c r="B42" s="111" t="s">
        <v>216</v>
      </c>
      <c r="C42" s="108" t="str">
        <f>VLOOKUP(B42,成绩明细表!$C:$D,2,FALSE)</f>
        <v>副教授</v>
      </c>
      <c r="D42" s="17">
        <v>144.17423107788039</v>
      </c>
      <c r="E42" s="16" t="s">
        <v>63</v>
      </c>
      <c r="F42" s="16"/>
    </row>
    <row r="43" spans="1:6">
      <c r="A43" s="16">
        <v>41</v>
      </c>
      <c r="B43" s="111" t="s">
        <v>117</v>
      </c>
      <c r="C43" s="108" t="str">
        <f>VLOOKUP(B43,成绩明细表!$C:$D,2,FALSE)</f>
        <v>副教授</v>
      </c>
      <c r="D43" s="17">
        <v>136.23465399518537</v>
      </c>
      <c r="E43" s="16" t="s">
        <v>63</v>
      </c>
      <c r="F43" s="16"/>
    </row>
    <row r="44" spans="1:6">
      <c r="A44" s="16">
        <v>42</v>
      </c>
      <c r="B44" s="111" t="s">
        <v>186</v>
      </c>
      <c r="C44" s="108" t="str">
        <f>VLOOKUP(B44,成绩明细表!$C:$D,2,FALSE)</f>
        <v>副教授</v>
      </c>
      <c r="D44" s="17">
        <v>127.93555484565942</v>
      </c>
      <c r="E44" s="16" t="s">
        <v>63</v>
      </c>
      <c r="F44" s="16"/>
    </row>
    <row r="45" spans="1:6">
      <c r="A45" s="16">
        <v>43</v>
      </c>
      <c r="B45" s="111" t="s">
        <v>222</v>
      </c>
      <c r="C45" s="108" t="str">
        <f>VLOOKUP(B45,成绩明细表!$C:$D,2,FALSE)</f>
        <v>副研究员</v>
      </c>
      <c r="D45" s="17">
        <v>127.43728820765719</v>
      </c>
      <c r="E45" s="16" t="s">
        <v>63</v>
      </c>
      <c r="F45" s="16"/>
    </row>
    <row r="46" spans="1:6">
      <c r="A46" s="16">
        <v>44</v>
      </c>
      <c r="B46" s="111" t="s">
        <v>241</v>
      </c>
      <c r="C46" s="108" t="str">
        <f>VLOOKUP(B46,成绩明细表!$C:$D,2,FALSE)</f>
        <v>副教授</v>
      </c>
      <c r="D46" s="17">
        <v>126.35636129779091</v>
      </c>
      <c r="E46" s="16" t="s">
        <v>63</v>
      </c>
      <c r="F46" s="16"/>
    </row>
    <row r="47" spans="1:6">
      <c r="A47" s="16">
        <v>45</v>
      </c>
      <c r="B47" s="111" t="s">
        <v>236</v>
      </c>
      <c r="C47" s="108" t="str">
        <f>VLOOKUP(B47,成绩明细表!$C:$D,2,FALSE)</f>
        <v>副研究员</v>
      </c>
      <c r="D47" s="17">
        <v>119.4706695847897</v>
      </c>
      <c r="E47" s="16" t="s">
        <v>63</v>
      </c>
      <c r="F47" s="16"/>
    </row>
    <row r="48" spans="1:6">
      <c r="A48" s="16">
        <v>46</v>
      </c>
      <c r="B48" s="111" t="s">
        <v>213</v>
      </c>
      <c r="C48" s="108" t="str">
        <f>VLOOKUP(B48,成绩明细表!$C:$D,2,FALSE)</f>
        <v>副教授</v>
      </c>
      <c r="D48" s="17">
        <v>118.25938815123885</v>
      </c>
      <c r="E48" s="16" t="s">
        <v>63</v>
      </c>
      <c r="F48" s="16"/>
    </row>
    <row r="49" spans="1:6">
      <c r="A49" s="16">
        <v>47</v>
      </c>
      <c r="B49" s="111" t="s">
        <v>155</v>
      </c>
      <c r="C49" s="108" t="str">
        <f>VLOOKUP(B49,成绩明细表!$C:$D,2,FALSE)</f>
        <v>副教授</v>
      </c>
      <c r="D49" s="17">
        <v>113.26047635647821</v>
      </c>
      <c r="E49" s="16" t="s">
        <v>63</v>
      </c>
      <c r="F49" s="16"/>
    </row>
    <row r="50" spans="1:6">
      <c r="A50" s="16">
        <v>48</v>
      </c>
      <c r="B50" s="111" t="s">
        <v>194</v>
      </c>
      <c r="C50" s="108" t="str">
        <f>VLOOKUP(B50,成绩明细表!$C:$D,2,FALSE)</f>
        <v>副教授</v>
      </c>
      <c r="D50" s="17">
        <v>100.65753895364128</v>
      </c>
      <c r="E50" s="16" t="s">
        <v>63</v>
      </c>
      <c r="F50" s="16"/>
    </row>
    <row r="51" spans="1:6">
      <c r="A51" s="16">
        <v>49</v>
      </c>
      <c r="B51" s="111" t="s">
        <v>217</v>
      </c>
      <c r="C51" s="108" t="str">
        <f>VLOOKUP(B51,成绩明细表!$C:$D,2,FALSE)</f>
        <v>副教授</v>
      </c>
      <c r="D51" s="17">
        <v>85.157531217214569</v>
      </c>
      <c r="E51" s="16" t="s">
        <v>63</v>
      </c>
      <c r="F51" s="16"/>
    </row>
    <row r="52" spans="1:6">
      <c r="A52" s="16">
        <v>50</v>
      </c>
      <c r="B52" s="111" t="s">
        <v>235</v>
      </c>
      <c r="C52" s="108" t="str">
        <f>VLOOKUP(B52,成绩明细表!$C:$D,2,FALSE)</f>
        <v>副教授</v>
      </c>
      <c r="D52" s="17">
        <v>84.075685608793492</v>
      </c>
      <c r="E52" s="16" t="s">
        <v>63</v>
      </c>
      <c r="F52" s="16"/>
    </row>
    <row r="53" spans="1:6">
      <c r="A53" s="16">
        <v>51</v>
      </c>
      <c r="B53" s="111" t="s">
        <v>192</v>
      </c>
      <c r="C53" s="108" t="str">
        <f>VLOOKUP(B53,成绩明细表!$C:$D,2,FALSE)</f>
        <v>副教授</v>
      </c>
      <c r="D53" s="17">
        <v>83.971475048860071</v>
      </c>
      <c r="E53" s="16" t="s">
        <v>63</v>
      </c>
      <c r="F53" s="16"/>
    </row>
    <row r="54" spans="1:6">
      <c r="A54" s="16">
        <v>52</v>
      </c>
      <c r="B54" s="111" t="s">
        <v>191</v>
      </c>
      <c r="C54" s="108" t="str">
        <f>VLOOKUP(B54,成绩明细表!$C:$D,2,FALSE)</f>
        <v>副教授</v>
      </c>
      <c r="D54" s="17">
        <v>79.458992743123432</v>
      </c>
      <c r="E54" s="16" t="s">
        <v>63</v>
      </c>
      <c r="F54" s="16"/>
    </row>
    <row r="55" spans="1:6">
      <c r="A55" s="16">
        <v>53</v>
      </c>
      <c r="B55" s="111" t="s">
        <v>118</v>
      </c>
      <c r="C55" s="108" t="str">
        <f>VLOOKUP(B55,成绩明细表!$C:$D,2,FALSE)</f>
        <v>副教授</v>
      </c>
      <c r="D55" s="17">
        <v>0</v>
      </c>
      <c r="E55" s="16" t="s">
        <v>1274</v>
      </c>
      <c r="F55" s="124" t="s">
        <v>1275</v>
      </c>
    </row>
    <row r="56" spans="1:6">
      <c r="A56" s="16">
        <v>54</v>
      </c>
      <c r="B56" s="111" t="s">
        <v>169</v>
      </c>
      <c r="C56" s="108" t="str">
        <f>VLOOKUP(B56,成绩明细表!$C:$D,2,FALSE)</f>
        <v>讲师</v>
      </c>
      <c r="D56" s="17">
        <v>340.52962077340618</v>
      </c>
      <c r="E56" s="16" t="s">
        <v>61</v>
      </c>
      <c r="F56" s="16"/>
    </row>
    <row r="57" spans="1:6">
      <c r="A57" s="16">
        <v>55</v>
      </c>
      <c r="B57" s="111" t="s">
        <v>176</v>
      </c>
      <c r="C57" s="108" t="str">
        <f>VLOOKUP(B57,成绩明细表!$C:$D,2,FALSE)</f>
        <v>助教</v>
      </c>
      <c r="D57" s="17">
        <v>232.02643628909232</v>
      </c>
      <c r="E57" s="16" t="s">
        <v>62</v>
      </c>
      <c r="F57" s="16"/>
    </row>
    <row r="58" spans="1:6">
      <c r="A58" s="16">
        <v>56</v>
      </c>
      <c r="B58" s="111" t="s">
        <v>120</v>
      </c>
      <c r="C58" s="108" t="str">
        <f>VLOOKUP(B58,成绩明细表!$C:$D,2,FALSE)</f>
        <v>讲师</v>
      </c>
      <c r="D58" s="17">
        <v>225.00239246869353</v>
      </c>
      <c r="E58" s="16" t="s">
        <v>61</v>
      </c>
      <c r="F58" s="16"/>
    </row>
    <row r="59" spans="1:6">
      <c r="A59" s="16">
        <v>57</v>
      </c>
      <c r="B59" s="111" t="s">
        <v>170</v>
      </c>
      <c r="C59" s="108" t="str">
        <f>VLOOKUP(B59,成绩明细表!$C:$D,2,FALSE)</f>
        <v>实验师</v>
      </c>
      <c r="D59" s="17">
        <v>217.27876106194691</v>
      </c>
      <c r="E59" s="16" t="s">
        <v>61</v>
      </c>
      <c r="F59" s="16"/>
    </row>
    <row r="60" spans="1:6">
      <c r="A60" s="16">
        <v>58</v>
      </c>
      <c r="B60" s="111" t="s">
        <v>98</v>
      </c>
      <c r="C60" s="108" t="str">
        <f>VLOOKUP(B60,成绩明细表!$C:$D,2,FALSE)</f>
        <v>讲师</v>
      </c>
      <c r="D60" s="17">
        <v>215.03281378138416</v>
      </c>
      <c r="E60" s="18" t="s">
        <v>61</v>
      </c>
      <c r="F60" s="16"/>
    </row>
    <row r="61" spans="1:6">
      <c r="A61" s="16">
        <v>59</v>
      </c>
      <c r="B61" s="111" t="s">
        <v>173</v>
      </c>
      <c r="C61" s="108" t="str">
        <f>VLOOKUP(B61,成绩明细表!$C:$D,2,FALSE)</f>
        <v>讲师</v>
      </c>
      <c r="D61" s="17">
        <v>208.51769911504425</v>
      </c>
      <c r="E61" s="18" t="s">
        <v>61</v>
      </c>
      <c r="F61" s="16"/>
    </row>
    <row r="62" spans="1:6">
      <c r="A62" s="16">
        <v>60</v>
      </c>
      <c r="B62" s="111" t="s">
        <v>229</v>
      </c>
      <c r="C62" s="108" t="str">
        <f>VLOOKUP(B62,成绩明细表!$C:$D,2,FALSE)</f>
        <v>讲师</v>
      </c>
      <c r="D62" s="17">
        <v>203.34283783074321</v>
      </c>
      <c r="E62" s="18" t="s">
        <v>61</v>
      </c>
      <c r="F62" s="16"/>
    </row>
    <row r="63" spans="1:6">
      <c r="A63" s="16">
        <v>61</v>
      </c>
      <c r="B63" s="111" t="s">
        <v>223</v>
      </c>
      <c r="C63" s="108" t="str">
        <f>VLOOKUP(B63,成绩明细表!$C:$D,2,FALSE)</f>
        <v>助理研究员</v>
      </c>
      <c r="D63" s="17">
        <v>194.71311180250677</v>
      </c>
      <c r="E63" s="18" t="s">
        <v>62</v>
      </c>
      <c r="F63" s="16"/>
    </row>
    <row r="64" spans="1:6">
      <c r="A64" s="16">
        <v>62</v>
      </c>
      <c r="B64" s="111" t="s">
        <v>103</v>
      </c>
      <c r="C64" s="108" t="str">
        <f>VLOOKUP(B64,成绩明细表!$C:$D,2,FALSE)</f>
        <v>讲师</v>
      </c>
      <c r="D64" s="17">
        <v>192.23980589662563</v>
      </c>
      <c r="E64" s="18" t="s">
        <v>61</v>
      </c>
      <c r="F64" s="16"/>
    </row>
    <row r="65" spans="1:6">
      <c r="A65" s="16">
        <v>63</v>
      </c>
      <c r="B65" s="111" t="s">
        <v>136</v>
      </c>
      <c r="C65" s="108" t="str">
        <f>VLOOKUP(B65,成绩明细表!$C:$D,2,FALSE)</f>
        <v>讲师</v>
      </c>
      <c r="D65" s="17">
        <v>185.6194690265487</v>
      </c>
      <c r="E65" s="18" t="s">
        <v>61</v>
      </c>
      <c r="F65" s="16"/>
    </row>
    <row r="66" spans="1:6">
      <c r="A66" s="16">
        <v>64</v>
      </c>
      <c r="B66" s="111" t="s">
        <v>227</v>
      </c>
      <c r="C66" s="108" t="str">
        <f>VLOOKUP(B66,成绩明细表!$C:$D,2,FALSE)</f>
        <v>实验师</v>
      </c>
      <c r="D66" s="17">
        <v>181.79279310345669</v>
      </c>
      <c r="E66" s="18" t="s">
        <v>62</v>
      </c>
      <c r="F66" s="16"/>
    </row>
    <row r="67" spans="1:6">
      <c r="A67" s="16">
        <v>65</v>
      </c>
      <c r="B67" s="111" t="s">
        <v>167</v>
      </c>
      <c r="C67" s="108" t="str">
        <f>VLOOKUP(B67,成绩明细表!$C:$D,2,FALSE)</f>
        <v>讲师</v>
      </c>
      <c r="D67" s="17">
        <v>176.29623069041145</v>
      </c>
      <c r="E67" s="18" t="s">
        <v>62</v>
      </c>
      <c r="F67" s="16"/>
    </row>
    <row r="68" spans="1:6">
      <c r="A68" s="16">
        <v>66</v>
      </c>
      <c r="B68" s="111" t="s">
        <v>178</v>
      </c>
      <c r="C68" s="108" t="str">
        <f>VLOOKUP(B68,成绩明细表!$C:$D,2,FALSE)</f>
        <v>讲师</v>
      </c>
      <c r="D68" s="17">
        <v>175.34827417972173</v>
      </c>
      <c r="E68" s="18" t="s">
        <v>62</v>
      </c>
      <c r="F68" s="16"/>
    </row>
    <row r="69" spans="1:6">
      <c r="A69" s="16">
        <v>67</v>
      </c>
      <c r="B69" s="111" t="s">
        <v>233</v>
      </c>
      <c r="C69" s="108" t="str">
        <f>VLOOKUP(B69,成绩明细表!$C:$D,2,FALSE)</f>
        <v>讲师</v>
      </c>
      <c r="D69" s="17">
        <v>173.88819779609511</v>
      </c>
      <c r="E69" s="18" t="s">
        <v>62</v>
      </c>
      <c r="F69" s="16"/>
    </row>
    <row r="70" spans="1:6">
      <c r="A70" s="16">
        <v>68</v>
      </c>
      <c r="B70" s="111" t="s">
        <v>109</v>
      </c>
      <c r="C70" s="108" t="str">
        <f>VLOOKUP(B70,成绩明细表!$C:$D,2,FALSE)</f>
        <v>工程师</v>
      </c>
      <c r="D70" s="17">
        <v>169.05163972437154</v>
      </c>
      <c r="E70" s="18" t="s">
        <v>62</v>
      </c>
      <c r="F70" s="16"/>
    </row>
    <row r="71" spans="1:6">
      <c r="A71" s="16">
        <v>69</v>
      </c>
      <c r="B71" s="111" t="s">
        <v>156</v>
      </c>
      <c r="C71" s="108" t="str">
        <f>VLOOKUP(B71,成绩明细表!$C:$D,2,FALSE)</f>
        <v>讲师</v>
      </c>
      <c r="D71" s="17">
        <v>167.51781816412918</v>
      </c>
      <c r="E71" s="18" t="s">
        <v>62</v>
      </c>
      <c r="F71" s="16"/>
    </row>
    <row r="72" spans="1:6">
      <c r="A72" s="16">
        <v>70</v>
      </c>
      <c r="B72" s="111" t="s">
        <v>122</v>
      </c>
      <c r="C72" s="108" t="str">
        <f>VLOOKUP(B72,成绩明细表!$C:$D,2,FALSE)</f>
        <v>讲师</v>
      </c>
      <c r="D72" s="17">
        <v>165.82710972797213</v>
      </c>
      <c r="E72" s="18" t="s">
        <v>62</v>
      </c>
      <c r="F72" s="16"/>
    </row>
    <row r="73" spans="1:6">
      <c r="A73" s="16">
        <v>71</v>
      </c>
      <c r="B73" s="111" t="s">
        <v>205</v>
      </c>
      <c r="C73" s="108" t="str">
        <f>VLOOKUP(B73,成绩明细表!$C:$D,2,FALSE)</f>
        <v>讲师</v>
      </c>
      <c r="D73" s="17">
        <v>163.96030920429143</v>
      </c>
      <c r="E73" s="18" t="s">
        <v>62</v>
      </c>
      <c r="F73" s="16"/>
    </row>
    <row r="74" spans="1:6">
      <c r="A74" s="16">
        <v>72</v>
      </c>
      <c r="B74" s="111" t="s">
        <v>177</v>
      </c>
      <c r="C74" s="108" t="str">
        <f>VLOOKUP(B74,成绩明细表!$C:$D,2,FALSE)</f>
        <v>讲师</v>
      </c>
      <c r="D74" s="17">
        <v>162.88999999999999</v>
      </c>
      <c r="E74" s="134" t="s">
        <v>1280</v>
      </c>
      <c r="F74" s="16"/>
    </row>
    <row r="75" spans="1:6">
      <c r="A75" s="16">
        <v>73</v>
      </c>
      <c r="B75" s="111" t="s">
        <v>226</v>
      </c>
      <c r="C75" s="108" t="str">
        <f>VLOOKUP(B75,成绩明细表!$C:$D,2,FALSE)</f>
        <v>讲师</v>
      </c>
      <c r="D75" s="17">
        <v>161.55395421686262</v>
      </c>
      <c r="E75" s="18" t="s">
        <v>62</v>
      </c>
      <c r="F75" s="16"/>
    </row>
    <row r="76" spans="1:6">
      <c r="A76" s="16">
        <v>74</v>
      </c>
      <c r="B76" s="111" t="s">
        <v>168</v>
      </c>
      <c r="C76" s="108" t="str">
        <f>VLOOKUP(B76,成绩明细表!$C:$D,2,FALSE)</f>
        <v>讲师</v>
      </c>
      <c r="D76" s="17">
        <v>159.41150442477877</v>
      </c>
      <c r="E76" s="18" t="s">
        <v>62</v>
      </c>
      <c r="F76" s="16"/>
    </row>
    <row r="77" spans="1:6">
      <c r="A77" s="16">
        <v>75</v>
      </c>
      <c r="B77" s="111" t="s">
        <v>154</v>
      </c>
      <c r="C77" s="108" t="str">
        <f>VLOOKUP(B77,成绩明细表!$C:$D,2,FALSE)</f>
        <v>讲师</v>
      </c>
      <c r="D77" s="17">
        <v>155.93759148703128</v>
      </c>
      <c r="E77" s="18" t="s">
        <v>62</v>
      </c>
      <c r="F77" s="16"/>
    </row>
    <row r="78" spans="1:6">
      <c r="A78" s="16">
        <v>76</v>
      </c>
      <c r="B78" s="111" t="s">
        <v>105</v>
      </c>
      <c r="C78" s="108" t="str">
        <f>VLOOKUP(B78,成绩明细表!$C:$D,2,FALSE)</f>
        <v>讲师</v>
      </c>
      <c r="D78" s="17">
        <v>148.39348083924401</v>
      </c>
      <c r="E78" s="18" t="s">
        <v>62</v>
      </c>
      <c r="F78" s="19"/>
    </row>
    <row r="79" spans="1:6">
      <c r="A79" s="16">
        <v>77</v>
      </c>
      <c r="B79" s="111" t="s">
        <v>212</v>
      </c>
      <c r="C79" s="108" t="str">
        <f>VLOOKUP(B79,成绩明细表!$C:$D,2,FALSE)</f>
        <v>讲师</v>
      </c>
      <c r="D79" s="17">
        <v>145.48074934133217</v>
      </c>
      <c r="E79" s="16" t="s">
        <v>62</v>
      </c>
      <c r="F79" s="16"/>
    </row>
    <row r="80" spans="1:6">
      <c r="A80" s="16">
        <v>78</v>
      </c>
      <c r="B80" s="111" t="s">
        <v>104</v>
      </c>
      <c r="C80" s="108" t="str">
        <f>VLOOKUP(B80,成绩明细表!$C:$D,2,FALSE)</f>
        <v>讲师</v>
      </c>
      <c r="D80" s="17">
        <v>144.75421211495311</v>
      </c>
      <c r="E80" s="16" t="s">
        <v>62</v>
      </c>
      <c r="F80" s="16"/>
    </row>
    <row r="81" spans="1:6">
      <c r="A81" s="16">
        <v>79</v>
      </c>
      <c r="B81" s="111" t="s">
        <v>231</v>
      </c>
      <c r="C81" s="108" t="str">
        <f>VLOOKUP(B81,成绩明细表!$C:$D,2,FALSE)</f>
        <v>讲师</v>
      </c>
      <c r="D81" s="17">
        <v>141.66628095749377</v>
      </c>
      <c r="E81" s="134" t="s">
        <v>1279</v>
      </c>
      <c r="F81" s="16"/>
    </row>
    <row r="82" spans="1:6">
      <c r="A82" s="16">
        <v>80</v>
      </c>
      <c r="B82" s="111" t="s">
        <v>157</v>
      </c>
      <c r="C82" s="108" t="str">
        <f>VLOOKUP(B82,成绩明细表!$C:$D,2,FALSE)</f>
        <v>讲师</v>
      </c>
      <c r="D82" s="17">
        <v>140.62706687779115</v>
      </c>
      <c r="E82" s="16" t="s">
        <v>63</v>
      </c>
      <c r="F82" s="16"/>
    </row>
    <row r="83" spans="1:6">
      <c r="A83" s="16">
        <v>81</v>
      </c>
      <c r="B83" s="111" t="s">
        <v>107</v>
      </c>
      <c r="C83" s="108" t="str">
        <f>VLOOKUP(B83,成绩明细表!$C:$D,2,FALSE)</f>
        <v>讲师</v>
      </c>
      <c r="D83" s="17">
        <v>139.06889612118829</v>
      </c>
      <c r="E83" s="16" t="s">
        <v>63</v>
      </c>
      <c r="F83" s="16"/>
    </row>
    <row r="84" spans="1:6">
      <c r="A84" s="16">
        <v>82</v>
      </c>
      <c r="B84" s="111" t="s">
        <v>127</v>
      </c>
      <c r="C84" s="108" t="str">
        <f>VLOOKUP(B84,成绩明细表!$C:$D,2,FALSE)</f>
        <v>讲师</v>
      </c>
      <c r="D84" s="17">
        <v>132.38589393661039</v>
      </c>
      <c r="E84" s="16" t="s">
        <v>63</v>
      </c>
      <c r="F84" s="16"/>
    </row>
    <row r="85" spans="1:6">
      <c r="A85" s="16">
        <v>83</v>
      </c>
      <c r="B85" s="111" t="s">
        <v>137</v>
      </c>
      <c r="C85" s="108" t="str">
        <f>VLOOKUP(B85,成绩明细表!$C:$D,2,FALSE)</f>
        <v>讲师</v>
      </c>
      <c r="D85" s="17">
        <v>121.20499976830932</v>
      </c>
      <c r="E85" s="16" t="s">
        <v>63</v>
      </c>
      <c r="F85" s="16"/>
    </row>
    <row r="86" spans="1:6">
      <c r="A86" s="16">
        <v>84</v>
      </c>
      <c r="B86" s="111" t="s">
        <v>174</v>
      </c>
      <c r="C86" s="108" t="str">
        <f>VLOOKUP(B86,成绩明细表!$C:$D,2,FALSE)</f>
        <v>助教</v>
      </c>
      <c r="D86" s="17">
        <v>120.92808581467349</v>
      </c>
      <c r="E86" s="16" t="s">
        <v>63</v>
      </c>
      <c r="F86" s="16"/>
    </row>
    <row r="87" spans="1:6">
      <c r="A87" s="16">
        <v>85</v>
      </c>
      <c r="B87" s="111" t="s">
        <v>175</v>
      </c>
      <c r="C87" s="108" t="str">
        <f>VLOOKUP(B87,成绩明细表!$C:$D,2,FALSE)</f>
        <v>助教</v>
      </c>
      <c r="D87" s="17">
        <v>119.56727411701991</v>
      </c>
      <c r="E87" s="16" t="s">
        <v>63</v>
      </c>
      <c r="F87" s="16"/>
    </row>
    <row r="88" spans="1:6">
      <c r="A88" s="16">
        <v>86</v>
      </c>
      <c r="B88" s="111" t="s">
        <v>100</v>
      </c>
      <c r="C88" s="108" t="str">
        <f>VLOOKUP(B88,成绩明细表!$C:$D,2,FALSE)</f>
        <v>助教</v>
      </c>
      <c r="D88" s="17">
        <v>117.05695272219145</v>
      </c>
      <c r="E88" s="16" t="s">
        <v>63</v>
      </c>
      <c r="F88" s="16"/>
    </row>
    <row r="89" spans="1:6">
      <c r="A89" s="16">
        <v>87</v>
      </c>
      <c r="B89" s="111" t="s">
        <v>106</v>
      </c>
      <c r="C89" s="108" t="str">
        <f>VLOOKUP(B89,成绩明细表!$C:$D,2,FALSE)</f>
        <v>讲师</v>
      </c>
      <c r="D89" s="17">
        <v>114.52356085696161</v>
      </c>
      <c r="E89" s="16" t="s">
        <v>63</v>
      </c>
      <c r="F89" s="16"/>
    </row>
    <row r="90" spans="1:6">
      <c r="A90" s="16">
        <v>88</v>
      </c>
      <c r="B90" s="111" t="s">
        <v>110</v>
      </c>
      <c r="C90" s="108" t="str">
        <f>VLOOKUP(B90,成绩明细表!$C:$D,2,FALSE)</f>
        <v>讲师</v>
      </c>
      <c r="D90" s="17">
        <v>102.90458092676516</v>
      </c>
      <c r="E90" s="16" t="s">
        <v>63</v>
      </c>
      <c r="F90" s="16"/>
    </row>
    <row r="91" spans="1:6">
      <c r="A91" s="16">
        <v>89</v>
      </c>
      <c r="B91" s="111" t="s">
        <v>158</v>
      </c>
      <c r="C91" s="108" t="str">
        <f>VLOOKUP(B91,成绩明细表!$C:$D,2,FALSE)</f>
        <v>讲师</v>
      </c>
      <c r="D91" s="17">
        <v>98.88290514896417</v>
      </c>
      <c r="E91" s="16" t="s">
        <v>63</v>
      </c>
      <c r="F91" s="16"/>
    </row>
    <row r="92" spans="1:6">
      <c r="A92" s="16">
        <v>90</v>
      </c>
      <c r="B92" s="111" t="s">
        <v>215</v>
      </c>
      <c r="C92" s="108" t="str">
        <f>VLOOKUP(B92,成绩明细表!$C:$D,2,FALSE)</f>
        <v>讲师</v>
      </c>
      <c r="D92" s="17">
        <v>95.092759681680661</v>
      </c>
      <c r="E92" s="16" t="s">
        <v>63</v>
      </c>
      <c r="F92" s="16"/>
    </row>
    <row r="93" spans="1:6">
      <c r="A93" s="16">
        <v>91</v>
      </c>
      <c r="B93" s="128" t="s">
        <v>135</v>
      </c>
      <c r="C93" s="108" t="str">
        <f>VLOOKUP(B93,成绩明细表!$C:$D,2,FALSE)</f>
        <v>讲师</v>
      </c>
      <c r="D93" s="17">
        <v>63.929061763951026</v>
      </c>
      <c r="E93" s="16" t="s">
        <v>63</v>
      </c>
      <c r="F93" s="16"/>
    </row>
    <row r="94" spans="1:6">
      <c r="A94" s="16">
        <v>92</v>
      </c>
      <c r="B94" s="128" t="s">
        <v>196</v>
      </c>
      <c r="C94" s="108" t="str">
        <f>VLOOKUP(B94,成绩明细表!$C:$D,2,FALSE)</f>
        <v>讲师</v>
      </c>
      <c r="D94" s="17">
        <v>44.690265486725664</v>
      </c>
      <c r="E94" s="16" t="s">
        <v>63</v>
      </c>
      <c r="F94" s="16"/>
    </row>
    <row r="95" spans="1:6">
      <c r="A95" s="16">
        <v>93</v>
      </c>
      <c r="B95" s="128" t="s">
        <v>128</v>
      </c>
      <c r="C95" s="108" t="str">
        <f>VLOOKUP(B95,成绩明细表!$C:$D,2,FALSE)</f>
        <v>讲师</v>
      </c>
      <c r="D95" s="17">
        <v>33.22945043373079</v>
      </c>
      <c r="E95" s="16" t="s">
        <v>63</v>
      </c>
      <c r="F95" s="132"/>
    </row>
    <row r="96" spans="1:6">
      <c r="A96" s="16">
        <v>94</v>
      </c>
      <c r="B96" s="128" t="s">
        <v>1278</v>
      </c>
      <c r="C96" s="108" t="str">
        <f>VLOOKUP(B96,成绩明细表!$C:$D,2,FALSE)</f>
        <v>讲师</v>
      </c>
      <c r="D96" s="17">
        <v>25.250723844078454</v>
      </c>
      <c r="E96" s="16" t="s">
        <v>1274</v>
      </c>
      <c r="F96" s="133" t="s">
        <v>1275</v>
      </c>
    </row>
    <row r="97" spans="1:6">
      <c r="A97" s="16">
        <v>95</v>
      </c>
      <c r="B97" s="130" t="s">
        <v>153</v>
      </c>
      <c r="C97" s="108" t="str">
        <f>VLOOKUP(B97,成绩明细表!$C:$D,2,FALSE)</f>
        <v>讲师</v>
      </c>
      <c r="D97" s="121">
        <v>5.0214507644474189</v>
      </c>
      <c r="E97" s="123" t="s">
        <v>1274</v>
      </c>
      <c r="F97" s="133" t="s">
        <v>1276</v>
      </c>
    </row>
    <row r="98" spans="1:6">
      <c r="A98" s="16">
        <v>96</v>
      </c>
      <c r="B98" s="131" t="s">
        <v>44</v>
      </c>
      <c r="C98" s="108" t="str">
        <f>VLOOKUP(B98,成绩明细表!$C:$D,2,FALSE)</f>
        <v>讲师</v>
      </c>
      <c r="D98" s="123"/>
      <c r="E98" s="21" t="s">
        <v>1277</v>
      </c>
      <c r="F98" s="139" t="s">
        <v>1281</v>
      </c>
    </row>
    <row r="99" spans="1:6">
      <c r="A99" s="16">
        <v>97</v>
      </c>
      <c r="B99" s="131" t="s">
        <v>48</v>
      </c>
      <c r="C99" s="108" t="str">
        <f>VLOOKUP(B99,成绩明细表!$C:$D,2,FALSE)</f>
        <v>讲师</v>
      </c>
      <c r="D99" s="123"/>
      <c r="E99" s="21" t="s">
        <v>1277</v>
      </c>
      <c r="F99" s="139" t="s">
        <v>1281</v>
      </c>
    </row>
    <row r="100" spans="1:6">
      <c r="A100" s="16">
        <v>98</v>
      </c>
      <c r="B100" s="131" t="s">
        <v>43</v>
      </c>
      <c r="C100" s="108" t="str">
        <f>VLOOKUP(B100,成绩明细表!$C:$D,2,FALSE)</f>
        <v>讲师</v>
      </c>
      <c r="D100" s="123"/>
      <c r="E100" s="21" t="s">
        <v>1277</v>
      </c>
      <c r="F100" s="139" t="s">
        <v>1281</v>
      </c>
    </row>
    <row r="101" spans="1:6">
      <c r="A101" s="16">
        <v>99</v>
      </c>
      <c r="B101" s="131" t="s">
        <v>1265</v>
      </c>
      <c r="C101" s="108" t="str">
        <f>VLOOKUP(B101,成绩明细表!$C:$D,2,FALSE)</f>
        <v>讲师</v>
      </c>
      <c r="D101" s="123"/>
      <c r="E101" s="21" t="s">
        <v>1277</v>
      </c>
      <c r="F101" s="139" t="s">
        <v>1281</v>
      </c>
    </row>
    <row r="102" spans="1:6">
      <c r="A102" s="16">
        <v>100</v>
      </c>
      <c r="B102" s="131" t="s">
        <v>42</v>
      </c>
      <c r="C102" s="108" t="str">
        <f>VLOOKUP(B102,成绩明细表!$C:$D,2,FALSE)</f>
        <v>讲师</v>
      </c>
      <c r="D102" s="123"/>
      <c r="E102" s="21" t="s">
        <v>1277</v>
      </c>
      <c r="F102" s="139" t="s">
        <v>1281</v>
      </c>
    </row>
    <row r="103" spans="1:6">
      <c r="A103" s="16">
        <v>101</v>
      </c>
      <c r="B103" s="131" t="s">
        <v>1266</v>
      </c>
      <c r="C103" s="108" t="str">
        <f>VLOOKUP(B103,成绩明细表!$C:$D,2,FALSE)</f>
        <v>高级工程师</v>
      </c>
      <c r="D103" s="123"/>
      <c r="E103" s="21" t="s">
        <v>1277</v>
      </c>
      <c r="F103" s="139" t="s">
        <v>1281</v>
      </c>
    </row>
    <row r="104" spans="1:6">
      <c r="A104" s="16">
        <v>102</v>
      </c>
      <c r="B104" s="131" t="s">
        <v>47</v>
      </c>
      <c r="C104" s="108" t="str">
        <f>VLOOKUP(B104,成绩明细表!$C:$D,2,FALSE)</f>
        <v>讲师</v>
      </c>
      <c r="D104" s="123"/>
      <c r="E104" s="21" t="s">
        <v>1277</v>
      </c>
      <c r="F104" s="139" t="s">
        <v>1281</v>
      </c>
    </row>
    <row r="105" spans="1:6">
      <c r="A105" s="16">
        <v>103</v>
      </c>
      <c r="B105" s="131" t="s">
        <v>1267</v>
      </c>
      <c r="C105" s="108" t="str">
        <f>VLOOKUP(B105,成绩明细表!$C:$D,2,FALSE)</f>
        <v>讲师</v>
      </c>
      <c r="D105" s="123"/>
      <c r="E105" s="21" t="s">
        <v>1277</v>
      </c>
      <c r="F105" s="139" t="s">
        <v>1281</v>
      </c>
    </row>
    <row r="106" spans="1:6">
      <c r="A106" s="16">
        <v>104</v>
      </c>
      <c r="B106" s="131" t="s">
        <v>49</v>
      </c>
      <c r="C106" s="108" t="str">
        <f>VLOOKUP(B106,成绩明细表!$C:$D,2,FALSE)</f>
        <v>讲师</v>
      </c>
      <c r="D106" s="123"/>
      <c r="E106" s="21" t="s">
        <v>1277</v>
      </c>
      <c r="F106" s="139" t="s">
        <v>1281</v>
      </c>
    </row>
    <row r="107" spans="1:6">
      <c r="A107" s="16">
        <v>105</v>
      </c>
      <c r="B107" s="131" t="s">
        <v>77</v>
      </c>
      <c r="C107" s="108" t="str">
        <f>VLOOKUP(B107,成绩明细表!$C:$D,2,FALSE)</f>
        <v>讲师</v>
      </c>
      <c r="D107" s="123"/>
      <c r="E107" s="21" t="s">
        <v>1277</v>
      </c>
      <c r="F107" s="139" t="s">
        <v>1281</v>
      </c>
    </row>
    <row r="108" spans="1:6">
      <c r="A108" s="16">
        <v>106</v>
      </c>
      <c r="B108" s="131" t="s">
        <v>1268</v>
      </c>
      <c r="C108" s="108" t="str">
        <f>VLOOKUP(B108,成绩明细表!$C:$D,2,FALSE)</f>
        <v>讲师</v>
      </c>
      <c r="D108" s="123"/>
      <c r="E108" s="21" t="s">
        <v>1277</v>
      </c>
      <c r="F108" s="139" t="s">
        <v>1281</v>
      </c>
    </row>
    <row r="109" spans="1:6">
      <c r="A109" s="16">
        <v>107</v>
      </c>
      <c r="B109" s="131" t="s">
        <v>46</v>
      </c>
      <c r="C109" s="108" t="str">
        <f>VLOOKUP(B109,成绩明细表!$C:$D,2,FALSE)</f>
        <v>讲师</v>
      </c>
      <c r="D109" s="123"/>
      <c r="E109" s="21" t="s">
        <v>1277</v>
      </c>
      <c r="F109" s="139" t="s">
        <v>1282</v>
      </c>
    </row>
    <row r="110" spans="1:6">
      <c r="A110" s="16">
        <v>108</v>
      </c>
      <c r="B110" s="129" t="s">
        <v>45</v>
      </c>
      <c r="C110" s="108" t="str">
        <f>VLOOKUP(B110,成绩明细表!$C:$D,2,FALSE)</f>
        <v>讲师</v>
      </c>
      <c r="D110" s="123"/>
      <c r="E110" s="21" t="s">
        <v>1277</v>
      </c>
      <c r="F110" s="139" t="s">
        <v>1282</v>
      </c>
    </row>
    <row r="111" spans="1:6">
      <c r="A111" s="135"/>
      <c r="B111" s="136"/>
      <c r="C111" s="110"/>
      <c r="D111" s="137"/>
      <c r="E111" s="125"/>
      <c r="F111" s="138"/>
    </row>
    <row r="112" spans="1:6">
      <c r="B112" s="127"/>
      <c r="E112" s="125"/>
      <c r="F112" s="126"/>
    </row>
    <row r="113" spans="2:6" ht="15.5">
      <c r="B113" s="140" t="s">
        <v>64</v>
      </c>
      <c r="C113" s="141"/>
      <c r="D113" s="141"/>
      <c r="E113" s="141"/>
      <c r="F113" s="141"/>
    </row>
    <row r="114" spans="2:6">
      <c r="B114" s="20"/>
    </row>
  </sheetData>
  <mergeCells count="2">
    <mergeCell ref="B113:F113"/>
    <mergeCell ref="A1:F1"/>
  </mergeCells>
  <phoneticPr fontId="28" type="noConversion"/>
  <pageMargins left="0.59055118110236227" right="0.59055118110236227" top="0.59055118110236227" bottom="0.59055118110236227" header="0.31496062992125984" footer="0.31496062992125984"/>
  <pageSetup paperSize="9" orientation="portrait" verticalDpi="0" r:id="rId1"/>
  <headerFooter>
    <oddFooter>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成绩明细表</vt:lpstr>
      <vt:lpstr>职称信息表</vt:lpstr>
      <vt:lpstr>工作量</vt:lpstr>
      <vt:lpstr>成绩汇总表</vt:lpstr>
      <vt:lpstr>成绩汇总表!Print_Titles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</dc:creator>
  <cp:lastModifiedBy>ryan</cp:lastModifiedBy>
  <cp:lastPrinted>2015-09-21T07:56:52Z</cp:lastPrinted>
  <dcterms:created xsi:type="dcterms:W3CDTF">2013-06-18T02:18:01Z</dcterms:created>
  <dcterms:modified xsi:type="dcterms:W3CDTF">2022-05-10T16:17:14Z</dcterms:modified>
</cp:coreProperties>
</file>