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2022\彭老师\历史数据\业绩考核\"/>
    </mc:Choice>
  </mc:AlternateContent>
  <xr:revisionPtr revIDLastSave="0" documentId="13_ncr:1_{F6B105CE-6DAC-4CAA-98BE-34EF74682622}" xr6:coauthVersionLast="47" xr6:coauthVersionMax="47" xr10:uidLastSave="{00000000-0000-0000-0000-000000000000}"/>
  <bookViews>
    <workbookView xWindow="38280" yWindow="-120" windowWidth="29040" windowHeight="16440" tabRatio="897" activeTab="4" xr2:uid="{00000000-000D-0000-FFFF-FFFF00000000}"/>
  </bookViews>
  <sheets>
    <sheet name="成绩明细表" sheetId="15" r:id="rId1"/>
    <sheet name="职称信息表" sheetId="16" r:id="rId2"/>
    <sheet name="工作量" sheetId="2" r:id="rId3"/>
    <sheet name="研究生理论课工作量" sheetId="20" r:id="rId4"/>
    <sheet name="成绩汇总表（交教务处）" sheetId="13" r:id="rId5"/>
  </sheets>
  <definedNames>
    <definedName name="_xlnm._FilterDatabase" localSheetId="4" hidden="1">'成绩汇总表（交教务处）'!$A$2:$G$156</definedName>
    <definedName name="_xlnm._FilterDatabase" localSheetId="0" hidden="1">成绩明细表!$A$2:$AK$213</definedName>
    <definedName name="_xlnm._FilterDatabase" localSheetId="2" hidden="1">工作量!$A$2:$M$236</definedName>
    <definedName name="_xlnm._FilterDatabase" localSheetId="3" hidden="1">研究生理论课工作量!$A$1:$E$1</definedName>
    <definedName name="_xlnm._FilterDatabase" localSheetId="1" hidden="1">职称信息表!$A$2:$F$161</definedName>
    <definedName name="_xlnm.Print_Titles" localSheetId="4">'成绩汇总表（交教务处）'!$2:$2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" i="15" l="1"/>
  <c r="AH5" i="15"/>
  <c r="AH6" i="15"/>
  <c r="AH7" i="15"/>
  <c r="AH8" i="15"/>
  <c r="AH9" i="15"/>
  <c r="AH10" i="15"/>
  <c r="AH11" i="15"/>
  <c r="AH12" i="15"/>
  <c r="AH13" i="15"/>
  <c r="AH14" i="15"/>
  <c r="AH15" i="15"/>
  <c r="AH16" i="15"/>
  <c r="AH17" i="15"/>
  <c r="AH18" i="15"/>
  <c r="AH19" i="15"/>
  <c r="AI19" i="15" s="1"/>
  <c r="AH20" i="15"/>
  <c r="AH21" i="15"/>
  <c r="AH22" i="15"/>
  <c r="AH23" i="15"/>
  <c r="AH24" i="15"/>
  <c r="AH25" i="15"/>
  <c r="AH26" i="15"/>
  <c r="AH27" i="15"/>
  <c r="AH28" i="15"/>
  <c r="AH29" i="15"/>
  <c r="AH30" i="15"/>
  <c r="AH31" i="15"/>
  <c r="AH32" i="15"/>
  <c r="AH33" i="15"/>
  <c r="AH34" i="15"/>
  <c r="AH35" i="15"/>
  <c r="AI35" i="15" s="1"/>
  <c r="AH36" i="15"/>
  <c r="AH37" i="15"/>
  <c r="AH38" i="15"/>
  <c r="AH39" i="15"/>
  <c r="AH40" i="15"/>
  <c r="AH41" i="15"/>
  <c r="AH42" i="15"/>
  <c r="AH43" i="15"/>
  <c r="AH44" i="15"/>
  <c r="AH45" i="15"/>
  <c r="AH46" i="15"/>
  <c r="AH47" i="15"/>
  <c r="AH48" i="15"/>
  <c r="AH49" i="15"/>
  <c r="AH50" i="15"/>
  <c r="AI50" i="15" s="1"/>
  <c r="AH51" i="15"/>
  <c r="AH52" i="15"/>
  <c r="AH53" i="15"/>
  <c r="AH54" i="15"/>
  <c r="AH55" i="15"/>
  <c r="AH56" i="15"/>
  <c r="AH57" i="15"/>
  <c r="AH58" i="15"/>
  <c r="AH59" i="15"/>
  <c r="AH60" i="15"/>
  <c r="AH61" i="15"/>
  <c r="AH62" i="15"/>
  <c r="AH63" i="15"/>
  <c r="AH64" i="15"/>
  <c r="AH65" i="15"/>
  <c r="AH66" i="15"/>
  <c r="AH67" i="15"/>
  <c r="AH68" i="15"/>
  <c r="AH69" i="15"/>
  <c r="AH70" i="15"/>
  <c r="AH71" i="15"/>
  <c r="AH72" i="15"/>
  <c r="AH73" i="15"/>
  <c r="AH74" i="15"/>
  <c r="AH75" i="15"/>
  <c r="AH76" i="15"/>
  <c r="AH77" i="15"/>
  <c r="AH78" i="15"/>
  <c r="AH79" i="15"/>
  <c r="AH80" i="15"/>
  <c r="AH81" i="15"/>
  <c r="AH82" i="15"/>
  <c r="AH83" i="15"/>
  <c r="AI83" i="15" s="1"/>
  <c r="AH84" i="15"/>
  <c r="AH85" i="15"/>
  <c r="AH86" i="15"/>
  <c r="AH87" i="15"/>
  <c r="AH88" i="15"/>
  <c r="AH89" i="15"/>
  <c r="AH90" i="15"/>
  <c r="AH91" i="15"/>
  <c r="AH92" i="15"/>
  <c r="AH93" i="15"/>
  <c r="AH94" i="15"/>
  <c r="AH95" i="15"/>
  <c r="AH96" i="15"/>
  <c r="AH97" i="15"/>
  <c r="AH98" i="15"/>
  <c r="AH99" i="15"/>
  <c r="AH100" i="15"/>
  <c r="AH101" i="15"/>
  <c r="AH102" i="15"/>
  <c r="AH103" i="15"/>
  <c r="AH104" i="15"/>
  <c r="AH105" i="15"/>
  <c r="AH106" i="15"/>
  <c r="AH107" i="15"/>
  <c r="AH108" i="15"/>
  <c r="AH109" i="15"/>
  <c r="AH110" i="15"/>
  <c r="AH111" i="15"/>
  <c r="AH112" i="15"/>
  <c r="AH113" i="15"/>
  <c r="AH114" i="15"/>
  <c r="AH115" i="15"/>
  <c r="AI115" i="15" s="1"/>
  <c r="AJ115" i="15" s="1"/>
  <c r="AH116" i="15"/>
  <c r="AH117" i="15"/>
  <c r="AH118" i="15"/>
  <c r="AH119" i="15"/>
  <c r="AH120" i="15"/>
  <c r="AH121" i="15"/>
  <c r="AH122" i="15"/>
  <c r="AH123" i="15"/>
  <c r="AH124" i="15"/>
  <c r="AH125" i="15"/>
  <c r="AH126" i="15"/>
  <c r="AH127" i="15"/>
  <c r="AH128" i="15"/>
  <c r="AH129" i="15"/>
  <c r="AH130" i="15"/>
  <c r="AH131" i="15"/>
  <c r="AH132" i="15"/>
  <c r="AH133" i="15"/>
  <c r="AH134" i="15"/>
  <c r="AH135" i="15"/>
  <c r="AH136" i="15"/>
  <c r="AH137" i="15"/>
  <c r="AH138" i="15"/>
  <c r="AH139" i="15"/>
  <c r="AH140" i="15"/>
  <c r="AH141" i="15"/>
  <c r="AH142" i="15"/>
  <c r="AH143" i="15"/>
  <c r="AH144" i="15"/>
  <c r="AH145" i="15"/>
  <c r="AH146" i="15"/>
  <c r="AH147" i="15"/>
  <c r="AI147" i="15" s="1"/>
  <c r="AJ147" i="15" s="1"/>
  <c r="AH148" i="15"/>
  <c r="AH149" i="15"/>
  <c r="AH150" i="15"/>
  <c r="AH151" i="15"/>
  <c r="AH152" i="15"/>
  <c r="AH153" i="15"/>
  <c r="AH154" i="15"/>
  <c r="AH155" i="15"/>
  <c r="AH156" i="15"/>
  <c r="AH157" i="15"/>
  <c r="AH158" i="15"/>
  <c r="AH159" i="15"/>
  <c r="AH160" i="15"/>
  <c r="AH161" i="15"/>
  <c r="AH162" i="15"/>
  <c r="AH163" i="15"/>
  <c r="AI163" i="15" s="1"/>
  <c r="AH164" i="15"/>
  <c r="AH165" i="15"/>
  <c r="AH166" i="15"/>
  <c r="AH167" i="15"/>
  <c r="AH168" i="15"/>
  <c r="AH169" i="15"/>
  <c r="AH170" i="15"/>
  <c r="AH171" i="15"/>
  <c r="AH172" i="15"/>
  <c r="AH173" i="15"/>
  <c r="AH174" i="15"/>
  <c r="AH175" i="15"/>
  <c r="AH176" i="15"/>
  <c r="AH177" i="15"/>
  <c r="AH178" i="15"/>
  <c r="AH179" i="15"/>
  <c r="AH180" i="15"/>
  <c r="AH181" i="15"/>
  <c r="AH182" i="15"/>
  <c r="AH183" i="15"/>
  <c r="AH184" i="15"/>
  <c r="AH185" i="15"/>
  <c r="AH186" i="15"/>
  <c r="AH187" i="15"/>
  <c r="AH188" i="15"/>
  <c r="AH189" i="15"/>
  <c r="AH190" i="15"/>
  <c r="AH191" i="15"/>
  <c r="AH192" i="15"/>
  <c r="AH193" i="15"/>
  <c r="AH194" i="15"/>
  <c r="AH195" i="15"/>
  <c r="AH196" i="15"/>
  <c r="AH197" i="15"/>
  <c r="AH198" i="15"/>
  <c r="AH199" i="15"/>
  <c r="AH200" i="15"/>
  <c r="AH201" i="15"/>
  <c r="AH202" i="15"/>
  <c r="AH203" i="15"/>
  <c r="AH204" i="15"/>
  <c r="AH205" i="15"/>
  <c r="AH206" i="15"/>
  <c r="AH207" i="15"/>
  <c r="AH208" i="15"/>
  <c r="AH209" i="15"/>
  <c r="AH210" i="15"/>
  <c r="AH211" i="15"/>
  <c r="AI211" i="15" s="1"/>
  <c r="AJ211" i="15" s="1"/>
  <c r="AH212" i="15"/>
  <c r="AH213" i="15"/>
  <c r="AH3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I32" i="15" s="1"/>
  <c r="AJ32" i="15" s="1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I48" i="15" s="1"/>
  <c r="AJ48" i="15" s="1"/>
  <c r="AF49" i="15"/>
  <c r="AF50" i="15"/>
  <c r="AF51" i="15"/>
  <c r="AF52" i="15"/>
  <c r="AF53" i="15"/>
  <c r="AF54" i="15"/>
  <c r="AF55" i="15"/>
  <c r="AF56" i="15"/>
  <c r="AF57" i="15"/>
  <c r="AF58" i="15"/>
  <c r="AF59" i="15"/>
  <c r="AF60" i="15"/>
  <c r="AF61" i="15"/>
  <c r="AF62" i="15"/>
  <c r="AF63" i="15"/>
  <c r="AF64" i="15"/>
  <c r="AI64" i="15" s="1"/>
  <c r="AF65" i="15"/>
  <c r="AF66" i="15"/>
  <c r="AF67" i="15"/>
  <c r="AF68" i="15"/>
  <c r="AF69" i="15"/>
  <c r="AF70" i="15"/>
  <c r="AF71" i="15"/>
  <c r="AF72" i="15"/>
  <c r="AF73" i="15"/>
  <c r="AF74" i="15"/>
  <c r="AF75" i="15"/>
  <c r="AF76" i="15"/>
  <c r="AF77" i="15"/>
  <c r="AF78" i="15"/>
  <c r="AF79" i="15"/>
  <c r="AF80" i="15"/>
  <c r="AI80" i="15" s="1"/>
  <c r="AF81" i="15"/>
  <c r="AF82" i="15"/>
  <c r="AF83" i="15"/>
  <c r="AF84" i="15"/>
  <c r="AF85" i="15"/>
  <c r="AF86" i="15"/>
  <c r="AF87" i="15"/>
  <c r="AF88" i="15"/>
  <c r="AF89" i="15"/>
  <c r="AF90" i="15"/>
  <c r="AF91" i="15"/>
  <c r="AF92" i="15"/>
  <c r="AF93" i="15"/>
  <c r="AF94" i="15"/>
  <c r="AF95" i="15"/>
  <c r="AF96" i="15"/>
  <c r="AI96" i="15" s="1"/>
  <c r="AF97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F110" i="15"/>
  <c r="AF111" i="15"/>
  <c r="AF112" i="15"/>
  <c r="AI112" i="15" s="1"/>
  <c r="AF113" i="15"/>
  <c r="AF114" i="15"/>
  <c r="AF115" i="15"/>
  <c r="AF116" i="15"/>
  <c r="AF117" i="15"/>
  <c r="AF118" i="15"/>
  <c r="AF119" i="15"/>
  <c r="AF120" i="15"/>
  <c r="AF121" i="15"/>
  <c r="AF122" i="15"/>
  <c r="AF123" i="15"/>
  <c r="AF124" i="15"/>
  <c r="AF125" i="15"/>
  <c r="AF126" i="15"/>
  <c r="AF127" i="15"/>
  <c r="AF128" i="15"/>
  <c r="AF129" i="15"/>
  <c r="AF130" i="15"/>
  <c r="AF131" i="15"/>
  <c r="AF132" i="15"/>
  <c r="AF133" i="15"/>
  <c r="AF134" i="15"/>
  <c r="AF135" i="15"/>
  <c r="AF136" i="15"/>
  <c r="AF137" i="15"/>
  <c r="AF138" i="15"/>
  <c r="AF139" i="15"/>
  <c r="AF140" i="15"/>
  <c r="AF141" i="15"/>
  <c r="AF142" i="15"/>
  <c r="AF143" i="15"/>
  <c r="AF144" i="15"/>
  <c r="AF145" i="15"/>
  <c r="AF146" i="15"/>
  <c r="AF147" i="15"/>
  <c r="AF148" i="15"/>
  <c r="AF149" i="15"/>
  <c r="AF150" i="15"/>
  <c r="AF151" i="15"/>
  <c r="AF152" i="15"/>
  <c r="AF153" i="15"/>
  <c r="AF154" i="15"/>
  <c r="AF155" i="15"/>
  <c r="AF156" i="15"/>
  <c r="AF157" i="15"/>
  <c r="AF158" i="15"/>
  <c r="AF159" i="15"/>
  <c r="AF160" i="15"/>
  <c r="AF161" i="15"/>
  <c r="AF162" i="15"/>
  <c r="AF163" i="15"/>
  <c r="AF164" i="15"/>
  <c r="AF165" i="15"/>
  <c r="AF166" i="15"/>
  <c r="AF167" i="15"/>
  <c r="AF168" i="15"/>
  <c r="AF169" i="15"/>
  <c r="AF170" i="15"/>
  <c r="AF171" i="15"/>
  <c r="AF172" i="15"/>
  <c r="AF173" i="15"/>
  <c r="AF174" i="15"/>
  <c r="AF175" i="15"/>
  <c r="AF176" i="15"/>
  <c r="AI176" i="15" s="1"/>
  <c r="AF177" i="15"/>
  <c r="AF178" i="15"/>
  <c r="AF179" i="15"/>
  <c r="AF180" i="15"/>
  <c r="AF181" i="15"/>
  <c r="AF182" i="15"/>
  <c r="AF183" i="15"/>
  <c r="AF184" i="15"/>
  <c r="AF185" i="15"/>
  <c r="AF186" i="15"/>
  <c r="AF187" i="15"/>
  <c r="AF188" i="15"/>
  <c r="AF189" i="15"/>
  <c r="AF190" i="15"/>
  <c r="AF191" i="15"/>
  <c r="AF192" i="15"/>
  <c r="AF193" i="15"/>
  <c r="AF194" i="15"/>
  <c r="AF195" i="15"/>
  <c r="AF196" i="15"/>
  <c r="AF197" i="15"/>
  <c r="AF198" i="15"/>
  <c r="AF199" i="15"/>
  <c r="AF200" i="15"/>
  <c r="AF201" i="15"/>
  <c r="AF202" i="15"/>
  <c r="AF203" i="15"/>
  <c r="AF204" i="15"/>
  <c r="AF205" i="15"/>
  <c r="AF206" i="15"/>
  <c r="AF207" i="15"/>
  <c r="AF208" i="15"/>
  <c r="AF209" i="15"/>
  <c r="AF210" i="15"/>
  <c r="AF211" i="15"/>
  <c r="AF212" i="15"/>
  <c r="AF213" i="15"/>
  <c r="AF3" i="15"/>
  <c r="AB4" i="15"/>
  <c r="AI4" i="15" s="1"/>
  <c r="AB5" i="15"/>
  <c r="AB6" i="15"/>
  <c r="AB7" i="15"/>
  <c r="AB8" i="15"/>
  <c r="AI8" i="15" s="1"/>
  <c r="AB9" i="15"/>
  <c r="AI9" i="15"/>
  <c r="AB10" i="15"/>
  <c r="AI10" i="15" s="1"/>
  <c r="AB11" i="15"/>
  <c r="AI11" i="15" s="1"/>
  <c r="AB12" i="15"/>
  <c r="AI12" i="15" s="1"/>
  <c r="AB13" i="15"/>
  <c r="AB14" i="15"/>
  <c r="AI14" i="15" s="1"/>
  <c r="AB15" i="15"/>
  <c r="AB16" i="15"/>
  <c r="AB17" i="15"/>
  <c r="AB18" i="15"/>
  <c r="AB19" i="15"/>
  <c r="AB20" i="15"/>
  <c r="AI20" i="15" s="1"/>
  <c r="AB21" i="15"/>
  <c r="AB22" i="15"/>
  <c r="AI22" i="15"/>
  <c r="AB23" i="15"/>
  <c r="AB24" i="15"/>
  <c r="AB25" i="15"/>
  <c r="AB26" i="15"/>
  <c r="AI26" i="15" s="1"/>
  <c r="AB27" i="15"/>
  <c r="AI27" i="15" s="1"/>
  <c r="AB28" i="15"/>
  <c r="AB29" i="15"/>
  <c r="AI29" i="15" s="1"/>
  <c r="AB30" i="15"/>
  <c r="AI30" i="15" s="1"/>
  <c r="AB31" i="15"/>
  <c r="AB32" i="15"/>
  <c r="AB33" i="15"/>
  <c r="AB34" i="15"/>
  <c r="AI34" i="15" s="1"/>
  <c r="AB35" i="15"/>
  <c r="AB36" i="15"/>
  <c r="AB37" i="15"/>
  <c r="AI37" i="15" s="1"/>
  <c r="AB38" i="15"/>
  <c r="AI38" i="15" s="1"/>
  <c r="AB39" i="15"/>
  <c r="AI39" i="15" s="1"/>
  <c r="AB40" i="15"/>
  <c r="AI40" i="15" s="1"/>
  <c r="AJ40" i="15" s="1"/>
  <c r="AB41" i="15"/>
  <c r="AB42" i="15"/>
  <c r="AI42" i="15" s="1"/>
  <c r="AB43" i="15"/>
  <c r="AB44" i="15"/>
  <c r="AB45" i="15"/>
  <c r="AB46" i="15"/>
  <c r="AB47" i="15"/>
  <c r="AB48" i="15"/>
  <c r="AB49" i="15"/>
  <c r="AI49" i="15" s="1"/>
  <c r="AB50" i="15"/>
  <c r="AB51" i="15"/>
  <c r="AB52" i="15"/>
  <c r="AB53" i="15"/>
  <c r="AI53" i="15" s="1"/>
  <c r="AB54" i="15"/>
  <c r="AB55" i="15"/>
  <c r="AI55" i="15" s="1"/>
  <c r="AB56" i="15"/>
  <c r="AI56" i="15" s="1"/>
  <c r="AB57" i="15"/>
  <c r="AB58" i="15"/>
  <c r="AI58" i="15" s="1"/>
  <c r="AB59" i="15"/>
  <c r="AB60" i="15"/>
  <c r="AB61" i="15"/>
  <c r="AB62" i="15"/>
  <c r="AI62" i="15" s="1"/>
  <c r="AB63" i="15"/>
  <c r="AB64" i="15"/>
  <c r="AB65" i="15"/>
  <c r="AB66" i="15"/>
  <c r="AI66" i="15" s="1"/>
  <c r="AB67" i="15"/>
  <c r="AB68" i="15"/>
  <c r="AI68" i="15" s="1"/>
  <c r="AB69" i="15"/>
  <c r="AB70" i="15"/>
  <c r="AI70" i="15"/>
  <c r="AJ70" i="15" s="1"/>
  <c r="AB71" i="15"/>
  <c r="AB72" i="15"/>
  <c r="AB73" i="15"/>
  <c r="AI73" i="15" s="1"/>
  <c r="AB74" i="15"/>
  <c r="AB75" i="15"/>
  <c r="AI75" i="15" s="1"/>
  <c r="AB76" i="15"/>
  <c r="AI76" i="15" s="1"/>
  <c r="AB77" i="15"/>
  <c r="AB78" i="15"/>
  <c r="AI78" i="15" s="1"/>
  <c r="AB79" i="15"/>
  <c r="AB80" i="15"/>
  <c r="AB81" i="15"/>
  <c r="AB82" i="15"/>
  <c r="AB83" i="15"/>
  <c r="AB84" i="15"/>
  <c r="AI84" i="15" s="1"/>
  <c r="AJ84" i="15" s="1"/>
  <c r="AB85" i="15"/>
  <c r="AB86" i="15"/>
  <c r="AI86" i="15" s="1"/>
  <c r="AB87" i="15"/>
  <c r="AB88" i="15"/>
  <c r="AB89" i="15"/>
  <c r="AI89" i="15" s="1"/>
  <c r="AB90" i="15"/>
  <c r="AB91" i="15"/>
  <c r="AB92" i="15"/>
  <c r="AB93" i="15"/>
  <c r="AB94" i="15"/>
  <c r="AB95" i="15"/>
  <c r="AB96" i="15"/>
  <c r="AB97" i="15"/>
  <c r="AB98" i="15"/>
  <c r="AB99" i="15"/>
  <c r="AI99" i="15"/>
  <c r="AJ99" i="15" s="1"/>
  <c r="AB100" i="15"/>
  <c r="AB101" i="15"/>
  <c r="AI101" i="15" s="1"/>
  <c r="AB102" i="15"/>
  <c r="AB103" i="15"/>
  <c r="AB104" i="15"/>
  <c r="AI104" i="15" s="1"/>
  <c r="AB105" i="15"/>
  <c r="AB106" i="15"/>
  <c r="AB107" i="15"/>
  <c r="AB108" i="15"/>
  <c r="AI108" i="15" s="1"/>
  <c r="AB109" i="15"/>
  <c r="AB110" i="15"/>
  <c r="AB111" i="15"/>
  <c r="AB112" i="15"/>
  <c r="AB113" i="15"/>
  <c r="AI113" i="15"/>
  <c r="AB114" i="15"/>
  <c r="AI114" i="15" s="1"/>
  <c r="AJ114" i="15" s="1"/>
  <c r="AB115" i="15"/>
  <c r="AB116" i="15"/>
  <c r="AI116" i="15" s="1"/>
  <c r="AB117" i="15"/>
  <c r="AI117" i="15" s="1"/>
  <c r="AB118" i="15"/>
  <c r="AB119" i="15"/>
  <c r="AB120" i="15"/>
  <c r="AB121" i="15"/>
  <c r="AB122" i="15"/>
  <c r="AB123" i="15"/>
  <c r="AB124" i="15"/>
  <c r="AI124" i="15" s="1"/>
  <c r="AB125" i="15"/>
  <c r="AI125" i="15" s="1"/>
  <c r="AB126" i="15"/>
  <c r="AB127" i="15"/>
  <c r="AB128" i="15"/>
  <c r="AB129" i="15"/>
  <c r="AI129" i="15" s="1"/>
  <c r="AB130" i="15"/>
  <c r="AI130" i="15" s="1"/>
  <c r="AB131" i="15"/>
  <c r="AB132" i="15"/>
  <c r="AI132" i="15" s="1"/>
  <c r="AB133" i="15"/>
  <c r="AB134" i="15"/>
  <c r="AI134" i="15" s="1"/>
  <c r="AB135" i="15"/>
  <c r="AB136" i="15"/>
  <c r="AB137" i="15"/>
  <c r="AI137" i="15" s="1"/>
  <c r="AB138" i="15"/>
  <c r="AB139" i="15"/>
  <c r="AI139" i="15" s="1"/>
  <c r="AB140" i="15"/>
  <c r="AI140" i="15" s="1"/>
  <c r="AB141" i="15"/>
  <c r="AI141" i="15" s="1"/>
  <c r="AB142" i="15"/>
  <c r="AB143" i="15"/>
  <c r="AB144" i="15"/>
  <c r="AI144" i="15" s="1"/>
  <c r="AB145" i="15"/>
  <c r="AI145" i="15" s="1"/>
  <c r="AB146" i="15"/>
  <c r="AB147" i="15"/>
  <c r="AB148" i="15"/>
  <c r="AI148" i="15" s="1"/>
  <c r="AJ148" i="15" s="1"/>
  <c r="AB149" i="15"/>
  <c r="AB150" i="15"/>
  <c r="AB151" i="15"/>
  <c r="AB152" i="15"/>
  <c r="AI152" i="15" s="1"/>
  <c r="AB153" i="15"/>
  <c r="AI153" i="15" s="1"/>
  <c r="AB154" i="15"/>
  <c r="AB155" i="15"/>
  <c r="AB156" i="15"/>
  <c r="AB157" i="15"/>
  <c r="AI157" i="15" s="1"/>
  <c r="AB158" i="15"/>
  <c r="AI158" i="15" s="1"/>
  <c r="AB159" i="15"/>
  <c r="AI159" i="15" s="1"/>
  <c r="AJ159" i="15" s="1"/>
  <c r="AB160" i="15"/>
  <c r="AB161" i="15"/>
  <c r="AB162" i="15"/>
  <c r="AB163" i="15"/>
  <c r="AB164" i="15"/>
  <c r="AB165" i="15"/>
  <c r="AB166" i="15"/>
  <c r="AB167" i="15"/>
  <c r="AB168" i="15"/>
  <c r="AB169" i="15"/>
  <c r="AB170" i="15"/>
  <c r="AB171" i="15"/>
  <c r="AI171" i="15" s="1"/>
  <c r="AJ171" i="15" s="1"/>
  <c r="AB172" i="15"/>
  <c r="AB173" i="15"/>
  <c r="AB174" i="15"/>
  <c r="AI174" i="15" s="1"/>
  <c r="AB175" i="15"/>
  <c r="AB176" i="15"/>
  <c r="AB177" i="15"/>
  <c r="AB178" i="15"/>
  <c r="AB179" i="15"/>
  <c r="AB180" i="15"/>
  <c r="AB181" i="15"/>
  <c r="AI181" i="15" s="1"/>
  <c r="AB182" i="15"/>
  <c r="AI182" i="15" s="1"/>
  <c r="AB183" i="15"/>
  <c r="AB184" i="15"/>
  <c r="AI184" i="15" s="1"/>
  <c r="AB185" i="15"/>
  <c r="AB186" i="15"/>
  <c r="AB187" i="15"/>
  <c r="AI187" i="15" s="1"/>
  <c r="AB188" i="15"/>
  <c r="AI188" i="15"/>
  <c r="AB189" i="15"/>
  <c r="AI189" i="15" s="1"/>
  <c r="AB190" i="15"/>
  <c r="AB191" i="15"/>
  <c r="AB192" i="15"/>
  <c r="AB193" i="15"/>
  <c r="AI193" i="15" s="1"/>
  <c r="AB194" i="15"/>
  <c r="AB195" i="15"/>
  <c r="AB196" i="15"/>
  <c r="AB197" i="15"/>
  <c r="AB198" i="15"/>
  <c r="AB199" i="15"/>
  <c r="AB200" i="15"/>
  <c r="AB201" i="15"/>
  <c r="AI201" i="15" s="1"/>
  <c r="AB202" i="15"/>
  <c r="AB203" i="15"/>
  <c r="AB204" i="15"/>
  <c r="AI204" i="15" s="1"/>
  <c r="AB205" i="15"/>
  <c r="AI205" i="15" s="1"/>
  <c r="AB206" i="15"/>
  <c r="AB207" i="15"/>
  <c r="AB208" i="15"/>
  <c r="AB209" i="15"/>
  <c r="AB210" i="15"/>
  <c r="AB211" i="15"/>
  <c r="AB212" i="15"/>
  <c r="AB213" i="15"/>
  <c r="AI213" i="15" s="1"/>
  <c r="AB3" i="15"/>
  <c r="W4" i="15"/>
  <c r="W5" i="15"/>
  <c r="W6" i="15"/>
  <c r="W7" i="15"/>
  <c r="W8" i="15"/>
  <c r="W9" i="15"/>
  <c r="X9" i="15" s="1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X41" i="15" s="1"/>
  <c r="AJ41" i="15" s="1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X73" i="15" s="1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X89" i="15" s="1"/>
  <c r="AJ89" i="15" s="1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X105" i="15" s="1"/>
  <c r="AJ105" i="15" s="1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X137" i="15" s="1"/>
  <c r="AJ137" i="15" s="1"/>
  <c r="W138" i="15"/>
  <c r="W139" i="15"/>
  <c r="W140" i="15"/>
  <c r="W141" i="15"/>
  <c r="W142" i="15"/>
  <c r="W143" i="15"/>
  <c r="W144" i="15"/>
  <c r="W145" i="15"/>
  <c r="W146" i="15"/>
  <c r="W147" i="15"/>
  <c r="W148" i="15"/>
  <c r="W149" i="15"/>
  <c r="W150" i="15"/>
  <c r="W151" i="15"/>
  <c r="W152" i="15"/>
  <c r="W153" i="15"/>
  <c r="X153" i="15" s="1"/>
  <c r="AJ153" i="15" s="1"/>
  <c r="W154" i="15"/>
  <c r="W155" i="15"/>
  <c r="W156" i="15"/>
  <c r="W157" i="15"/>
  <c r="W158" i="15"/>
  <c r="W159" i="15"/>
  <c r="W160" i="15"/>
  <c r="W161" i="15"/>
  <c r="W162" i="15"/>
  <c r="W163" i="15"/>
  <c r="W164" i="15"/>
  <c r="W165" i="15"/>
  <c r="W166" i="15"/>
  <c r="W167" i="15"/>
  <c r="W168" i="15"/>
  <c r="W169" i="15"/>
  <c r="X169" i="15" s="1"/>
  <c r="AJ169" i="15" s="1"/>
  <c r="W170" i="15"/>
  <c r="W171" i="15"/>
  <c r="W172" i="15"/>
  <c r="W173" i="15"/>
  <c r="W174" i="15"/>
  <c r="W175" i="15"/>
  <c r="W176" i="15"/>
  <c r="W177" i="15"/>
  <c r="W178" i="15"/>
  <c r="W179" i="15"/>
  <c r="W180" i="15"/>
  <c r="W181" i="15"/>
  <c r="W182" i="15"/>
  <c r="W183" i="15"/>
  <c r="W184" i="15"/>
  <c r="W185" i="15"/>
  <c r="W186" i="15"/>
  <c r="W187" i="15"/>
  <c r="W188" i="15"/>
  <c r="W189" i="15"/>
  <c r="W190" i="15"/>
  <c r="W191" i="15"/>
  <c r="W192" i="15"/>
  <c r="W193" i="15"/>
  <c r="W194" i="15"/>
  <c r="W195" i="15"/>
  <c r="W196" i="15"/>
  <c r="W197" i="15"/>
  <c r="W198" i="15"/>
  <c r="W199" i="15"/>
  <c r="W200" i="15"/>
  <c r="W201" i="15"/>
  <c r="W202" i="15"/>
  <c r="W203" i="15"/>
  <c r="W204" i="15"/>
  <c r="W205" i="15"/>
  <c r="W206" i="15"/>
  <c r="W207" i="15"/>
  <c r="W208" i="15"/>
  <c r="W209" i="15"/>
  <c r="W210" i="15"/>
  <c r="W211" i="15"/>
  <c r="W212" i="15"/>
  <c r="W213" i="15"/>
  <c r="W3" i="15"/>
  <c r="Q4" i="15"/>
  <c r="Q5" i="15"/>
  <c r="X5" i="15" s="1"/>
  <c r="Q6" i="15"/>
  <c r="X6" i="15" s="1"/>
  <c r="AJ6" i="15" s="1"/>
  <c r="Q7" i="15"/>
  <c r="Q8" i="15"/>
  <c r="Q9" i="15"/>
  <c r="Q10" i="15"/>
  <c r="Q11" i="15"/>
  <c r="Q12" i="15"/>
  <c r="Q13" i="15"/>
  <c r="Q14" i="15"/>
  <c r="Q15" i="15"/>
  <c r="Q16" i="15"/>
  <c r="Q17" i="15"/>
  <c r="X17" i="15" s="1"/>
  <c r="Q18" i="15"/>
  <c r="Q19" i="15"/>
  <c r="Q20" i="15"/>
  <c r="X20" i="15" s="1"/>
  <c r="Q21" i="15"/>
  <c r="Q22" i="15"/>
  <c r="Q23" i="15"/>
  <c r="Q24" i="15"/>
  <c r="Q25" i="15"/>
  <c r="X25" i="15" s="1"/>
  <c r="Q26" i="15"/>
  <c r="Q27" i="15"/>
  <c r="X27" i="15" s="1"/>
  <c r="Q28" i="15"/>
  <c r="Q29" i="15"/>
  <c r="Q30" i="15"/>
  <c r="X30" i="15" s="1"/>
  <c r="Q31" i="15"/>
  <c r="Q32" i="15"/>
  <c r="Q33" i="15"/>
  <c r="X33" i="15" s="1"/>
  <c r="Q34" i="15"/>
  <c r="Q35" i="15"/>
  <c r="Q36" i="15"/>
  <c r="Q37" i="15"/>
  <c r="X37" i="15" s="1"/>
  <c r="AJ37" i="15" s="1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X53" i="15" s="1"/>
  <c r="AJ53" i="15" s="1"/>
  <c r="Q54" i="15"/>
  <c r="Q55" i="15"/>
  <c r="Q56" i="15"/>
  <c r="Q57" i="15"/>
  <c r="Q58" i="15"/>
  <c r="Q59" i="15"/>
  <c r="Q60" i="15"/>
  <c r="Q61" i="15"/>
  <c r="Q62" i="15"/>
  <c r="X62" i="15"/>
  <c r="Q63" i="15"/>
  <c r="Q64" i="15"/>
  <c r="Q65" i="15"/>
  <c r="Q66" i="15"/>
  <c r="Q67" i="15"/>
  <c r="Q68" i="15"/>
  <c r="X68" i="15" s="1"/>
  <c r="AJ68" i="15" s="1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X82" i="15"/>
  <c r="Q83" i="15"/>
  <c r="X83" i="15" s="1"/>
  <c r="Q84" i="15"/>
  <c r="Q85" i="15"/>
  <c r="X85" i="15" s="1"/>
  <c r="Q86" i="15"/>
  <c r="X86" i="15" s="1"/>
  <c r="AJ86" i="15" s="1"/>
  <c r="Q87" i="15"/>
  <c r="Q88" i="15"/>
  <c r="Q89" i="15"/>
  <c r="Q90" i="15"/>
  <c r="Q91" i="15"/>
  <c r="Q92" i="15"/>
  <c r="Q93" i="15"/>
  <c r="Q94" i="15"/>
  <c r="X94" i="15" s="1"/>
  <c r="Q95" i="15"/>
  <c r="Q96" i="15"/>
  <c r="Q97" i="15"/>
  <c r="X97" i="15" s="1"/>
  <c r="Q98" i="15"/>
  <c r="Q99" i="15"/>
  <c r="Q100" i="15"/>
  <c r="Q101" i="15"/>
  <c r="X101" i="15" s="1"/>
  <c r="Q102" i="15"/>
  <c r="X102" i="15" s="1"/>
  <c r="Q103" i="15"/>
  <c r="Q104" i="15"/>
  <c r="Q105" i="15"/>
  <c r="Q106" i="15"/>
  <c r="Q107" i="15"/>
  <c r="Q108" i="15"/>
  <c r="Q109" i="15"/>
  <c r="Q110" i="15"/>
  <c r="Q111" i="15"/>
  <c r="Q112" i="15"/>
  <c r="Q113" i="15"/>
  <c r="X113" i="15" s="1"/>
  <c r="Q114" i="15"/>
  <c r="Q115" i="15"/>
  <c r="Q116" i="15"/>
  <c r="Q117" i="15"/>
  <c r="Q118" i="15"/>
  <c r="X118" i="15" s="1"/>
  <c r="Q119" i="15"/>
  <c r="Q120" i="15"/>
  <c r="Q121" i="15"/>
  <c r="Q122" i="15"/>
  <c r="Q123" i="15"/>
  <c r="Q124" i="15"/>
  <c r="Q125" i="15"/>
  <c r="Q126" i="15"/>
  <c r="X126" i="15" s="1"/>
  <c r="Q127" i="15"/>
  <c r="Q128" i="15"/>
  <c r="Q129" i="15"/>
  <c r="X129" i="15" s="1"/>
  <c r="Q130" i="15"/>
  <c r="Q131" i="15"/>
  <c r="Q132" i="15"/>
  <c r="Q133" i="15"/>
  <c r="Q134" i="15"/>
  <c r="X134" i="15" s="1"/>
  <c r="Q135" i="15"/>
  <c r="Q136" i="15"/>
  <c r="Q137" i="15"/>
  <c r="Q138" i="15"/>
  <c r="Q139" i="15"/>
  <c r="Q140" i="15"/>
  <c r="Q141" i="15"/>
  <c r="Q142" i="15"/>
  <c r="Q143" i="15"/>
  <c r="Q144" i="15"/>
  <c r="X144" i="15" s="1"/>
  <c r="Q145" i="15"/>
  <c r="X145" i="15" s="1"/>
  <c r="AJ145" i="15" s="1"/>
  <c r="Q146" i="15"/>
  <c r="X146" i="15" s="1"/>
  <c r="Q147" i="15"/>
  <c r="Q148" i="15"/>
  <c r="Q149" i="15"/>
  <c r="X149" i="15" s="1"/>
  <c r="Q150" i="15"/>
  <c r="Q151" i="15"/>
  <c r="Q152" i="15"/>
  <c r="Q153" i="15"/>
  <c r="Q154" i="15"/>
  <c r="Q155" i="15"/>
  <c r="Q156" i="15"/>
  <c r="Q157" i="15"/>
  <c r="X157" i="15" s="1"/>
  <c r="Q158" i="15"/>
  <c r="Q159" i="15"/>
  <c r="Q160" i="15"/>
  <c r="X160" i="15" s="1"/>
  <c r="Q161" i="15"/>
  <c r="X161" i="15" s="1"/>
  <c r="AJ161" i="15" s="1"/>
  <c r="Q162" i="15"/>
  <c r="X162" i="15" s="1"/>
  <c r="Q163" i="15"/>
  <c r="Q164" i="15"/>
  <c r="Q165" i="15"/>
  <c r="X165" i="15" s="1"/>
  <c r="Q166" i="15"/>
  <c r="Q167" i="15"/>
  <c r="Q168" i="15"/>
  <c r="Q169" i="15"/>
  <c r="Q170" i="15"/>
  <c r="Q171" i="15"/>
  <c r="Q172" i="15"/>
  <c r="Q173" i="15"/>
  <c r="Q174" i="15"/>
  <c r="X174" i="15" s="1"/>
  <c r="Q175" i="15"/>
  <c r="X175" i="15" s="1"/>
  <c r="Q176" i="15"/>
  <c r="Q177" i="15"/>
  <c r="X177" i="15" s="1"/>
  <c r="AJ177" i="15" s="1"/>
  <c r="Q178" i="15"/>
  <c r="Q179" i="15"/>
  <c r="Q180" i="15"/>
  <c r="Q181" i="15"/>
  <c r="X181" i="15" s="1"/>
  <c r="Q182" i="15"/>
  <c r="Q183" i="15"/>
  <c r="Q184" i="15"/>
  <c r="Q185" i="15"/>
  <c r="Q186" i="15"/>
  <c r="X186" i="15"/>
  <c r="Q187" i="15"/>
  <c r="Q188" i="15"/>
  <c r="Q189" i="15"/>
  <c r="Q190" i="15"/>
  <c r="X190" i="15" s="1"/>
  <c r="Q191" i="15"/>
  <c r="Q192" i="15"/>
  <c r="X192" i="15" s="1"/>
  <c r="Q193" i="15"/>
  <c r="Q194" i="15"/>
  <c r="Q195" i="15"/>
  <c r="Q196" i="15"/>
  <c r="Q197" i="15"/>
  <c r="Q198" i="15"/>
  <c r="Q199" i="15"/>
  <c r="Q200" i="15"/>
  <c r="Q201" i="15"/>
  <c r="Q202" i="15"/>
  <c r="Q203" i="15"/>
  <c r="Q204" i="15"/>
  <c r="Q205" i="15"/>
  <c r="Q206" i="15"/>
  <c r="X206" i="15" s="1"/>
  <c r="Q207" i="15"/>
  <c r="Q208" i="15"/>
  <c r="X208" i="15" s="1"/>
  <c r="Q209" i="15"/>
  <c r="Q210" i="15"/>
  <c r="Q211" i="15"/>
  <c r="Q212" i="15"/>
  <c r="X212" i="15" s="1"/>
  <c r="Q213" i="15"/>
  <c r="Q3" i="15"/>
  <c r="X3" i="15" s="1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AJ139" i="15" s="1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AJ155" i="15" s="1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4" i="15"/>
  <c r="N5" i="15"/>
  <c r="N6" i="15"/>
  <c r="N7" i="15"/>
  <c r="N8" i="15"/>
  <c r="N9" i="15"/>
  <c r="AJ9" i="15" s="1"/>
  <c r="N10" i="15"/>
  <c r="N11" i="15"/>
  <c r="N12" i="15"/>
  <c r="N13" i="15"/>
  <c r="N14" i="15"/>
  <c r="N15" i="15"/>
  <c r="N16" i="15"/>
  <c r="N17" i="15"/>
  <c r="N18" i="15"/>
  <c r="N3" i="15"/>
  <c r="F213" i="15"/>
  <c r="F54" i="15"/>
  <c r="F5" i="15"/>
  <c r="G114" i="15"/>
  <c r="F114" i="15"/>
  <c r="E114" i="15"/>
  <c r="E118" i="15"/>
  <c r="G4" i="15"/>
  <c r="G5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7" i="15"/>
  <c r="G79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5" i="15"/>
  <c r="G116" i="15"/>
  <c r="G117" i="15"/>
  <c r="G118" i="15"/>
  <c r="G119" i="15"/>
  <c r="G120" i="15"/>
  <c r="G121" i="15"/>
  <c r="G122" i="15"/>
  <c r="G123" i="15"/>
  <c r="G124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3" i="15"/>
  <c r="F4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3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7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5" i="15"/>
  <c r="F116" i="15"/>
  <c r="F117" i="15"/>
  <c r="F118" i="15"/>
  <c r="F119" i="15"/>
  <c r="F120" i="15"/>
  <c r="F121" i="15"/>
  <c r="F122" i="15"/>
  <c r="F123" i="15"/>
  <c r="F124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3" i="15"/>
  <c r="E4" i="15"/>
  <c r="E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9" i="15"/>
  <c r="E50" i="15"/>
  <c r="E51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9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5" i="15"/>
  <c r="E116" i="15"/>
  <c r="E117" i="15"/>
  <c r="E119" i="15"/>
  <c r="E120" i="15"/>
  <c r="E121" i="15"/>
  <c r="E122" i="15"/>
  <c r="E123" i="15"/>
  <c r="E124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3" i="15"/>
  <c r="L152" i="15"/>
  <c r="L67" i="15"/>
  <c r="K179" i="15"/>
  <c r="L179" i="15" s="1"/>
  <c r="K180" i="15"/>
  <c r="L180" i="15" s="1"/>
  <c r="K181" i="15"/>
  <c r="L181" i="15" s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AJ24" i="15" s="1"/>
  <c r="I25" i="15"/>
  <c r="I26" i="15"/>
  <c r="I27" i="15"/>
  <c r="AJ27" i="15" s="1"/>
  <c r="I28" i="15"/>
  <c r="I29" i="15"/>
  <c r="AJ29" i="15" s="1"/>
  <c r="I30" i="15"/>
  <c r="AJ30" i="15" s="1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AJ62" i="15" s="1"/>
  <c r="I63" i="15"/>
  <c r="I64" i="15"/>
  <c r="I65" i="15"/>
  <c r="I66" i="15"/>
  <c r="I67" i="15"/>
  <c r="AJ67" i="15" s="1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AJ87" i="15" s="1"/>
  <c r="I88" i="15"/>
  <c r="I89" i="15"/>
  <c r="I90" i="15"/>
  <c r="I91" i="15"/>
  <c r="I92" i="15"/>
  <c r="I93" i="15"/>
  <c r="I94" i="15"/>
  <c r="I95" i="15"/>
  <c r="I96" i="15"/>
  <c r="I97" i="15"/>
  <c r="I98" i="15"/>
  <c r="AJ98" i="15" s="1"/>
  <c r="I99" i="15"/>
  <c r="I100" i="15"/>
  <c r="I101" i="15"/>
  <c r="I102" i="15"/>
  <c r="I103" i="15"/>
  <c r="AJ103" i="15" s="1"/>
  <c r="I104" i="15"/>
  <c r="I105" i="15"/>
  <c r="I106" i="15"/>
  <c r="I107" i="15"/>
  <c r="I108" i="15"/>
  <c r="I109" i="15"/>
  <c r="I110" i="15"/>
  <c r="I111" i="15"/>
  <c r="I112" i="15"/>
  <c r="I113" i="15"/>
  <c r="AJ113" i="15" s="1"/>
  <c r="I114" i="15"/>
  <c r="I115" i="15"/>
  <c r="I116" i="15"/>
  <c r="I117" i="15"/>
  <c r="I118" i="15"/>
  <c r="I119" i="15"/>
  <c r="I120" i="15"/>
  <c r="I121" i="15"/>
  <c r="I122" i="15"/>
  <c r="I123" i="15"/>
  <c r="I124" i="15"/>
  <c r="AJ124" i="15" s="1"/>
  <c r="I125" i="15"/>
  <c r="I126" i="15"/>
  <c r="I127" i="15"/>
  <c r="I128" i="15"/>
  <c r="I129" i="15"/>
  <c r="I130" i="15"/>
  <c r="I131" i="15"/>
  <c r="I132" i="15"/>
  <c r="I133" i="15"/>
  <c r="I134" i="15"/>
  <c r="AJ134" i="15" s="1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AJ146" i="15" s="1"/>
  <c r="I147" i="15"/>
  <c r="I148" i="15"/>
  <c r="I149" i="15"/>
  <c r="I150" i="15"/>
  <c r="I151" i="15"/>
  <c r="AJ151" i="15" s="1"/>
  <c r="I152" i="15"/>
  <c r="I153" i="15"/>
  <c r="I154" i="15"/>
  <c r="I155" i="15"/>
  <c r="I156" i="15"/>
  <c r="AJ156" i="15" s="1"/>
  <c r="I157" i="15"/>
  <c r="I158" i="15"/>
  <c r="I159" i="15"/>
  <c r="I160" i="15"/>
  <c r="I161" i="15"/>
  <c r="I162" i="15"/>
  <c r="AJ162" i="15" s="1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AJ178" i="15" s="1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AJ209" i="15" s="1"/>
  <c r="I210" i="15"/>
  <c r="I211" i="15"/>
  <c r="I212" i="15"/>
  <c r="I213" i="15"/>
  <c r="I3" i="15"/>
  <c r="K24" i="15"/>
  <c r="K25" i="15"/>
  <c r="K26" i="15"/>
  <c r="K31" i="15"/>
  <c r="K34" i="15"/>
  <c r="K35" i="15"/>
  <c r="L35" i="15" s="1"/>
  <c r="K36" i="15"/>
  <c r="K37" i="15"/>
  <c r="K38" i="15"/>
  <c r="L38" i="15" s="1"/>
  <c r="K40" i="15"/>
  <c r="K42" i="15"/>
  <c r="K43" i="15"/>
  <c r="K44" i="15"/>
  <c r="K45" i="15"/>
  <c r="K48" i="15"/>
  <c r="K53" i="15"/>
  <c r="K54" i="15"/>
  <c r="K55" i="15"/>
  <c r="L55" i="15" s="1"/>
  <c r="K56" i="15"/>
  <c r="K57" i="15"/>
  <c r="K58" i="15"/>
  <c r="L58" i="15" s="1"/>
  <c r="K59" i="15"/>
  <c r="L59" i="15" s="1"/>
  <c r="K60" i="15"/>
  <c r="K63" i="15"/>
  <c r="K65" i="15"/>
  <c r="K66" i="15"/>
  <c r="K68" i="15"/>
  <c r="K70" i="15"/>
  <c r="K71" i="15"/>
  <c r="K72" i="15"/>
  <c r="K73" i="15"/>
  <c r="K74" i="15"/>
  <c r="K77" i="15"/>
  <c r="K78" i="15"/>
  <c r="K79" i="15"/>
  <c r="K85" i="15"/>
  <c r="L85" i="15" s="1"/>
  <c r="K86" i="15"/>
  <c r="L86" i="15" s="1"/>
  <c r="K87" i="15"/>
  <c r="K88" i="15"/>
  <c r="K89" i="15"/>
  <c r="K90" i="15"/>
  <c r="L90" i="15" s="1"/>
  <c r="K93" i="15"/>
  <c r="L93" i="15" s="1"/>
  <c r="K95" i="15"/>
  <c r="L95" i="15" s="1"/>
  <c r="K100" i="15"/>
  <c r="K101" i="15"/>
  <c r="K102" i="15"/>
  <c r="K103" i="15"/>
  <c r="K104" i="15"/>
  <c r="L104" i="15" s="1"/>
  <c r="K105" i="15"/>
  <c r="K106" i="15"/>
  <c r="K108" i="15"/>
  <c r="L108" i="15" s="1"/>
  <c r="K109" i="15"/>
  <c r="L109" i="15" s="1"/>
  <c r="K110" i="15"/>
  <c r="L110" i="15" s="1"/>
  <c r="K112" i="15"/>
  <c r="K114" i="15"/>
  <c r="K115" i="15"/>
  <c r="K116" i="15"/>
  <c r="K117" i="15"/>
  <c r="L117" i="15" s="1"/>
  <c r="K118" i="15"/>
  <c r="K119" i="15"/>
  <c r="K120" i="15"/>
  <c r="K128" i="15"/>
  <c r="K129" i="15"/>
  <c r="L129" i="15" s="1"/>
  <c r="K130" i="15"/>
  <c r="K131" i="15"/>
  <c r="L131" i="15" s="1"/>
  <c r="K132" i="15"/>
  <c r="K133" i="15"/>
  <c r="K134" i="15"/>
  <c r="L134" i="15"/>
  <c r="K135" i="15"/>
  <c r="L135" i="15" s="1"/>
  <c r="K136" i="15"/>
  <c r="L136" i="15" s="1"/>
  <c r="K139" i="15"/>
  <c r="L139" i="15"/>
  <c r="K140" i="15"/>
  <c r="K141" i="15"/>
  <c r="L141" i="15"/>
  <c r="K143" i="15"/>
  <c r="K144" i="15"/>
  <c r="K145" i="15"/>
  <c r="K146" i="15"/>
  <c r="K147" i="15"/>
  <c r="K148" i="15"/>
  <c r="K149" i="15"/>
  <c r="K151" i="15"/>
  <c r="L151" i="15" s="1"/>
  <c r="K160" i="15"/>
  <c r="K163" i="15"/>
  <c r="K164" i="15"/>
  <c r="K166" i="15"/>
  <c r="L166" i="15" s="1"/>
  <c r="K175" i="15"/>
  <c r="K176" i="15"/>
  <c r="K177" i="15"/>
  <c r="K178" i="15"/>
  <c r="L178" i="15" s="1"/>
  <c r="K182" i="15"/>
  <c r="K183" i="15"/>
  <c r="K184" i="15"/>
  <c r="K185" i="15"/>
  <c r="K186" i="15"/>
  <c r="K187" i="15"/>
  <c r="K188" i="15"/>
  <c r="L188" i="15"/>
  <c r="K190" i="15"/>
  <c r="K199" i="15"/>
  <c r="K200" i="15"/>
  <c r="K201" i="15"/>
  <c r="K202" i="15"/>
  <c r="K203" i="15"/>
  <c r="K204" i="15"/>
  <c r="K206" i="15"/>
  <c r="K207" i="15"/>
  <c r="L207" i="15" s="1"/>
  <c r="K4" i="15"/>
  <c r="K5" i="15"/>
  <c r="K6" i="15"/>
  <c r="K7" i="15"/>
  <c r="K8" i="15"/>
  <c r="K9" i="15"/>
  <c r="L9" i="15" s="1"/>
  <c r="K10" i="15"/>
  <c r="K12" i="15"/>
  <c r="K13" i="15"/>
  <c r="K17" i="15"/>
  <c r="K19" i="15"/>
  <c r="L19" i="15" s="1"/>
  <c r="K20" i="15"/>
  <c r="K21" i="15"/>
  <c r="K22" i="15"/>
  <c r="K23" i="15"/>
  <c r="J4" i="15"/>
  <c r="J5" i="15"/>
  <c r="J6" i="15"/>
  <c r="L6" i="15" s="1"/>
  <c r="J7" i="15"/>
  <c r="J8" i="15"/>
  <c r="L8" i="15" s="1"/>
  <c r="J10" i="15"/>
  <c r="L10" i="15" s="1"/>
  <c r="J11" i="15"/>
  <c r="L11" i="15" s="1"/>
  <c r="J12" i="15"/>
  <c r="L12" i="15" s="1"/>
  <c r="J13" i="15"/>
  <c r="L13" i="15" s="1"/>
  <c r="J17" i="15"/>
  <c r="L17" i="15" s="1"/>
  <c r="J20" i="15"/>
  <c r="L20" i="15" s="1"/>
  <c r="J21" i="15"/>
  <c r="J22" i="15"/>
  <c r="J23" i="15"/>
  <c r="J24" i="15"/>
  <c r="L24" i="15" s="1"/>
  <c r="J25" i="15"/>
  <c r="L25" i="15" s="1"/>
  <c r="J26" i="15"/>
  <c r="L26" i="15" s="1"/>
  <c r="J31" i="15"/>
  <c r="J34" i="15"/>
  <c r="L34" i="15" s="1"/>
  <c r="J36" i="15"/>
  <c r="L36" i="15" s="1"/>
  <c r="J37" i="15"/>
  <c r="L37" i="15" s="1"/>
  <c r="J39" i="15"/>
  <c r="L39" i="15" s="1"/>
  <c r="J40" i="15"/>
  <c r="J41" i="15"/>
  <c r="L41" i="15" s="1"/>
  <c r="J42" i="15"/>
  <c r="L42" i="15" s="1"/>
  <c r="J43" i="15"/>
  <c r="J44" i="15"/>
  <c r="L44" i="15" s="1"/>
  <c r="J45" i="15"/>
  <c r="J48" i="15"/>
  <c r="L48" i="15" s="1"/>
  <c r="J50" i="15"/>
  <c r="L50" i="15" s="1"/>
  <c r="J53" i="15"/>
  <c r="J54" i="15"/>
  <c r="L54" i="15" s="1"/>
  <c r="J56" i="15"/>
  <c r="J57" i="15"/>
  <c r="L57" i="15" s="1"/>
  <c r="J60" i="15"/>
  <c r="J63" i="15"/>
  <c r="L63" i="15" s="1"/>
  <c r="J64" i="15"/>
  <c r="L64" i="15" s="1"/>
  <c r="J65" i="15"/>
  <c r="L65" i="15" s="1"/>
  <c r="J66" i="15"/>
  <c r="L66" i="15" s="1"/>
  <c r="J68" i="15"/>
  <c r="L68" i="15" s="1"/>
  <c r="J69" i="15"/>
  <c r="L69" i="15" s="1"/>
  <c r="J70" i="15"/>
  <c r="L70" i="15" s="1"/>
  <c r="J71" i="15"/>
  <c r="L71" i="15" s="1"/>
  <c r="J72" i="15"/>
  <c r="J73" i="15"/>
  <c r="L73" i="15" s="1"/>
  <c r="J74" i="15"/>
  <c r="L74" i="15" s="1"/>
  <c r="J76" i="15"/>
  <c r="L76" i="15" s="1"/>
  <c r="J77" i="15"/>
  <c r="J78" i="15"/>
  <c r="L78" i="15" s="1"/>
  <c r="J79" i="15"/>
  <c r="L79" i="15" s="1"/>
  <c r="J84" i="15"/>
  <c r="L84" i="15" s="1"/>
  <c r="J87" i="15"/>
  <c r="L87" i="15" s="1"/>
  <c r="J88" i="15"/>
  <c r="L88" i="15" s="1"/>
  <c r="J89" i="15"/>
  <c r="L89" i="15" s="1"/>
  <c r="J99" i="15"/>
  <c r="L99" i="15" s="1"/>
  <c r="J100" i="15"/>
  <c r="J101" i="15"/>
  <c r="J102" i="15"/>
  <c r="J103" i="15"/>
  <c r="L103" i="15" s="1"/>
  <c r="J105" i="15"/>
  <c r="J106" i="15"/>
  <c r="J107" i="15"/>
  <c r="L107" i="15" s="1"/>
  <c r="J111" i="15"/>
  <c r="L111" i="15" s="1"/>
  <c r="J112" i="15"/>
  <c r="J113" i="15"/>
  <c r="L113" i="15" s="1"/>
  <c r="J114" i="15"/>
  <c r="L114" i="15" s="1"/>
  <c r="J115" i="15"/>
  <c r="J116" i="15"/>
  <c r="L116" i="15" s="1"/>
  <c r="J118" i="15"/>
  <c r="J119" i="15"/>
  <c r="L119" i="15" s="1"/>
  <c r="J120" i="15"/>
  <c r="L120" i="15" s="1"/>
  <c r="J121" i="15"/>
  <c r="L121" i="15" s="1"/>
  <c r="J128" i="15"/>
  <c r="J130" i="15"/>
  <c r="J132" i="15"/>
  <c r="L132" i="15" s="1"/>
  <c r="J133" i="15"/>
  <c r="L133" i="15" s="1"/>
  <c r="J137" i="15"/>
  <c r="L137" i="15" s="1"/>
  <c r="J138" i="15"/>
  <c r="L138" i="15" s="1"/>
  <c r="J140" i="15"/>
  <c r="L140" i="15" s="1"/>
  <c r="J142" i="15"/>
  <c r="L142" i="15" s="1"/>
  <c r="J143" i="15"/>
  <c r="L143" i="15" s="1"/>
  <c r="J144" i="15"/>
  <c r="L144" i="15" s="1"/>
  <c r="J145" i="15"/>
  <c r="J146" i="15"/>
  <c r="L146" i="15" s="1"/>
  <c r="J147" i="15"/>
  <c r="L147" i="15" s="1"/>
  <c r="J148" i="15"/>
  <c r="L148" i="15" s="1"/>
  <c r="J149" i="15"/>
  <c r="J153" i="15"/>
  <c r="L153" i="15" s="1"/>
  <c r="J154" i="15"/>
  <c r="L154" i="15" s="1"/>
  <c r="J155" i="15"/>
  <c r="L155" i="15" s="1"/>
  <c r="J156" i="15"/>
  <c r="L156" i="15" s="1"/>
  <c r="J157" i="15"/>
  <c r="L157" i="15" s="1"/>
  <c r="J158" i="15"/>
  <c r="L158" i="15" s="1"/>
  <c r="J159" i="15"/>
  <c r="L159" i="15" s="1"/>
  <c r="J160" i="15"/>
  <c r="J162" i="15"/>
  <c r="L162" i="15" s="1"/>
  <c r="J163" i="15"/>
  <c r="L163" i="15" s="1"/>
  <c r="J164" i="15"/>
  <c r="L164" i="15" s="1"/>
  <c r="J171" i="15"/>
  <c r="L171" i="15" s="1"/>
  <c r="J174" i="15"/>
  <c r="L174" i="15" s="1"/>
  <c r="J175" i="15"/>
  <c r="L175" i="15" s="1"/>
  <c r="J176" i="15"/>
  <c r="L176" i="15" s="1"/>
  <c r="J177" i="15"/>
  <c r="J182" i="15"/>
  <c r="L182" i="15" s="1"/>
  <c r="J183" i="15"/>
  <c r="J184" i="15"/>
  <c r="J185" i="15"/>
  <c r="L185" i="15"/>
  <c r="J186" i="15"/>
  <c r="L186" i="15" s="1"/>
  <c r="J187" i="15"/>
  <c r="L187" i="15" s="1"/>
  <c r="J190" i="15"/>
  <c r="L190" i="15" s="1"/>
  <c r="J192" i="15"/>
  <c r="L192" i="15" s="1"/>
  <c r="J199" i="15"/>
  <c r="L199" i="15" s="1"/>
  <c r="J200" i="15"/>
  <c r="L200" i="15" s="1"/>
  <c r="J201" i="15"/>
  <c r="L201" i="15" s="1"/>
  <c r="J202" i="15"/>
  <c r="J203" i="15"/>
  <c r="J204" i="15"/>
  <c r="L204" i="15" s="1"/>
  <c r="J206" i="15"/>
  <c r="L206" i="15" s="1"/>
  <c r="F31" i="20"/>
  <c r="F236" i="2"/>
  <c r="E4" i="2"/>
  <c r="H4" i="2"/>
  <c r="H4" i="15"/>
  <c r="E5" i="2"/>
  <c r="H5" i="2" s="1"/>
  <c r="E6" i="2"/>
  <c r="H6" i="2" s="1"/>
  <c r="H6" i="15" s="1"/>
  <c r="E7" i="2"/>
  <c r="H7" i="2" s="1"/>
  <c r="H7" i="15" s="1"/>
  <c r="E8" i="2"/>
  <c r="H8" i="2" s="1"/>
  <c r="H8" i="15" s="1"/>
  <c r="E9" i="2"/>
  <c r="H9" i="2"/>
  <c r="H9" i="15"/>
  <c r="E10" i="2"/>
  <c r="H10" i="2" s="1"/>
  <c r="E11" i="2"/>
  <c r="H11" i="2"/>
  <c r="E12" i="2"/>
  <c r="H12" i="2" s="1"/>
  <c r="H10" i="15"/>
  <c r="E13" i="2"/>
  <c r="H13" i="2" s="1"/>
  <c r="H11" i="15" s="1"/>
  <c r="E14" i="2"/>
  <c r="H14" i="2" s="1"/>
  <c r="H12" i="15" s="1"/>
  <c r="E15" i="2"/>
  <c r="H15" i="2" s="1"/>
  <c r="H13" i="15" s="1"/>
  <c r="E16" i="2"/>
  <c r="H16" i="2"/>
  <c r="H14" i="15" s="1"/>
  <c r="E17" i="2"/>
  <c r="H17" i="2" s="1"/>
  <c r="E18" i="2"/>
  <c r="H18" i="2" s="1"/>
  <c r="E19" i="2"/>
  <c r="H19" i="2" s="1"/>
  <c r="E20" i="2"/>
  <c r="H20" i="2" s="1"/>
  <c r="H18" i="15" s="1"/>
  <c r="E21" i="2"/>
  <c r="H21" i="2" s="1"/>
  <c r="H19" i="15" s="1"/>
  <c r="E22" i="2"/>
  <c r="H22" i="2"/>
  <c r="H20" i="15" s="1"/>
  <c r="E23" i="2"/>
  <c r="H23" i="2" s="1"/>
  <c r="E24" i="2"/>
  <c r="H24" i="2" s="1"/>
  <c r="H22" i="15" s="1"/>
  <c r="E25" i="2"/>
  <c r="H25" i="2" s="1"/>
  <c r="E26" i="2"/>
  <c r="H26" i="2" s="1"/>
  <c r="E27" i="2"/>
  <c r="H27" i="2" s="1"/>
  <c r="E28" i="2"/>
  <c r="H28" i="2" s="1"/>
  <c r="H26" i="15" s="1"/>
  <c r="E29" i="2"/>
  <c r="H29" i="2"/>
  <c r="H27" i="15" s="1"/>
  <c r="E30" i="2"/>
  <c r="H30" i="2"/>
  <c r="H28" i="15" s="1"/>
  <c r="E31" i="2"/>
  <c r="H31" i="2" s="1"/>
  <c r="E32" i="2"/>
  <c r="H32" i="2" s="1"/>
  <c r="E33" i="2"/>
  <c r="H33" i="2"/>
  <c r="H31" i="15" s="1"/>
  <c r="E34" i="2"/>
  <c r="H34" i="2" s="1"/>
  <c r="E35" i="2"/>
  <c r="H35" i="2" s="1"/>
  <c r="H32" i="15" s="1"/>
  <c r="E36" i="2"/>
  <c r="H36" i="2" s="1"/>
  <c r="E37" i="2"/>
  <c r="H37" i="2" s="1"/>
  <c r="H34" i="15" s="1"/>
  <c r="E38" i="2"/>
  <c r="H38" i="2" s="1"/>
  <c r="E39" i="2"/>
  <c r="H39" i="2" s="1"/>
  <c r="H36" i="15"/>
  <c r="E40" i="2"/>
  <c r="H40" i="2"/>
  <c r="E41" i="2"/>
  <c r="H41" i="2" s="1"/>
  <c r="H38" i="15" s="1"/>
  <c r="E42" i="2"/>
  <c r="H42" i="2"/>
  <c r="H39" i="15"/>
  <c r="E43" i="2"/>
  <c r="H43" i="2" s="1"/>
  <c r="E44" i="2"/>
  <c r="H44" i="2" s="1"/>
  <c r="E45" i="2"/>
  <c r="H45" i="2" s="1"/>
  <c r="H42" i="15" s="1"/>
  <c r="E46" i="2"/>
  <c r="H46" i="2"/>
  <c r="H43" i="15" s="1"/>
  <c r="E47" i="2"/>
  <c r="H47" i="2" s="1"/>
  <c r="E48" i="2"/>
  <c r="H48" i="2" s="1"/>
  <c r="E49" i="2"/>
  <c r="H49" i="2" s="1"/>
  <c r="E50" i="2"/>
  <c r="H50" i="2" s="1"/>
  <c r="H47" i="15" s="1"/>
  <c r="E51" i="2"/>
  <c r="H51" i="2" s="1"/>
  <c r="E52" i="2"/>
  <c r="H52" i="2"/>
  <c r="H49" i="15" s="1"/>
  <c r="E53" i="2"/>
  <c r="H53" i="2" s="1"/>
  <c r="H50" i="15" s="1"/>
  <c r="E54" i="2"/>
  <c r="H54" i="2"/>
  <c r="H51" i="15" s="1"/>
  <c r="E55" i="2"/>
  <c r="H55" i="2" s="1"/>
  <c r="E56" i="2"/>
  <c r="H56" i="2" s="1"/>
  <c r="H53" i="15" s="1"/>
  <c r="E57" i="2"/>
  <c r="H57" i="2"/>
  <c r="H54" i="15" s="1"/>
  <c r="E58" i="2"/>
  <c r="H58" i="2" s="1"/>
  <c r="E59" i="2"/>
  <c r="H59" i="2" s="1"/>
  <c r="H56" i="15" s="1"/>
  <c r="E60" i="2"/>
  <c r="H60" i="2" s="1"/>
  <c r="H57" i="15" s="1"/>
  <c r="E61" i="2"/>
  <c r="H61" i="2" s="1"/>
  <c r="E62" i="2"/>
  <c r="H62" i="2"/>
  <c r="H59" i="15" s="1"/>
  <c r="E63" i="2"/>
  <c r="H63" i="2" s="1"/>
  <c r="E64" i="2"/>
  <c r="H64" i="2"/>
  <c r="H61" i="15"/>
  <c r="E65" i="2"/>
  <c r="H65" i="2" s="1"/>
  <c r="H62" i="15" s="1"/>
  <c r="E66" i="2"/>
  <c r="H66" i="2" s="1"/>
  <c r="H63" i="15" s="1"/>
  <c r="E67" i="2"/>
  <c r="H67" i="2" s="1"/>
  <c r="E68" i="2"/>
  <c r="H68" i="2" s="1"/>
  <c r="H65" i="15" s="1"/>
  <c r="E69" i="2"/>
  <c r="H69" i="2"/>
  <c r="H66" i="15" s="1"/>
  <c r="E70" i="2"/>
  <c r="H70" i="2" s="1"/>
  <c r="H67" i="15" s="1"/>
  <c r="E71" i="2"/>
  <c r="H71" i="2"/>
  <c r="H68" i="15" s="1"/>
  <c r="E72" i="2"/>
  <c r="H72" i="2" s="1"/>
  <c r="H69" i="15"/>
  <c r="E73" i="2"/>
  <c r="H73" i="2" s="1"/>
  <c r="H70" i="15" s="1"/>
  <c r="E74" i="2"/>
  <c r="H74" i="2" s="1"/>
  <c r="H71" i="15"/>
  <c r="E75" i="2"/>
  <c r="H75" i="2"/>
  <c r="H72" i="15" s="1"/>
  <c r="E76" i="2"/>
  <c r="H76" i="2"/>
  <c r="H73" i="15" s="1"/>
  <c r="E77" i="2"/>
  <c r="H77" i="2"/>
  <c r="H74" i="15"/>
  <c r="E78" i="2"/>
  <c r="H78" i="2"/>
  <c r="E79" i="2"/>
  <c r="H79" i="2" s="1"/>
  <c r="E80" i="2"/>
  <c r="H80" i="2"/>
  <c r="E81" i="2"/>
  <c r="H81" i="2" s="1"/>
  <c r="H78" i="15" s="1"/>
  <c r="E82" i="2"/>
  <c r="H82" i="2"/>
  <c r="E83" i="2"/>
  <c r="H83" i="2" s="1"/>
  <c r="E84" i="2"/>
  <c r="H84" i="2" s="1"/>
  <c r="E85" i="2"/>
  <c r="H85" i="2" s="1"/>
  <c r="E86" i="2"/>
  <c r="H86" i="2"/>
  <c r="E87" i="2"/>
  <c r="H87" i="2"/>
  <c r="H84" i="15"/>
  <c r="E88" i="2"/>
  <c r="H88" i="2" s="1"/>
  <c r="E89" i="2"/>
  <c r="H89" i="2" s="1"/>
  <c r="H86" i="15" s="1"/>
  <c r="E90" i="2"/>
  <c r="H90" i="2"/>
  <c r="H87" i="15" s="1"/>
  <c r="E91" i="2"/>
  <c r="H91" i="2" s="1"/>
  <c r="H88" i="15" s="1"/>
  <c r="E92" i="2"/>
  <c r="H92" i="2" s="1"/>
  <c r="H89" i="15" s="1"/>
  <c r="E93" i="2"/>
  <c r="H93" i="2"/>
  <c r="H90" i="15" s="1"/>
  <c r="E94" i="2"/>
  <c r="H94" i="2" s="1"/>
  <c r="E95" i="2"/>
  <c r="H95" i="2"/>
  <c r="H92" i="15" s="1"/>
  <c r="E96" i="2"/>
  <c r="H96" i="2" s="1"/>
  <c r="E97" i="2"/>
  <c r="H97" i="2" s="1"/>
  <c r="E98" i="2"/>
  <c r="H98" i="2"/>
  <c r="E99" i="2"/>
  <c r="H99" i="2" s="1"/>
  <c r="H96" i="15" s="1"/>
  <c r="E100" i="2"/>
  <c r="H100" i="2" s="1"/>
  <c r="E101" i="2"/>
  <c r="H101" i="2" s="1"/>
  <c r="E102" i="2"/>
  <c r="H102" i="2" s="1"/>
  <c r="E103" i="2"/>
  <c r="H103" i="2" s="1"/>
  <c r="E104" i="2"/>
  <c r="H104" i="2" s="1"/>
  <c r="H100" i="15" s="1"/>
  <c r="E105" i="2"/>
  <c r="H105" i="2"/>
  <c r="H101" i="15" s="1"/>
  <c r="E106" i="2"/>
  <c r="H106" i="2" s="1"/>
  <c r="E107" i="2"/>
  <c r="H107" i="2" s="1"/>
  <c r="H103" i="15" s="1"/>
  <c r="E108" i="2"/>
  <c r="H108" i="2" s="1"/>
  <c r="H104" i="15" s="1"/>
  <c r="E109" i="2"/>
  <c r="H109" i="2" s="1"/>
  <c r="H105" i="15" s="1"/>
  <c r="E110" i="2"/>
  <c r="H110" i="2" s="1"/>
  <c r="E111" i="2"/>
  <c r="H111" i="2"/>
  <c r="E112" i="2"/>
  <c r="H112" i="2" s="1"/>
  <c r="E113" i="2"/>
  <c r="H113" i="2" s="1"/>
  <c r="H109" i="15" s="1"/>
  <c r="E114" i="2"/>
  <c r="H114" i="2" s="1"/>
  <c r="H110" i="15"/>
  <c r="E115" i="2"/>
  <c r="H115" i="2" s="1"/>
  <c r="E116" i="2"/>
  <c r="H116" i="2" s="1"/>
  <c r="H112" i="15" s="1"/>
  <c r="E117" i="2"/>
  <c r="H117" i="2" s="1"/>
  <c r="H113" i="15" s="1"/>
  <c r="E118" i="2"/>
  <c r="H118" i="2"/>
  <c r="H114" i="15" s="1"/>
  <c r="E119" i="2"/>
  <c r="H119" i="2"/>
  <c r="H115" i="15"/>
  <c r="E120" i="2"/>
  <c r="H120" i="2" s="1"/>
  <c r="E121" i="2"/>
  <c r="H121" i="2" s="1"/>
  <c r="E122" i="2"/>
  <c r="H122" i="2"/>
  <c r="H118" i="15" s="1"/>
  <c r="E123" i="2"/>
  <c r="H123" i="2" s="1"/>
  <c r="H119" i="15" s="1"/>
  <c r="E124" i="2"/>
  <c r="H124" i="2"/>
  <c r="E125" i="2"/>
  <c r="H125" i="2" s="1"/>
  <c r="E126" i="2"/>
  <c r="H126" i="2" s="1"/>
  <c r="H122" i="15" s="1"/>
  <c r="E127" i="2"/>
  <c r="H127" i="2"/>
  <c r="H123" i="15" s="1"/>
  <c r="E128" i="2"/>
  <c r="H128" i="2" s="1"/>
  <c r="E129" i="2"/>
  <c r="H129" i="2" s="1"/>
  <c r="H125" i="15" s="1"/>
  <c r="E130" i="2"/>
  <c r="H130" i="2"/>
  <c r="H126" i="15"/>
  <c r="E131" i="2"/>
  <c r="H131" i="2" s="1"/>
  <c r="E132" i="2"/>
  <c r="H132" i="2" s="1"/>
  <c r="E133" i="2"/>
  <c r="H133" i="2"/>
  <c r="E134" i="2"/>
  <c r="H134" i="2" s="1"/>
  <c r="E135" i="2"/>
  <c r="H135" i="2"/>
  <c r="E136" i="2"/>
  <c r="H136" i="2"/>
  <c r="E137" i="2"/>
  <c r="H137" i="2" s="1"/>
  <c r="E138" i="2"/>
  <c r="H138" i="2" s="1"/>
  <c r="H129" i="15"/>
  <c r="E139" i="2"/>
  <c r="H139" i="2" s="1"/>
  <c r="E140" i="2"/>
  <c r="H140" i="2" s="1"/>
  <c r="H131" i="15" s="1"/>
  <c r="E141" i="2"/>
  <c r="H141" i="2"/>
  <c r="H132" i="15" s="1"/>
  <c r="E142" i="2"/>
  <c r="H142" i="2"/>
  <c r="E143" i="2"/>
  <c r="H143" i="2"/>
  <c r="E144" i="2"/>
  <c r="H144" i="2" s="1"/>
  <c r="H135" i="15" s="1"/>
  <c r="E145" i="2"/>
  <c r="H145" i="2"/>
  <c r="H136" i="15" s="1"/>
  <c r="E146" i="2"/>
  <c r="H146" i="2" s="1"/>
  <c r="E147" i="2"/>
  <c r="H147" i="2"/>
  <c r="E148" i="2"/>
  <c r="H148" i="2" s="1"/>
  <c r="H139" i="15" s="1"/>
  <c r="E149" i="2"/>
  <c r="H149" i="2" s="1"/>
  <c r="H140" i="15" s="1"/>
  <c r="E150" i="2"/>
  <c r="H150" i="2" s="1"/>
  <c r="H141" i="15" s="1"/>
  <c r="E151" i="2"/>
  <c r="H151" i="2" s="1"/>
  <c r="H142" i="15" s="1"/>
  <c r="E152" i="2"/>
  <c r="H152" i="2"/>
  <c r="H143" i="15" s="1"/>
  <c r="E153" i="2"/>
  <c r="H153" i="2"/>
  <c r="E154" i="2"/>
  <c r="H154" i="2"/>
  <c r="H145" i="15" s="1"/>
  <c r="E155" i="2"/>
  <c r="H155" i="2" s="1"/>
  <c r="H146" i="15" s="1"/>
  <c r="E156" i="2"/>
  <c r="H156" i="2"/>
  <c r="H147" i="15" s="1"/>
  <c r="E157" i="2"/>
  <c r="H157" i="2"/>
  <c r="H148" i="15" s="1"/>
  <c r="E158" i="2"/>
  <c r="H158" i="2" s="1"/>
  <c r="H149" i="15" s="1"/>
  <c r="E159" i="2"/>
  <c r="H159" i="2" s="1"/>
  <c r="H150" i="15" s="1"/>
  <c r="E160" i="2"/>
  <c r="H160" i="2" s="1"/>
  <c r="E161" i="2"/>
  <c r="H161" i="2" s="1"/>
  <c r="E162" i="2"/>
  <c r="H162" i="2"/>
  <c r="E163" i="2"/>
  <c r="H163" i="2"/>
  <c r="E164" i="2"/>
  <c r="H164" i="2" s="1"/>
  <c r="E165" i="2"/>
  <c r="H165" i="2"/>
  <c r="E166" i="2"/>
  <c r="H166" i="2" s="1"/>
  <c r="E167" i="2"/>
  <c r="H167" i="2" s="1"/>
  <c r="E168" i="2"/>
  <c r="H168" i="2" s="1"/>
  <c r="E169" i="2"/>
  <c r="H169" i="2" s="1"/>
  <c r="H156" i="15" s="1"/>
  <c r="E170" i="2"/>
  <c r="H170" i="2"/>
  <c r="H157" i="15" s="1"/>
  <c r="E171" i="2"/>
  <c r="H171" i="2" s="1"/>
  <c r="H158" i="15" s="1"/>
  <c r="E172" i="2"/>
  <c r="H172" i="2" s="1"/>
  <c r="E173" i="2"/>
  <c r="H173" i="2"/>
  <c r="E174" i="2"/>
  <c r="H174" i="2" s="1"/>
  <c r="H161" i="15" s="1"/>
  <c r="E175" i="2"/>
  <c r="H175" i="2"/>
  <c r="H162" i="15" s="1"/>
  <c r="E176" i="2"/>
  <c r="H176" i="2" s="1"/>
  <c r="E177" i="2"/>
  <c r="H177" i="2" s="1"/>
  <c r="H164" i="15" s="1"/>
  <c r="E178" i="2"/>
  <c r="H178" i="2"/>
  <c r="H165" i="15" s="1"/>
  <c r="E179" i="2"/>
  <c r="H179" i="2"/>
  <c r="H166" i="15" s="1"/>
  <c r="E180" i="2"/>
  <c r="H180" i="2" s="1"/>
  <c r="E181" i="2"/>
  <c r="H181" i="2"/>
  <c r="E182" i="2"/>
  <c r="H182" i="2" s="1"/>
  <c r="E183" i="2"/>
  <c r="H183" i="2"/>
  <c r="E184" i="2"/>
  <c r="H184" i="2" s="1"/>
  <c r="H171" i="15" s="1"/>
  <c r="E185" i="2"/>
  <c r="H185" i="2"/>
  <c r="H172" i="15" s="1"/>
  <c r="E186" i="2"/>
  <c r="H186" i="2" s="1"/>
  <c r="E187" i="2"/>
  <c r="H187" i="2" s="1"/>
  <c r="H174" i="15" s="1"/>
  <c r="E188" i="2"/>
  <c r="H188" i="2" s="1"/>
  <c r="H175" i="15" s="1"/>
  <c r="E189" i="2"/>
  <c r="H189" i="2" s="1"/>
  <c r="H176" i="15" s="1"/>
  <c r="E190" i="2"/>
  <c r="H190" i="2" s="1"/>
  <c r="H177" i="15" s="1"/>
  <c r="E191" i="2"/>
  <c r="H191" i="2"/>
  <c r="E192" i="2"/>
  <c r="H192" i="2" s="1"/>
  <c r="E193" i="2"/>
  <c r="H193" i="2" s="1"/>
  <c r="H180" i="15" s="1"/>
  <c r="E194" i="2"/>
  <c r="H194" i="2"/>
  <c r="H181" i="15"/>
  <c r="E195" i="2"/>
  <c r="H195" i="2" s="1"/>
  <c r="H182" i="15" s="1"/>
  <c r="E196" i="2"/>
  <c r="H196" i="2" s="1"/>
  <c r="E197" i="2"/>
  <c r="H197" i="2" s="1"/>
  <c r="E198" i="2"/>
  <c r="H198" i="2"/>
  <c r="H185" i="15" s="1"/>
  <c r="E199" i="2"/>
  <c r="H199" i="2" s="1"/>
  <c r="E200" i="2"/>
  <c r="H200" i="2"/>
  <c r="H187" i="15" s="1"/>
  <c r="E201" i="2"/>
  <c r="H201" i="2"/>
  <c r="E202" i="2"/>
  <c r="H202" i="2" s="1"/>
  <c r="H189" i="15" s="1"/>
  <c r="E203" i="2"/>
  <c r="H203" i="2" s="1"/>
  <c r="E204" i="2"/>
  <c r="H204" i="2" s="1"/>
  <c r="H191" i="15" s="1"/>
  <c r="E205" i="2"/>
  <c r="H205" i="2" s="1"/>
  <c r="H192" i="15"/>
  <c r="E206" i="2"/>
  <c r="H206" i="2" s="1"/>
  <c r="H193" i="15" s="1"/>
  <c r="E207" i="2"/>
  <c r="H207" i="2"/>
  <c r="E208" i="2"/>
  <c r="H208" i="2" s="1"/>
  <c r="H195" i="15" s="1"/>
  <c r="E209" i="2"/>
  <c r="H209" i="2"/>
  <c r="H196" i="15" s="1"/>
  <c r="E210" i="2"/>
  <c r="H210" i="2" s="1"/>
  <c r="H197" i="15" s="1"/>
  <c r="E211" i="2"/>
  <c r="H211" i="2" s="1"/>
  <c r="H198" i="15" s="1"/>
  <c r="E212" i="2"/>
  <c r="H212" i="2" s="1"/>
  <c r="H199" i="15" s="1"/>
  <c r="E213" i="2"/>
  <c r="H213" i="2"/>
  <c r="H200" i="15"/>
  <c r="E214" i="2"/>
  <c r="H214" i="2" s="1"/>
  <c r="H201" i="15" s="1"/>
  <c r="E215" i="2"/>
  <c r="H215" i="2" s="1"/>
  <c r="H202" i="15" s="1"/>
  <c r="E216" i="2"/>
  <c r="H216" i="2"/>
  <c r="H203" i="15" s="1"/>
  <c r="E217" i="2"/>
  <c r="H217" i="2" s="1"/>
  <c r="H204" i="15" s="1"/>
  <c r="E218" i="2"/>
  <c r="H218" i="2"/>
  <c r="H205" i="15"/>
  <c r="E219" i="2"/>
  <c r="H219" i="2" s="1"/>
  <c r="E220" i="2"/>
  <c r="H220" i="2" s="1"/>
  <c r="H207" i="15" s="1"/>
  <c r="E221" i="2"/>
  <c r="H221" i="2"/>
  <c r="E222" i="2"/>
  <c r="H222" i="2" s="1"/>
  <c r="E223" i="2"/>
  <c r="H223" i="2" s="1"/>
  <c r="E224" i="2"/>
  <c r="H224" i="2" s="1"/>
  <c r="E225" i="2"/>
  <c r="H225" i="2"/>
  <c r="H209" i="15"/>
  <c r="E226" i="2"/>
  <c r="H226" i="2" s="1"/>
  <c r="H210" i="15" s="1"/>
  <c r="E227" i="2"/>
  <c r="H227" i="2" s="1"/>
  <c r="E228" i="2"/>
  <c r="H228" i="2" s="1"/>
  <c r="E229" i="2"/>
  <c r="H229" i="2" s="1"/>
  <c r="E230" i="2"/>
  <c r="H230" i="2" s="1"/>
  <c r="E231" i="2"/>
  <c r="H231" i="2" s="1"/>
  <c r="E232" i="2"/>
  <c r="H232" i="2"/>
  <c r="E233" i="2"/>
  <c r="H233" i="2"/>
  <c r="E234" i="2"/>
  <c r="H234" i="2" s="1"/>
  <c r="E235" i="2"/>
  <c r="H235" i="2" s="1"/>
  <c r="E3" i="2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2" i="20"/>
  <c r="F33" i="20"/>
  <c r="F2" i="20"/>
  <c r="E16" i="20"/>
  <c r="F16" i="20" s="1"/>
  <c r="X196" i="15"/>
  <c r="X148" i="15"/>
  <c r="X140" i="15"/>
  <c r="X92" i="15"/>
  <c r="X72" i="15"/>
  <c r="X32" i="15"/>
  <c r="X24" i="15"/>
  <c r="X81" i="15"/>
  <c r="X173" i="15"/>
  <c r="X93" i="15"/>
  <c r="X69" i="15"/>
  <c r="AJ69" i="15" s="1"/>
  <c r="X21" i="15"/>
  <c r="X204" i="15"/>
  <c r="X180" i="15"/>
  <c r="X172" i="15"/>
  <c r="X152" i="15"/>
  <c r="AJ152" i="15" s="1"/>
  <c r="X112" i="15"/>
  <c r="X96" i="15"/>
  <c r="X52" i="15"/>
  <c r="X48" i="15"/>
  <c r="X12" i="15"/>
  <c r="AJ12" i="15"/>
  <c r="X184" i="15"/>
  <c r="X120" i="15"/>
  <c r="X76" i="15"/>
  <c r="AJ76" i="15" s="1"/>
  <c r="X44" i="15"/>
  <c r="AJ44" i="15"/>
  <c r="X8" i="15"/>
  <c r="X211" i="15"/>
  <c r="X207" i="15"/>
  <c r="X203" i="15"/>
  <c r="X199" i="15"/>
  <c r="AJ199" i="15" s="1"/>
  <c r="X195" i="15"/>
  <c r="X191" i="15"/>
  <c r="X187" i="15"/>
  <c r="X183" i="15"/>
  <c r="X179" i="15"/>
  <c r="X171" i="15"/>
  <c r="X167" i="15"/>
  <c r="X163" i="15"/>
  <c r="X159" i="15"/>
  <c r="X155" i="15"/>
  <c r="X151" i="15"/>
  <c r="X147" i="15"/>
  <c r="X143" i="15"/>
  <c r="AJ143" i="15" s="1"/>
  <c r="X139" i="15"/>
  <c r="X135" i="15"/>
  <c r="X131" i="15"/>
  <c r="X127" i="15"/>
  <c r="X123" i="15"/>
  <c r="X119" i="15"/>
  <c r="X115" i="15"/>
  <c r="X111" i="15"/>
  <c r="X107" i="15"/>
  <c r="X103" i="15"/>
  <c r="X99" i="15"/>
  <c r="X95" i="15"/>
  <c r="X91" i="15"/>
  <c r="X87" i="15"/>
  <c r="X79" i="15"/>
  <c r="X71" i="15"/>
  <c r="X67" i="15"/>
  <c r="X63" i="15"/>
  <c r="X55" i="15"/>
  <c r="X51" i="15"/>
  <c r="X47" i="15"/>
  <c r="AJ47" i="15" s="1"/>
  <c r="X43" i="15"/>
  <c r="X39" i="15"/>
  <c r="X35" i="15"/>
  <c r="X31" i="15"/>
  <c r="X23" i="15"/>
  <c r="X19" i="15"/>
  <c r="AI209" i="15"/>
  <c r="AI161" i="15"/>
  <c r="AI121" i="15"/>
  <c r="AI77" i="15"/>
  <c r="AI33" i="15"/>
  <c r="X197" i="15"/>
  <c r="X49" i="15"/>
  <c r="AJ49" i="15" s="1"/>
  <c r="AI23" i="15"/>
  <c r="AI118" i="15"/>
  <c r="X22" i="15"/>
  <c r="AJ22" i="15" s="1"/>
  <c r="AI156" i="15"/>
  <c r="X154" i="15"/>
  <c r="AI200" i="15"/>
  <c r="AJ200" i="15" s="1"/>
  <c r="AI28" i="15"/>
  <c r="AI135" i="15"/>
  <c r="X205" i="15"/>
  <c r="AJ205" i="15" s="1"/>
  <c r="X141" i="15"/>
  <c r="AJ141" i="15" s="1"/>
  <c r="X133" i="15"/>
  <c r="X109" i="15"/>
  <c r="AJ109" i="15"/>
  <c r="X65" i="15"/>
  <c r="X61" i="15"/>
  <c r="X29" i="15"/>
  <c r="X13" i="15"/>
  <c r="AI199" i="15"/>
  <c r="AI175" i="15"/>
  <c r="AI143" i="15"/>
  <c r="AI103" i="15"/>
  <c r="AI71" i="15"/>
  <c r="AJ71" i="15" s="1"/>
  <c r="AI67" i="15"/>
  <c r="AI15" i="15"/>
  <c r="AI3" i="15"/>
  <c r="AI206" i="15"/>
  <c r="AJ206" i="15"/>
  <c r="AI198" i="15"/>
  <c r="AI162" i="15"/>
  <c r="AI122" i="15"/>
  <c r="X188" i="15"/>
  <c r="X176" i="15"/>
  <c r="X156" i="15"/>
  <c r="X132" i="15"/>
  <c r="X128" i="15"/>
  <c r="X124" i="15"/>
  <c r="X116" i="15"/>
  <c r="X88" i="15"/>
  <c r="X84" i="15"/>
  <c r="X60" i="15"/>
  <c r="AJ60" i="15" s="1"/>
  <c r="X56" i="15"/>
  <c r="X40" i="15"/>
  <c r="X16" i="15"/>
  <c r="X4" i="15"/>
  <c r="AJ4" i="15" s="1"/>
  <c r="X210" i="15"/>
  <c r="X178" i="15"/>
  <c r="X142" i="15"/>
  <c r="X110" i="15"/>
  <c r="X78" i="15"/>
  <c r="X42" i="15"/>
  <c r="AJ42" i="15" s="1"/>
  <c r="AI24" i="15"/>
  <c r="AI79" i="15"/>
  <c r="X213" i="15"/>
  <c r="X77" i="15"/>
  <c r="AI167" i="15"/>
  <c r="AI123" i="15"/>
  <c r="AI87" i="15"/>
  <c r="AI47" i="15"/>
  <c r="AI43" i="15"/>
  <c r="AI202" i="15"/>
  <c r="AI178" i="15"/>
  <c r="AI150" i="15"/>
  <c r="AI102" i="15"/>
  <c r="AI54" i="15"/>
  <c r="X209" i="15"/>
  <c r="X117" i="15"/>
  <c r="X45" i="15"/>
  <c r="AI107" i="15"/>
  <c r="AI95" i="15"/>
  <c r="AJ95" i="15" s="1"/>
  <c r="AI63" i="15"/>
  <c r="AI59" i="15"/>
  <c r="AI31" i="15"/>
  <c r="AJ31" i="15" s="1"/>
  <c r="AI210" i="15"/>
  <c r="AI166" i="15"/>
  <c r="AI146" i="15"/>
  <c r="AI110" i="15"/>
  <c r="AI94" i="15"/>
  <c r="X200" i="15"/>
  <c r="X168" i="15"/>
  <c r="X164" i="15"/>
  <c r="X108" i="15"/>
  <c r="X100" i="15"/>
  <c r="X80" i="15"/>
  <c r="X64" i="15"/>
  <c r="X36" i="15"/>
  <c r="X28" i="15"/>
  <c r="AJ28" i="15"/>
  <c r="AI7" i="15"/>
  <c r="AI190" i="15"/>
  <c r="AI142" i="15"/>
  <c r="AI98" i="15"/>
  <c r="AI46" i="15"/>
  <c r="AI165" i="15"/>
  <c r="AJ165" i="15"/>
  <c r="AI85" i="15"/>
  <c r="X198" i="15"/>
  <c r="X194" i="15"/>
  <c r="X130" i="15"/>
  <c r="X114" i="15"/>
  <c r="X98" i="15"/>
  <c r="X90" i="15"/>
  <c r="X74" i="15"/>
  <c r="X50" i="15"/>
  <c r="X46" i="15"/>
  <c r="X38" i="15"/>
  <c r="X34" i="15"/>
  <c r="X18" i="15"/>
  <c r="L23" i="15"/>
  <c r="X193" i="15"/>
  <c r="AJ193" i="15"/>
  <c r="X189" i="15"/>
  <c r="AJ189" i="15" s="1"/>
  <c r="L102" i="15"/>
  <c r="X125" i="15"/>
  <c r="AJ125" i="15" s="1"/>
  <c r="L7" i="15"/>
  <c r="AI131" i="15"/>
  <c r="L21" i="15"/>
  <c r="AI203" i="15"/>
  <c r="AI197" i="15"/>
  <c r="AI149" i="15"/>
  <c r="AJ149" i="15"/>
  <c r="L53" i="15"/>
  <c r="L43" i="15"/>
  <c r="AJ167" i="15"/>
  <c r="H93" i="15"/>
  <c r="H29" i="15"/>
  <c r="H37" i="15"/>
  <c r="H24" i="15"/>
  <c r="H107" i="15"/>
  <c r="L72" i="15"/>
  <c r="AI25" i="15"/>
  <c r="AI21" i="15"/>
  <c r="AI17" i="15"/>
  <c r="AI5" i="15"/>
  <c r="X182" i="15"/>
  <c r="AJ182" i="15" s="1"/>
  <c r="X166" i="15"/>
  <c r="X26" i="15"/>
  <c r="X15" i="15"/>
  <c r="AJ15" i="15" s="1"/>
  <c r="X11" i="15"/>
  <c r="X7" i="15"/>
  <c r="AI212" i="15"/>
  <c r="AJ212" i="15"/>
  <c r="AI208" i="15"/>
  <c r="AI185" i="15"/>
  <c r="AI155" i="15"/>
  <c r="AI151" i="15"/>
  <c r="AI133" i="15"/>
  <c r="AI120" i="15"/>
  <c r="AI100" i="15"/>
  <c r="AJ100" i="15" s="1"/>
  <c r="AI97" i="15"/>
  <c r="AI93" i="15"/>
  <c r="AI69" i="15"/>
  <c r="AI65" i="15"/>
  <c r="AJ65" i="15" s="1"/>
  <c r="AI61" i="15"/>
  <c r="AI52" i="15"/>
  <c r="AI45" i="15"/>
  <c r="AI36" i="15"/>
  <c r="AI13" i="15"/>
  <c r="AI6" i="15"/>
  <c r="X158" i="15"/>
  <c r="AJ158" i="15"/>
  <c r="X150" i="15"/>
  <c r="X138" i="15"/>
  <c r="X70" i="15"/>
  <c r="X66" i="15"/>
  <c r="X14" i="15"/>
  <c r="AJ14" i="15" s="1"/>
  <c r="X10" i="15"/>
  <c r="AI177" i="15"/>
  <c r="AI173" i="15"/>
  <c r="AI169" i="15"/>
  <c r="AI136" i="15"/>
  <c r="AI119" i="15"/>
  <c r="AI109" i="15"/>
  <c r="AI105" i="15"/>
  <c r="AI92" i="15"/>
  <c r="AJ92" i="15"/>
  <c r="AI72" i="15"/>
  <c r="AI60" i="15"/>
  <c r="AI57" i="15"/>
  <c r="AI44" i="15"/>
  <c r="AI41" i="15"/>
  <c r="X58" i="15"/>
  <c r="AJ58" i="15"/>
  <c r="X54" i="15"/>
  <c r="X106" i="15"/>
  <c r="AI196" i="15"/>
  <c r="AI183" i="15"/>
  <c r="AI180" i="15"/>
  <c r="AJ180" i="15"/>
  <c r="AI172" i="15"/>
  <c r="AI168" i="15"/>
  <c r="AI164" i="15"/>
  <c r="AI91" i="15"/>
  <c r="AI88" i="15"/>
  <c r="H155" i="15"/>
  <c r="AJ198" i="15"/>
  <c r="AJ38" i="15"/>
  <c r="L112" i="15" l="1"/>
  <c r="L106" i="15"/>
  <c r="L31" i="15"/>
  <c r="L183" i="15"/>
  <c r="L105" i="15"/>
  <c r="L128" i="15"/>
  <c r="L101" i="15"/>
  <c r="L118" i="15"/>
  <c r="AJ112" i="15"/>
  <c r="AJ73" i="15"/>
  <c r="AJ83" i="15"/>
  <c r="AJ51" i="15"/>
  <c r="AJ35" i="15"/>
  <c r="AJ110" i="15"/>
  <c r="AJ160" i="15"/>
  <c r="AJ144" i="15"/>
  <c r="AJ5" i="15"/>
  <c r="AJ39" i="15"/>
  <c r="AJ10" i="15"/>
  <c r="F34" i="20"/>
  <c r="L40" i="15"/>
  <c r="AJ190" i="15"/>
  <c r="AJ175" i="15"/>
  <c r="AJ20" i="15"/>
  <c r="AI128" i="15"/>
  <c r="AJ128" i="15" s="1"/>
  <c r="AI82" i="15"/>
  <c r="AJ82" i="15" s="1"/>
  <c r="AI81" i="15"/>
  <c r="AJ81" i="15" s="1"/>
  <c r="AJ19" i="15"/>
  <c r="AJ45" i="15"/>
  <c r="AJ93" i="15"/>
  <c r="L203" i="15"/>
  <c r="L184" i="15"/>
  <c r="L100" i="15"/>
  <c r="AJ174" i="15"/>
  <c r="AI127" i="15"/>
  <c r="AJ127" i="15" s="1"/>
  <c r="AJ183" i="15"/>
  <c r="AJ46" i="15"/>
  <c r="AJ142" i="15"/>
  <c r="AJ176" i="15"/>
  <c r="AJ196" i="15"/>
  <c r="L202" i="15"/>
  <c r="L160" i="15"/>
  <c r="L145" i="15"/>
  <c r="L5" i="15"/>
  <c r="L60" i="15"/>
  <c r="AJ33" i="15"/>
  <c r="AI111" i="15"/>
  <c r="AJ111" i="15" s="1"/>
  <c r="AJ184" i="15"/>
  <c r="AI51" i="15"/>
  <c r="AI126" i="15"/>
  <c r="AJ126" i="15" s="1"/>
  <c r="L4" i="15"/>
  <c r="AJ204" i="15"/>
  <c r="AJ140" i="15"/>
  <c r="AJ78" i="15"/>
  <c r="AI186" i="15"/>
  <c r="AJ186" i="15" s="1"/>
  <c r="AI170" i="15"/>
  <c r="AI154" i="15"/>
  <c r="AJ154" i="15" s="1"/>
  <c r="AI138" i="15"/>
  <c r="AJ138" i="15" s="1"/>
  <c r="AI106" i="15"/>
  <c r="AJ106" i="15" s="1"/>
  <c r="AI90" i="15"/>
  <c r="AI74" i="15"/>
  <c r="AJ74" i="15" s="1"/>
  <c r="AJ90" i="15"/>
  <c r="X201" i="15"/>
  <c r="AJ201" i="15" s="1"/>
  <c r="AJ213" i="15"/>
  <c r="X185" i="15"/>
  <c r="X121" i="15"/>
  <c r="AJ121" i="15" s="1"/>
  <c r="AJ54" i="15"/>
  <c r="AJ43" i="15"/>
  <c r="AJ56" i="15"/>
  <c r="L22" i="15"/>
  <c r="AJ135" i="15"/>
  <c r="AJ119" i="15"/>
  <c r="AJ120" i="15"/>
  <c r="L177" i="15"/>
  <c r="L56" i="15"/>
  <c r="AJ16" i="15"/>
  <c r="AJ66" i="15"/>
  <c r="X136" i="15"/>
  <c r="AJ136" i="15" s="1"/>
  <c r="X104" i="15"/>
  <c r="AJ104" i="15" s="1"/>
  <c r="AI195" i="15"/>
  <c r="AJ195" i="15" s="1"/>
  <c r="AI18" i="15"/>
  <c r="AJ18" i="15" s="1"/>
  <c r="AJ94" i="15"/>
  <c r="AJ173" i="15"/>
  <c r="AJ13" i="15"/>
  <c r="AJ130" i="15"/>
  <c r="AJ36" i="15"/>
  <c r="AJ197" i="15"/>
  <c r="AJ123" i="15"/>
  <c r="L77" i="15"/>
  <c r="AI194" i="15"/>
  <c r="AJ194" i="15" s="1"/>
  <c r="AJ188" i="15"/>
  <c r="AJ8" i="15"/>
  <c r="AI179" i="15"/>
  <c r="AJ179" i="15" s="1"/>
  <c r="AI16" i="15"/>
  <c r="AJ203" i="15"/>
  <c r="AJ164" i="15"/>
  <c r="AJ208" i="15"/>
  <c r="AJ131" i="15"/>
  <c r="AJ118" i="15"/>
  <c r="AJ102" i="15"/>
  <c r="AJ181" i="15"/>
  <c r="AJ101" i="15"/>
  <c r="X57" i="15"/>
  <c r="AI192" i="15"/>
  <c r="AJ192" i="15" s="1"/>
  <c r="AJ80" i="15"/>
  <c r="AJ25" i="15"/>
  <c r="AI207" i="15"/>
  <c r="AJ207" i="15" s="1"/>
  <c r="AI191" i="15"/>
  <c r="AJ191" i="15" s="1"/>
  <c r="AJ117" i="15"/>
  <c r="AJ107" i="15"/>
  <c r="AJ63" i="15"/>
  <c r="AJ79" i="15"/>
  <c r="AJ52" i="15"/>
  <c r="L115" i="15"/>
  <c r="L45" i="15"/>
  <c r="X75" i="15"/>
  <c r="AJ75" i="15" s="1"/>
  <c r="X59" i="15"/>
  <c r="AJ59" i="15" s="1"/>
  <c r="AJ132" i="15"/>
  <c r="AJ116" i="15"/>
  <c r="AJ163" i="15"/>
  <c r="AJ64" i="15"/>
  <c r="AJ7" i="15"/>
  <c r="AJ96" i="15"/>
  <c r="X202" i="15"/>
  <c r="X170" i="15"/>
  <c r="X122" i="15"/>
  <c r="AI160" i="15"/>
  <c r="H159" i="15"/>
  <c r="H55" i="15"/>
  <c r="H91" i="15"/>
  <c r="H21" i="15"/>
  <c r="H44" i="15"/>
  <c r="H108" i="15"/>
  <c r="H206" i="15"/>
  <c r="AJ91" i="15"/>
  <c r="H208" i="15"/>
  <c r="H184" i="15"/>
  <c r="H120" i="15"/>
  <c r="H94" i="15"/>
  <c r="H76" i="15"/>
  <c r="H60" i="15"/>
  <c r="H16" i="15"/>
  <c r="AJ72" i="15"/>
  <c r="H183" i="15"/>
  <c r="H75" i="15"/>
  <c r="H35" i="15"/>
  <c r="AJ157" i="15"/>
  <c r="H111" i="15"/>
  <c r="H15" i="15"/>
  <c r="AJ17" i="15"/>
  <c r="H77" i="15"/>
  <c r="H83" i="15"/>
  <c r="H58" i="15"/>
  <c r="H25" i="15"/>
  <c r="AJ172" i="15"/>
  <c r="AJ108" i="15"/>
  <c r="AJ77" i="15"/>
  <c r="AJ61" i="15"/>
  <c r="H154" i="15"/>
  <c r="AJ88" i="15"/>
  <c r="I231" i="2"/>
  <c r="H173" i="15"/>
  <c r="H163" i="15"/>
  <c r="H41" i="15"/>
  <c r="H33" i="15"/>
  <c r="H52" i="15"/>
  <c r="H17" i="15"/>
  <c r="AJ129" i="15"/>
  <c r="H153" i="15"/>
  <c r="H130" i="15"/>
  <c r="H82" i="15"/>
  <c r="H40" i="15"/>
  <c r="I25" i="2"/>
  <c r="H23" i="15"/>
  <c r="AJ185" i="15"/>
  <c r="H133" i="15"/>
  <c r="AJ21" i="15"/>
  <c r="AJ50" i="15"/>
  <c r="AJ34" i="15"/>
  <c r="AJ168" i="15"/>
  <c r="H212" i="15"/>
  <c r="H117" i="15"/>
  <c r="H80" i="15"/>
  <c r="H48" i="15"/>
  <c r="H152" i="15"/>
  <c r="H121" i="15"/>
  <c r="H95" i="15"/>
  <c r="H85" i="15"/>
  <c r="H211" i="15"/>
  <c r="H179" i="15"/>
  <c r="H170" i="15"/>
  <c r="H160" i="15"/>
  <c r="H137" i="15"/>
  <c r="H128" i="15"/>
  <c r="H116" i="15"/>
  <c r="H98" i="15"/>
  <c r="H81" i="15"/>
  <c r="I84" i="2"/>
  <c r="H188" i="15"/>
  <c r="I201" i="2"/>
  <c r="H178" i="15"/>
  <c r="H127" i="15"/>
  <c r="H79" i="15"/>
  <c r="H64" i="15"/>
  <c r="L149" i="15"/>
  <c r="AJ3" i="15"/>
  <c r="AJ166" i="15"/>
  <c r="AJ150" i="15"/>
  <c r="AJ55" i="15"/>
  <c r="AJ57" i="15"/>
  <c r="H213" i="15"/>
  <c r="I229" i="2"/>
  <c r="H190" i="15"/>
  <c r="AJ11" i="15"/>
  <c r="H169" i="15"/>
  <c r="H124" i="15"/>
  <c r="H97" i="15"/>
  <c r="H46" i="15"/>
  <c r="L130" i="15"/>
  <c r="H138" i="15"/>
  <c r="H5" i="15"/>
  <c r="H144" i="15"/>
  <c r="H106" i="15"/>
  <c r="H45" i="15"/>
  <c r="I48" i="2"/>
  <c r="I41" i="2"/>
  <c r="H30" i="15"/>
  <c r="I32" i="2"/>
  <c r="AJ85" i="15"/>
  <c r="I170" i="2"/>
  <c r="AJ26" i="15"/>
  <c r="H151" i="15"/>
  <c r="AJ187" i="15"/>
  <c r="E236" i="2"/>
  <c r="H236" i="2" s="1"/>
  <c r="L3" i="2" s="1"/>
  <c r="I88" i="2" s="1"/>
  <c r="H3" i="2"/>
  <c r="H134" i="15"/>
  <c r="AJ202" i="15"/>
  <c r="AJ122" i="15"/>
  <c r="AJ23" i="15"/>
  <c r="H194" i="15"/>
  <c r="I207" i="2"/>
  <c r="AJ97" i="15"/>
  <c r="AJ133" i="15"/>
  <c r="H186" i="15"/>
  <c r="H167" i="15"/>
  <c r="AJ210" i="15"/>
  <c r="I127" i="2"/>
  <c r="H102" i="15"/>
  <c r="H168" i="15"/>
  <c r="H99" i="15"/>
  <c r="I38" i="2" l="1"/>
  <c r="I15" i="2"/>
  <c r="I112" i="2"/>
  <c r="I151" i="2"/>
  <c r="I233" i="2"/>
  <c r="I131" i="2"/>
  <c r="I193" i="2"/>
  <c r="I222" i="2"/>
  <c r="I86" i="2"/>
  <c r="I105" i="2"/>
  <c r="I79" i="2"/>
  <c r="I146" i="2"/>
  <c r="I147" i="2"/>
  <c r="I164" i="2"/>
  <c r="I72" i="2"/>
  <c r="I124" i="2"/>
  <c r="I12" i="2"/>
  <c r="I142" i="2"/>
  <c r="AJ170" i="15"/>
  <c r="I49" i="2"/>
  <c r="I183" i="2"/>
  <c r="I173" i="2"/>
  <c r="I51" i="2"/>
  <c r="I19" i="2"/>
  <c r="I159" i="2"/>
  <c r="I54" i="2"/>
  <c r="I97" i="2"/>
  <c r="I47" i="2"/>
  <c r="I210" i="2"/>
  <c r="I83" i="2"/>
  <c r="I167" i="2"/>
  <c r="I107" i="2"/>
  <c r="I78" i="2"/>
  <c r="I106" i="2"/>
  <c r="I121" i="2"/>
  <c r="I80" i="2"/>
  <c r="I196" i="2"/>
  <c r="I223" i="2"/>
  <c r="I43" i="2"/>
  <c r="I55" i="2"/>
  <c r="I197" i="2"/>
  <c r="I23" i="2"/>
  <c r="I52" i="2"/>
  <c r="I156" i="2"/>
  <c r="I110" i="2"/>
  <c r="I100" i="2"/>
  <c r="I228" i="2"/>
  <c r="I85" i="2"/>
  <c r="I36" i="2"/>
  <c r="I108" i="2"/>
  <c r="I221" i="2"/>
  <c r="I94" i="2"/>
  <c r="I67" i="2"/>
  <c r="I102" i="2"/>
  <c r="I227" i="2"/>
  <c r="I27" i="2"/>
  <c r="I17" i="2"/>
  <c r="I18" i="2"/>
  <c r="I66" i="2"/>
  <c r="I139" i="2"/>
  <c r="I44" i="2"/>
  <c r="I115" i="2"/>
  <c r="I160" i="2"/>
  <c r="I192" i="2"/>
  <c r="I98" i="2"/>
  <c r="I117" i="2"/>
  <c r="I114" i="2"/>
  <c r="I37" i="2"/>
  <c r="I29" i="2"/>
  <c r="I215" i="2"/>
  <c r="I58" i="2"/>
  <c r="I34" i="2"/>
  <c r="I3" i="2"/>
  <c r="H3" i="15"/>
  <c r="I128" i="2"/>
  <c r="I182" i="2"/>
  <c r="I61" i="2"/>
  <c r="I168" i="2"/>
  <c r="I39" i="2"/>
  <c r="I165" i="2"/>
  <c r="I143" i="2"/>
  <c r="I138" i="2"/>
  <c r="I180" i="2"/>
  <c r="I181" i="2"/>
  <c r="I129" i="2"/>
  <c r="I195" i="2"/>
  <c r="I225" i="2"/>
  <c r="I136" i="2"/>
  <c r="I137" i="2"/>
  <c r="I125" i="2"/>
  <c r="I166" i="2"/>
  <c r="I176" i="2"/>
  <c r="I189" i="2"/>
  <c r="I63" i="2"/>
  <c r="I219" i="2"/>
  <c r="I99" i="2"/>
  <c r="I42" i="2"/>
  <c r="I158" i="2"/>
  <c r="I113" i="2"/>
  <c r="I220" i="2"/>
  <c r="I16" i="2"/>
  <c r="I4" i="2"/>
  <c r="I40" i="2"/>
  <c r="I75" i="2"/>
  <c r="I59" i="2"/>
  <c r="I141" i="2"/>
  <c r="I123" i="2"/>
  <c r="I64" i="2"/>
  <c r="I46" i="2"/>
  <c r="I30" i="2"/>
  <c r="I171" i="2"/>
  <c r="I81" i="2"/>
  <c r="I20" i="2"/>
  <c r="I130" i="2"/>
  <c r="I232" i="2"/>
  <c r="I33" i="2"/>
  <c r="I218" i="2"/>
  <c r="I145" i="2"/>
  <c r="I216" i="2"/>
  <c r="I200" i="2"/>
  <c r="I150" i="2"/>
  <c r="I204" i="2"/>
  <c r="I9" i="2"/>
  <c r="I104" i="2"/>
  <c r="I62" i="2"/>
  <c r="I198" i="2"/>
  <c r="I89" i="2"/>
  <c r="I10" i="2"/>
  <c r="I21" i="2"/>
  <c r="I93" i="2"/>
  <c r="I28" i="2"/>
  <c r="I87" i="2"/>
  <c r="I53" i="2"/>
  <c r="I56" i="2"/>
  <c r="I187" i="2"/>
  <c r="I60" i="2"/>
  <c r="I116" i="2"/>
  <c r="I213" i="2"/>
  <c r="I133" i="2"/>
  <c r="I13" i="2"/>
  <c r="I194" i="2"/>
  <c r="I135" i="2"/>
  <c r="I149" i="2"/>
  <c r="I57" i="2"/>
  <c r="I184" i="2"/>
  <c r="I209" i="2"/>
  <c r="I224" i="2"/>
  <c r="I7" i="2"/>
  <c r="I154" i="2"/>
  <c r="I185" i="2"/>
  <c r="I208" i="2"/>
  <c r="I35" i="2"/>
  <c r="I71" i="2"/>
  <c r="I174" i="2"/>
  <c r="I11" i="2"/>
  <c r="I91" i="2"/>
  <c r="I152" i="2"/>
  <c r="I22" i="2"/>
  <c r="I6" i="2"/>
  <c r="I205" i="2"/>
  <c r="I8" i="2"/>
  <c r="I31" i="2"/>
  <c r="I68" i="2"/>
  <c r="I148" i="2"/>
  <c r="I211" i="2"/>
  <c r="I144" i="2"/>
  <c r="I122" i="2"/>
  <c r="I26" i="2"/>
  <c r="I65" i="2"/>
  <c r="I119" i="2"/>
  <c r="I101" i="2"/>
  <c r="I188" i="2"/>
  <c r="I90" i="2"/>
  <c r="I162" i="2"/>
  <c r="I217" i="2"/>
  <c r="I177" i="2"/>
  <c r="I50" i="2"/>
  <c r="I202" i="2"/>
  <c r="I111" i="2"/>
  <c r="I190" i="2"/>
  <c r="I95" i="2"/>
  <c r="I126" i="2"/>
  <c r="I226" i="2"/>
  <c r="I175" i="2"/>
  <c r="I132" i="2"/>
  <c r="I155" i="2"/>
  <c r="I73" i="2"/>
  <c r="I69" i="2"/>
  <c r="I157" i="2"/>
  <c r="I77" i="2"/>
  <c r="I74" i="2"/>
  <c r="I96" i="2"/>
  <c r="I14" i="2"/>
  <c r="I206" i="2"/>
  <c r="I178" i="2"/>
  <c r="I109" i="2"/>
  <c r="I214" i="2"/>
  <c r="I234" i="2"/>
  <c r="I45" i="2"/>
  <c r="I92" i="2"/>
  <c r="I140" i="2"/>
  <c r="I169" i="2"/>
  <c r="I163" i="2"/>
  <c r="I82" i="2"/>
  <c r="I199" i="2"/>
  <c r="I76" i="2"/>
  <c r="I179" i="2"/>
  <c r="I103" i="2"/>
  <c r="I212" i="2"/>
  <c r="I186" i="2"/>
  <c r="I70" i="2"/>
  <c r="I24" i="2"/>
  <c r="I172" i="2"/>
  <c r="I134" i="2"/>
  <c r="I153" i="2"/>
  <c r="I120" i="2"/>
  <c r="I235" i="2"/>
  <c r="I118" i="2"/>
  <c r="I5" i="2"/>
  <c r="I203" i="2"/>
  <c r="I191" i="2"/>
  <c r="I161" i="2"/>
  <c r="I2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BZ</author>
    <author>Windows 用户</author>
  </authors>
  <commentList>
    <comment ref="T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2017优秀毕业设计指导教师 7分</t>
        </r>
      </text>
    </comment>
    <comment ref="AD1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省级教学模式改革-单片机 50分</t>
        </r>
      </text>
    </comment>
    <comment ref="AE13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十三五新形态教材 30分</t>
        </r>
      </text>
    </comment>
    <comment ref="Y2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国家级大创项目 一项 100分</t>
        </r>
      </text>
    </comment>
    <comment ref="AG2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核心期刊教改论文 一篇 20分</t>
        </r>
      </text>
    </comment>
    <comment ref="O26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指导学生参加大创项目未立项 6分</t>
        </r>
      </text>
    </comment>
    <comment ref="AG26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指导本科生发表论文一篇 核心期刊</t>
        </r>
      </text>
    </comment>
    <comment ref="O31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光电竞赛省二等奖 20分
指导未获奖 2项 4分</t>
        </r>
      </text>
    </comment>
    <comment ref="AG31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 xml:space="preserve">BZ:
</t>
        </r>
        <r>
          <rPr>
            <sz val="9"/>
            <color indexed="81"/>
            <rFont val="宋体"/>
            <family val="3"/>
            <charset val="134"/>
          </rPr>
          <t>指导本科生发表论文 2篇 核心期刊40分</t>
        </r>
      </text>
    </comment>
    <comment ref="AC34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省十三五优势专业-电子信息工程 2分
国家级综合试点专业改革 2分
国家级卓越工程师计划 6分</t>
        </r>
      </text>
    </comment>
    <comment ref="O36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电子设计竞赛</t>
        </r>
      </text>
    </comment>
    <comment ref="O39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电子设计竞赛</t>
        </r>
      </text>
    </comment>
    <comment ref="Y40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校级翻转课堂 数字图像处理 15分</t>
        </r>
      </text>
    </comment>
    <comment ref="AD40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省精品在线开放课程 10分</t>
        </r>
      </text>
    </comment>
    <comment ref="AC41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国家级综合试点专业改革 2分</t>
        </r>
      </text>
    </comment>
    <comment ref="O42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电子设计竞赛</t>
        </r>
      </text>
    </comment>
    <comment ref="AC42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省十三五优势专业-电子信息工程 4分
国家级综合试点专业改革 2分
国家级卓越工程师计划 16分</t>
        </r>
      </text>
    </comment>
    <comment ref="AD42" authorId="0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省精品在线开放课程 40分</t>
        </r>
      </text>
    </comment>
    <comment ref="P45" authorId="0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互联网+省银奖 15分
指导未获奖2组 4分</t>
        </r>
      </text>
    </comment>
    <comment ref="P52" authorId="0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2017年“挑战杯”全国大学生课外学术科技作品竞赛 国三 20分/3</t>
        </r>
      </text>
    </comment>
    <comment ref="T52" authorId="0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2018年校级大创项优秀指导教师 7分</t>
        </r>
      </text>
    </comment>
    <comment ref="AC52" authorId="0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省十三五优势专业-电子信息工程 2分
国家级综合试点专业改革 5分</t>
        </r>
      </text>
    </comment>
    <comment ref="P57" authorId="0" shapeId="0" xr:uid="{00000000-0006-0000-0000-000017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“互联网+”大学生创新创业大赛 国铜奖 20/3 7分</t>
        </r>
      </text>
    </comment>
    <comment ref="T58" authorId="0" shapeId="0" xr:uid="{00000000-0006-0000-0000-000018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2018年校级大创项优秀指导教师 7分</t>
        </r>
      </text>
    </comment>
    <comment ref="AA58" authorId="0" shapeId="0" xr:uid="{00000000-0006-0000-0000-000019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校级优秀教学基层组织 8分</t>
        </r>
      </text>
    </comment>
    <comment ref="AC58" authorId="0" shapeId="0" xr:uid="{00000000-0006-0000-0000-00001A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省十三五优势专业-电子信息工程 12分
校级国际化专业-电子系信息工程 8分
国家级综合试点专业改革 14分</t>
        </r>
      </text>
    </comment>
    <comment ref="AA63" authorId="0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全国高校黄大年式教学团队 </t>
        </r>
        <r>
          <rPr>
            <sz val="9"/>
            <color indexed="81"/>
            <rFont val="宋体"/>
            <family val="3"/>
            <charset val="134"/>
          </rPr>
          <t>72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C63" authorId="0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国家级综合试点专业改革 5分
</t>
        </r>
      </text>
    </comment>
    <comment ref="P70" authorId="0" shapeId="0" xr:uid="{00000000-0006-0000-0000-00001D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2017年“挑战杯”全国大学生课外学术科技作品竞赛 国三 20分/3</t>
        </r>
      </text>
    </comment>
    <comment ref="P71" authorId="0" shapeId="0" xr:uid="{00000000-0006-0000-0000-00001E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2017年“挑战杯”全国大学生课外学术科技作品竞赛 国三 20分/3 7分
“互联网+”大学生创新创业大赛 国铜奖 20/3 7分</t>
        </r>
      </text>
    </comment>
    <comment ref="T71" authorId="0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2018年校级大创项优秀指导教师 7分</t>
        </r>
      </text>
    </comment>
    <comment ref="AA86" authorId="0" shapeId="0" xr:uid="{00000000-0006-0000-0000-000020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校级优秀教学基层组织 4分</t>
        </r>
      </text>
    </comment>
    <comment ref="AC86" authorId="0" shapeId="0" xr:uid="{00000000-0006-0000-0000-000021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省十三五优势专业-电子信息工程 4分
国家级综合试点专业改革 4分</t>
        </r>
      </text>
    </comment>
    <comment ref="AC90" authorId="0" shapeId="0" xr:uid="{00000000-0006-0000-0000-000022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省十三五优势专业-电子信息工程 4分
校级国际化专业-电子系信息工程 4分
国家级综合试点专业改革 8分
国家级卓越工程师计划 30分</t>
        </r>
      </text>
    </comment>
    <comment ref="T102" authorId="0" shapeId="0" xr:uid="{00000000-0006-0000-0000-000023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校级优秀毕业设计指导教师 7分</t>
        </r>
      </text>
    </comment>
    <comment ref="AG102" authorId="0" shapeId="0" xr:uid="{00000000-0006-0000-0000-000024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教改论文 3篇 核心期刊 60分</t>
        </r>
      </text>
    </comment>
    <comment ref="O103" authorId="0" shapeId="0" xr:uid="{00000000-0006-0000-0000-000025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电子设计竞赛</t>
        </r>
      </text>
    </comment>
    <comment ref="AG104" authorId="0" shapeId="0" xr:uid="{00000000-0006-0000-0000-000026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电脑知识与技术 一般期刊 发表论文一篇 10分</t>
        </r>
      </text>
    </comment>
    <comment ref="T105" authorId="0" shapeId="0" xr:uid="{00000000-0006-0000-0000-000027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参加第十届青年教师教学技能竞赛 2分</t>
        </r>
      </text>
    </comment>
    <comment ref="T112" authorId="0" shapeId="0" xr:uid="{00000000-0006-0000-0000-000028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校级优秀毕业设计指导教师 7分</t>
        </r>
      </text>
    </comment>
    <comment ref="AG112" authorId="0" shapeId="0" xr:uid="{00000000-0006-0000-0000-000029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核心期刊教改论文 20分</t>
        </r>
      </text>
    </comment>
    <comment ref="U120" authorId="0" shapeId="0" xr:uid="{00000000-0006-0000-0000-00002A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参加第十届青年教师技能比赛未获奖 2分</t>
        </r>
      </text>
    </comment>
    <comment ref="Y128" authorId="0" shapeId="0" xr:uid="{00000000-0006-0000-0000-00002B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2018国家级大创项目 </t>
        </r>
        <r>
          <rPr>
            <sz val="9"/>
            <color indexed="81"/>
            <rFont val="宋体"/>
            <family val="3"/>
            <charset val="134"/>
          </rPr>
          <t>65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C128" authorId="0" shapeId="0" xr:uid="{00000000-0006-0000-0000-00002C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国家级综合试点专业改革 4分</t>
        </r>
      </text>
    </comment>
    <comment ref="AC129" authorId="0" shapeId="0" xr:uid="{00000000-0006-0000-0000-00002D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国家级综合试点专业改革 4分
省级十三五优势专业-电子科学与技术 5分</t>
        </r>
      </text>
    </comment>
    <comment ref="AC130" authorId="0" shapeId="0" xr:uid="{00000000-0006-0000-0000-00002E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国家级综合试点专业改革 4分
省级十三五优势专业-电子科学与技术 15分</t>
        </r>
      </text>
    </comment>
    <comment ref="Y131" authorId="1" shapeId="0" xr:uid="{00000000-0006-0000-0000-00002F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大创项目 35 （郑梁）</t>
        </r>
      </text>
    </comment>
    <comment ref="AC131" authorId="0" shapeId="0" xr:uid="{00000000-0006-0000-0000-000030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国家级综合试点专业改革 4分
省级十三五优势专业-电子科学与技术 15分</t>
        </r>
      </text>
    </comment>
    <comment ref="P137" authorId="0" shapeId="0" xr:uid="{00000000-0006-0000-0000-000031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省第十一届创业大赛 铜奖 10分</t>
        </r>
      </text>
    </comment>
    <comment ref="T137" authorId="0" shapeId="0" xr:uid="{00000000-0006-0000-0000-000032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2018年校级大创项优秀指导教师 7分</t>
        </r>
      </text>
    </comment>
    <comment ref="Y139" authorId="0" shapeId="0" xr:uid="{00000000-0006-0000-0000-000033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自制仪器项目 申报未立项</t>
        </r>
      </text>
    </comment>
    <comment ref="P140" authorId="0" shapeId="0" xr:uid="{00000000-0006-0000-0000-000034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2017年“挑战杯”全国大学生课外学术科技作品竞赛 省三 10分</t>
        </r>
      </text>
    </comment>
    <comment ref="AC140" authorId="0" shapeId="0" xr:uid="{00000000-0006-0000-0000-000035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国家级综合试点专业改革 4分</t>
        </r>
      </text>
    </comment>
    <comment ref="T141" authorId="0" shapeId="0" xr:uid="{00000000-0006-0000-0000-000036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2018年校级大创项优秀指导教师 7分</t>
        </r>
      </text>
    </comment>
    <comment ref="Y141" authorId="0" shapeId="0" xr:uid="{00000000-0006-0000-0000-000037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教师发展中心 课堂教学改革项目 15分</t>
        </r>
      </text>
    </comment>
    <comment ref="AC143" authorId="0" shapeId="0" xr:uid="{00000000-0006-0000-0000-000038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国家级综合试点专业改革 4分</t>
        </r>
      </text>
    </comment>
    <comment ref="O144" authorId="0" shapeId="0" xr:uid="{00000000-0006-0000-0000-000039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电子设计竞赛</t>
        </r>
      </text>
    </comment>
    <comment ref="Y149" authorId="0" shapeId="0" xr:uid="{00000000-0006-0000-0000-00003A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教学研究与改革 20分</t>
        </r>
      </text>
    </comment>
    <comment ref="AC151" authorId="0" shapeId="0" xr:uid="{00000000-0006-0000-0000-00003B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国家级综合试点专业改革 4分</t>
        </r>
      </text>
    </comment>
    <comment ref="Q152" authorId="0" shapeId="0" xr:uid="{00000000-0006-0000-0000-00003C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智能车竞赛 175分</t>
        </r>
      </text>
    </comment>
    <comment ref="Y152" authorId="0" shapeId="0" xr:uid="{00000000-0006-0000-0000-00003D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教学研究与改革 60分</t>
        </r>
      </text>
    </comment>
    <comment ref="AG152" authorId="0" shapeId="0" xr:uid="{00000000-0006-0000-0000-00003E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教改论文2篇 核心期刊 40分</t>
        </r>
      </text>
    </comment>
    <comment ref="AA153" authorId="1" shapeId="0" xr:uid="{00000000-0006-0000-0000-00003F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全国高校黄大年式教学团队 28分</t>
        </r>
      </text>
    </comment>
    <comment ref="AC153" authorId="1" shapeId="0" xr:uid="{00000000-0006-0000-0000-000040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省十三五特色专业建设-集成 50分</t>
        </r>
      </text>
    </comment>
    <comment ref="AG153" authorId="1" shapeId="0" xr:uid="{00000000-0006-0000-0000-000041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核心期刊 发表论文一篇 20份</t>
        </r>
      </text>
    </comment>
    <comment ref="Y154" authorId="0" shapeId="0" xr:uid="{00000000-0006-0000-0000-000042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校级翻转课堂 通信电子电路 15分
自制仪器 15分</t>
        </r>
      </text>
    </comment>
    <comment ref="Z154" authorId="0" shapeId="0" xr:uid="{00000000-0006-0000-0000-000043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示范性校外实践基地项目申报未立项
实践类课程教学改革项目申报未立项</t>
        </r>
      </text>
    </comment>
    <comment ref="AA154" authorId="0" shapeId="0" xr:uid="{00000000-0006-0000-0000-000044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校级优秀教学基层组织 8分</t>
        </r>
      </text>
    </comment>
    <comment ref="AC154" authorId="0" shapeId="0" xr:uid="{00000000-0006-0000-0000-000045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省十三五优势专业-电子信息工程 8分
校级国际化专业-电子系信息工程 8分
国家级综合试点专业改革 14分
国家级卓越工程师计划 30分</t>
        </r>
      </text>
    </comment>
    <comment ref="O156" authorId="0" shapeId="0" xr:uid="{00000000-0006-0000-0000-000046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电子设计竞赛</t>
        </r>
      </text>
    </comment>
    <comment ref="T156" authorId="0" shapeId="0" xr:uid="{00000000-0006-0000-0000-000047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2017校级青年教学新秀 7分</t>
        </r>
      </text>
    </comment>
    <comment ref="Y156" authorId="0" shapeId="0" xr:uid="{00000000-0006-0000-0000-000048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校级实践类课程教学改革 通信电子电路实验 15分
翻转课堂 申报未立项 4分
教育部产学研 15分 </t>
        </r>
      </text>
    </comment>
    <comment ref="AG156" authorId="0" shapeId="0" xr:uid="{00000000-0006-0000-0000-000049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核心期刊 教改论文 20分</t>
        </r>
      </text>
    </comment>
    <comment ref="O160" authorId="0" shapeId="0" xr:uid="{00000000-0006-0000-0000-00004A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电子设计竞赛</t>
        </r>
      </text>
    </comment>
    <comment ref="AC160" authorId="0" shapeId="0" xr:uid="{00000000-0006-0000-0000-00004B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国家级综合试点专业改革 2分</t>
        </r>
      </text>
    </comment>
    <comment ref="Y164" authorId="0" shapeId="0" xr:uid="{00000000-0006-0000-0000-00004C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校级翻转课堂 数字逻辑电路实验 15分</t>
        </r>
      </text>
    </comment>
    <comment ref="T171" authorId="0" shapeId="0" xr:uid="{00000000-0006-0000-0000-00004D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2018年校级大创项优秀指导教师 7分</t>
        </r>
      </text>
    </comment>
    <comment ref="AC171" authorId="0" shapeId="0" xr:uid="{00000000-0006-0000-0000-00004E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省级十三五优势专业-电子科学与技术 5分</t>
        </r>
      </text>
    </comment>
    <comment ref="O174" authorId="0" shapeId="0" xr:uid="{00000000-0006-0000-0000-00004F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电子设计竞赛</t>
        </r>
      </text>
    </comment>
    <comment ref="O177" authorId="0" shapeId="0" xr:uid="{00000000-0006-0000-0000-000050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电子设计竞赛</t>
        </r>
      </text>
    </comment>
    <comment ref="T177" authorId="0" shapeId="0" xr:uid="{00000000-0006-0000-0000-000051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2018年校级大创项优秀指导教师 7分</t>
        </r>
      </text>
    </comment>
    <comment ref="Y177" authorId="0" shapeId="0" xr:uid="{00000000-0006-0000-0000-000052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2017校级大创项目 15分</t>
        </r>
      </text>
    </comment>
    <comment ref="AC177" authorId="0" shapeId="0" xr:uid="{00000000-0006-0000-0000-000053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省级十三五优势专业-电子科学与技术 10分</t>
        </r>
      </text>
    </comment>
    <comment ref="O180" authorId="0" shapeId="0" xr:uid="{00000000-0006-0000-0000-000054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电子设计竞赛</t>
        </r>
        <r>
          <rPr>
            <sz val="9"/>
            <color indexed="81"/>
            <rFont val="宋体"/>
            <family val="3"/>
            <charset val="134"/>
          </rPr>
          <t xml:space="preserve"> 18分
全国智能车摄像头组 一等奖 25分
全国智能车直立组 一等奖 25分
</t>
        </r>
      </text>
    </comment>
    <comment ref="P180" authorId="0" shapeId="0" xr:uid="{00000000-0006-0000-0000-000055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省互联网+ 银奖 15分
省互联网+ 铜奖 10分</t>
        </r>
      </text>
    </comment>
    <comment ref="Y181" authorId="0" shapeId="0" xr:uid="{00000000-0006-0000-0000-000056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教育部产学研项目 15分</t>
        </r>
      </text>
    </comment>
    <comment ref="AC181" authorId="0" shapeId="0" xr:uid="{00000000-0006-0000-0000-000057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省十三五优势专业-电子信息工程 10分
国家级综合试点专业改革 10分
国家级卓越工程师计划 10分</t>
        </r>
      </text>
    </comment>
    <comment ref="O182" authorId="0" shapeId="0" xr:uid="{00000000-0006-0000-0000-000058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电子设计竞赛</t>
        </r>
      </text>
    </comment>
    <comment ref="AC182" authorId="0" shapeId="0" xr:uid="{00000000-0006-0000-0000-000059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省十三五优势专业-电子信息工程 4分
国家级综合试点专业改革 4分
国家级卓越工程师计划 8分</t>
        </r>
      </text>
    </comment>
    <comment ref="AE182" authorId="0" shapeId="0" xr:uid="{00000000-0006-0000-0000-00005A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两部正规出版社教材 40分</t>
        </r>
      </text>
    </comment>
    <comment ref="AE186" authorId="0" shapeId="0" xr:uid="{00000000-0006-0000-0000-00005B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十三五规划教材 30分</t>
        </r>
      </text>
    </comment>
    <comment ref="O187" authorId="0" shapeId="0" xr:uid="{00000000-0006-0000-0000-00005C00000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电子设计竞赛</t>
        </r>
      </text>
    </comment>
  </commentList>
</comments>
</file>

<file path=xl/sharedStrings.xml><?xml version="1.0" encoding="utf-8"?>
<sst xmlns="http://schemas.openxmlformats.org/spreadsheetml/2006/main" count="2808" uniqueCount="708">
  <si>
    <t>王宛苹</t>
  </si>
  <si>
    <t>05018</t>
  </si>
  <si>
    <t>王维平</t>
  </si>
  <si>
    <t>05019</t>
  </si>
  <si>
    <t>胡飞跃</t>
  </si>
  <si>
    <t>陈瑾</t>
  </si>
  <si>
    <t>05023</t>
  </si>
  <si>
    <t>王勇佳</t>
  </si>
  <si>
    <t>05026</t>
  </si>
  <si>
    <t>张珣</t>
  </si>
  <si>
    <t>05028</t>
  </si>
  <si>
    <t>崔佳冬</t>
  </si>
  <si>
    <t>05029</t>
  </si>
  <si>
    <t>张海峰</t>
  </si>
  <si>
    <t>05031</t>
  </si>
  <si>
    <t>徐敏</t>
  </si>
  <si>
    <t>05042</t>
  </si>
  <si>
    <t>郑雪峰</t>
  </si>
  <si>
    <t>05043</t>
  </si>
  <si>
    <t>周巧娣</t>
  </si>
  <si>
    <t>05044</t>
  </si>
  <si>
    <t>刘敬彪</t>
  </si>
  <si>
    <t>05045</t>
  </si>
  <si>
    <t>高惠芳</t>
  </si>
  <si>
    <t>05050</t>
  </si>
  <si>
    <t>05051</t>
  </si>
  <si>
    <t>方志华</t>
  </si>
  <si>
    <t>05053</t>
  </si>
  <si>
    <t>黄继业</t>
  </si>
  <si>
    <t>05054</t>
  </si>
  <si>
    <t>曾毓</t>
  </si>
  <si>
    <t>05055</t>
  </si>
  <si>
    <t>郭红梅</t>
  </si>
  <si>
    <t>05062</t>
  </si>
  <si>
    <t>顾梅园</t>
  </si>
  <si>
    <t>05063</t>
  </si>
  <si>
    <t>耿友林</t>
  </si>
  <si>
    <t>07008</t>
  </si>
  <si>
    <t>刘顺兰</t>
  </si>
  <si>
    <t>22003</t>
  </si>
  <si>
    <t>刘公致</t>
  </si>
  <si>
    <t>22008</t>
  </si>
  <si>
    <t>秦会斌</t>
  </si>
  <si>
    <t>23006</t>
  </si>
  <si>
    <t>马琪</t>
  </si>
  <si>
    <t>23014</t>
  </si>
  <si>
    <t>王卉</t>
  </si>
  <si>
    <t>23018</t>
  </si>
  <si>
    <t>张晓红</t>
  </si>
  <si>
    <t>40003</t>
  </si>
  <si>
    <t>洪明</t>
  </si>
  <si>
    <t>周磊</t>
  </si>
  <si>
    <t>40068</t>
  </si>
  <si>
    <t>盛庆华</t>
  </si>
  <si>
    <t>40110</t>
  </si>
  <si>
    <t>王光义</t>
  </si>
  <si>
    <t>40127</t>
  </si>
  <si>
    <t>徐丽燕</t>
  </si>
  <si>
    <t>40128</t>
  </si>
  <si>
    <t>吕伟锋</t>
  </si>
  <si>
    <t>40136</t>
  </si>
  <si>
    <t>刘圆圆</t>
  </si>
  <si>
    <t>林弥</t>
  </si>
  <si>
    <t>40142</t>
  </si>
  <si>
    <t>李芸</t>
  </si>
  <si>
    <t>40151</t>
  </si>
  <si>
    <t>汪洁</t>
  </si>
  <si>
    <t>40153</t>
  </si>
  <si>
    <t>胡冀</t>
  </si>
  <si>
    <t>40159</t>
  </si>
  <si>
    <t>牛小燕</t>
  </si>
  <si>
    <t>40191</t>
  </si>
  <si>
    <t>徐军明</t>
  </si>
  <si>
    <t>40193</t>
  </si>
  <si>
    <t>刘国华</t>
  </si>
  <si>
    <t>40196</t>
  </si>
  <si>
    <t>董林玺</t>
  </si>
  <si>
    <t>40215</t>
  </si>
  <si>
    <t>李文钧</t>
  </si>
  <si>
    <t>40216</t>
  </si>
  <si>
    <t>陈龙</t>
  </si>
  <si>
    <t>40284</t>
  </si>
  <si>
    <t>杜铁钧</t>
  </si>
  <si>
    <t>40285</t>
  </si>
  <si>
    <t>张显飞</t>
  </si>
  <si>
    <t>40286</t>
  </si>
  <si>
    <t>郑梁</t>
  </si>
  <si>
    <t>40287</t>
  </si>
  <si>
    <t>40288</t>
  </si>
  <si>
    <t>项铁铭</t>
  </si>
  <si>
    <t>40289</t>
  </si>
  <si>
    <t>文进才</t>
  </si>
  <si>
    <t>40294</t>
  </si>
  <si>
    <t>李训根</t>
  </si>
  <si>
    <t>40311</t>
  </si>
  <si>
    <t>余厉阳</t>
  </si>
  <si>
    <t>高秀敏</t>
  </si>
  <si>
    <t>40475</t>
  </si>
  <si>
    <t>程知群</t>
  </si>
  <si>
    <t>40482</t>
  </si>
  <si>
    <t>何志伟</t>
  </si>
  <si>
    <t>杨柳</t>
  </si>
  <si>
    <t>40550</t>
  </si>
  <si>
    <t>郭凌伟</t>
  </si>
  <si>
    <t>40593</t>
  </si>
  <si>
    <t>孔庆鹏</t>
  </si>
  <si>
    <t>40603</t>
  </si>
  <si>
    <t>秦兴</t>
  </si>
  <si>
    <t>罗国清</t>
  </si>
  <si>
    <t>40747</t>
  </si>
  <si>
    <t>胡炜薇</t>
  </si>
  <si>
    <t>40760</t>
  </si>
  <si>
    <t>王永进</t>
  </si>
  <si>
    <t>40766</t>
  </si>
  <si>
    <t>陈科明</t>
  </si>
  <si>
    <t>40768</t>
  </si>
  <si>
    <t>蔡文郁</t>
  </si>
  <si>
    <t>40779</t>
  </si>
  <si>
    <t>于海滨</t>
  </si>
  <si>
    <t>40785</t>
  </si>
  <si>
    <t>洪慧</t>
  </si>
  <si>
    <t>宋开新</t>
  </si>
  <si>
    <t>40799</t>
  </si>
  <si>
    <t>胡体玲</t>
  </si>
  <si>
    <t>40802</t>
  </si>
  <si>
    <t>钱志华</t>
  </si>
  <si>
    <t>40867</t>
  </si>
  <si>
    <t>邵李焕</t>
  </si>
  <si>
    <t>40914</t>
  </si>
  <si>
    <t>应智花</t>
  </si>
  <si>
    <t>武军</t>
  </si>
  <si>
    <t>40985</t>
  </si>
  <si>
    <t>郑晓隆</t>
  </si>
  <si>
    <t>41036</t>
  </si>
  <si>
    <t>周明珠</t>
  </si>
  <si>
    <t>41061</t>
  </si>
  <si>
    <t>骆新江</t>
  </si>
  <si>
    <t>41077</t>
  </si>
  <si>
    <t>邓江峡</t>
  </si>
  <si>
    <t>41081</t>
  </si>
  <si>
    <t>张钰</t>
  </si>
  <si>
    <t>41090</t>
  </si>
  <si>
    <t>高海军</t>
  </si>
  <si>
    <t>41101</t>
  </si>
  <si>
    <t>辛青</t>
  </si>
  <si>
    <t>41116</t>
  </si>
  <si>
    <t>吴占雄</t>
  </si>
  <si>
    <t>41130</t>
  </si>
  <si>
    <t>邝小飞</t>
  </si>
  <si>
    <t>41132</t>
  </si>
  <si>
    <t>朱礼尧</t>
  </si>
  <si>
    <t>41133</t>
  </si>
  <si>
    <t>公晓丽</t>
  </si>
  <si>
    <t>41144</t>
  </si>
  <si>
    <t>任坤</t>
  </si>
  <si>
    <t>41167</t>
  </si>
  <si>
    <t>郑鹏</t>
  </si>
  <si>
    <t>程瑜华</t>
  </si>
  <si>
    <t>41294</t>
  </si>
  <si>
    <t>胡绎茜</t>
  </si>
  <si>
    <t>王康泰</t>
  </si>
  <si>
    <t>41313</t>
  </si>
  <si>
    <t>彭亮</t>
  </si>
  <si>
    <t>41320</t>
  </si>
  <si>
    <t>郑兴</t>
  </si>
  <si>
    <t>李付鹏</t>
  </si>
  <si>
    <t>王翔</t>
  </si>
  <si>
    <t>蒋洁</t>
  </si>
  <si>
    <t>李竹</t>
  </si>
  <si>
    <t>逯鑫淼</t>
  </si>
  <si>
    <t>张忠海</t>
  </si>
  <si>
    <t>41411</t>
  </si>
  <si>
    <t>张彦飞</t>
  </si>
  <si>
    <t>沈怡然</t>
  </si>
  <si>
    <t>41424</t>
  </si>
  <si>
    <t>袁博</t>
  </si>
  <si>
    <t>马学条</t>
  </si>
  <si>
    <t>王晓媛</t>
  </si>
  <si>
    <t>姓名</t>
  </si>
  <si>
    <t>学科竞赛</t>
    <phoneticPr fontId="3" type="noConversion"/>
  </si>
  <si>
    <t>其它省级比赛</t>
    <phoneticPr fontId="3" type="noConversion"/>
  </si>
  <si>
    <t>教学成果奖</t>
    <phoneticPr fontId="3" type="noConversion"/>
  </si>
  <si>
    <t>教学名师奖</t>
    <phoneticPr fontId="3" type="noConversion"/>
  </si>
  <si>
    <t>其它教学奖励</t>
    <phoneticPr fontId="3" type="noConversion"/>
  </si>
  <si>
    <t>教学技能奖</t>
    <phoneticPr fontId="3" type="noConversion"/>
  </si>
  <si>
    <t>教改项目</t>
    <phoneticPr fontId="3" type="noConversion"/>
  </si>
  <si>
    <t>实验教学示范中心建设项目</t>
    <phoneticPr fontId="3" type="noConversion"/>
  </si>
  <si>
    <t>教学团队</t>
    <phoneticPr fontId="3" type="noConversion"/>
  </si>
  <si>
    <t>专业建设</t>
    <phoneticPr fontId="3" type="noConversion"/>
  </si>
  <si>
    <t>课程建设</t>
    <phoneticPr fontId="3" type="noConversion"/>
  </si>
  <si>
    <t>教材建设</t>
    <phoneticPr fontId="3" type="noConversion"/>
  </si>
  <si>
    <t>公开发表论文</t>
    <phoneticPr fontId="3" type="noConversion"/>
  </si>
  <si>
    <t>杨宇翔</t>
  </si>
  <si>
    <t>江源</t>
  </si>
  <si>
    <t>赵巨峰</t>
  </si>
  <si>
    <t>林君</t>
  </si>
  <si>
    <t>牟旭东</t>
  </si>
  <si>
    <t>张辉朝</t>
  </si>
  <si>
    <t>马德</t>
  </si>
  <si>
    <t>周涛</t>
  </si>
  <si>
    <t>赵文生</t>
  </si>
  <si>
    <t>胡月</t>
  </si>
  <si>
    <t>孙宜琴</t>
  </si>
  <si>
    <t>王路文</t>
  </si>
  <si>
    <t>序号</t>
  </si>
  <si>
    <t>吴爱婷</t>
  </si>
  <si>
    <t>S32</t>
    <phoneticPr fontId="3" type="noConversion"/>
  </si>
  <si>
    <t>S3</t>
    <phoneticPr fontId="25" type="noConversion"/>
  </si>
  <si>
    <t>S41</t>
    <phoneticPr fontId="3" type="noConversion"/>
  </si>
  <si>
    <t>S43</t>
    <phoneticPr fontId="3" type="noConversion"/>
  </si>
  <si>
    <t>S4</t>
    <phoneticPr fontId="25" type="noConversion"/>
  </si>
  <si>
    <t>史剑光</t>
  </si>
  <si>
    <t>41562</t>
  </si>
  <si>
    <t>40937</t>
  </si>
  <si>
    <t>艾雪峰</t>
  </si>
  <si>
    <t>40633</t>
  </si>
  <si>
    <t>40786</t>
  </si>
  <si>
    <t>部门</t>
    <phoneticPr fontId="25" type="noConversion"/>
  </si>
  <si>
    <t>41200</t>
  </si>
  <si>
    <t>职称1</t>
    <phoneticPr fontId="25" type="noConversion"/>
  </si>
  <si>
    <t>职称等级</t>
    <phoneticPr fontId="25" type="noConversion"/>
  </si>
  <si>
    <t>序号</t>
    <phoneticPr fontId="25" type="noConversion"/>
  </si>
  <si>
    <t>教学事故</t>
    <phoneticPr fontId="25" type="noConversion"/>
  </si>
  <si>
    <t>备注1（本人提出不参与）</t>
    <phoneticPr fontId="25" type="noConversion"/>
  </si>
  <si>
    <t>柯华杰</t>
  </si>
  <si>
    <t>董志华</t>
  </si>
  <si>
    <t>陈世昌</t>
  </si>
  <si>
    <t>05052</t>
  </si>
  <si>
    <t>41706</t>
  </si>
  <si>
    <t>代喜望</t>
  </si>
  <si>
    <t>潘勉</t>
  </si>
  <si>
    <t>臧月</t>
  </si>
  <si>
    <t>40198</t>
  </si>
  <si>
    <t>黄海云</t>
  </si>
  <si>
    <t>40340</t>
  </si>
  <si>
    <t>游彬</t>
  </si>
  <si>
    <t>彭时林</t>
  </si>
  <si>
    <t>王晶</t>
  </si>
  <si>
    <t>05064</t>
  </si>
  <si>
    <t>曾昕</t>
  </si>
  <si>
    <t>黄汐威</t>
  </si>
  <si>
    <t>岳克强</t>
  </si>
  <si>
    <t>袁振珲</t>
  </si>
  <si>
    <t>谷帅</t>
  </si>
  <si>
    <t>官伯然</t>
  </si>
  <si>
    <t>胡永才</t>
  </si>
  <si>
    <t>王高峰</t>
  </si>
  <si>
    <t>41004</t>
  </si>
  <si>
    <t>钱正洪</t>
  </si>
  <si>
    <t>部门</t>
  </si>
  <si>
    <t>学评教S2</t>
  </si>
  <si>
    <t>学评教平均值</t>
  </si>
  <si>
    <t>刘军</t>
  </si>
  <si>
    <t>梁亚平</t>
  </si>
  <si>
    <t>冯涛</t>
  </si>
  <si>
    <t>白茹</t>
  </si>
  <si>
    <t>王彬</t>
  </si>
  <si>
    <t>周继军</t>
  </si>
  <si>
    <t>张阳</t>
  </si>
  <si>
    <t>顾海涛</t>
  </si>
  <si>
    <t>章雪挺</t>
  </si>
  <si>
    <t>胡松</t>
  </si>
  <si>
    <t>张海鹏</t>
  </si>
  <si>
    <t>马松月</t>
  </si>
  <si>
    <t>袁碧宇</t>
  </si>
  <si>
    <t>贾蕾</t>
  </si>
  <si>
    <t>张斌</t>
  </si>
  <si>
    <t>章红芳</t>
  </si>
  <si>
    <t>吴薇</t>
  </si>
  <si>
    <t>白兴宇</t>
  </si>
  <si>
    <t>姜煜</t>
  </si>
  <si>
    <t>杨翠蓉</t>
  </si>
  <si>
    <t>S2</t>
    <phoneticPr fontId="25" type="noConversion"/>
  </si>
  <si>
    <t>平均
排名</t>
    <phoneticPr fontId="25" type="noConversion"/>
  </si>
  <si>
    <t>工号</t>
  </si>
  <si>
    <t>05007</t>
  </si>
  <si>
    <t>38015</t>
  </si>
  <si>
    <t>40449</t>
  </si>
  <si>
    <t>40798</t>
  </si>
  <si>
    <t>22010</t>
  </si>
  <si>
    <t>盛卫琴</t>
  </si>
  <si>
    <t>孙海燕</t>
  </si>
  <si>
    <t>01026</t>
  </si>
  <si>
    <t>41104</t>
  </si>
  <si>
    <t>40113</t>
  </si>
  <si>
    <t>40462</t>
  </si>
  <si>
    <t>杨国卿</t>
  </si>
  <si>
    <t>05058</t>
  </si>
  <si>
    <t>40030</t>
  </si>
  <si>
    <t>40040</t>
  </si>
  <si>
    <t>侯昌伦</t>
  </si>
  <si>
    <t>40919</t>
  </si>
  <si>
    <t>40964</t>
  </si>
  <si>
    <t>23015</t>
  </si>
  <si>
    <t>骆泳铭</t>
  </si>
  <si>
    <t>汶飞</t>
  </si>
  <si>
    <t>徐魁文</t>
  </si>
  <si>
    <t>赵鹏</t>
  </si>
  <si>
    <t>22005</t>
  </si>
  <si>
    <t>郭裕顺</t>
  </si>
  <si>
    <t>05017</t>
  </si>
  <si>
    <t>胡晓萍</t>
  </si>
  <si>
    <t>总分</t>
    <phoneticPr fontId="25" type="noConversion"/>
  </si>
  <si>
    <t>合计教学工作量</t>
    <phoneticPr fontId="25" type="noConversion"/>
  </si>
  <si>
    <t>S1</t>
    <phoneticPr fontId="25" type="noConversion"/>
  </si>
  <si>
    <t>工作量</t>
    <phoneticPr fontId="25" type="noConversion"/>
  </si>
  <si>
    <t>崔光茫</t>
  </si>
  <si>
    <t>赵治栋</t>
  </si>
  <si>
    <t>Tyrone Fernado</t>
  </si>
  <si>
    <t>沈忠祥</t>
  </si>
  <si>
    <t>朱华辰</t>
  </si>
  <si>
    <t>于长秋</t>
  </si>
  <si>
    <t>李源</t>
  </si>
  <si>
    <t>彭英姿</t>
  </si>
  <si>
    <t>杨旸</t>
  </si>
  <si>
    <t>李贻昆</t>
  </si>
  <si>
    <t>张中庆</t>
  </si>
  <si>
    <t>曹芽子</t>
  </si>
  <si>
    <t>电子能量转换与应用团队</t>
  </si>
  <si>
    <t>孙玲玲</t>
  </si>
  <si>
    <t>王颖</t>
  </si>
  <si>
    <t>苏江涛</t>
  </si>
  <si>
    <t>吕凯</t>
  </si>
  <si>
    <t>曹菲</t>
  </si>
  <si>
    <t>于成浩</t>
  </si>
  <si>
    <t>学院办</t>
  </si>
  <si>
    <t>胡晓轩</t>
  </si>
  <si>
    <t>胡建萍</t>
  </si>
  <si>
    <t>杨晓丹</t>
  </si>
  <si>
    <t>自由组合团队</t>
  </si>
  <si>
    <t>潘玉剑</t>
  </si>
  <si>
    <t>吕帅帅</t>
  </si>
  <si>
    <t>郑辉</t>
  </si>
  <si>
    <t>骆季奎</t>
  </si>
  <si>
    <t>张健</t>
  </si>
  <si>
    <t>吴丽翔</t>
  </si>
  <si>
    <t>其他</t>
  </si>
  <si>
    <t>尹平</t>
  </si>
  <si>
    <t>工号</t>
    <phoneticPr fontId="25" type="noConversion"/>
  </si>
  <si>
    <t>S31</t>
    <phoneticPr fontId="3" type="noConversion"/>
  </si>
  <si>
    <t>38032</t>
  </si>
  <si>
    <t>团队</t>
  </si>
  <si>
    <t>标准课时</t>
    <phoneticPr fontId="70" type="noConversion"/>
  </si>
  <si>
    <t>研究生总计</t>
    <phoneticPr fontId="3" type="noConversion"/>
  </si>
  <si>
    <t>双肩挑</t>
    <phoneticPr fontId="3" type="noConversion"/>
  </si>
  <si>
    <t>41806</t>
  </si>
  <si>
    <t>41855</t>
  </si>
  <si>
    <t>41876</t>
  </si>
  <si>
    <t>41861</t>
  </si>
  <si>
    <t>41848</t>
  </si>
  <si>
    <t>受聘教师岗位人员总数，不包括新老师，</t>
    <phoneticPr fontId="70" type="noConversion"/>
  </si>
  <si>
    <t>学院教师平均教学工作量</t>
    <phoneticPr fontId="70" type="noConversion"/>
  </si>
  <si>
    <r>
      <t>S</t>
    </r>
    <r>
      <rPr>
        <sz val="10"/>
        <color indexed="8"/>
        <rFont val="宋体"/>
        <family val="3"/>
        <charset val="134"/>
      </rPr>
      <t>1</t>
    </r>
    <phoneticPr fontId="3" type="noConversion"/>
  </si>
  <si>
    <t>S1封顶</t>
    <phoneticPr fontId="3" type="noConversion"/>
  </si>
  <si>
    <t>小计</t>
    <phoneticPr fontId="3" type="noConversion"/>
  </si>
  <si>
    <t>05015</t>
  </si>
  <si>
    <t>41752</t>
  </si>
  <si>
    <t>41404</t>
  </si>
  <si>
    <t>41468</t>
  </si>
  <si>
    <t>41694</t>
  </si>
  <si>
    <t>41608</t>
  </si>
  <si>
    <t>41701</t>
  </si>
  <si>
    <t>41260</t>
  </si>
  <si>
    <t>41395</t>
  </si>
  <si>
    <t>41684</t>
  </si>
  <si>
    <t>41483</t>
  </si>
  <si>
    <t>41731</t>
  </si>
  <si>
    <t>41306</t>
  </si>
  <si>
    <t>41459</t>
  </si>
  <si>
    <t>40522</t>
  </si>
  <si>
    <t>41431</t>
  </si>
  <si>
    <t>41535</t>
  </si>
  <si>
    <t>41356</t>
  </si>
  <si>
    <t>41547</t>
  </si>
  <si>
    <t>41748</t>
  </si>
  <si>
    <t>41505</t>
  </si>
  <si>
    <t>41578</t>
  </si>
  <si>
    <t>41703</t>
  </si>
  <si>
    <t>41278</t>
  </si>
  <si>
    <t>41756</t>
  </si>
  <si>
    <t>41368</t>
  </si>
  <si>
    <t>41338</t>
  </si>
  <si>
    <t>41661</t>
  </si>
  <si>
    <t>41603</t>
  </si>
  <si>
    <t>41501</t>
  </si>
  <si>
    <t>41784</t>
  </si>
  <si>
    <t>41586</t>
  </si>
  <si>
    <t>41469</t>
  </si>
  <si>
    <t>41735</t>
  </si>
  <si>
    <t>41643</t>
  </si>
  <si>
    <t>41600</t>
  </si>
  <si>
    <t>40028</t>
  </si>
  <si>
    <t>41780</t>
  </si>
  <si>
    <t>41737</t>
  </si>
  <si>
    <t>41396</t>
  </si>
  <si>
    <t>40139</t>
  </si>
  <si>
    <t>05022</t>
  </si>
  <si>
    <t>41722</t>
  </si>
  <si>
    <t>41423</t>
  </si>
  <si>
    <t>41514</t>
  </si>
  <si>
    <t>41442</t>
  </si>
  <si>
    <t>系列</t>
    <phoneticPr fontId="25" type="noConversion"/>
  </si>
  <si>
    <t>教授</t>
  </si>
  <si>
    <t>专任教师</t>
  </si>
  <si>
    <t>正高</t>
  </si>
  <si>
    <t>讲师</t>
  </si>
  <si>
    <t>中级</t>
  </si>
  <si>
    <t>副教授</t>
  </si>
  <si>
    <t>副高</t>
  </si>
  <si>
    <t>校聘副研究员</t>
  </si>
  <si>
    <t>思政辅导员</t>
  </si>
  <si>
    <t>高级工程师</t>
  </si>
  <si>
    <t>工程</t>
  </si>
  <si>
    <t>副研究员</t>
  </si>
  <si>
    <t>实验</t>
  </si>
  <si>
    <t>初级</t>
  </si>
  <si>
    <t>工程师</t>
  </si>
  <si>
    <t>助教</t>
  </si>
  <si>
    <t>实验管理</t>
  </si>
  <si>
    <t>高级实验师</t>
  </si>
  <si>
    <t>实验师</t>
  </si>
  <si>
    <t>40091</t>
  </si>
  <si>
    <t>B</t>
    <phoneticPr fontId="27" type="noConversion"/>
  </si>
  <si>
    <t>青年教师助讲培养合格</t>
    <phoneticPr fontId="27" type="noConversion"/>
  </si>
  <si>
    <t>A</t>
  </si>
  <si>
    <t>B</t>
  </si>
  <si>
    <t>C</t>
  </si>
  <si>
    <r>
      <rPr>
        <sz val="11"/>
        <rFont val="宋体"/>
        <family val="3"/>
        <charset val="134"/>
      </rPr>
      <t>注：本表按考核等级排序</t>
    </r>
    <phoneticPr fontId="24" type="noConversion"/>
  </si>
  <si>
    <r>
      <rPr>
        <sz val="12"/>
        <rFont val="宋体"/>
        <family val="3"/>
        <charset val="134"/>
      </rPr>
      <t>学院（部）考核工作组组长（签字）：</t>
    </r>
    <r>
      <rPr>
        <sz val="12"/>
        <rFont val="Times New Roman"/>
        <family val="1"/>
      </rPr>
      <t xml:space="preserve">   </t>
    </r>
    <r>
      <rPr>
        <sz val="10.5"/>
        <rFont val="Times New Roman"/>
        <family val="1"/>
      </rPr>
      <t xml:space="preserve">                            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年</t>
    </r>
    <r>
      <rPr>
        <sz val="12"/>
        <rFont val="Times New Roman"/>
        <family val="1"/>
      </rPr>
      <t xml:space="preserve">   </t>
    </r>
    <r>
      <rPr>
        <sz val="12"/>
        <rFont val="宋体"/>
        <family val="3"/>
        <charset val="134"/>
      </rPr>
      <t>月</t>
    </r>
    <r>
      <rPr>
        <sz val="12"/>
        <rFont val="Times New Roman"/>
        <family val="1"/>
      </rPr>
      <t xml:space="preserve">   </t>
    </r>
    <r>
      <rPr>
        <sz val="12"/>
        <rFont val="宋体"/>
        <family val="3"/>
        <charset val="134"/>
      </rPr>
      <t>日</t>
    </r>
    <phoneticPr fontId="24" type="noConversion"/>
  </si>
  <si>
    <t>部门</t>
    <phoneticPr fontId="3" type="noConversion"/>
  </si>
  <si>
    <t>序号</t>
    <phoneticPr fontId="3" type="noConversion"/>
  </si>
  <si>
    <t>姓名</t>
    <phoneticPr fontId="3" type="noConversion"/>
  </si>
  <si>
    <t>工号</t>
    <phoneticPr fontId="3" type="noConversion"/>
  </si>
  <si>
    <t xml:space="preserve">研究生教学业绩点 </t>
    <phoneticPr fontId="3" type="noConversion"/>
  </si>
  <si>
    <t>光电工程与仪器科学研究团队</t>
    <phoneticPr fontId="3" type="noConversion"/>
  </si>
  <si>
    <t>侯昌伦</t>
    <phoneticPr fontId="3" type="noConversion"/>
  </si>
  <si>
    <t>赵巨峰</t>
    <phoneticPr fontId="3" type="noConversion"/>
  </si>
  <si>
    <t>海洋电子团队</t>
    <phoneticPr fontId="3" type="noConversion"/>
  </si>
  <si>
    <t>刘敬彪</t>
    <phoneticPr fontId="3" type="noConversion"/>
  </si>
  <si>
    <t>05044</t>
    <phoneticPr fontId="3" type="noConversion"/>
  </si>
  <si>
    <t>蔡文郁</t>
    <phoneticPr fontId="3" type="noConversion"/>
  </si>
  <si>
    <t>李竹</t>
    <phoneticPr fontId="3" type="noConversion"/>
  </si>
  <si>
    <t>史剑光</t>
    <phoneticPr fontId="3" type="noConversion"/>
  </si>
  <si>
    <t>彭时林</t>
    <phoneticPr fontId="3" type="noConversion"/>
  </si>
  <si>
    <t>章雪挺</t>
    <phoneticPr fontId="3" type="noConversion"/>
  </si>
  <si>
    <t>集成电路与系统团队</t>
    <phoneticPr fontId="3" type="noConversion"/>
  </si>
  <si>
    <t>刘军</t>
    <phoneticPr fontId="3" type="noConversion"/>
  </si>
  <si>
    <t>郭裕顺</t>
    <phoneticPr fontId="3" type="noConversion"/>
  </si>
  <si>
    <t>马琪</t>
    <phoneticPr fontId="3" type="noConversion"/>
  </si>
  <si>
    <t>李文钧</t>
    <phoneticPr fontId="3" type="noConversion"/>
  </si>
  <si>
    <t>李训根</t>
    <phoneticPr fontId="3" type="noConversion"/>
  </si>
  <si>
    <t>高海军</t>
    <phoneticPr fontId="3" type="noConversion"/>
  </si>
  <si>
    <t>邝小飞</t>
    <phoneticPr fontId="3" type="noConversion"/>
  </si>
  <si>
    <t>天线技术与应用团队</t>
    <phoneticPr fontId="3" type="noConversion"/>
  </si>
  <si>
    <t>陈科明</t>
    <phoneticPr fontId="3" type="noConversion"/>
  </si>
  <si>
    <t>天线与微波技术团队</t>
    <phoneticPr fontId="3" type="noConversion"/>
  </si>
  <si>
    <t>官伯然</t>
    <phoneticPr fontId="3" type="noConversion"/>
  </si>
  <si>
    <t>耿友林</t>
    <phoneticPr fontId="3" type="noConversion"/>
  </si>
  <si>
    <t>项铁铭</t>
    <phoneticPr fontId="3" type="noConversion"/>
  </si>
  <si>
    <t>微纳器件与微系统团队</t>
    <phoneticPr fontId="3" type="noConversion"/>
  </si>
  <si>
    <t>董林玺</t>
    <phoneticPr fontId="3" type="noConversion"/>
  </si>
  <si>
    <t>赵鹏</t>
    <phoneticPr fontId="3" type="noConversion"/>
  </si>
  <si>
    <t>先进电子材料与器件团队</t>
    <phoneticPr fontId="3" type="noConversion"/>
  </si>
  <si>
    <t>邓江峡</t>
    <phoneticPr fontId="3" type="noConversion"/>
  </si>
  <si>
    <t>现代电路与智能信息团队</t>
    <phoneticPr fontId="3" type="noConversion"/>
  </si>
  <si>
    <t>王光义</t>
    <phoneticPr fontId="3" type="noConversion"/>
  </si>
  <si>
    <t>新型半导体器件与电路团队</t>
    <phoneticPr fontId="3" type="noConversion"/>
  </si>
  <si>
    <t>程知群</t>
    <phoneticPr fontId="3" type="noConversion"/>
  </si>
  <si>
    <t>周涛</t>
    <phoneticPr fontId="3" type="noConversion"/>
  </si>
  <si>
    <t>柯华杰</t>
    <phoneticPr fontId="3" type="noConversion"/>
  </si>
  <si>
    <t>应用电子系统团队</t>
    <phoneticPr fontId="3" type="noConversion"/>
  </si>
  <si>
    <t>秦会斌</t>
    <phoneticPr fontId="3" type="noConversion"/>
  </si>
  <si>
    <t>崔佳冬</t>
    <phoneticPr fontId="3" type="noConversion"/>
  </si>
  <si>
    <t>装备电子团队</t>
    <phoneticPr fontId="3" type="noConversion"/>
  </si>
  <si>
    <t>何志伟</t>
    <phoneticPr fontId="3" type="noConversion"/>
  </si>
  <si>
    <t>张蓓蓓</t>
  </si>
  <si>
    <t>蔡强</t>
  </si>
  <si>
    <t>汪海勇</t>
  </si>
  <si>
    <t>王家军</t>
  </si>
  <si>
    <t>刘顺兰</t>
    <phoneticPr fontId="70" type="noConversion"/>
  </si>
  <si>
    <t>通信</t>
    <phoneticPr fontId="70" type="noConversion"/>
  </si>
  <si>
    <t>磁电子器件及应用研究团队</t>
  </si>
  <si>
    <t>李海</t>
  </si>
  <si>
    <t>刘兵</t>
  </si>
  <si>
    <t>杨翠容</t>
  </si>
  <si>
    <t>光电工程与仪器科学研究团队</t>
  </si>
  <si>
    <t>严丽平</t>
  </si>
  <si>
    <t>周前</t>
  </si>
  <si>
    <t>梁尚清</t>
  </si>
  <si>
    <t>王涛</t>
  </si>
  <si>
    <t>海洋电子团队</t>
  </si>
  <si>
    <t>集成电路与系统团队</t>
  </si>
  <si>
    <t>蔡佳林</t>
  </si>
  <si>
    <t>轩伟鹏</t>
  </si>
  <si>
    <t>朱贺</t>
  </si>
  <si>
    <t>无线技术与应用团队</t>
  </si>
  <si>
    <t>廖臻</t>
  </si>
  <si>
    <t>金华燕</t>
  </si>
  <si>
    <t>钱雅惠</t>
  </si>
  <si>
    <t>俞钰峰</t>
  </si>
  <si>
    <t>蔡本庚</t>
  </si>
  <si>
    <t>潘柏操</t>
  </si>
  <si>
    <t>天线与微波技术团队</t>
  </si>
  <si>
    <t>尹川</t>
  </si>
  <si>
    <t>微纳器件与微系统团队</t>
  </si>
  <si>
    <t>杨伟煌</t>
  </si>
  <si>
    <t>李丽丽</t>
  </si>
  <si>
    <t>刘超然</t>
  </si>
  <si>
    <t>李辉</t>
  </si>
  <si>
    <t>刘泱杰</t>
  </si>
  <si>
    <t>汪耀祖</t>
  </si>
  <si>
    <t>先进电子材料与器件团队</t>
  </si>
  <si>
    <t>现代电路与智能信息团队</t>
  </si>
  <si>
    <t>梁燕</t>
  </si>
  <si>
    <t>卢振洲</t>
  </si>
  <si>
    <t>L.O.chua</t>
  </si>
  <si>
    <t>Iv Ho ching</t>
  </si>
  <si>
    <t>陈关荣</t>
  </si>
  <si>
    <t>新型半导体器件与电路团队</t>
  </si>
  <si>
    <t>孙朋飞</t>
  </si>
  <si>
    <t>赵晓梅</t>
  </si>
  <si>
    <t>王永慧</t>
  </si>
  <si>
    <t>郭英杰</t>
  </si>
  <si>
    <t>刘杰</t>
  </si>
  <si>
    <t>刘艳</t>
  </si>
  <si>
    <t>李仕琦</t>
  </si>
  <si>
    <t>应用电子系统团队</t>
  </si>
  <si>
    <t>谢强强</t>
  </si>
  <si>
    <t>装备电子团队</t>
  </si>
  <si>
    <t>高明裕</t>
  </si>
  <si>
    <t>马国进</t>
  </si>
  <si>
    <t>杨潇怡</t>
  </si>
  <si>
    <t>胡敏</t>
  </si>
  <si>
    <t>标准课时</t>
    <phoneticPr fontId="3" type="noConversion"/>
  </si>
  <si>
    <t>本科教学业绩点</t>
    <phoneticPr fontId="3" type="noConversion"/>
  </si>
  <si>
    <t>高明裕</t>
    <phoneticPr fontId="3" type="noConversion"/>
  </si>
  <si>
    <t>挂职</t>
    <phoneticPr fontId="3" type="noConversion"/>
  </si>
  <si>
    <t>备注</t>
    <phoneticPr fontId="3" type="noConversion"/>
  </si>
  <si>
    <t>41741</t>
  </si>
  <si>
    <t>40185</t>
  </si>
  <si>
    <t>41788</t>
  </si>
  <si>
    <t>41883</t>
  </si>
  <si>
    <t>05001</t>
  </si>
  <si>
    <t>41809</t>
  </si>
  <si>
    <t>41739</t>
  </si>
  <si>
    <t>41808</t>
  </si>
  <si>
    <t>41885</t>
  </si>
  <si>
    <t>42003</t>
  </si>
  <si>
    <t>42074</t>
  </si>
  <si>
    <t>41831</t>
  </si>
  <si>
    <t>41911</t>
  </si>
  <si>
    <t>41723</t>
  </si>
  <si>
    <t>41919</t>
  </si>
  <si>
    <t>41986</t>
  </si>
  <si>
    <t>05060</t>
  </si>
  <si>
    <t>05002</t>
  </si>
  <si>
    <t>41560</t>
  </si>
  <si>
    <t>姓名</t>
    <phoneticPr fontId="25" type="noConversion"/>
  </si>
  <si>
    <t>2017-2018-01</t>
    <phoneticPr fontId="25" type="noConversion"/>
  </si>
  <si>
    <t>S3</t>
    <phoneticPr fontId="25" type="noConversion"/>
  </si>
  <si>
    <t>S4</t>
    <phoneticPr fontId="25" type="noConversion"/>
  </si>
  <si>
    <t>2016-2017-02</t>
    <phoneticPr fontId="25" type="noConversion"/>
  </si>
  <si>
    <r>
      <t>S42</t>
    </r>
    <r>
      <rPr>
        <sz val="12"/>
        <rFont val="宋体"/>
        <family val="3"/>
        <charset val="134"/>
      </rPr>
      <t/>
    </r>
    <phoneticPr fontId="25" type="noConversion"/>
  </si>
  <si>
    <t>高明裕</t>
    <phoneticPr fontId="25" type="noConversion"/>
  </si>
  <si>
    <t>国际班课程无学评教取当学期平均值</t>
    <phoneticPr fontId="25" type="noConversion"/>
  </si>
  <si>
    <t>青年教师助讲培养合格</t>
  </si>
  <si>
    <t>海洋电子</t>
  </si>
  <si>
    <t>光电工程与仪器科学研究</t>
  </si>
  <si>
    <t>现代电路与智能信息</t>
  </si>
  <si>
    <t>专任教师</t>
    <phoneticPr fontId="25" type="noConversion"/>
  </si>
  <si>
    <t>副高</t>
    <phoneticPr fontId="25" type="noConversion"/>
  </si>
  <si>
    <t>天线与微波技术</t>
  </si>
  <si>
    <t>集成电路与系统</t>
  </si>
  <si>
    <t>天线技术与应用</t>
  </si>
  <si>
    <t>微纳器件与微系统</t>
  </si>
  <si>
    <t>装备电子</t>
  </si>
  <si>
    <t>新型半导体材料与电路</t>
  </si>
  <si>
    <t>先进电子材料与器件</t>
  </si>
  <si>
    <t>应用电子系统</t>
  </si>
  <si>
    <t>磁电子器件及应用研究</t>
  </si>
  <si>
    <t>陶钧炳</t>
  </si>
  <si>
    <t>教授</t>
    <phoneticPr fontId="25" type="noConversion"/>
  </si>
  <si>
    <t>职称1</t>
  </si>
  <si>
    <t>系列</t>
  </si>
  <si>
    <t>职称等级</t>
  </si>
  <si>
    <t>研究员</t>
  </si>
  <si>
    <t>教授级高工</t>
  </si>
  <si>
    <t>41890</t>
  </si>
  <si>
    <t>高级</t>
  </si>
  <si>
    <t>高明裕</t>
    <phoneticPr fontId="26" type="noConversion"/>
  </si>
  <si>
    <t>教授</t>
    <phoneticPr fontId="26" type="noConversion"/>
  </si>
  <si>
    <t>教授</t>
    <phoneticPr fontId="26" type="noConversion"/>
  </si>
  <si>
    <t>正高</t>
    <phoneticPr fontId="26" type="noConversion"/>
  </si>
  <si>
    <t>副教授</t>
    <phoneticPr fontId="26" type="noConversion"/>
  </si>
  <si>
    <t>高级实验师</t>
    <phoneticPr fontId="26" type="noConversion"/>
  </si>
  <si>
    <t>副高</t>
    <phoneticPr fontId="26" type="noConversion"/>
  </si>
  <si>
    <t>实验师</t>
    <phoneticPr fontId="26" type="noConversion"/>
  </si>
  <si>
    <t>实验师</t>
    <phoneticPr fontId="26" type="noConversion"/>
  </si>
  <si>
    <t>讲师</t>
    <phoneticPr fontId="26" type="noConversion"/>
  </si>
  <si>
    <t>讲师</t>
    <phoneticPr fontId="25" type="noConversion"/>
  </si>
  <si>
    <t>中级</t>
    <phoneticPr fontId="25" type="noConversion"/>
  </si>
  <si>
    <t>讲师</t>
    <phoneticPr fontId="25" type="noConversion"/>
  </si>
  <si>
    <t>中级</t>
    <phoneticPr fontId="25" type="noConversion"/>
  </si>
  <si>
    <t>校聘副研究员</t>
    <phoneticPr fontId="25" type="noConversion"/>
  </si>
  <si>
    <t>病假</t>
    <phoneticPr fontId="25" type="noConversion"/>
  </si>
  <si>
    <t>非本院教师</t>
    <phoneticPr fontId="25" type="noConversion"/>
  </si>
  <si>
    <t>2018年新进教师</t>
    <phoneticPr fontId="25" type="noConversion"/>
  </si>
  <si>
    <t>军工</t>
    <phoneticPr fontId="25" type="noConversion"/>
  </si>
  <si>
    <t>科研岗</t>
    <phoneticPr fontId="25" type="noConversion"/>
  </si>
  <si>
    <t>退休反聘</t>
    <phoneticPr fontId="25" type="noConversion"/>
  </si>
  <si>
    <t>离职</t>
    <phoneticPr fontId="25" type="noConversion"/>
  </si>
  <si>
    <t>行政岗不参评</t>
    <phoneticPr fontId="25" type="noConversion"/>
  </si>
  <si>
    <t>学术假</t>
    <phoneticPr fontId="25" type="noConversion"/>
  </si>
  <si>
    <t>科研岗</t>
    <phoneticPr fontId="25" type="noConversion"/>
  </si>
  <si>
    <t>新进</t>
  </si>
  <si>
    <t>新进</t>
    <phoneticPr fontId="25" type="noConversion"/>
  </si>
  <si>
    <t>新进</t>
    <phoneticPr fontId="25" type="noConversion"/>
  </si>
  <si>
    <t>工程系列</t>
    <phoneticPr fontId="25" type="noConversion"/>
  </si>
  <si>
    <t>吕凯</t>
    <phoneticPr fontId="25" type="noConversion"/>
  </si>
  <si>
    <t>骆季奎</t>
    <phoneticPr fontId="25" type="noConversion"/>
  </si>
  <si>
    <t>周继军</t>
    <phoneticPr fontId="25" type="noConversion"/>
  </si>
  <si>
    <t>苏江涛</t>
    <phoneticPr fontId="25" type="noConversion"/>
  </si>
  <si>
    <t>201709-201809出国</t>
    <phoneticPr fontId="25" type="noConversion"/>
  </si>
  <si>
    <t>201801-201812出国</t>
    <phoneticPr fontId="25" type="noConversion"/>
  </si>
  <si>
    <t>正高</t>
    <phoneticPr fontId="25" type="noConversion"/>
  </si>
  <si>
    <t>专任教师</t>
    <phoneticPr fontId="25" type="noConversion"/>
  </si>
  <si>
    <t>S3封顶100</t>
  </si>
  <si>
    <t>S3封顶100</t>
    <phoneticPr fontId="25" type="noConversion"/>
  </si>
  <si>
    <t>A</t>
    <phoneticPr fontId="3" type="noConversion"/>
  </si>
  <si>
    <t>B</t>
    <phoneticPr fontId="3" type="noConversion"/>
  </si>
  <si>
    <t>C</t>
    <phoneticPr fontId="3" type="noConversion"/>
  </si>
  <si>
    <t>每年教学学时数低于32学时，考核为D</t>
    <phoneticPr fontId="97" type="noConversion"/>
  </si>
  <si>
    <t>退休反聘</t>
    <phoneticPr fontId="25" type="noConversion"/>
  </si>
  <si>
    <t>D</t>
    <phoneticPr fontId="3" type="noConversion"/>
  </si>
  <si>
    <t>高级工程师</t>
    <phoneticPr fontId="25" type="noConversion"/>
  </si>
  <si>
    <t>离职</t>
    <phoneticPr fontId="25" type="noConversion"/>
  </si>
  <si>
    <t>S3封顶100</t>
    <phoneticPr fontId="3" type="noConversion"/>
  </si>
  <si>
    <r>
      <rPr>
        <sz val="11"/>
        <rFont val="宋体"/>
        <family val="3"/>
        <charset val="134"/>
      </rPr>
      <t>黄继业</t>
    </r>
  </si>
  <si>
    <r>
      <rPr>
        <sz val="11"/>
        <rFont val="宋体"/>
        <family val="3"/>
        <charset val="134"/>
      </rPr>
      <t>副高</t>
    </r>
  </si>
  <si>
    <r>
      <rPr>
        <sz val="11"/>
        <rFont val="宋体"/>
        <family val="3"/>
        <charset val="134"/>
      </rPr>
      <t>盛庆华</t>
    </r>
  </si>
  <si>
    <r>
      <rPr>
        <sz val="11"/>
        <rFont val="宋体"/>
        <family val="3"/>
        <charset val="134"/>
      </rPr>
      <t>刘公致</t>
    </r>
  </si>
  <si>
    <r>
      <rPr>
        <sz val="11"/>
        <rFont val="宋体"/>
        <family val="3"/>
        <charset val="134"/>
      </rPr>
      <t>刘国华</t>
    </r>
  </si>
  <si>
    <r>
      <rPr>
        <sz val="11"/>
        <rFont val="宋体"/>
        <family val="3"/>
        <charset val="134"/>
      </rPr>
      <t>张海峰</t>
    </r>
  </si>
  <si>
    <r>
      <rPr>
        <sz val="11"/>
        <rFont val="宋体"/>
        <family val="3"/>
        <charset val="134"/>
      </rPr>
      <t>蔡文郁</t>
    </r>
  </si>
  <si>
    <r>
      <rPr>
        <sz val="11"/>
        <rFont val="宋体"/>
        <family val="3"/>
        <charset val="134"/>
      </rPr>
      <t>崔佳冬</t>
    </r>
  </si>
  <si>
    <r>
      <rPr>
        <sz val="11"/>
        <rFont val="宋体"/>
        <family val="3"/>
        <charset val="134"/>
      </rPr>
      <t>刘圆圆</t>
    </r>
  </si>
  <si>
    <r>
      <rPr>
        <sz val="11"/>
        <rFont val="宋体"/>
        <family val="3"/>
        <charset val="134"/>
      </rPr>
      <t>张钰</t>
    </r>
  </si>
  <si>
    <r>
      <rPr>
        <sz val="11"/>
        <rFont val="宋体"/>
        <family val="3"/>
        <charset val="134"/>
      </rPr>
      <t>胡体玲</t>
    </r>
  </si>
  <si>
    <r>
      <rPr>
        <sz val="11"/>
        <rFont val="宋体"/>
        <family val="3"/>
        <charset val="134"/>
      </rPr>
      <t>文进才</t>
    </r>
  </si>
  <si>
    <r>
      <rPr>
        <sz val="11"/>
        <rFont val="宋体"/>
        <family val="3"/>
        <charset val="134"/>
      </rPr>
      <t>程瑜华</t>
    </r>
  </si>
  <si>
    <r>
      <rPr>
        <sz val="11"/>
        <rFont val="宋体"/>
        <family val="3"/>
        <charset val="134"/>
      </rPr>
      <t>高惠芳</t>
    </r>
  </si>
  <si>
    <r>
      <rPr>
        <sz val="11"/>
        <rFont val="宋体"/>
        <family val="3"/>
        <charset val="134"/>
      </rPr>
      <t>侯昌伦</t>
    </r>
  </si>
  <si>
    <r>
      <rPr>
        <sz val="11"/>
        <rFont val="宋体"/>
        <family val="3"/>
        <charset val="134"/>
      </rPr>
      <t>杨宇翔</t>
    </r>
  </si>
  <si>
    <r>
      <rPr>
        <sz val="11"/>
        <rFont val="宋体"/>
        <family val="3"/>
        <charset val="134"/>
      </rPr>
      <t>赵巨峰</t>
    </r>
  </si>
  <si>
    <r>
      <rPr>
        <sz val="11"/>
        <rFont val="宋体"/>
        <family val="3"/>
        <charset val="134"/>
      </rPr>
      <t>李竹</t>
    </r>
  </si>
  <si>
    <r>
      <rPr>
        <sz val="11"/>
        <rFont val="宋体"/>
        <family val="3"/>
        <charset val="134"/>
      </rPr>
      <t>王翔</t>
    </r>
  </si>
  <si>
    <r>
      <rPr>
        <sz val="11"/>
        <rFont val="宋体"/>
        <family val="3"/>
        <charset val="134"/>
      </rPr>
      <t>辛青</t>
    </r>
  </si>
  <si>
    <r>
      <rPr>
        <sz val="11"/>
        <rFont val="宋体"/>
        <family val="3"/>
        <charset val="134"/>
      </rPr>
      <t>林弥</t>
    </r>
  </si>
  <si>
    <r>
      <rPr>
        <sz val="11"/>
        <rFont val="宋体"/>
        <family val="3"/>
        <charset val="134"/>
      </rPr>
      <t>洪慧</t>
    </r>
  </si>
  <si>
    <r>
      <rPr>
        <sz val="11"/>
        <rFont val="宋体"/>
        <family val="3"/>
        <charset val="134"/>
      </rPr>
      <t>林君</t>
    </r>
  </si>
  <si>
    <r>
      <rPr>
        <sz val="11"/>
        <rFont val="宋体"/>
        <family val="3"/>
        <charset val="134"/>
      </rPr>
      <t>周巧娣</t>
    </r>
  </si>
  <si>
    <r>
      <rPr>
        <sz val="11"/>
        <rFont val="宋体"/>
        <family val="3"/>
        <charset val="134"/>
      </rPr>
      <t>洪明</t>
    </r>
  </si>
  <si>
    <r>
      <rPr>
        <sz val="11"/>
        <rFont val="宋体"/>
        <family val="3"/>
        <charset val="134"/>
      </rPr>
      <t>徐魁文</t>
    </r>
  </si>
  <si>
    <r>
      <rPr>
        <sz val="11"/>
        <rFont val="宋体"/>
        <family val="3"/>
        <charset val="134"/>
      </rPr>
      <t>陈世昌</t>
    </r>
  </si>
  <si>
    <r>
      <rPr>
        <sz val="11"/>
        <rFont val="宋体"/>
        <family val="3"/>
        <charset val="134"/>
      </rPr>
      <t>吴占雄</t>
    </r>
  </si>
  <si>
    <r>
      <rPr>
        <sz val="11"/>
        <rFont val="宋体"/>
        <family val="3"/>
        <charset val="134"/>
      </rPr>
      <t>胡炜薇</t>
    </r>
  </si>
  <si>
    <r>
      <rPr>
        <sz val="11"/>
        <rFont val="宋体"/>
        <family val="3"/>
        <charset val="134"/>
      </rPr>
      <t>曾毓</t>
    </r>
  </si>
  <si>
    <r>
      <rPr>
        <sz val="11"/>
        <rFont val="宋体"/>
        <family val="3"/>
        <charset val="134"/>
      </rPr>
      <t>郑鹏</t>
    </r>
  </si>
  <si>
    <r>
      <rPr>
        <sz val="11"/>
        <rFont val="宋体"/>
        <family val="3"/>
        <charset val="134"/>
      </rPr>
      <t>白茹</t>
    </r>
  </si>
  <si>
    <r>
      <rPr>
        <sz val="11"/>
        <rFont val="宋体"/>
        <family val="3"/>
        <charset val="134"/>
      </rPr>
      <t>吕伟锋</t>
    </r>
  </si>
  <si>
    <r>
      <rPr>
        <sz val="11"/>
        <rFont val="宋体"/>
        <family val="3"/>
        <charset val="134"/>
      </rPr>
      <t>李芸</t>
    </r>
  </si>
  <si>
    <r>
      <rPr>
        <sz val="11"/>
        <rFont val="宋体"/>
        <family val="3"/>
        <charset val="134"/>
      </rPr>
      <t>武军</t>
    </r>
  </si>
  <si>
    <r>
      <rPr>
        <sz val="11"/>
        <rFont val="宋体"/>
        <family val="3"/>
        <charset val="134"/>
      </rPr>
      <t>逯鑫淼</t>
    </r>
  </si>
  <si>
    <r>
      <rPr>
        <sz val="11"/>
        <rFont val="宋体"/>
        <family val="3"/>
        <charset val="134"/>
      </rPr>
      <t>臧月</t>
    </r>
  </si>
  <si>
    <r>
      <rPr>
        <sz val="11"/>
        <rFont val="宋体"/>
        <family val="3"/>
        <charset val="134"/>
      </rPr>
      <t>李训根</t>
    </r>
  </si>
  <si>
    <r>
      <rPr>
        <sz val="11"/>
        <rFont val="宋体"/>
        <family val="3"/>
        <charset val="134"/>
      </rPr>
      <t>袁振珲</t>
    </r>
  </si>
  <si>
    <r>
      <rPr>
        <sz val="11"/>
        <rFont val="宋体"/>
        <family val="3"/>
        <charset val="134"/>
      </rPr>
      <t>应智花</t>
    </r>
  </si>
  <si>
    <r>
      <rPr>
        <sz val="11"/>
        <rFont val="宋体"/>
        <family val="3"/>
        <charset val="134"/>
      </rPr>
      <t>项铁铭</t>
    </r>
  </si>
  <si>
    <r>
      <rPr>
        <sz val="11"/>
        <rFont val="宋体"/>
        <family val="3"/>
        <charset val="134"/>
      </rPr>
      <t>周明珠</t>
    </r>
  </si>
  <si>
    <r>
      <rPr>
        <sz val="11"/>
        <rFont val="宋体"/>
        <family val="3"/>
        <charset val="134"/>
      </rPr>
      <t>黄汐威</t>
    </r>
  </si>
  <si>
    <r>
      <rPr>
        <sz val="11"/>
        <rFont val="宋体"/>
        <family val="3"/>
        <charset val="134"/>
      </rPr>
      <t>余厉阳</t>
    </r>
  </si>
  <si>
    <r>
      <rPr>
        <sz val="11"/>
        <rFont val="宋体"/>
        <family val="3"/>
        <charset val="134"/>
      </rPr>
      <t>郑兴</t>
    </r>
  </si>
  <si>
    <r>
      <rPr>
        <sz val="11"/>
        <rFont val="宋体"/>
        <family val="3"/>
        <charset val="134"/>
      </rPr>
      <t>高海军</t>
    </r>
  </si>
  <si>
    <r>
      <rPr>
        <sz val="11"/>
        <rFont val="宋体"/>
        <family val="3"/>
        <charset val="134"/>
      </rPr>
      <t>姜煜</t>
    </r>
  </si>
  <si>
    <r>
      <rPr>
        <sz val="11"/>
        <rFont val="宋体"/>
        <family val="3"/>
        <charset val="134"/>
      </rPr>
      <t>陈科明</t>
    </r>
  </si>
  <si>
    <r>
      <rPr>
        <sz val="11"/>
        <rFont val="宋体"/>
        <family val="3"/>
        <charset val="134"/>
      </rPr>
      <t>郑梁</t>
    </r>
  </si>
  <si>
    <r>
      <rPr>
        <sz val="11"/>
        <rFont val="宋体"/>
        <family val="3"/>
        <charset val="134"/>
      </rPr>
      <t>张海鹏</t>
    </r>
  </si>
  <si>
    <r>
      <rPr>
        <sz val="11"/>
        <rFont val="宋体"/>
        <family val="3"/>
        <charset val="134"/>
      </rPr>
      <t>彭亮</t>
    </r>
  </si>
  <si>
    <r>
      <rPr>
        <sz val="11"/>
        <rFont val="宋体"/>
        <family val="3"/>
        <charset val="134"/>
      </rPr>
      <t>周磊</t>
    </r>
  </si>
  <si>
    <r>
      <rPr>
        <sz val="11"/>
        <rFont val="宋体"/>
        <family val="3"/>
        <charset val="134"/>
      </rPr>
      <t>邝小飞</t>
    </r>
  </si>
  <si>
    <r>
      <rPr>
        <sz val="11"/>
        <rFont val="宋体"/>
        <family val="3"/>
        <charset val="134"/>
      </rPr>
      <t>章雪挺</t>
    </r>
  </si>
  <si>
    <t>S4封顶100</t>
  </si>
  <si>
    <r>
      <rPr>
        <b/>
        <sz val="11"/>
        <rFont val="宋体"/>
        <family val="3"/>
        <charset val="134"/>
      </rPr>
      <t>序号</t>
    </r>
  </si>
  <si>
    <r>
      <rPr>
        <b/>
        <sz val="11"/>
        <rFont val="宋体"/>
        <family val="3"/>
        <charset val="134"/>
      </rPr>
      <t>工号</t>
    </r>
    <phoneticPr fontId="24" type="noConversion"/>
  </si>
  <si>
    <r>
      <rPr>
        <b/>
        <sz val="11"/>
        <rFont val="宋体"/>
        <family val="3"/>
        <charset val="134"/>
      </rPr>
      <t>姓名</t>
    </r>
  </si>
  <si>
    <r>
      <rPr>
        <b/>
        <sz val="11"/>
        <rFont val="宋体"/>
        <family val="3"/>
        <charset val="134"/>
      </rPr>
      <t>职称</t>
    </r>
  </si>
  <si>
    <r>
      <rPr>
        <b/>
        <sz val="11"/>
        <rFont val="宋体"/>
        <family val="3"/>
        <charset val="134"/>
      </rPr>
      <t>考核分数</t>
    </r>
  </si>
  <si>
    <r>
      <rPr>
        <b/>
        <sz val="11"/>
        <rFont val="宋体"/>
        <family val="3"/>
        <charset val="134"/>
      </rPr>
      <t>考核等级</t>
    </r>
  </si>
  <si>
    <r>
      <rPr>
        <b/>
        <sz val="11"/>
        <rFont val="宋体"/>
        <family val="3"/>
        <charset val="134"/>
      </rPr>
      <t>备注</t>
    </r>
  </si>
  <si>
    <t>青年教师助讲培养合格</t>
    <phoneticPr fontId="27" type="noConversion"/>
  </si>
  <si>
    <t>出国不参评</t>
    <phoneticPr fontId="25" type="noConversion"/>
  </si>
  <si>
    <t>挂职不参评</t>
    <phoneticPr fontId="25" type="noConversion"/>
  </si>
  <si>
    <t>C</t>
    <phoneticPr fontId="24" type="noConversion"/>
  </si>
  <si>
    <t>C</t>
    <phoneticPr fontId="24" type="noConversion"/>
  </si>
  <si>
    <r>
      <t>1</t>
    </r>
    <r>
      <rPr>
        <sz val="11"/>
        <rFont val="宋体"/>
        <family val="3"/>
        <charset val="134"/>
      </rPr>
      <t>次预警教学事故，考核为</t>
    </r>
    <r>
      <rPr>
        <sz val="11"/>
        <rFont val="Times New Roman"/>
        <family val="1"/>
      </rPr>
      <t>C</t>
    </r>
    <r>
      <rPr>
        <sz val="11"/>
        <rFont val="宋体"/>
        <family val="3"/>
        <charset val="134"/>
      </rPr>
      <t>。</t>
    </r>
    <phoneticPr fontId="24" type="noConversion"/>
  </si>
  <si>
    <t>B</t>
    <phoneticPr fontId="24" type="noConversion"/>
  </si>
  <si>
    <t>2017工作量</t>
    <phoneticPr fontId="3" type="noConversion"/>
  </si>
  <si>
    <t>2017教师教学工作业绩考核成绩汇总表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</si>
</sst>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80" formatCode="0.0000"/>
  </numFmts>
  <fonts count="113">
    <font>
      <sz val="12"/>
      <name val="宋体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sz val="11"/>
      <name val="宋体"/>
      <family val="3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宋体"/>
      <family val="3"/>
      <charset val="134"/>
    </font>
    <font>
      <sz val="11"/>
      <name val="time"/>
      <family val="1"/>
    </font>
    <font>
      <sz val="12"/>
      <name val="time"/>
      <family val="1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4"/>
      <name val="Times New Roman"/>
      <family val="1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rgb="FF000000"/>
      <name val="Times New Roman"/>
      <family val="1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10">
    <xf numFmtId="0" fontId="0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7" fillId="2" borderId="0" applyNumberFormat="0" applyBorder="0" applyAlignment="0" applyProtection="0">
      <alignment vertical="center"/>
    </xf>
    <xf numFmtId="0" fontId="77" fillId="2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7" fillId="3" borderId="0" applyNumberFormat="0" applyBorder="0" applyAlignment="0" applyProtection="0">
      <alignment vertical="center"/>
    </xf>
    <xf numFmtId="0" fontId="77" fillId="3" borderId="0" applyNumberFormat="0" applyBorder="0" applyAlignment="0" applyProtection="0">
      <alignment vertical="center"/>
    </xf>
    <xf numFmtId="0" fontId="77" fillId="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8" fillId="22" borderId="0" applyNumberFormat="0" applyBorder="0" applyAlignment="0" applyProtection="0">
      <alignment vertical="center"/>
    </xf>
    <xf numFmtId="0" fontId="78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8" fillId="23" borderId="0" applyNumberFormat="0" applyBorder="0" applyAlignment="0" applyProtection="0">
      <alignment vertical="center"/>
    </xf>
    <xf numFmtId="0" fontId="78" fillId="23" borderId="0" applyNumberFormat="0" applyBorder="0" applyAlignment="0" applyProtection="0">
      <alignment vertical="center"/>
    </xf>
    <xf numFmtId="0" fontId="78" fillId="2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8" fillId="18" borderId="0" applyNumberFormat="0" applyBorder="0" applyAlignment="0" applyProtection="0">
      <alignment vertical="center"/>
    </xf>
    <xf numFmtId="0" fontId="78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8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8" fillId="27" borderId="0" applyNumberFormat="0" applyBorder="0" applyAlignment="0" applyProtection="0">
      <alignment vertical="center"/>
    </xf>
    <xf numFmtId="0" fontId="78" fillId="27" borderId="0" applyNumberFormat="0" applyBorder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3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1" fillId="0" borderId="2" applyNumberFormat="0" applyFill="0" applyAlignment="0" applyProtection="0">
      <alignment vertical="center"/>
    </xf>
    <xf numFmtId="0" fontId="81" fillId="0" borderId="2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1" fillId="0" borderId="2" applyNumberFormat="0" applyFill="0" applyAlignment="0" applyProtection="0">
      <alignment vertical="center"/>
    </xf>
    <xf numFmtId="0" fontId="81" fillId="0" borderId="2" applyNumberFormat="0" applyFill="0" applyAlignment="0" applyProtection="0">
      <alignment vertical="center"/>
    </xf>
    <xf numFmtId="0" fontId="81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2" fillId="0" borderId="3" applyNumberFormat="0" applyFill="0" applyAlignment="0" applyProtection="0">
      <alignment vertical="center"/>
    </xf>
    <xf numFmtId="0" fontId="8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2" fillId="0" borderId="3" applyNumberFormat="0" applyFill="0" applyAlignment="0" applyProtection="0">
      <alignment vertical="center"/>
    </xf>
    <xf numFmtId="0" fontId="82" fillId="0" borderId="3" applyNumberFormat="0" applyFill="0" applyAlignment="0" applyProtection="0">
      <alignment vertical="center"/>
    </xf>
    <xf numFmtId="0" fontId="82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2" fillId="0" borderId="0"/>
    <xf numFmtId="0" fontId="75" fillId="0" borderId="0"/>
    <xf numFmtId="0" fontId="29" fillId="0" borderId="0">
      <alignment vertical="center"/>
    </xf>
    <xf numFmtId="0" fontId="2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47" fillId="0" borderId="0"/>
    <xf numFmtId="0" fontId="2" fillId="0" borderId="0"/>
    <xf numFmtId="0" fontId="75" fillId="0" borderId="0"/>
    <xf numFmtId="0" fontId="75" fillId="0" borderId="0"/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2" fillId="0" borderId="0">
      <alignment vertical="center"/>
    </xf>
    <xf numFmtId="0" fontId="75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68" fillId="0" borderId="0">
      <alignment vertical="center"/>
    </xf>
    <xf numFmtId="0" fontId="4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5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56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13" fillId="30" borderId="5" applyNumberFormat="0" applyAlignment="0" applyProtection="0">
      <alignment vertical="center"/>
    </xf>
    <xf numFmtId="0" fontId="39" fillId="30" borderId="5" applyNumberFormat="0" applyAlignment="0" applyProtection="0">
      <alignment vertical="center"/>
    </xf>
    <xf numFmtId="0" fontId="13" fillId="30" borderId="5" applyNumberFormat="0" applyAlignment="0" applyProtection="0">
      <alignment vertical="center"/>
    </xf>
    <xf numFmtId="0" fontId="86" fillId="30" borderId="5" applyNumberFormat="0" applyAlignment="0" applyProtection="0">
      <alignment vertical="center"/>
    </xf>
    <xf numFmtId="0" fontId="86" fillId="30" borderId="5" applyNumberFormat="0" applyAlignment="0" applyProtection="0">
      <alignment vertical="center"/>
    </xf>
    <xf numFmtId="0" fontId="60" fillId="31" borderId="5" applyNumberFormat="0" applyAlignment="0" applyProtection="0">
      <alignment vertical="center"/>
    </xf>
    <xf numFmtId="0" fontId="13" fillId="31" borderId="5" applyNumberFormat="0" applyAlignment="0" applyProtection="0">
      <alignment vertical="center"/>
    </xf>
    <xf numFmtId="0" fontId="86" fillId="31" borderId="5" applyNumberFormat="0" applyAlignment="0" applyProtection="0">
      <alignment vertical="center"/>
    </xf>
    <xf numFmtId="0" fontId="86" fillId="31" borderId="5" applyNumberFormat="0" applyAlignment="0" applyProtection="0">
      <alignment vertical="center"/>
    </xf>
    <xf numFmtId="0" fontId="86" fillId="30" borderId="5" applyNumberFormat="0" applyAlignment="0" applyProtection="0">
      <alignment vertical="center"/>
    </xf>
    <xf numFmtId="0" fontId="14" fillId="32" borderId="6" applyNumberFormat="0" applyAlignment="0" applyProtection="0">
      <alignment vertical="center"/>
    </xf>
    <xf numFmtId="0" fontId="40" fillId="32" borderId="6" applyNumberFormat="0" applyAlignment="0" applyProtection="0">
      <alignment vertical="center"/>
    </xf>
    <xf numFmtId="0" fontId="14" fillId="32" borderId="6" applyNumberFormat="0" applyAlignment="0" applyProtection="0">
      <alignment vertical="center"/>
    </xf>
    <xf numFmtId="0" fontId="87" fillId="32" borderId="6" applyNumberFormat="0" applyAlignment="0" applyProtection="0">
      <alignment vertical="center"/>
    </xf>
    <xf numFmtId="0" fontId="87" fillId="32" borderId="6" applyNumberFormat="0" applyAlignment="0" applyProtection="0">
      <alignment vertical="center"/>
    </xf>
    <xf numFmtId="0" fontId="51" fillId="33" borderId="6" applyNumberFormat="0" applyAlignment="0" applyProtection="0">
      <alignment vertical="center"/>
    </xf>
    <xf numFmtId="0" fontId="14" fillId="33" borderId="6" applyNumberFormat="0" applyAlignment="0" applyProtection="0">
      <alignment vertical="center"/>
    </xf>
    <xf numFmtId="0" fontId="87" fillId="33" borderId="6" applyNumberFormat="0" applyAlignment="0" applyProtection="0">
      <alignment vertical="center"/>
    </xf>
    <xf numFmtId="0" fontId="87" fillId="33" borderId="6" applyNumberFormat="0" applyAlignment="0" applyProtection="0">
      <alignment vertical="center"/>
    </xf>
    <xf numFmtId="0" fontId="87" fillId="32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0" fillId="0" borderId="7" applyNumberFormat="0" applyFill="0" applyAlignment="0" applyProtection="0">
      <alignment vertical="center"/>
    </xf>
    <xf numFmtId="0" fontId="90" fillId="0" borderId="7" applyNumberFormat="0" applyFill="0" applyAlignment="0" applyProtection="0">
      <alignment vertical="center"/>
    </xf>
    <xf numFmtId="0" fontId="61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0" fillId="0" borderId="7" applyNumberFormat="0" applyFill="0" applyAlignment="0" applyProtection="0">
      <alignment vertical="center"/>
    </xf>
    <xf numFmtId="0" fontId="90" fillId="0" borderId="7" applyNumberFormat="0" applyFill="0" applyAlignment="0" applyProtection="0">
      <alignment vertical="center"/>
    </xf>
    <xf numFmtId="0" fontId="90" fillId="0" borderId="7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8" fillId="27" borderId="0" applyNumberFormat="0" applyBorder="0" applyAlignment="0" applyProtection="0">
      <alignment vertical="center"/>
    </xf>
    <xf numFmtId="0" fontId="78" fillId="27" borderId="0" applyNumberFormat="0" applyBorder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91" fillId="42" borderId="0" applyNumberFormat="0" applyBorder="0" applyAlignment="0" applyProtection="0">
      <alignment vertical="center"/>
    </xf>
    <xf numFmtId="0" fontId="91" fillId="42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91" fillId="43" borderId="0" applyNumberFormat="0" applyBorder="0" applyAlignment="0" applyProtection="0">
      <alignment vertical="center"/>
    </xf>
    <xf numFmtId="0" fontId="91" fillId="43" borderId="0" applyNumberFormat="0" applyBorder="0" applyAlignment="0" applyProtection="0">
      <alignment vertical="center"/>
    </xf>
    <xf numFmtId="0" fontId="91" fillId="42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45" fillId="30" borderId="8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92" fillId="30" borderId="8" applyNumberFormat="0" applyAlignment="0" applyProtection="0">
      <alignment vertical="center"/>
    </xf>
    <xf numFmtId="0" fontId="92" fillId="30" borderId="8" applyNumberFormat="0" applyAlignment="0" applyProtection="0">
      <alignment vertical="center"/>
    </xf>
    <xf numFmtId="0" fontId="57" fillId="31" borderId="8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92" fillId="31" borderId="8" applyNumberFormat="0" applyAlignment="0" applyProtection="0">
      <alignment vertical="center"/>
    </xf>
    <xf numFmtId="0" fontId="92" fillId="31" borderId="8" applyNumberFormat="0" applyAlignment="0" applyProtection="0">
      <alignment vertical="center"/>
    </xf>
    <xf numFmtId="0" fontId="92" fillId="30" borderId="8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46" fillId="12" borderId="5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93" fillId="12" borderId="5" applyNumberFormat="0" applyAlignment="0" applyProtection="0">
      <alignment vertical="center"/>
    </xf>
    <xf numFmtId="0" fontId="93" fillId="12" borderId="5" applyNumberFormat="0" applyAlignment="0" applyProtection="0">
      <alignment vertical="center"/>
    </xf>
    <xf numFmtId="0" fontId="55" fillId="13" borderId="5" applyNumberFormat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93" fillId="13" borderId="5" applyNumberFormat="0" applyAlignment="0" applyProtection="0">
      <alignment vertical="center"/>
    </xf>
    <xf numFmtId="0" fontId="93" fillId="13" borderId="5" applyNumberFormat="0" applyAlignment="0" applyProtection="0">
      <alignment vertical="center"/>
    </xf>
    <xf numFmtId="0" fontId="93" fillId="12" borderId="5" applyNumberFormat="0" applyAlignment="0" applyProtection="0">
      <alignment vertical="center"/>
    </xf>
    <xf numFmtId="0" fontId="2" fillId="44" borderId="9" applyNumberFormat="0" applyFont="0" applyAlignment="0" applyProtection="0">
      <alignment vertical="center"/>
    </xf>
    <xf numFmtId="0" fontId="29" fillId="44" borderId="9" applyNumberFormat="0" applyFont="0" applyAlignment="0" applyProtection="0">
      <alignment vertical="center"/>
    </xf>
    <xf numFmtId="0" fontId="2" fillId="44" borderId="9" applyNumberFormat="0" applyFont="0" applyAlignment="0" applyProtection="0">
      <alignment vertical="center"/>
    </xf>
    <xf numFmtId="0" fontId="75" fillId="44" borderId="9" applyNumberFormat="0" applyFont="0" applyAlignment="0" applyProtection="0">
      <alignment vertical="center"/>
    </xf>
    <xf numFmtId="0" fontId="75" fillId="44" borderId="9" applyNumberFormat="0" applyFont="0" applyAlignment="0" applyProtection="0">
      <alignment vertical="center"/>
    </xf>
    <xf numFmtId="0" fontId="47" fillId="45" borderId="9" applyNumberFormat="0" applyFont="0" applyAlignment="0" applyProtection="0">
      <alignment vertical="center"/>
    </xf>
    <xf numFmtId="0" fontId="2" fillId="45" borderId="9" applyNumberFormat="0" applyFont="0" applyAlignment="0" applyProtection="0">
      <alignment vertical="center"/>
    </xf>
    <xf numFmtId="0" fontId="75" fillId="45" borderId="9" applyNumberFormat="0" applyFont="0" applyAlignment="0" applyProtection="0">
      <alignment vertical="center"/>
    </xf>
    <xf numFmtId="0" fontId="75" fillId="45" borderId="9" applyNumberFormat="0" applyFont="0" applyAlignment="0" applyProtection="0">
      <alignment vertical="center"/>
    </xf>
    <xf numFmtId="0" fontId="75" fillId="44" borderId="9" applyNumberFormat="0" applyFont="0" applyAlignment="0" applyProtection="0">
      <alignment vertical="center"/>
    </xf>
  </cellStyleXfs>
  <cellXfs count="128">
    <xf numFmtId="0" fontId="0" fillId="0" borderId="0" xfId="0">
      <alignment vertical="center"/>
    </xf>
    <xf numFmtId="0" fontId="23" fillId="0" borderId="0" xfId="0" applyFont="1" applyAlignment="1">
      <alignment horizontal="justify" vertical="center"/>
    </xf>
    <xf numFmtId="0" fontId="67" fillId="0" borderId="0" xfId="0" applyFont="1">
      <alignment vertical="center"/>
    </xf>
    <xf numFmtId="0" fontId="66" fillId="0" borderId="0" xfId="0" applyFont="1" applyAlignment="1">
      <alignment horizontal="center" vertical="center"/>
    </xf>
    <xf numFmtId="0" fontId="102" fillId="0" borderId="0" xfId="0" applyFont="1">
      <alignment vertical="center"/>
    </xf>
    <xf numFmtId="0" fontId="102" fillId="46" borderId="10" xfId="0" applyFont="1" applyFill="1" applyBorder="1" applyAlignment="1">
      <alignment horizontal="center" vertical="center"/>
    </xf>
    <xf numFmtId="0" fontId="102" fillId="0" borderId="0" xfId="0" applyFont="1" applyAlignment="1">
      <alignment horizontal="center" vertical="center"/>
    </xf>
    <xf numFmtId="177" fontId="0" fillId="0" borderId="0" xfId="0" applyNumberFormat="1" applyAlignment="1"/>
    <xf numFmtId="0" fontId="0" fillId="0" borderId="0" xfId="0" applyAlignment="1">
      <alignment horizontal="left"/>
    </xf>
    <xf numFmtId="0" fontId="69" fillId="0" borderId="10" xfId="0" applyFont="1" applyBorder="1">
      <alignment vertical="center"/>
    </xf>
    <xf numFmtId="0" fontId="69" fillId="0" borderId="10" xfId="0" applyFont="1" applyFill="1" applyBorder="1" applyAlignment="1">
      <alignment horizontal="left" vertical="center"/>
    </xf>
    <xf numFmtId="0" fontId="102" fillId="0" borderId="10" xfId="0" applyFont="1" applyBorder="1" applyAlignment="1">
      <alignment horizontal="center" vertical="center"/>
    </xf>
    <xf numFmtId="0" fontId="102" fillId="0" borderId="0" xfId="0" applyFont="1" applyBorder="1" applyAlignment="1">
      <alignment horizontal="center" vertical="center"/>
    </xf>
    <xf numFmtId="2" fontId="102" fillId="0" borderId="10" xfId="0" applyNumberFormat="1" applyFont="1" applyBorder="1" applyAlignment="1">
      <alignment horizontal="center" vertical="center"/>
    </xf>
    <xf numFmtId="0" fontId="73" fillId="0" borderId="10" xfId="0" applyFont="1" applyFill="1" applyBorder="1" applyAlignment="1">
      <alignment horizontal="center" vertical="center"/>
    </xf>
    <xf numFmtId="2" fontId="73" fillId="0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3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73" fillId="0" borderId="10" xfId="0" applyFont="1" applyBorder="1" applyAlignment="1">
      <alignment horizontal="center" vertical="center" wrapText="1"/>
    </xf>
    <xf numFmtId="0" fontId="73" fillId="0" borderId="10" xfId="0" applyFont="1" applyFill="1" applyBorder="1" applyAlignment="1">
      <alignment horizontal="center" vertical="center" wrapText="1"/>
    </xf>
    <xf numFmtId="0" fontId="73" fillId="0" borderId="10" xfId="0" applyFont="1" applyFill="1" applyBorder="1">
      <alignment vertical="center"/>
    </xf>
    <xf numFmtId="0" fontId="73" fillId="0" borderId="0" xfId="0" applyFont="1" applyBorder="1" applyAlignment="1">
      <alignment horizontal="center" vertical="center" wrapText="1"/>
    </xf>
    <xf numFmtId="0" fontId="103" fillId="0" borderId="0" xfId="225" applyFont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74" fillId="0" borderId="10" xfId="0" applyFont="1" applyBorder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73" fillId="0" borderId="0" xfId="0" applyFont="1" applyBorder="1" applyAlignment="1">
      <alignment horizontal="center" vertical="center"/>
    </xf>
    <xf numFmtId="0" fontId="73" fillId="0" borderId="0" xfId="0" applyFont="1" applyAlignment="1">
      <alignment horizontal="center" vertical="center" wrapText="1"/>
    </xf>
    <xf numFmtId="0" fontId="73" fillId="0" borderId="11" xfId="0" applyFont="1" applyFill="1" applyBorder="1" applyAlignment="1">
      <alignment horizontal="center" vertical="center"/>
    </xf>
    <xf numFmtId="0" fontId="104" fillId="0" borderId="11" xfId="0" applyFont="1" applyBorder="1" applyAlignment="1">
      <alignment horizontal="center" vertical="center" shrinkToFit="1"/>
    </xf>
    <xf numFmtId="2" fontId="73" fillId="0" borderId="10" xfId="0" applyNumberFormat="1" applyFont="1" applyBorder="1" applyAlignment="1">
      <alignment horizontal="center" vertical="center"/>
    </xf>
    <xf numFmtId="2" fontId="73" fillId="0" borderId="11" xfId="0" applyNumberFormat="1" applyFont="1" applyBorder="1" applyAlignment="1">
      <alignment horizontal="center" vertical="center"/>
    </xf>
    <xf numFmtId="176" fontId="73" fillId="0" borderId="10" xfId="0" applyNumberFormat="1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 wrapText="1"/>
    </xf>
    <xf numFmtId="0" fontId="65" fillId="0" borderId="10" xfId="0" applyFont="1" applyFill="1" applyBorder="1" applyAlignment="1">
      <alignment horizontal="right"/>
    </xf>
    <xf numFmtId="0" fontId="65" fillId="47" borderId="10" xfId="0" applyFont="1" applyFill="1" applyBorder="1" applyAlignment="1">
      <alignment horizontal="right"/>
    </xf>
    <xf numFmtId="0" fontId="65" fillId="0" borderId="10" xfId="0" applyFont="1" applyFill="1" applyBorder="1" applyAlignment="1">
      <alignment horizontal="center"/>
    </xf>
    <xf numFmtId="0" fontId="102" fillId="0" borderId="10" xfId="0" applyFont="1" applyFill="1" applyBorder="1" applyAlignment="1">
      <alignment horizontal="center" vertical="center"/>
    </xf>
    <xf numFmtId="0" fontId="105" fillId="46" borderId="10" xfId="0" applyFont="1" applyFill="1" applyBorder="1" applyAlignment="1">
      <alignment horizontal="center" vertical="center"/>
    </xf>
    <xf numFmtId="0" fontId="65" fillId="47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5" fillId="0" borderId="12" xfId="0" applyFont="1" applyFill="1" applyBorder="1" applyAlignment="1">
      <alignment horizontal="right"/>
    </xf>
    <xf numFmtId="180" fontId="102" fillId="0" borderId="10" xfId="0" applyNumberFormat="1" applyFont="1" applyBorder="1" applyAlignment="1">
      <alignment horizontal="right" vertical="center"/>
    </xf>
    <xf numFmtId="2" fontId="102" fillId="47" borderId="10" xfId="0" applyNumberFormat="1" applyFont="1" applyFill="1" applyBorder="1" applyAlignment="1">
      <alignment horizontal="center" vertical="center"/>
    </xf>
    <xf numFmtId="0" fontId="69" fillId="0" borderId="13" xfId="0" applyFont="1" applyBorder="1" applyAlignment="1">
      <alignment horizontal="center" vertical="center"/>
    </xf>
    <xf numFmtId="1" fontId="69" fillId="0" borderId="13" xfId="0" applyNumberFormat="1" applyFont="1" applyBorder="1" applyAlignment="1">
      <alignment horizontal="center" vertical="center"/>
    </xf>
    <xf numFmtId="0" fontId="106" fillId="0" borderId="0" xfId="0" applyFont="1" applyFill="1">
      <alignment vertical="center"/>
    </xf>
    <xf numFmtId="0" fontId="107" fillId="0" borderId="10" xfId="0" applyFont="1" applyFill="1" applyBorder="1" applyAlignment="1">
      <alignment horizontal="center" vertical="center" wrapText="1"/>
    </xf>
    <xf numFmtId="176" fontId="107" fillId="48" borderId="10" xfId="0" applyNumberFormat="1" applyFont="1" applyFill="1" applyBorder="1" applyAlignment="1">
      <alignment horizontal="center" vertical="center" wrapText="1"/>
    </xf>
    <xf numFmtId="0" fontId="107" fillId="48" borderId="10" xfId="0" applyFont="1" applyFill="1" applyBorder="1" applyAlignment="1">
      <alignment horizontal="center" vertical="center" wrapText="1"/>
    </xf>
    <xf numFmtId="177" fontId="107" fillId="0" borderId="10" xfId="0" applyNumberFormat="1" applyFont="1" applyFill="1" applyBorder="1" applyAlignment="1">
      <alignment horizontal="center" vertical="center" wrapText="1"/>
    </xf>
    <xf numFmtId="0" fontId="107" fillId="0" borderId="0" xfId="0" applyFont="1" applyFill="1" applyAlignment="1">
      <alignment horizontal="center" vertical="center" wrapText="1"/>
    </xf>
    <xf numFmtId="0" fontId="106" fillId="0" borderId="10" xfId="0" applyFont="1" applyFill="1" applyBorder="1" applyAlignment="1">
      <alignment horizontal="center" vertical="center"/>
    </xf>
    <xf numFmtId="0" fontId="107" fillId="0" borderId="10" xfId="0" applyFont="1" applyFill="1" applyBorder="1" applyAlignment="1">
      <alignment horizontal="center"/>
    </xf>
    <xf numFmtId="0" fontId="107" fillId="0" borderId="14" xfId="223" applyFont="1" applyFill="1" applyBorder="1" applyAlignment="1">
      <alignment horizontal="center"/>
    </xf>
    <xf numFmtId="0" fontId="107" fillId="0" borderId="10" xfId="223" applyFont="1" applyFill="1" applyBorder="1" applyAlignment="1">
      <alignment horizontal="center"/>
    </xf>
    <xf numFmtId="0" fontId="106" fillId="0" borderId="10" xfId="0" applyFont="1" applyFill="1" applyBorder="1">
      <alignment vertical="center"/>
    </xf>
    <xf numFmtId="0" fontId="106" fillId="0" borderId="0" xfId="0" applyFont="1" applyFill="1" applyAlignment="1">
      <alignment horizontal="center" vertical="center"/>
    </xf>
    <xf numFmtId="0" fontId="108" fillId="0" borderId="0" xfId="0" applyFont="1" applyFill="1" applyAlignment="1">
      <alignment horizontal="center" vertical="center"/>
    </xf>
    <xf numFmtId="2" fontId="106" fillId="0" borderId="10" xfId="0" applyNumberFormat="1" applyFont="1" applyFill="1" applyBorder="1" applyAlignment="1">
      <alignment horizontal="center" vertical="center"/>
    </xf>
    <xf numFmtId="0" fontId="106" fillId="0" borderId="10" xfId="0" applyFont="1" applyFill="1" applyBorder="1" applyAlignment="1">
      <alignment horizontal="center" vertical="center"/>
    </xf>
    <xf numFmtId="0" fontId="106" fillId="0" borderId="10" xfId="0" applyFont="1" applyFill="1" applyBorder="1" applyAlignment="1">
      <alignment horizontal="center" vertical="center"/>
    </xf>
    <xf numFmtId="0" fontId="106" fillId="0" borderId="10" xfId="0" applyFont="1" applyFill="1" applyBorder="1" applyAlignment="1">
      <alignment horizontal="center" vertical="center"/>
    </xf>
    <xf numFmtId="0" fontId="107" fillId="47" borderId="10" xfId="223" applyFont="1" applyFill="1" applyBorder="1" applyAlignment="1">
      <alignment horizontal="center"/>
    </xf>
    <xf numFmtId="0" fontId="67" fillId="0" borderId="0" xfId="0" applyFont="1" applyAlignment="1">
      <alignment horizontal="center" vertical="center"/>
    </xf>
    <xf numFmtId="0" fontId="107" fillId="0" borderId="14" xfId="223" applyFont="1" applyFill="1" applyBorder="1" applyAlignment="1">
      <alignment horizontal="center"/>
    </xf>
    <xf numFmtId="0" fontId="107" fillId="0" borderId="10" xfId="223" applyFont="1" applyFill="1" applyBorder="1" applyAlignment="1">
      <alignment horizontal="center"/>
    </xf>
    <xf numFmtId="0" fontId="67" fillId="0" borderId="10" xfId="0" applyFont="1" applyBorder="1" applyAlignment="1">
      <alignment horizontal="center" vertical="center"/>
    </xf>
    <xf numFmtId="0" fontId="106" fillId="47" borderId="10" xfId="0" applyFont="1" applyFill="1" applyBorder="1" applyAlignment="1">
      <alignment horizontal="center" vertical="center"/>
    </xf>
    <xf numFmtId="2" fontId="106" fillId="47" borderId="10" xfId="0" applyNumberFormat="1" applyFont="1" applyFill="1" applyBorder="1" applyAlignment="1">
      <alignment horizontal="center" vertical="center"/>
    </xf>
    <xf numFmtId="0" fontId="106" fillId="47" borderId="10" xfId="0" applyFont="1" applyFill="1" applyBorder="1">
      <alignment vertical="center"/>
    </xf>
    <xf numFmtId="0" fontId="66" fillId="0" borderId="10" xfId="0" applyFont="1" applyBorder="1" applyAlignment="1">
      <alignment horizontal="center" vertical="center"/>
    </xf>
    <xf numFmtId="0" fontId="107" fillId="47" borderId="10" xfId="0" applyFont="1" applyFill="1" applyBorder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107" fillId="47" borderId="14" xfId="223" applyFont="1" applyFill="1" applyBorder="1" applyAlignment="1">
      <alignment horizontal="center"/>
    </xf>
    <xf numFmtId="0" fontId="109" fillId="47" borderId="0" xfId="223" applyFont="1" applyFill="1" applyBorder="1" applyAlignment="1">
      <alignment horizontal="center"/>
    </xf>
    <xf numFmtId="0" fontId="106" fillId="49" borderId="10" xfId="0" applyFont="1" applyFill="1" applyBorder="1" applyAlignment="1">
      <alignment horizontal="center" vertical="center"/>
    </xf>
    <xf numFmtId="0" fontId="107" fillId="49" borderId="10" xfId="0" applyFont="1" applyFill="1" applyBorder="1" applyAlignment="1">
      <alignment horizontal="center"/>
    </xf>
    <xf numFmtId="0" fontId="107" fillId="49" borderId="14" xfId="223" applyFont="1" applyFill="1" applyBorder="1" applyAlignment="1">
      <alignment horizontal="center"/>
    </xf>
    <xf numFmtId="0" fontId="107" fillId="49" borderId="10" xfId="223" applyFont="1" applyFill="1" applyBorder="1" applyAlignment="1">
      <alignment horizontal="center"/>
    </xf>
    <xf numFmtId="2" fontId="106" fillId="49" borderId="10" xfId="0" applyNumberFormat="1" applyFont="1" applyFill="1" applyBorder="1" applyAlignment="1">
      <alignment horizontal="center" vertical="center"/>
    </xf>
    <xf numFmtId="0" fontId="106" fillId="49" borderId="10" xfId="0" applyFont="1" applyFill="1" applyBorder="1">
      <alignment vertical="center"/>
    </xf>
    <xf numFmtId="0" fontId="106" fillId="49" borderId="10" xfId="0" applyFont="1" applyFill="1" applyBorder="1">
      <alignment vertical="center"/>
    </xf>
    <xf numFmtId="0" fontId="110" fillId="0" borderId="10" xfId="223" applyFont="1" applyFill="1" applyBorder="1" applyAlignment="1">
      <alignment horizontal="center"/>
    </xf>
    <xf numFmtId="176" fontId="106" fillId="49" borderId="10" xfId="0" applyNumberFormat="1" applyFont="1" applyFill="1" applyBorder="1" applyAlignment="1">
      <alignment horizontal="center" vertical="center"/>
    </xf>
    <xf numFmtId="176" fontId="106" fillId="47" borderId="10" xfId="0" applyNumberFormat="1" applyFont="1" applyFill="1" applyBorder="1" applyAlignment="1">
      <alignment horizontal="center" vertical="center"/>
    </xf>
    <xf numFmtId="176" fontId="106" fillId="0" borderId="10" xfId="0" applyNumberFormat="1" applyFont="1" applyFill="1" applyBorder="1" applyAlignment="1">
      <alignment horizontal="center" vertical="center"/>
    </xf>
    <xf numFmtId="0" fontId="106" fillId="0" borderId="0" xfId="0" applyFont="1" applyFill="1">
      <alignment vertical="center"/>
    </xf>
    <xf numFmtId="0" fontId="76" fillId="49" borderId="10" xfId="227" applyFont="1" applyFill="1" applyBorder="1">
      <alignment vertical="center"/>
    </xf>
    <xf numFmtId="0" fontId="106" fillId="0" borderId="13" xfId="0" applyFont="1" applyFill="1" applyBorder="1">
      <alignment vertical="center"/>
    </xf>
    <xf numFmtId="0" fontId="76" fillId="49" borderId="10" xfId="226" applyFont="1" applyFill="1" applyBorder="1">
      <alignment vertical="center"/>
    </xf>
    <xf numFmtId="0" fontId="106" fillId="47" borderId="10" xfId="226" applyFont="1" applyFill="1" applyBorder="1">
      <alignment vertical="center"/>
    </xf>
    <xf numFmtId="0" fontId="76" fillId="0" borderId="10" xfId="226" applyFont="1" applyBorder="1">
      <alignment vertical="center"/>
    </xf>
    <xf numFmtId="0" fontId="106" fillId="0" borderId="10" xfId="0" applyFont="1" applyFill="1" applyBorder="1" applyAlignment="1">
      <alignment horizontal="center" vertical="center"/>
    </xf>
    <xf numFmtId="0" fontId="107" fillId="0" borderId="10" xfId="223" applyFont="1" applyFill="1" applyBorder="1" applyAlignment="1">
      <alignment horizontal="center"/>
    </xf>
    <xf numFmtId="0" fontId="107" fillId="49" borderId="10" xfId="223" applyFont="1" applyFill="1" applyBorder="1" applyAlignment="1">
      <alignment horizontal="center"/>
    </xf>
    <xf numFmtId="0" fontId="106" fillId="0" borderId="10" xfId="0" applyFont="1" applyFill="1" applyBorder="1">
      <alignment vertical="center"/>
    </xf>
    <xf numFmtId="0" fontId="106" fillId="0" borderId="10" xfId="0" applyFont="1" applyFill="1" applyBorder="1" applyAlignment="1">
      <alignment horizontal="center" vertical="center"/>
    </xf>
    <xf numFmtId="0" fontId="106" fillId="0" borderId="10" xfId="0" applyFont="1" applyFill="1" applyBorder="1" applyAlignment="1">
      <alignment horizontal="center" vertical="center"/>
    </xf>
    <xf numFmtId="0" fontId="96" fillId="0" borderId="10" xfId="0" applyFont="1" applyFill="1" applyBorder="1" applyAlignment="1">
      <alignment horizontal="center" vertical="center" wrapText="1"/>
    </xf>
    <xf numFmtId="0" fontId="96" fillId="0" borderId="10" xfId="226" applyFont="1" applyBorder="1">
      <alignment vertical="center"/>
    </xf>
    <xf numFmtId="0" fontId="106" fillId="49" borderId="10" xfId="0" applyFont="1" applyFill="1" applyBorder="1" applyAlignment="1">
      <alignment horizontal="center" vertical="center"/>
    </xf>
    <xf numFmtId="0" fontId="106" fillId="49" borderId="0" xfId="0" applyFont="1" applyFill="1">
      <alignment vertical="center"/>
    </xf>
    <xf numFmtId="0" fontId="96" fillId="49" borderId="10" xfId="226" applyFont="1" applyFill="1" applyBorder="1">
      <alignment vertical="center"/>
    </xf>
    <xf numFmtId="0" fontId="106" fillId="49" borderId="10" xfId="0" applyFont="1" applyFill="1" applyBorder="1">
      <alignment vertical="center"/>
    </xf>
    <xf numFmtId="0" fontId="73" fillId="0" borderId="10" xfId="223" applyFont="1" applyFill="1" applyBorder="1" applyAlignment="1">
      <alignment horizontal="center"/>
    </xf>
    <xf numFmtId="0" fontId="96" fillId="0" borderId="10" xfId="0" applyFont="1" applyFill="1" applyBorder="1" applyAlignment="1">
      <alignment horizontal="center" vertical="center"/>
    </xf>
    <xf numFmtId="0" fontId="101" fillId="0" borderId="10" xfId="0" applyFont="1" applyBorder="1" applyAlignment="1">
      <alignment horizontal="center" vertical="center" shrinkToFit="1"/>
    </xf>
    <xf numFmtId="0" fontId="106" fillId="0" borderId="10" xfId="223" applyFont="1" applyFill="1" applyBorder="1" applyAlignment="1">
      <alignment horizontal="center"/>
    </xf>
    <xf numFmtId="0" fontId="96" fillId="0" borderId="10" xfId="0" applyFont="1" applyBorder="1" applyAlignment="1">
      <alignment horizontal="center" vertical="center"/>
    </xf>
    <xf numFmtId="0" fontId="111" fillId="0" borderId="10" xfId="223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 vertical="center"/>
    </xf>
    <xf numFmtId="0" fontId="106" fillId="49" borderId="10" xfId="0" applyFont="1" applyFill="1" applyBorder="1">
      <alignment vertical="center"/>
    </xf>
    <xf numFmtId="0" fontId="106" fillId="49" borderId="10" xfId="0" applyFont="1" applyFill="1" applyBorder="1">
      <alignment vertical="center"/>
    </xf>
    <xf numFmtId="0" fontId="100" fillId="49" borderId="10" xfId="226" applyFont="1" applyFill="1" applyBorder="1">
      <alignment vertical="center"/>
    </xf>
    <xf numFmtId="0" fontId="106" fillId="0" borderId="10" xfId="0" applyFont="1" applyFill="1" applyBorder="1" applyAlignment="1">
      <alignment horizontal="center" vertical="center" wrapText="1"/>
    </xf>
    <xf numFmtId="0" fontId="106" fillId="50" borderId="10" xfId="0" applyFont="1" applyFill="1" applyBorder="1" applyAlignment="1">
      <alignment horizontal="center" vertical="center"/>
    </xf>
    <xf numFmtId="0" fontId="102" fillId="0" borderId="10" xfId="0" applyFont="1" applyFill="1" applyBorder="1" applyAlignment="1">
      <alignment horizontal="center" vertical="center" shrinkToFit="1"/>
    </xf>
    <xf numFmtId="0" fontId="108" fillId="50" borderId="10" xfId="0" applyFont="1" applyFill="1" applyBorder="1" applyAlignment="1">
      <alignment horizontal="center" vertical="center"/>
    </xf>
    <xf numFmtId="0" fontId="106" fillId="0" borderId="10" xfId="0" applyFont="1" applyFill="1" applyBorder="1" applyAlignment="1">
      <alignment horizontal="center" vertical="center"/>
    </xf>
    <xf numFmtId="0" fontId="112" fillId="0" borderId="15" xfId="0" applyFont="1" applyBorder="1" applyAlignment="1">
      <alignment horizontal="center" vertical="center"/>
    </xf>
    <xf numFmtId="0" fontId="112" fillId="0" borderId="16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73" fillId="0" borderId="0" xfId="0" applyFont="1" applyBorder="1" applyAlignment="1">
      <alignment horizontal="center" vertical="center" wrapText="1"/>
    </xf>
    <xf numFmtId="0" fontId="106" fillId="0" borderId="10" xfId="0" applyFont="1" applyFill="1" applyBorder="1" applyAlignment="1">
      <alignment vertical="center" wrapText="1"/>
    </xf>
  </cellXfs>
  <cellStyles count="410">
    <cellStyle name="20% - 强调文字颜色 1 2" xfId="1" xr:uid="{00000000-0005-0000-0000-000000000000}"/>
    <cellStyle name="20% - 强调文字颜色 1 2 2" xfId="2" xr:uid="{00000000-0005-0000-0000-000001000000}"/>
    <cellStyle name="20% - 强调文字颜色 1 2 2 2" xfId="3" xr:uid="{00000000-0005-0000-0000-000002000000}"/>
    <cellStyle name="20% - 强调文字颜色 1 2 3" xfId="4" xr:uid="{00000000-0005-0000-0000-000003000000}"/>
    <cellStyle name="20% - 强调文字颜色 1 3" xfId="5" xr:uid="{00000000-0005-0000-0000-000004000000}"/>
    <cellStyle name="20% - 强调文字颜色 1 3 2" xfId="6" xr:uid="{00000000-0005-0000-0000-000005000000}"/>
    <cellStyle name="20% - 强调文字颜色 1 3 2 2" xfId="7" xr:uid="{00000000-0005-0000-0000-000006000000}"/>
    <cellStyle name="20% - 强调文字颜色 1 3 3" xfId="8" xr:uid="{00000000-0005-0000-0000-000007000000}"/>
    <cellStyle name="20% - 强调文字颜色 1 4" xfId="9" xr:uid="{00000000-0005-0000-0000-000008000000}"/>
    <cellStyle name="20% - 强调文字颜色 2 2" xfId="10" xr:uid="{00000000-0005-0000-0000-000009000000}"/>
    <cellStyle name="20% - 强调文字颜色 2 2 2" xfId="11" xr:uid="{00000000-0005-0000-0000-00000A000000}"/>
    <cellStyle name="20% - 强调文字颜色 2 2 2 2" xfId="12" xr:uid="{00000000-0005-0000-0000-00000B000000}"/>
    <cellStyle name="20% - 强调文字颜色 2 2 3" xfId="13" xr:uid="{00000000-0005-0000-0000-00000C000000}"/>
    <cellStyle name="20% - 强调文字颜色 2 3" xfId="14" xr:uid="{00000000-0005-0000-0000-00000D000000}"/>
    <cellStyle name="20% - 强调文字颜色 2 3 2" xfId="15" xr:uid="{00000000-0005-0000-0000-00000E000000}"/>
    <cellStyle name="20% - 强调文字颜色 2 3 2 2" xfId="16" xr:uid="{00000000-0005-0000-0000-00000F000000}"/>
    <cellStyle name="20% - 强调文字颜色 2 3 3" xfId="17" xr:uid="{00000000-0005-0000-0000-000010000000}"/>
    <cellStyle name="20% - 强调文字颜色 2 4" xfId="18" xr:uid="{00000000-0005-0000-0000-000011000000}"/>
    <cellStyle name="20% - 强调文字颜色 3 2" xfId="19" xr:uid="{00000000-0005-0000-0000-000012000000}"/>
    <cellStyle name="20% - 强调文字颜色 3 2 2" xfId="20" xr:uid="{00000000-0005-0000-0000-000013000000}"/>
    <cellStyle name="20% - 强调文字颜色 3 2 2 2" xfId="21" xr:uid="{00000000-0005-0000-0000-000014000000}"/>
    <cellStyle name="20% - 强调文字颜色 3 2 3" xfId="22" xr:uid="{00000000-0005-0000-0000-000015000000}"/>
    <cellStyle name="20% - 强调文字颜色 3 3" xfId="23" xr:uid="{00000000-0005-0000-0000-000016000000}"/>
    <cellStyle name="20% - 强调文字颜色 3 3 2" xfId="24" xr:uid="{00000000-0005-0000-0000-000017000000}"/>
    <cellStyle name="20% - 强调文字颜色 3 3 2 2" xfId="25" xr:uid="{00000000-0005-0000-0000-000018000000}"/>
    <cellStyle name="20% - 强调文字颜色 3 3 3" xfId="26" xr:uid="{00000000-0005-0000-0000-000019000000}"/>
    <cellStyle name="20% - 强调文字颜色 3 4" xfId="27" xr:uid="{00000000-0005-0000-0000-00001A000000}"/>
    <cellStyle name="20% - 强调文字颜色 4 2" xfId="28" xr:uid="{00000000-0005-0000-0000-00001B000000}"/>
    <cellStyle name="20% - 强调文字颜色 4 2 2" xfId="29" xr:uid="{00000000-0005-0000-0000-00001C000000}"/>
    <cellStyle name="20% - 强调文字颜色 4 2 2 2" xfId="30" xr:uid="{00000000-0005-0000-0000-00001D000000}"/>
    <cellStyle name="20% - 强调文字颜色 4 2 3" xfId="31" xr:uid="{00000000-0005-0000-0000-00001E000000}"/>
    <cellStyle name="20% - 强调文字颜色 4 3" xfId="32" xr:uid="{00000000-0005-0000-0000-00001F000000}"/>
    <cellStyle name="20% - 强调文字颜色 4 3 2" xfId="33" xr:uid="{00000000-0005-0000-0000-000020000000}"/>
    <cellStyle name="20% - 强调文字颜色 4 3 2 2" xfId="34" xr:uid="{00000000-0005-0000-0000-000021000000}"/>
    <cellStyle name="20% - 强调文字颜色 4 3 3" xfId="35" xr:uid="{00000000-0005-0000-0000-000022000000}"/>
    <cellStyle name="20% - 强调文字颜色 4 4" xfId="36" xr:uid="{00000000-0005-0000-0000-000023000000}"/>
    <cellStyle name="20% - 强调文字颜色 5 2" xfId="37" xr:uid="{00000000-0005-0000-0000-000024000000}"/>
    <cellStyle name="20% - 强调文字颜色 5 2 2" xfId="38" xr:uid="{00000000-0005-0000-0000-000025000000}"/>
    <cellStyle name="20% - 强调文字颜色 5 2 2 2" xfId="39" xr:uid="{00000000-0005-0000-0000-000026000000}"/>
    <cellStyle name="20% - 强调文字颜色 5 2 3" xfId="40" xr:uid="{00000000-0005-0000-0000-000027000000}"/>
    <cellStyle name="20% - 强调文字颜色 5 3" xfId="41" xr:uid="{00000000-0005-0000-0000-000028000000}"/>
    <cellStyle name="20% - 强调文字颜色 5 3 2" xfId="42" xr:uid="{00000000-0005-0000-0000-000029000000}"/>
    <cellStyle name="20% - 强调文字颜色 5 3 2 2" xfId="43" xr:uid="{00000000-0005-0000-0000-00002A000000}"/>
    <cellStyle name="20% - 强调文字颜色 5 3 3" xfId="44" xr:uid="{00000000-0005-0000-0000-00002B000000}"/>
    <cellStyle name="20% - 强调文字颜色 5 4" xfId="45" xr:uid="{00000000-0005-0000-0000-00002C000000}"/>
    <cellStyle name="20% - 强调文字颜色 6 2" xfId="46" xr:uid="{00000000-0005-0000-0000-00002D000000}"/>
    <cellStyle name="20% - 强调文字颜色 6 2 2" xfId="47" xr:uid="{00000000-0005-0000-0000-00002E000000}"/>
    <cellStyle name="20% - 强调文字颜色 6 2 2 2" xfId="48" xr:uid="{00000000-0005-0000-0000-00002F000000}"/>
    <cellStyle name="20% - 强调文字颜色 6 2 3" xfId="49" xr:uid="{00000000-0005-0000-0000-000030000000}"/>
    <cellStyle name="20% - 强调文字颜色 6 3" xfId="50" xr:uid="{00000000-0005-0000-0000-000031000000}"/>
    <cellStyle name="20% - 强调文字颜色 6 3 2" xfId="51" xr:uid="{00000000-0005-0000-0000-000032000000}"/>
    <cellStyle name="20% - 强调文字颜色 6 3 2 2" xfId="52" xr:uid="{00000000-0005-0000-0000-000033000000}"/>
    <cellStyle name="20% - 强调文字颜色 6 3 3" xfId="53" xr:uid="{00000000-0005-0000-0000-000034000000}"/>
    <cellStyle name="20% - 强调文字颜色 6 4" xfId="54" xr:uid="{00000000-0005-0000-0000-000035000000}"/>
    <cellStyle name="40% - 强调文字颜色 1 2" xfId="55" xr:uid="{00000000-0005-0000-0000-000036000000}"/>
    <cellStyle name="40% - 强调文字颜色 1 2 2" xfId="56" xr:uid="{00000000-0005-0000-0000-000037000000}"/>
    <cellStyle name="40% - 强调文字颜色 1 2 2 2" xfId="57" xr:uid="{00000000-0005-0000-0000-000038000000}"/>
    <cellStyle name="40% - 强调文字颜色 1 2 3" xfId="58" xr:uid="{00000000-0005-0000-0000-000039000000}"/>
    <cellStyle name="40% - 强调文字颜色 1 3" xfId="59" xr:uid="{00000000-0005-0000-0000-00003A000000}"/>
    <cellStyle name="40% - 强调文字颜色 1 3 2" xfId="60" xr:uid="{00000000-0005-0000-0000-00003B000000}"/>
    <cellStyle name="40% - 强调文字颜色 1 3 2 2" xfId="61" xr:uid="{00000000-0005-0000-0000-00003C000000}"/>
    <cellStyle name="40% - 强调文字颜色 1 3 3" xfId="62" xr:uid="{00000000-0005-0000-0000-00003D000000}"/>
    <cellStyle name="40% - 强调文字颜色 1 4" xfId="63" xr:uid="{00000000-0005-0000-0000-00003E000000}"/>
    <cellStyle name="40% - 强调文字颜色 2 2" xfId="64" xr:uid="{00000000-0005-0000-0000-00003F000000}"/>
    <cellStyle name="40% - 强调文字颜色 2 2 2" xfId="65" xr:uid="{00000000-0005-0000-0000-000040000000}"/>
    <cellStyle name="40% - 强调文字颜色 2 2 2 2" xfId="66" xr:uid="{00000000-0005-0000-0000-000041000000}"/>
    <cellStyle name="40% - 强调文字颜色 2 2 3" xfId="67" xr:uid="{00000000-0005-0000-0000-000042000000}"/>
    <cellStyle name="40% - 强调文字颜色 2 3" xfId="68" xr:uid="{00000000-0005-0000-0000-000043000000}"/>
    <cellStyle name="40% - 强调文字颜色 2 3 2" xfId="69" xr:uid="{00000000-0005-0000-0000-000044000000}"/>
    <cellStyle name="40% - 强调文字颜色 2 3 2 2" xfId="70" xr:uid="{00000000-0005-0000-0000-000045000000}"/>
    <cellStyle name="40% - 强调文字颜色 2 3 3" xfId="71" xr:uid="{00000000-0005-0000-0000-000046000000}"/>
    <cellStyle name="40% - 强调文字颜色 2 4" xfId="72" xr:uid="{00000000-0005-0000-0000-000047000000}"/>
    <cellStyle name="40% - 强调文字颜色 3 2" xfId="73" xr:uid="{00000000-0005-0000-0000-000048000000}"/>
    <cellStyle name="40% - 强调文字颜色 3 2 2" xfId="74" xr:uid="{00000000-0005-0000-0000-000049000000}"/>
    <cellStyle name="40% - 强调文字颜色 3 2 2 2" xfId="75" xr:uid="{00000000-0005-0000-0000-00004A000000}"/>
    <cellStyle name="40% - 强调文字颜色 3 2 3" xfId="76" xr:uid="{00000000-0005-0000-0000-00004B000000}"/>
    <cellStyle name="40% - 强调文字颜色 3 3" xfId="77" xr:uid="{00000000-0005-0000-0000-00004C000000}"/>
    <cellStyle name="40% - 强调文字颜色 3 3 2" xfId="78" xr:uid="{00000000-0005-0000-0000-00004D000000}"/>
    <cellStyle name="40% - 强调文字颜色 3 3 2 2" xfId="79" xr:uid="{00000000-0005-0000-0000-00004E000000}"/>
    <cellStyle name="40% - 强调文字颜色 3 3 3" xfId="80" xr:uid="{00000000-0005-0000-0000-00004F000000}"/>
    <cellStyle name="40% - 强调文字颜色 3 4" xfId="81" xr:uid="{00000000-0005-0000-0000-000050000000}"/>
    <cellStyle name="40% - 强调文字颜色 4 2" xfId="82" xr:uid="{00000000-0005-0000-0000-000051000000}"/>
    <cellStyle name="40% - 强调文字颜色 4 2 2" xfId="83" xr:uid="{00000000-0005-0000-0000-000052000000}"/>
    <cellStyle name="40% - 强调文字颜色 4 2 2 2" xfId="84" xr:uid="{00000000-0005-0000-0000-000053000000}"/>
    <cellStyle name="40% - 强调文字颜色 4 2 3" xfId="85" xr:uid="{00000000-0005-0000-0000-000054000000}"/>
    <cellStyle name="40% - 强调文字颜色 4 3" xfId="86" xr:uid="{00000000-0005-0000-0000-000055000000}"/>
    <cellStyle name="40% - 强调文字颜色 4 3 2" xfId="87" xr:uid="{00000000-0005-0000-0000-000056000000}"/>
    <cellStyle name="40% - 强调文字颜色 4 3 2 2" xfId="88" xr:uid="{00000000-0005-0000-0000-000057000000}"/>
    <cellStyle name="40% - 强调文字颜色 4 3 3" xfId="89" xr:uid="{00000000-0005-0000-0000-000058000000}"/>
    <cellStyle name="40% - 强调文字颜色 4 4" xfId="90" xr:uid="{00000000-0005-0000-0000-000059000000}"/>
    <cellStyle name="40% - 强调文字颜色 5 2" xfId="91" xr:uid="{00000000-0005-0000-0000-00005A000000}"/>
    <cellStyle name="40% - 强调文字颜色 5 2 2" xfId="92" xr:uid="{00000000-0005-0000-0000-00005B000000}"/>
    <cellStyle name="40% - 强调文字颜色 5 2 2 2" xfId="93" xr:uid="{00000000-0005-0000-0000-00005C000000}"/>
    <cellStyle name="40% - 强调文字颜色 5 2 3" xfId="94" xr:uid="{00000000-0005-0000-0000-00005D000000}"/>
    <cellStyle name="40% - 强调文字颜色 5 3" xfId="95" xr:uid="{00000000-0005-0000-0000-00005E000000}"/>
    <cellStyle name="40% - 强调文字颜色 5 3 2" xfId="96" xr:uid="{00000000-0005-0000-0000-00005F000000}"/>
    <cellStyle name="40% - 强调文字颜色 5 3 2 2" xfId="97" xr:uid="{00000000-0005-0000-0000-000060000000}"/>
    <cellStyle name="40% - 强调文字颜色 5 3 3" xfId="98" xr:uid="{00000000-0005-0000-0000-000061000000}"/>
    <cellStyle name="40% - 强调文字颜色 5 4" xfId="99" xr:uid="{00000000-0005-0000-0000-000062000000}"/>
    <cellStyle name="40% - 强调文字颜色 6 2" xfId="100" xr:uid="{00000000-0005-0000-0000-000063000000}"/>
    <cellStyle name="40% - 强调文字颜色 6 2 2" xfId="101" xr:uid="{00000000-0005-0000-0000-000064000000}"/>
    <cellStyle name="40% - 强调文字颜色 6 2 2 2" xfId="102" xr:uid="{00000000-0005-0000-0000-000065000000}"/>
    <cellStyle name="40% - 强调文字颜色 6 2 3" xfId="103" xr:uid="{00000000-0005-0000-0000-000066000000}"/>
    <cellStyle name="40% - 强调文字颜色 6 3" xfId="104" xr:uid="{00000000-0005-0000-0000-000067000000}"/>
    <cellStyle name="40% - 强调文字颜色 6 3 2" xfId="105" xr:uid="{00000000-0005-0000-0000-000068000000}"/>
    <cellStyle name="40% - 强调文字颜色 6 3 2 2" xfId="106" xr:uid="{00000000-0005-0000-0000-000069000000}"/>
    <cellStyle name="40% - 强调文字颜色 6 3 3" xfId="107" xr:uid="{00000000-0005-0000-0000-00006A000000}"/>
    <cellStyle name="40% - 强调文字颜色 6 4" xfId="108" xr:uid="{00000000-0005-0000-0000-00006B000000}"/>
    <cellStyle name="60% - 强调文字颜色 1 2" xfId="109" xr:uid="{00000000-0005-0000-0000-00006C000000}"/>
    <cellStyle name="60% - 强调文字颜色 1 2 2" xfId="110" xr:uid="{00000000-0005-0000-0000-00006D000000}"/>
    <cellStyle name="60% - 强调文字颜色 1 2 2 2" xfId="111" xr:uid="{00000000-0005-0000-0000-00006E000000}"/>
    <cellStyle name="60% - 强调文字颜色 1 2 3" xfId="112" xr:uid="{00000000-0005-0000-0000-00006F000000}"/>
    <cellStyle name="60% - 强调文字颜色 1 3" xfId="113" xr:uid="{00000000-0005-0000-0000-000070000000}"/>
    <cellStyle name="60% - 强调文字颜色 1 3 2" xfId="114" xr:uid="{00000000-0005-0000-0000-000071000000}"/>
    <cellStyle name="60% - 强调文字颜色 1 3 2 2" xfId="115" xr:uid="{00000000-0005-0000-0000-000072000000}"/>
    <cellStyle name="60% - 强调文字颜色 1 3 3" xfId="116" xr:uid="{00000000-0005-0000-0000-000073000000}"/>
    <cellStyle name="60% - 强调文字颜色 1 4" xfId="117" xr:uid="{00000000-0005-0000-0000-000074000000}"/>
    <cellStyle name="60% - 强调文字颜色 2 2" xfId="118" xr:uid="{00000000-0005-0000-0000-000075000000}"/>
    <cellStyle name="60% - 强调文字颜色 2 2 2" xfId="119" xr:uid="{00000000-0005-0000-0000-000076000000}"/>
    <cellStyle name="60% - 强调文字颜色 2 2 2 2" xfId="120" xr:uid="{00000000-0005-0000-0000-000077000000}"/>
    <cellStyle name="60% - 强调文字颜色 2 2 3" xfId="121" xr:uid="{00000000-0005-0000-0000-000078000000}"/>
    <cellStyle name="60% - 强调文字颜色 2 3" xfId="122" xr:uid="{00000000-0005-0000-0000-000079000000}"/>
    <cellStyle name="60% - 强调文字颜色 2 3 2" xfId="123" xr:uid="{00000000-0005-0000-0000-00007A000000}"/>
    <cellStyle name="60% - 强调文字颜色 2 3 2 2" xfId="124" xr:uid="{00000000-0005-0000-0000-00007B000000}"/>
    <cellStyle name="60% - 强调文字颜色 2 3 3" xfId="125" xr:uid="{00000000-0005-0000-0000-00007C000000}"/>
    <cellStyle name="60% - 强调文字颜色 2 4" xfId="126" xr:uid="{00000000-0005-0000-0000-00007D000000}"/>
    <cellStyle name="60% - 强调文字颜色 3 2" xfId="127" xr:uid="{00000000-0005-0000-0000-00007E000000}"/>
    <cellStyle name="60% - 强调文字颜色 3 2 2" xfId="128" xr:uid="{00000000-0005-0000-0000-00007F000000}"/>
    <cellStyle name="60% - 强调文字颜色 3 2 2 2" xfId="129" xr:uid="{00000000-0005-0000-0000-000080000000}"/>
    <cellStyle name="60% - 强调文字颜色 3 2 3" xfId="130" xr:uid="{00000000-0005-0000-0000-000081000000}"/>
    <cellStyle name="60% - 强调文字颜色 3 3" xfId="131" xr:uid="{00000000-0005-0000-0000-000082000000}"/>
    <cellStyle name="60% - 强调文字颜色 3 3 2" xfId="132" xr:uid="{00000000-0005-0000-0000-000083000000}"/>
    <cellStyle name="60% - 强调文字颜色 3 3 2 2" xfId="133" xr:uid="{00000000-0005-0000-0000-000084000000}"/>
    <cellStyle name="60% - 强调文字颜色 3 3 3" xfId="134" xr:uid="{00000000-0005-0000-0000-000085000000}"/>
    <cellStyle name="60% - 强调文字颜色 3 4" xfId="135" xr:uid="{00000000-0005-0000-0000-000086000000}"/>
    <cellStyle name="60% - 强调文字颜色 4 2" xfId="136" xr:uid="{00000000-0005-0000-0000-000087000000}"/>
    <cellStyle name="60% - 强调文字颜色 4 2 2" xfId="137" xr:uid="{00000000-0005-0000-0000-000088000000}"/>
    <cellStyle name="60% - 强调文字颜色 4 2 2 2" xfId="138" xr:uid="{00000000-0005-0000-0000-000089000000}"/>
    <cellStyle name="60% - 强调文字颜色 4 2 3" xfId="139" xr:uid="{00000000-0005-0000-0000-00008A000000}"/>
    <cellStyle name="60% - 强调文字颜色 4 3" xfId="140" xr:uid="{00000000-0005-0000-0000-00008B000000}"/>
    <cellStyle name="60% - 强调文字颜色 4 3 2" xfId="141" xr:uid="{00000000-0005-0000-0000-00008C000000}"/>
    <cellStyle name="60% - 强调文字颜色 4 3 2 2" xfId="142" xr:uid="{00000000-0005-0000-0000-00008D000000}"/>
    <cellStyle name="60% - 强调文字颜色 4 3 3" xfId="143" xr:uid="{00000000-0005-0000-0000-00008E000000}"/>
    <cellStyle name="60% - 强调文字颜色 4 4" xfId="144" xr:uid="{00000000-0005-0000-0000-00008F000000}"/>
    <cellStyle name="60% - 强调文字颜色 5 2" xfId="145" xr:uid="{00000000-0005-0000-0000-000090000000}"/>
    <cellStyle name="60% - 强调文字颜色 5 2 2" xfId="146" xr:uid="{00000000-0005-0000-0000-000091000000}"/>
    <cellStyle name="60% - 强调文字颜色 5 2 2 2" xfId="147" xr:uid="{00000000-0005-0000-0000-000092000000}"/>
    <cellStyle name="60% - 强调文字颜色 5 2 3" xfId="148" xr:uid="{00000000-0005-0000-0000-000093000000}"/>
    <cellStyle name="60% - 强调文字颜色 5 3" xfId="149" xr:uid="{00000000-0005-0000-0000-000094000000}"/>
    <cellStyle name="60% - 强调文字颜色 5 3 2" xfId="150" xr:uid="{00000000-0005-0000-0000-000095000000}"/>
    <cellStyle name="60% - 强调文字颜色 5 3 2 2" xfId="151" xr:uid="{00000000-0005-0000-0000-000096000000}"/>
    <cellStyle name="60% - 强调文字颜色 5 3 3" xfId="152" xr:uid="{00000000-0005-0000-0000-000097000000}"/>
    <cellStyle name="60% - 强调文字颜色 5 4" xfId="153" xr:uid="{00000000-0005-0000-0000-000098000000}"/>
    <cellStyle name="60% - 强调文字颜色 6 2" xfId="154" xr:uid="{00000000-0005-0000-0000-000099000000}"/>
    <cellStyle name="60% - 强调文字颜色 6 2 2" xfId="155" xr:uid="{00000000-0005-0000-0000-00009A000000}"/>
    <cellStyle name="60% - 强调文字颜色 6 2 2 2" xfId="156" xr:uid="{00000000-0005-0000-0000-00009B000000}"/>
    <cellStyle name="60% - 强调文字颜色 6 2 3" xfId="157" xr:uid="{00000000-0005-0000-0000-00009C000000}"/>
    <cellStyle name="60% - 强调文字颜色 6 3" xfId="158" xr:uid="{00000000-0005-0000-0000-00009D000000}"/>
    <cellStyle name="60% - 强调文字颜色 6 3 2" xfId="159" xr:uid="{00000000-0005-0000-0000-00009E000000}"/>
    <cellStyle name="60% - 强调文字颜色 6 3 2 2" xfId="160" xr:uid="{00000000-0005-0000-0000-00009F000000}"/>
    <cellStyle name="60% - 强调文字颜色 6 3 3" xfId="161" xr:uid="{00000000-0005-0000-0000-0000A0000000}"/>
    <cellStyle name="60% - 强调文字颜色 6 4" xfId="162" xr:uid="{00000000-0005-0000-0000-0000A1000000}"/>
    <cellStyle name="标题" xfId="163" builtinId="15" customBuiltin="1"/>
    <cellStyle name="标题 1" xfId="164" builtinId="16" customBuiltin="1"/>
    <cellStyle name="标题 1 2" xfId="165" xr:uid="{00000000-0005-0000-0000-0000A4000000}"/>
    <cellStyle name="标题 1 2 2" xfId="166" xr:uid="{00000000-0005-0000-0000-0000A5000000}"/>
    <cellStyle name="标题 1 2 2 2" xfId="167" xr:uid="{00000000-0005-0000-0000-0000A6000000}"/>
    <cellStyle name="标题 1 2 3" xfId="168" xr:uid="{00000000-0005-0000-0000-0000A7000000}"/>
    <cellStyle name="标题 1 3" xfId="169" xr:uid="{00000000-0005-0000-0000-0000A8000000}"/>
    <cellStyle name="标题 1 3 2" xfId="170" xr:uid="{00000000-0005-0000-0000-0000A9000000}"/>
    <cellStyle name="标题 1 3 2 2" xfId="171" xr:uid="{00000000-0005-0000-0000-0000AA000000}"/>
    <cellStyle name="标题 1 3 3" xfId="172" xr:uid="{00000000-0005-0000-0000-0000AB000000}"/>
    <cellStyle name="标题 1 4" xfId="173" xr:uid="{00000000-0005-0000-0000-0000AC000000}"/>
    <cellStyle name="标题 2" xfId="174" builtinId="17" customBuiltin="1"/>
    <cellStyle name="标题 2 2" xfId="175" xr:uid="{00000000-0005-0000-0000-0000AE000000}"/>
    <cellStyle name="标题 2 2 2" xfId="176" xr:uid="{00000000-0005-0000-0000-0000AF000000}"/>
    <cellStyle name="标题 2 2 2 2" xfId="177" xr:uid="{00000000-0005-0000-0000-0000B0000000}"/>
    <cellStyle name="标题 2 2 3" xfId="178" xr:uid="{00000000-0005-0000-0000-0000B1000000}"/>
    <cellStyle name="标题 2 3" xfId="179" xr:uid="{00000000-0005-0000-0000-0000B2000000}"/>
    <cellStyle name="标题 2 3 2" xfId="180" xr:uid="{00000000-0005-0000-0000-0000B3000000}"/>
    <cellStyle name="标题 2 3 2 2" xfId="181" xr:uid="{00000000-0005-0000-0000-0000B4000000}"/>
    <cellStyle name="标题 2 3 3" xfId="182" xr:uid="{00000000-0005-0000-0000-0000B5000000}"/>
    <cellStyle name="标题 2 4" xfId="183" xr:uid="{00000000-0005-0000-0000-0000B6000000}"/>
    <cellStyle name="标题 3" xfId="184" builtinId="18" customBuiltin="1"/>
    <cellStyle name="标题 3 2" xfId="185" xr:uid="{00000000-0005-0000-0000-0000B8000000}"/>
    <cellStyle name="标题 3 2 2" xfId="186" xr:uid="{00000000-0005-0000-0000-0000B9000000}"/>
    <cellStyle name="标题 3 2 2 2" xfId="187" xr:uid="{00000000-0005-0000-0000-0000BA000000}"/>
    <cellStyle name="标题 3 2 3" xfId="188" xr:uid="{00000000-0005-0000-0000-0000BB000000}"/>
    <cellStyle name="标题 3 3" xfId="189" xr:uid="{00000000-0005-0000-0000-0000BC000000}"/>
    <cellStyle name="标题 3 3 2" xfId="190" xr:uid="{00000000-0005-0000-0000-0000BD000000}"/>
    <cellStyle name="标题 3 3 2 2" xfId="191" xr:uid="{00000000-0005-0000-0000-0000BE000000}"/>
    <cellStyle name="标题 3 3 3" xfId="192" xr:uid="{00000000-0005-0000-0000-0000BF000000}"/>
    <cellStyle name="标题 3 4" xfId="193" xr:uid="{00000000-0005-0000-0000-0000C0000000}"/>
    <cellStyle name="标题 4" xfId="194" builtinId="19" customBuiltin="1"/>
    <cellStyle name="标题 4 2" xfId="195" xr:uid="{00000000-0005-0000-0000-0000C2000000}"/>
    <cellStyle name="标题 4 2 2" xfId="196" xr:uid="{00000000-0005-0000-0000-0000C3000000}"/>
    <cellStyle name="标题 4 2 2 2" xfId="197" xr:uid="{00000000-0005-0000-0000-0000C4000000}"/>
    <cellStyle name="标题 4 2 3" xfId="198" xr:uid="{00000000-0005-0000-0000-0000C5000000}"/>
    <cellStyle name="标题 4 3" xfId="199" xr:uid="{00000000-0005-0000-0000-0000C6000000}"/>
    <cellStyle name="标题 4 3 2" xfId="200" xr:uid="{00000000-0005-0000-0000-0000C7000000}"/>
    <cellStyle name="标题 4 3 2 2" xfId="201" xr:uid="{00000000-0005-0000-0000-0000C8000000}"/>
    <cellStyle name="标题 4 3 3" xfId="202" xr:uid="{00000000-0005-0000-0000-0000C9000000}"/>
    <cellStyle name="标题 4 4" xfId="203" xr:uid="{00000000-0005-0000-0000-0000CA000000}"/>
    <cellStyle name="标题 5" xfId="204" xr:uid="{00000000-0005-0000-0000-0000CB000000}"/>
    <cellStyle name="标题 5 2" xfId="205" xr:uid="{00000000-0005-0000-0000-0000CC000000}"/>
    <cellStyle name="标题 5 2 2" xfId="206" xr:uid="{00000000-0005-0000-0000-0000CD000000}"/>
    <cellStyle name="标题 5 3" xfId="207" xr:uid="{00000000-0005-0000-0000-0000CE000000}"/>
    <cellStyle name="标题 6" xfId="208" xr:uid="{00000000-0005-0000-0000-0000CF000000}"/>
    <cellStyle name="标题 6 2" xfId="209" xr:uid="{00000000-0005-0000-0000-0000D0000000}"/>
    <cellStyle name="标题 6 2 2" xfId="210" xr:uid="{00000000-0005-0000-0000-0000D1000000}"/>
    <cellStyle name="标题 6 3" xfId="211" xr:uid="{00000000-0005-0000-0000-0000D2000000}"/>
    <cellStyle name="标题 7" xfId="212" xr:uid="{00000000-0005-0000-0000-0000D3000000}"/>
    <cellStyle name="差" xfId="213" builtinId="27" customBuiltin="1"/>
    <cellStyle name="差 2" xfId="214" xr:uid="{00000000-0005-0000-0000-0000D5000000}"/>
    <cellStyle name="差 2 2" xfId="215" xr:uid="{00000000-0005-0000-0000-0000D6000000}"/>
    <cellStyle name="差 2 2 2" xfId="216" xr:uid="{00000000-0005-0000-0000-0000D7000000}"/>
    <cellStyle name="差 2 3" xfId="217" xr:uid="{00000000-0005-0000-0000-0000D8000000}"/>
    <cellStyle name="差 3" xfId="218" xr:uid="{00000000-0005-0000-0000-0000D9000000}"/>
    <cellStyle name="差 3 2" xfId="219" xr:uid="{00000000-0005-0000-0000-0000DA000000}"/>
    <cellStyle name="差 3 2 2" xfId="220" xr:uid="{00000000-0005-0000-0000-0000DB000000}"/>
    <cellStyle name="差 3 3" xfId="221" xr:uid="{00000000-0005-0000-0000-0000DC000000}"/>
    <cellStyle name="差 4" xfId="222" xr:uid="{00000000-0005-0000-0000-0000DD000000}"/>
    <cellStyle name="常规" xfId="0" builtinId="0"/>
    <cellStyle name="常规 14" xfId="223" xr:uid="{00000000-0005-0000-0000-0000DF000000}"/>
    <cellStyle name="常规 14 2" xfId="224" xr:uid="{00000000-0005-0000-0000-0000E0000000}"/>
    <cellStyle name="常规 2" xfId="225" xr:uid="{00000000-0005-0000-0000-0000E1000000}"/>
    <cellStyle name="常规 2 2" xfId="226" xr:uid="{00000000-0005-0000-0000-0000E2000000}"/>
    <cellStyle name="常规 2 2 2" xfId="227" xr:uid="{00000000-0005-0000-0000-0000E3000000}"/>
    <cellStyle name="常规 2 3" xfId="228" xr:uid="{00000000-0005-0000-0000-0000E4000000}"/>
    <cellStyle name="常规 3" xfId="229" xr:uid="{00000000-0005-0000-0000-0000E5000000}"/>
    <cellStyle name="常规 3 2" xfId="230" xr:uid="{00000000-0005-0000-0000-0000E6000000}"/>
    <cellStyle name="常规 3 2 2" xfId="231" xr:uid="{00000000-0005-0000-0000-0000E7000000}"/>
    <cellStyle name="常规 3 3" xfId="232" xr:uid="{00000000-0005-0000-0000-0000E8000000}"/>
    <cellStyle name="常规 4" xfId="233" xr:uid="{00000000-0005-0000-0000-0000E9000000}"/>
    <cellStyle name="常规 4 2" xfId="234" xr:uid="{00000000-0005-0000-0000-0000EA000000}"/>
    <cellStyle name="常规 5" xfId="235" xr:uid="{00000000-0005-0000-0000-0000EB000000}"/>
    <cellStyle name="常规 5 2" xfId="236" xr:uid="{00000000-0005-0000-0000-0000EC000000}"/>
    <cellStyle name="常规 6" xfId="237" xr:uid="{00000000-0005-0000-0000-0000ED000000}"/>
    <cellStyle name="常规 6 2" xfId="238" xr:uid="{00000000-0005-0000-0000-0000EE000000}"/>
    <cellStyle name="常规 7" xfId="239" xr:uid="{00000000-0005-0000-0000-0000EF000000}"/>
    <cellStyle name="常规 7 2" xfId="240" xr:uid="{00000000-0005-0000-0000-0000F0000000}"/>
    <cellStyle name="常规 8" xfId="241" xr:uid="{00000000-0005-0000-0000-0000F1000000}"/>
    <cellStyle name="常规 8 2" xfId="242" xr:uid="{00000000-0005-0000-0000-0000F2000000}"/>
    <cellStyle name="常规 8 2 2" xfId="243" xr:uid="{00000000-0005-0000-0000-0000F3000000}"/>
    <cellStyle name="常规 8 3" xfId="244" xr:uid="{00000000-0005-0000-0000-0000F4000000}"/>
    <cellStyle name="常规 9" xfId="245" xr:uid="{00000000-0005-0000-0000-0000F5000000}"/>
    <cellStyle name="好" xfId="246" builtinId="26" customBuiltin="1"/>
    <cellStyle name="好 2" xfId="247" xr:uid="{00000000-0005-0000-0000-0000F8000000}"/>
    <cellStyle name="好 2 2" xfId="248" xr:uid="{00000000-0005-0000-0000-0000F9000000}"/>
    <cellStyle name="好 2 2 2" xfId="249" xr:uid="{00000000-0005-0000-0000-0000FA000000}"/>
    <cellStyle name="好 2 3" xfId="250" xr:uid="{00000000-0005-0000-0000-0000FB000000}"/>
    <cellStyle name="好 3" xfId="251" xr:uid="{00000000-0005-0000-0000-0000FC000000}"/>
    <cellStyle name="好 3 2" xfId="252" xr:uid="{00000000-0005-0000-0000-0000FD000000}"/>
    <cellStyle name="好 3 2 2" xfId="253" xr:uid="{00000000-0005-0000-0000-0000FE000000}"/>
    <cellStyle name="好 3 3" xfId="254" xr:uid="{00000000-0005-0000-0000-0000FF000000}"/>
    <cellStyle name="好 4" xfId="255" xr:uid="{00000000-0005-0000-0000-000000010000}"/>
    <cellStyle name="汇总" xfId="256" builtinId="25" customBuiltin="1"/>
    <cellStyle name="汇总 2" xfId="257" xr:uid="{00000000-0005-0000-0000-000002010000}"/>
    <cellStyle name="汇总 2 2" xfId="258" xr:uid="{00000000-0005-0000-0000-000003010000}"/>
    <cellStyle name="汇总 2 2 2" xfId="259" xr:uid="{00000000-0005-0000-0000-000004010000}"/>
    <cellStyle name="汇总 2 3" xfId="260" xr:uid="{00000000-0005-0000-0000-000005010000}"/>
    <cellStyle name="汇总 3" xfId="261" xr:uid="{00000000-0005-0000-0000-000006010000}"/>
    <cellStyle name="汇总 3 2" xfId="262" xr:uid="{00000000-0005-0000-0000-000007010000}"/>
    <cellStyle name="汇总 3 2 2" xfId="263" xr:uid="{00000000-0005-0000-0000-000008010000}"/>
    <cellStyle name="汇总 3 3" xfId="264" xr:uid="{00000000-0005-0000-0000-000009010000}"/>
    <cellStyle name="汇总 4" xfId="265" xr:uid="{00000000-0005-0000-0000-00000A010000}"/>
    <cellStyle name="计算" xfId="266" builtinId="22" customBuiltin="1"/>
    <cellStyle name="计算 2" xfId="267" xr:uid="{00000000-0005-0000-0000-00000C010000}"/>
    <cellStyle name="计算 2 2" xfId="268" xr:uid="{00000000-0005-0000-0000-00000D010000}"/>
    <cellStyle name="计算 2 2 2" xfId="269" xr:uid="{00000000-0005-0000-0000-00000E010000}"/>
    <cellStyle name="计算 2 3" xfId="270" xr:uid="{00000000-0005-0000-0000-00000F010000}"/>
    <cellStyle name="计算 3" xfId="271" xr:uid="{00000000-0005-0000-0000-000010010000}"/>
    <cellStyle name="计算 3 2" xfId="272" xr:uid="{00000000-0005-0000-0000-000011010000}"/>
    <cellStyle name="计算 3 2 2" xfId="273" xr:uid="{00000000-0005-0000-0000-000012010000}"/>
    <cellStyle name="计算 3 3" xfId="274" xr:uid="{00000000-0005-0000-0000-000013010000}"/>
    <cellStyle name="计算 4" xfId="275" xr:uid="{00000000-0005-0000-0000-000014010000}"/>
    <cellStyle name="检查单元格" xfId="276" builtinId="23" customBuiltin="1"/>
    <cellStyle name="检查单元格 2" xfId="277" xr:uid="{00000000-0005-0000-0000-000016010000}"/>
    <cellStyle name="检查单元格 2 2" xfId="278" xr:uid="{00000000-0005-0000-0000-000017010000}"/>
    <cellStyle name="检查单元格 2 2 2" xfId="279" xr:uid="{00000000-0005-0000-0000-000018010000}"/>
    <cellStyle name="检查单元格 2 3" xfId="280" xr:uid="{00000000-0005-0000-0000-000019010000}"/>
    <cellStyle name="检查单元格 3" xfId="281" xr:uid="{00000000-0005-0000-0000-00001A010000}"/>
    <cellStyle name="检查单元格 3 2" xfId="282" xr:uid="{00000000-0005-0000-0000-00001B010000}"/>
    <cellStyle name="检查单元格 3 2 2" xfId="283" xr:uid="{00000000-0005-0000-0000-00001C010000}"/>
    <cellStyle name="检查单元格 3 3" xfId="284" xr:uid="{00000000-0005-0000-0000-00001D010000}"/>
    <cellStyle name="检查单元格 4" xfId="285" xr:uid="{00000000-0005-0000-0000-00001E010000}"/>
    <cellStyle name="解释性文本" xfId="286" builtinId="53" customBuiltin="1"/>
    <cellStyle name="解释性文本 2" xfId="287" xr:uid="{00000000-0005-0000-0000-000020010000}"/>
    <cellStyle name="解释性文本 2 2" xfId="288" xr:uid="{00000000-0005-0000-0000-000021010000}"/>
    <cellStyle name="解释性文本 2 2 2" xfId="289" xr:uid="{00000000-0005-0000-0000-000022010000}"/>
    <cellStyle name="解释性文本 2 3" xfId="290" xr:uid="{00000000-0005-0000-0000-000023010000}"/>
    <cellStyle name="解释性文本 3" xfId="291" xr:uid="{00000000-0005-0000-0000-000024010000}"/>
    <cellStyle name="解释性文本 3 2" xfId="292" xr:uid="{00000000-0005-0000-0000-000025010000}"/>
    <cellStyle name="解释性文本 3 2 2" xfId="293" xr:uid="{00000000-0005-0000-0000-000026010000}"/>
    <cellStyle name="解释性文本 3 3" xfId="294" xr:uid="{00000000-0005-0000-0000-000027010000}"/>
    <cellStyle name="解释性文本 4" xfId="295" xr:uid="{00000000-0005-0000-0000-000028010000}"/>
    <cellStyle name="警告文本" xfId="296" builtinId="11" customBuiltin="1"/>
    <cellStyle name="警告文本 2" xfId="297" xr:uid="{00000000-0005-0000-0000-00002A010000}"/>
    <cellStyle name="警告文本 2 2" xfId="298" xr:uid="{00000000-0005-0000-0000-00002B010000}"/>
    <cellStyle name="警告文本 2 2 2" xfId="299" xr:uid="{00000000-0005-0000-0000-00002C010000}"/>
    <cellStyle name="警告文本 2 3" xfId="300" xr:uid="{00000000-0005-0000-0000-00002D010000}"/>
    <cellStyle name="警告文本 3" xfId="301" xr:uid="{00000000-0005-0000-0000-00002E010000}"/>
    <cellStyle name="警告文本 3 2" xfId="302" xr:uid="{00000000-0005-0000-0000-00002F010000}"/>
    <cellStyle name="警告文本 3 2 2" xfId="303" xr:uid="{00000000-0005-0000-0000-000030010000}"/>
    <cellStyle name="警告文本 3 3" xfId="304" xr:uid="{00000000-0005-0000-0000-000031010000}"/>
    <cellStyle name="警告文本 4" xfId="305" xr:uid="{00000000-0005-0000-0000-000032010000}"/>
    <cellStyle name="链接单元格" xfId="306" builtinId="24" customBuiltin="1"/>
    <cellStyle name="链接单元格 2" xfId="307" xr:uid="{00000000-0005-0000-0000-000034010000}"/>
    <cellStyle name="链接单元格 2 2" xfId="308" xr:uid="{00000000-0005-0000-0000-000035010000}"/>
    <cellStyle name="链接单元格 2 2 2" xfId="309" xr:uid="{00000000-0005-0000-0000-000036010000}"/>
    <cellStyle name="链接单元格 2 3" xfId="310" xr:uid="{00000000-0005-0000-0000-000037010000}"/>
    <cellStyle name="链接单元格 3" xfId="311" xr:uid="{00000000-0005-0000-0000-000038010000}"/>
    <cellStyle name="链接单元格 3 2" xfId="312" xr:uid="{00000000-0005-0000-0000-000039010000}"/>
    <cellStyle name="链接单元格 3 2 2" xfId="313" xr:uid="{00000000-0005-0000-0000-00003A010000}"/>
    <cellStyle name="链接单元格 3 3" xfId="314" xr:uid="{00000000-0005-0000-0000-00003B010000}"/>
    <cellStyle name="链接单元格 4" xfId="315" xr:uid="{00000000-0005-0000-0000-00003C010000}"/>
    <cellStyle name="强调文字颜色 1 2" xfId="316" xr:uid="{00000000-0005-0000-0000-00003D010000}"/>
    <cellStyle name="强调文字颜色 1 2 2" xfId="317" xr:uid="{00000000-0005-0000-0000-00003E010000}"/>
    <cellStyle name="强调文字颜色 1 2 2 2" xfId="318" xr:uid="{00000000-0005-0000-0000-00003F010000}"/>
    <cellStyle name="强调文字颜色 1 2 3" xfId="319" xr:uid="{00000000-0005-0000-0000-000040010000}"/>
    <cellStyle name="强调文字颜色 1 3" xfId="320" xr:uid="{00000000-0005-0000-0000-000041010000}"/>
    <cellStyle name="强调文字颜色 1 3 2" xfId="321" xr:uid="{00000000-0005-0000-0000-000042010000}"/>
    <cellStyle name="强调文字颜色 1 3 2 2" xfId="322" xr:uid="{00000000-0005-0000-0000-000043010000}"/>
    <cellStyle name="强调文字颜色 1 3 3" xfId="323" xr:uid="{00000000-0005-0000-0000-000044010000}"/>
    <cellStyle name="强调文字颜色 1 4" xfId="324" xr:uid="{00000000-0005-0000-0000-000045010000}"/>
    <cellStyle name="强调文字颜色 2 2" xfId="325" xr:uid="{00000000-0005-0000-0000-000046010000}"/>
    <cellStyle name="强调文字颜色 2 2 2" xfId="326" xr:uid="{00000000-0005-0000-0000-000047010000}"/>
    <cellStyle name="强调文字颜色 2 2 2 2" xfId="327" xr:uid="{00000000-0005-0000-0000-000048010000}"/>
    <cellStyle name="强调文字颜色 2 2 3" xfId="328" xr:uid="{00000000-0005-0000-0000-000049010000}"/>
    <cellStyle name="强调文字颜色 2 3" xfId="329" xr:uid="{00000000-0005-0000-0000-00004A010000}"/>
    <cellStyle name="强调文字颜色 2 3 2" xfId="330" xr:uid="{00000000-0005-0000-0000-00004B010000}"/>
    <cellStyle name="强调文字颜色 2 3 2 2" xfId="331" xr:uid="{00000000-0005-0000-0000-00004C010000}"/>
    <cellStyle name="强调文字颜色 2 3 3" xfId="332" xr:uid="{00000000-0005-0000-0000-00004D010000}"/>
    <cellStyle name="强调文字颜色 2 4" xfId="333" xr:uid="{00000000-0005-0000-0000-00004E010000}"/>
    <cellStyle name="强调文字颜色 3 2" xfId="334" xr:uid="{00000000-0005-0000-0000-00004F010000}"/>
    <cellStyle name="强调文字颜色 3 2 2" xfId="335" xr:uid="{00000000-0005-0000-0000-000050010000}"/>
    <cellStyle name="强调文字颜色 3 2 2 2" xfId="336" xr:uid="{00000000-0005-0000-0000-000051010000}"/>
    <cellStyle name="强调文字颜色 3 2 3" xfId="337" xr:uid="{00000000-0005-0000-0000-000052010000}"/>
    <cellStyle name="强调文字颜色 3 3" xfId="338" xr:uid="{00000000-0005-0000-0000-000053010000}"/>
    <cellStyle name="强调文字颜色 3 3 2" xfId="339" xr:uid="{00000000-0005-0000-0000-000054010000}"/>
    <cellStyle name="强调文字颜色 3 3 2 2" xfId="340" xr:uid="{00000000-0005-0000-0000-000055010000}"/>
    <cellStyle name="强调文字颜色 3 3 3" xfId="341" xr:uid="{00000000-0005-0000-0000-000056010000}"/>
    <cellStyle name="强调文字颜色 3 4" xfId="342" xr:uid="{00000000-0005-0000-0000-000057010000}"/>
    <cellStyle name="强调文字颜色 4 2" xfId="343" xr:uid="{00000000-0005-0000-0000-000058010000}"/>
    <cellStyle name="强调文字颜色 4 2 2" xfId="344" xr:uid="{00000000-0005-0000-0000-000059010000}"/>
    <cellStyle name="强调文字颜色 4 2 2 2" xfId="345" xr:uid="{00000000-0005-0000-0000-00005A010000}"/>
    <cellStyle name="强调文字颜色 4 2 3" xfId="346" xr:uid="{00000000-0005-0000-0000-00005B010000}"/>
    <cellStyle name="强调文字颜色 4 3" xfId="347" xr:uid="{00000000-0005-0000-0000-00005C010000}"/>
    <cellStyle name="强调文字颜色 4 3 2" xfId="348" xr:uid="{00000000-0005-0000-0000-00005D010000}"/>
    <cellStyle name="强调文字颜色 4 3 2 2" xfId="349" xr:uid="{00000000-0005-0000-0000-00005E010000}"/>
    <cellStyle name="强调文字颜色 4 3 3" xfId="350" xr:uid="{00000000-0005-0000-0000-00005F010000}"/>
    <cellStyle name="强调文字颜色 4 4" xfId="351" xr:uid="{00000000-0005-0000-0000-000060010000}"/>
    <cellStyle name="强调文字颜色 5 2" xfId="352" xr:uid="{00000000-0005-0000-0000-000061010000}"/>
    <cellStyle name="强调文字颜色 5 2 2" xfId="353" xr:uid="{00000000-0005-0000-0000-000062010000}"/>
    <cellStyle name="强调文字颜色 5 2 2 2" xfId="354" xr:uid="{00000000-0005-0000-0000-000063010000}"/>
    <cellStyle name="强调文字颜色 5 2 3" xfId="355" xr:uid="{00000000-0005-0000-0000-000064010000}"/>
    <cellStyle name="强调文字颜色 5 3" xfId="356" xr:uid="{00000000-0005-0000-0000-000065010000}"/>
    <cellStyle name="强调文字颜色 5 3 2" xfId="357" xr:uid="{00000000-0005-0000-0000-000066010000}"/>
    <cellStyle name="强调文字颜色 5 3 2 2" xfId="358" xr:uid="{00000000-0005-0000-0000-000067010000}"/>
    <cellStyle name="强调文字颜色 5 3 3" xfId="359" xr:uid="{00000000-0005-0000-0000-000068010000}"/>
    <cellStyle name="强调文字颜色 5 4" xfId="360" xr:uid="{00000000-0005-0000-0000-000069010000}"/>
    <cellStyle name="强调文字颜色 6 2" xfId="361" xr:uid="{00000000-0005-0000-0000-00006A010000}"/>
    <cellStyle name="强调文字颜色 6 2 2" xfId="362" xr:uid="{00000000-0005-0000-0000-00006B010000}"/>
    <cellStyle name="强调文字颜色 6 2 2 2" xfId="363" xr:uid="{00000000-0005-0000-0000-00006C010000}"/>
    <cellStyle name="强调文字颜色 6 2 3" xfId="364" xr:uid="{00000000-0005-0000-0000-00006D010000}"/>
    <cellStyle name="强调文字颜色 6 3" xfId="365" xr:uid="{00000000-0005-0000-0000-00006E010000}"/>
    <cellStyle name="强调文字颜色 6 3 2" xfId="366" xr:uid="{00000000-0005-0000-0000-00006F010000}"/>
    <cellStyle name="强调文字颜色 6 3 2 2" xfId="367" xr:uid="{00000000-0005-0000-0000-000070010000}"/>
    <cellStyle name="强调文字颜色 6 3 3" xfId="368" xr:uid="{00000000-0005-0000-0000-000071010000}"/>
    <cellStyle name="强调文字颜色 6 4" xfId="369" xr:uid="{00000000-0005-0000-0000-000072010000}"/>
    <cellStyle name="适中" xfId="370" builtinId="28" customBuiltin="1"/>
    <cellStyle name="适中 2" xfId="371" xr:uid="{00000000-0005-0000-0000-000074010000}"/>
    <cellStyle name="适中 2 2" xfId="372" xr:uid="{00000000-0005-0000-0000-000075010000}"/>
    <cellStyle name="适中 2 2 2" xfId="373" xr:uid="{00000000-0005-0000-0000-000076010000}"/>
    <cellStyle name="适中 2 3" xfId="374" xr:uid="{00000000-0005-0000-0000-000077010000}"/>
    <cellStyle name="适中 3" xfId="375" xr:uid="{00000000-0005-0000-0000-000078010000}"/>
    <cellStyle name="适中 3 2" xfId="376" xr:uid="{00000000-0005-0000-0000-000079010000}"/>
    <cellStyle name="适中 3 2 2" xfId="377" xr:uid="{00000000-0005-0000-0000-00007A010000}"/>
    <cellStyle name="适中 3 3" xfId="378" xr:uid="{00000000-0005-0000-0000-00007B010000}"/>
    <cellStyle name="适中 4" xfId="379" xr:uid="{00000000-0005-0000-0000-00007C010000}"/>
    <cellStyle name="输出" xfId="380" builtinId="21" customBuiltin="1"/>
    <cellStyle name="输出 2" xfId="381" xr:uid="{00000000-0005-0000-0000-00007E010000}"/>
    <cellStyle name="输出 2 2" xfId="382" xr:uid="{00000000-0005-0000-0000-00007F010000}"/>
    <cellStyle name="输出 2 2 2" xfId="383" xr:uid="{00000000-0005-0000-0000-000080010000}"/>
    <cellStyle name="输出 2 3" xfId="384" xr:uid="{00000000-0005-0000-0000-000081010000}"/>
    <cellStyle name="输出 3" xfId="385" xr:uid="{00000000-0005-0000-0000-000082010000}"/>
    <cellStyle name="输出 3 2" xfId="386" xr:uid="{00000000-0005-0000-0000-000083010000}"/>
    <cellStyle name="输出 3 2 2" xfId="387" xr:uid="{00000000-0005-0000-0000-000084010000}"/>
    <cellStyle name="输出 3 3" xfId="388" xr:uid="{00000000-0005-0000-0000-000085010000}"/>
    <cellStyle name="输出 4" xfId="389" xr:uid="{00000000-0005-0000-0000-000086010000}"/>
    <cellStyle name="输入" xfId="390" builtinId="20" customBuiltin="1"/>
    <cellStyle name="输入 2" xfId="391" xr:uid="{00000000-0005-0000-0000-000088010000}"/>
    <cellStyle name="输入 2 2" xfId="392" xr:uid="{00000000-0005-0000-0000-000089010000}"/>
    <cellStyle name="输入 2 2 2" xfId="393" xr:uid="{00000000-0005-0000-0000-00008A010000}"/>
    <cellStyle name="输入 2 3" xfId="394" xr:uid="{00000000-0005-0000-0000-00008B010000}"/>
    <cellStyle name="输入 3" xfId="395" xr:uid="{00000000-0005-0000-0000-00008C010000}"/>
    <cellStyle name="输入 3 2" xfId="396" xr:uid="{00000000-0005-0000-0000-00008D010000}"/>
    <cellStyle name="输入 3 2 2" xfId="397" xr:uid="{00000000-0005-0000-0000-00008E010000}"/>
    <cellStyle name="输入 3 3" xfId="398" xr:uid="{00000000-0005-0000-0000-00008F010000}"/>
    <cellStyle name="输入 4" xfId="399" xr:uid="{00000000-0005-0000-0000-000090010000}"/>
    <cellStyle name="注释" xfId="400" builtinId="10" customBuiltin="1"/>
    <cellStyle name="注释 2" xfId="401" xr:uid="{00000000-0005-0000-0000-000092010000}"/>
    <cellStyle name="注释 2 2" xfId="402" xr:uid="{00000000-0005-0000-0000-000093010000}"/>
    <cellStyle name="注释 2 2 2" xfId="403" xr:uid="{00000000-0005-0000-0000-000094010000}"/>
    <cellStyle name="注释 2 3" xfId="404" xr:uid="{00000000-0005-0000-0000-000095010000}"/>
    <cellStyle name="注释 3" xfId="405" xr:uid="{00000000-0005-0000-0000-000096010000}"/>
    <cellStyle name="注释 3 2" xfId="406" xr:uid="{00000000-0005-0000-0000-000097010000}"/>
    <cellStyle name="注释 3 2 2" xfId="407" xr:uid="{00000000-0005-0000-0000-000098010000}"/>
    <cellStyle name="注释 3 3" xfId="408" xr:uid="{00000000-0005-0000-0000-000099010000}"/>
    <cellStyle name="注释 4" xfId="409" xr:uid="{00000000-0005-0000-0000-00009A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3"/>
  <sheetViews>
    <sheetView zoomScale="90" zoomScaleNormal="90" workbookViewId="0">
      <selection activeCell="E12" sqref="E12"/>
    </sheetView>
  </sheetViews>
  <sheetFormatPr defaultColWidth="9" defaultRowHeight="15"/>
  <cols>
    <col min="1" max="1" width="5.25" style="58" bestFit="1" customWidth="1"/>
    <col min="2" max="2" width="25" style="58" bestFit="1" customWidth="1"/>
    <col min="3" max="3" width="5.83203125" style="59" bestFit="1" customWidth="1"/>
    <col min="4" max="4" width="6.58203125" style="58" bestFit="1" customWidth="1"/>
    <col min="5" max="5" width="13" style="58" bestFit="1" customWidth="1"/>
    <col min="6" max="6" width="11" style="58" bestFit="1" customWidth="1"/>
    <col min="7" max="7" width="9" style="58" bestFit="1" customWidth="1"/>
    <col min="8" max="8" width="9.5" style="58" bestFit="1" customWidth="1"/>
    <col min="9" max="9" width="7.5" style="58" bestFit="1" customWidth="1"/>
    <col min="10" max="10" width="8.33203125" style="58" customWidth="1"/>
    <col min="11" max="11" width="8.25" style="58" customWidth="1"/>
    <col min="12" max="12" width="9.75" style="58" customWidth="1"/>
    <col min="13" max="13" width="5" style="58" bestFit="1" customWidth="1"/>
    <col min="14" max="14" width="6.5" style="58" bestFit="1" customWidth="1"/>
    <col min="15" max="15" width="8.5" style="58" customWidth="1"/>
    <col min="16" max="16" width="7" style="58" customWidth="1"/>
    <col min="17" max="17" width="4.83203125" style="58" customWidth="1"/>
    <col min="18" max="18" width="5.75" style="58" customWidth="1"/>
    <col min="19" max="19" width="6.58203125" style="58" customWidth="1"/>
    <col min="20" max="20" width="7.08203125" style="58" customWidth="1"/>
    <col min="21" max="21" width="5.83203125" style="58" customWidth="1"/>
    <col min="22" max="22" width="5.33203125" style="58" customWidth="1"/>
    <col min="23" max="23" width="5.58203125" style="47" customWidth="1"/>
    <col min="24" max="24" width="4.33203125" style="58" customWidth="1"/>
    <col min="25" max="25" width="4.83203125" style="47" customWidth="1"/>
    <col min="26" max="26" width="8.33203125" style="47" customWidth="1"/>
    <col min="27" max="27" width="4.75" style="47" customWidth="1"/>
    <col min="28" max="28" width="6.08203125" style="47" customWidth="1"/>
    <col min="29" max="29" width="5.83203125" style="47" customWidth="1"/>
    <col min="30" max="30" width="6.75" style="58" customWidth="1"/>
    <col min="31" max="31" width="6.33203125" style="47" customWidth="1"/>
    <col min="32" max="32" width="6.58203125" style="47" customWidth="1"/>
    <col min="33" max="33" width="6" style="47" customWidth="1"/>
    <col min="34" max="34" width="4.08203125" style="47" customWidth="1"/>
    <col min="35" max="35" width="7.75" style="58" customWidth="1"/>
    <col min="36" max="36" width="7.5" style="58" bestFit="1" customWidth="1"/>
    <col min="37" max="37" width="33.83203125" style="88" bestFit="1" customWidth="1"/>
    <col min="38" max="16384" width="9" style="47"/>
  </cols>
  <sheetData>
    <row r="1" spans="1:37" ht="15" customHeight="1">
      <c r="A1" s="58">
        <v>2017</v>
      </c>
      <c r="B1" s="116" t="s">
        <v>217</v>
      </c>
      <c r="C1" s="118" t="s">
        <v>338</v>
      </c>
      <c r="D1" s="118" t="s">
        <v>557</v>
      </c>
      <c r="E1" s="116" t="s">
        <v>219</v>
      </c>
      <c r="F1" s="116" t="s">
        <v>401</v>
      </c>
      <c r="G1" s="116" t="s">
        <v>220</v>
      </c>
      <c r="H1" s="117" t="s">
        <v>305</v>
      </c>
      <c r="I1" s="117"/>
      <c r="J1" s="119" t="s">
        <v>250</v>
      </c>
      <c r="K1" s="119"/>
      <c r="L1" s="119"/>
      <c r="M1" s="119"/>
      <c r="N1" s="119"/>
      <c r="O1" s="117" t="s">
        <v>559</v>
      </c>
      <c r="P1" s="117"/>
      <c r="Q1" s="117"/>
      <c r="R1" s="117"/>
      <c r="S1" s="117"/>
      <c r="T1" s="117"/>
      <c r="U1" s="117"/>
      <c r="V1" s="117"/>
      <c r="W1" s="117"/>
      <c r="X1" s="117"/>
      <c r="Y1" s="117" t="s">
        <v>560</v>
      </c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20" t="s">
        <v>302</v>
      </c>
      <c r="AK1" s="116" t="s">
        <v>223</v>
      </c>
    </row>
    <row r="2" spans="1:37" s="52" customFormat="1" ht="37.5" customHeight="1">
      <c r="A2" s="127" t="s">
        <v>221</v>
      </c>
      <c r="B2" s="116"/>
      <c r="C2" s="118"/>
      <c r="D2" s="118"/>
      <c r="E2" s="116"/>
      <c r="F2" s="116"/>
      <c r="G2" s="116"/>
      <c r="H2" s="48" t="s">
        <v>303</v>
      </c>
      <c r="I2" s="49" t="s">
        <v>304</v>
      </c>
      <c r="J2" s="48" t="s">
        <v>561</v>
      </c>
      <c r="K2" s="48" t="s">
        <v>558</v>
      </c>
      <c r="L2" s="48" t="s">
        <v>251</v>
      </c>
      <c r="M2" s="48" t="s">
        <v>273</v>
      </c>
      <c r="N2" s="50" t="s">
        <v>272</v>
      </c>
      <c r="O2" s="48" t="s">
        <v>179</v>
      </c>
      <c r="P2" s="48" t="s">
        <v>180</v>
      </c>
      <c r="Q2" s="48" t="s">
        <v>339</v>
      </c>
      <c r="R2" s="48" t="s">
        <v>181</v>
      </c>
      <c r="S2" s="48" t="s">
        <v>182</v>
      </c>
      <c r="T2" s="48" t="s">
        <v>183</v>
      </c>
      <c r="U2" s="48" t="s">
        <v>184</v>
      </c>
      <c r="V2" s="48" t="s">
        <v>222</v>
      </c>
      <c r="W2" s="48" t="s">
        <v>206</v>
      </c>
      <c r="X2" s="50" t="s">
        <v>207</v>
      </c>
      <c r="Y2" s="48" t="s">
        <v>185</v>
      </c>
      <c r="Z2" s="48" t="s">
        <v>186</v>
      </c>
      <c r="AA2" s="48" t="s">
        <v>187</v>
      </c>
      <c r="AB2" s="48" t="s">
        <v>208</v>
      </c>
      <c r="AC2" s="48" t="s">
        <v>188</v>
      </c>
      <c r="AD2" s="48" t="s">
        <v>189</v>
      </c>
      <c r="AE2" s="51" t="s">
        <v>190</v>
      </c>
      <c r="AF2" s="48" t="s">
        <v>562</v>
      </c>
      <c r="AG2" s="48" t="s">
        <v>191</v>
      </c>
      <c r="AH2" s="48" t="s">
        <v>209</v>
      </c>
      <c r="AI2" s="50" t="s">
        <v>210</v>
      </c>
      <c r="AJ2" s="120"/>
      <c r="AK2" s="116"/>
    </row>
    <row r="3" spans="1:37" ht="14">
      <c r="A3" s="53">
        <v>1</v>
      </c>
      <c r="B3" s="54" t="s">
        <v>481</v>
      </c>
      <c r="C3" s="55" t="s">
        <v>247</v>
      </c>
      <c r="D3" s="56" t="s">
        <v>248</v>
      </c>
      <c r="E3" s="53" t="str">
        <f>VLOOKUP($D$3:$D$213,职称信息表!$B$3:$D$161,3,FALSE)</f>
        <v>教授</v>
      </c>
      <c r="F3" s="53" t="str">
        <f>VLOOKUP($D$3:$D$213,职称信息表!$B$2:$E$161,4,FALSE)</f>
        <v>专任教师</v>
      </c>
      <c r="G3" s="53" t="str">
        <f>VLOOKUP($D$3:$D$213,职称信息表!$B$3:$F$161,5,FALSE)</f>
        <v>正高</v>
      </c>
      <c r="H3" s="60">
        <f>VLOOKUP(D3:D213,工作量!C3:H235,6,FALSE)</f>
        <v>5</v>
      </c>
      <c r="I3" s="60">
        <f>VLOOKUP(D3:D213,工作量!C3:J235,8,FALSE)</f>
        <v>0.79749737313890934</v>
      </c>
      <c r="J3" s="53"/>
      <c r="K3" s="53"/>
      <c r="L3" s="53"/>
      <c r="M3" s="53">
        <v>153</v>
      </c>
      <c r="N3" s="60">
        <f t="shared" ref="N3:N66" si="0">(1.6-M3/152)*62.5</f>
        <v>37.088815789473692</v>
      </c>
      <c r="O3" s="53"/>
      <c r="P3" s="53"/>
      <c r="Q3" s="53">
        <f t="shared" ref="Q3:Q66" si="1">SUM(O3:P3)</f>
        <v>0</v>
      </c>
      <c r="R3" s="53"/>
      <c r="S3" s="53"/>
      <c r="T3" s="53"/>
      <c r="U3" s="53"/>
      <c r="V3" s="53"/>
      <c r="W3" s="57">
        <f t="shared" ref="W3:W66" si="2">SUM(R3:V3)</f>
        <v>0</v>
      </c>
      <c r="X3" s="53">
        <f t="shared" ref="X3:X66" si="3">Q3+W3</f>
        <v>0</v>
      </c>
      <c r="Y3" s="57"/>
      <c r="Z3" s="57"/>
      <c r="AA3" s="57"/>
      <c r="AB3" s="57">
        <f t="shared" ref="AB3:AB66" si="4">SUM(Y3:AA3)</f>
        <v>0</v>
      </c>
      <c r="AC3" s="57"/>
      <c r="AD3" s="53"/>
      <c r="AE3" s="57"/>
      <c r="AF3" s="57">
        <f t="shared" ref="AF3:AF66" si="5">SUM(AC3:AE3)</f>
        <v>0</v>
      </c>
      <c r="AG3" s="57"/>
      <c r="AH3" s="57">
        <f t="shared" ref="AH3:AH66" si="6">AG3</f>
        <v>0</v>
      </c>
      <c r="AI3" s="53">
        <f t="shared" ref="AI3:AI66" si="7">AB3+AF3+AH3</f>
        <v>0</v>
      </c>
      <c r="AJ3" s="87">
        <f t="shared" ref="AJ3:AJ66" si="8">I3+N3+X3+AI3</f>
        <v>37.886313162612602</v>
      </c>
      <c r="AK3" s="93"/>
    </row>
    <row r="4" spans="1:37" ht="14">
      <c r="A4" s="53">
        <v>2</v>
      </c>
      <c r="B4" s="54" t="s">
        <v>481</v>
      </c>
      <c r="C4" s="55" t="s">
        <v>291</v>
      </c>
      <c r="D4" s="56" t="s">
        <v>255</v>
      </c>
      <c r="E4" s="62" t="str">
        <f>VLOOKUP($D$3:$D$213,职称信息表!$B$3:$D$161,3,FALSE)</f>
        <v>副研究员</v>
      </c>
      <c r="F4" s="62" t="str">
        <f>VLOOKUP($D$3:$D$213,职称信息表!$B$2:$E$161,4,FALSE)</f>
        <v>专任教师</v>
      </c>
      <c r="G4" s="62" t="str">
        <f>VLOOKUP($D$3:$D$213,职称信息表!$B$3:$F$161,5,FALSE)</f>
        <v>副高</v>
      </c>
      <c r="H4" s="60">
        <f>VLOOKUP(D4:D214,工作量!C4:H236,6,FALSE)</f>
        <v>179.19</v>
      </c>
      <c r="I4" s="60">
        <f>VLOOKUP(D4:D214,工作量!C4:J236,8,FALSE)</f>
        <v>28.580710858552234</v>
      </c>
      <c r="J4" s="53" t="e">
        <f>VLOOKUP($D$3:$D$213,#REF!,3,FALSE)</f>
        <v>#REF!</v>
      </c>
      <c r="K4" s="53" t="e">
        <f>VLOOKUP($D$3:$D$213,#REF!,3,FALSE)</f>
        <v>#REF!</v>
      </c>
      <c r="L4" s="53" t="e">
        <f t="shared" ref="L4:L13" si="9">AVERAGE(J4:K4)</f>
        <v>#REF!</v>
      </c>
      <c r="M4" s="53">
        <v>72</v>
      </c>
      <c r="N4" s="60">
        <f t="shared" si="0"/>
        <v>70.394736842105274</v>
      </c>
      <c r="O4" s="53"/>
      <c r="P4" s="53"/>
      <c r="Q4" s="63">
        <f t="shared" si="1"/>
        <v>0</v>
      </c>
      <c r="R4" s="53"/>
      <c r="S4" s="53"/>
      <c r="T4" s="53"/>
      <c r="U4" s="53"/>
      <c r="V4" s="53"/>
      <c r="W4" s="57">
        <f t="shared" si="2"/>
        <v>0</v>
      </c>
      <c r="X4" s="63">
        <f t="shared" si="3"/>
        <v>0</v>
      </c>
      <c r="Y4" s="57"/>
      <c r="Z4" s="57"/>
      <c r="AA4" s="57"/>
      <c r="AB4" s="57">
        <f t="shared" si="4"/>
        <v>0</v>
      </c>
      <c r="AC4" s="57"/>
      <c r="AD4" s="53"/>
      <c r="AE4" s="57"/>
      <c r="AF4" s="57">
        <f t="shared" si="5"/>
        <v>0</v>
      </c>
      <c r="AG4" s="57"/>
      <c r="AH4" s="57">
        <f t="shared" si="6"/>
        <v>0</v>
      </c>
      <c r="AI4" s="63">
        <f t="shared" si="7"/>
        <v>0</v>
      </c>
      <c r="AJ4" s="87">
        <f t="shared" si="8"/>
        <v>98.975447700657512</v>
      </c>
      <c r="AK4" s="93"/>
    </row>
    <row r="5" spans="1:37" ht="14">
      <c r="A5" s="53">
        <v>3</v>
      </c>
      <c r="B5" s="54" t="s">
        <v>481</v>
      </c>
      <c r="C5" s="55" t="s">
        <v>149</v>
      </c>
      <c r="D5" s="56" t="s">
        <v>150</v>
      </c>
      <c r="E5" s="62" t="str">
        <f>VLOOKUP($D$3:$D$213,职称信息表!$B$3:$D$161,3,FALSE)</f>
        <v>讲师</v>
      </c>
      <c r="F5" s="62" t="str">
        <f>VLOOKUP($D$3:$D$213,职称信息表!$B$2:$E$161,4,FALSE)</f>
        <v>专任教师</v>
      </c>
      <c r="G5" s="62" t="str">
        <f>VLOOKUP($D$3:$D$213,职称信息表!$B$3:$F$161,5,FALSE)</f>
        <v>中级</v>
      </c>
      <c r="H5" s="60">
        <f>VLOOKUP(D5:D215,工作量!C5:H237,6,FALSE)</f>
        <v>375</v>
      </c>
      <c r="I5" s="60">
        <f>VLOOKUP(D5:D215,工作量!C5:J237,8,FALSE)</f>
        <v>59.812302985418206</v>
      </c>
      <c r="J5" s="53" t="e">
        <f>VLOOKUP($D$3:$D$213,#REF!,3,FALSE)</f>
        <v>#REF!</v>
      </c>
      <c r="K5" s="53" t="e">
        <f>VLOOKUP($D$3:$D$213,#REF!,3,FALSE)</f>
        <v>#REF!</v>
      </c>
      <c r="L5" s="53" t="e">
        <f t="shared" si="9"/>
        <v>#REF!</v>
      </c>
      <c r="M5" s="53">
        <v>126</v>
      </c>
      <c r="N5" s="60">
        <f t="shared" si="0"/>
        <v>48.190789473684212</v>
      </c>
      <c r="O5" s="53"/>
      <c r="P5" s="53"/>
      <c r="Q5" s="63">
        <f t="shared" si="1"/>
        <v>0</v>
      </c>
      <c r="R5" s="53"/>
      <c r="S5" s="53"/>
      <c r="T5" s="53"/>
      <c r="U5" s="53"/>
      <c r="V5" s="53"/>
      <c r="W5" s="57">
        <f t="shared" si="2"/>
        <v>0</v>
      </c>
      <c r="X5" s="63">
        <f t="shared" si="3"/>
        <v>0</v>
      </c>
      <c r="Y5" s="57"/>
      <c r="Z5" s="57"/>
      <c r="AA5" s="57"/>
      <c r="AB5" s="57">
        <f t="shared" si="4"/>
        <v>0</v>
      </c>
      <c r="AC5" s="57"/>
      <c r="AD5" s="53"/>
      <c r="AE5" s="57"/>
      <c r="AF5" s="57">
        <f t="shared" si="5"/>
        <v>0</v>
      </c>
      <c r="AG5" s="57"/>
      <c r="AH5" s="57">
        <f t="shared" si="6"/>
        <v>0</v>
      </c>
      <c r="AI5" s="63">
        <f t="shared" si="7"/>
        <v>0</v>
      </c>
      <c r="AJ5" s="87">
        <f t="shared" si="8"/>
        <v>108.00309245910242</v>
      </c>
      <c r="AK5" s="93"/>
    </row>
    <row r="6" spans="1:37" ht="14">
      <c r="A6" s="53">
        <v>4</v>
      </c>
      <c r="B6" s="54" t="s">
        <v>481</v>
      </c>
      <c r="C6" s="55" t="s">
        <v>347</v>
      </c>
      <c r="D6" s="56" t="s">
        <v>310</v>
      </c>
      <c r="E6" s="62" t="e">
        <f>VLOOKUP($D$3:$D$213,职称信息表!$B$3:$D$161,3,FALSE)</f>
        <v>#N/A</v>
      </c>
      <c r="F6" s="62" t="s">
        <v>569</v>
      </c>
      <c r="G6" s="62" t="s">
        <v>602</v>
      </c>
      <c r="H6" s="60">
        <f>VLOOKUP(D6:D216,工作量!C6:H238,6,FALSE)</f>
        <v>103</v>
      </c>
      <c r="I6" s="60">
        <f>VLOOKUP(D6:D216,工作量!C6:J238,8,FALSE)</f>
        <v>16.428445886661532</v>
      </c>
      <c r="J6" s="53" t="e">
        <f>VLOOKUP($D$3:$D$213,#REF!,3,FALSE)</f>
        <v>#REF!</v>
      </c>
      <c r="K6" s="53" t="e">
        <f>VLOOKUP($D$3:$D$213,#REF!,3,FALSE)</f>
        <v>#REF!</v>
      </c>
      <c r="L6" s="53" t="e">
        <f t="shared" si="9"/>
        <v>#REF!</v>
      </c>
      <c r="M6" s="53">
        <v>27</v>
      </c>
      <c r="N6" s="60">
        <f t="shared" si="0"/>
        <v>88.89802631578948</v>
      </c>
      <c r="O6" s="53"/>
      <c r="P6" s="53"/>
      <c r="Q6" s="63">
        <f t="shared" si="1"/>
        <v>0</v>
      </c>
      <c r="R6" s="53"/>
      <c r="S6" s="53"/>
      <c r="T6" s="53"/>
      <c r="U6" s="53"/>
      <c r="V6" s="53"/>
      <c r="W6" s="57">
        <f t="shared" si="2"/>
        <v>0</v>
      </c>
      <c r="X6" s="63">
        <f t="shared" si="3"/>
        <v>0</v>
      </c>
      <c r="Y6" s="57"/>
      <c r="Z6" s="57"/>
      <c r="AA6" s="57"/>
      <c r="AB6" s="57">
        <f t="shared" si="4"/>
        <v>0</v>
      </c>
      <c r="AC6" s="57"/>
      <c r="AD6" s="53"/>
      <c r="AE6" s="57"/>
      <c r="AF6" s="57">
        <f t="shared" si="5"/>
        <v>0</v>
      </c>
      <c r="AG6" s="57"/>
      <c r="AH6" s="57">
        <f t="shared" si="6"/>
        <v>0</v>
      </c>
      <c r="AI6" s="63">
        <f t="shared" si="7"/>
        <v>0</v>
      </c>
      <c r="AJ6" s="87">
        <f t="shared" si="8"/>
        <v>105.32647220245101</v>
      </c>
      <c r="AK6" s="93"/>
    </row>
    <row r="7" spans="1:37" ht="14">
      <c r="A7" s="53">
        <v>5</v>
      </c>
      <c r="B7" s="54" t="s">
        <v>481</v>
      </c>
      <c r="C7" s="55" t="s">
        <v>348</v>
      </c>
      <c r="D7" s="56" t="s">
        <v>311</v>
      </c>
      <c r="E7" s="62" t="s">
        <v>601</v>
      </c>
      <c r="F7" s="62" t="s">
        <v>569</v>
      </c>
      <c r="G7" s="62" t="s">
        <v>600</v>
      </c>
      <c r="H7" s="60">
        <f>VLOOKUP(D7:D217,工作量!C7:H239,6,FALSE)</f>
        <v>185.6</v>
      </c>
      <c r="I7" s="60">
        <f>VLOOKUP(D7:D217,工作量!C7:J239,8,FALSE)</f>
        <v>29.603102490916317</v>
      </c>
      <c r="J7" s="53" t="e">
        <f>VLOOKUP($D$3:$D$213,#REF!,3,FALSE)</f>
        <v>#REF!</v>
      </c>
      <c r="K7" s="53" t="e">
        <f>VLOOKUP($D$3:$D$213,#REF!,3,FALSE)</f>
        <v>#REF!</v>
      </c>
      <c r="L7" s="53" t="e">
        <f t="shared" si="9"/>
        <v>#REF!</v>
      </c>
      <c r="M7" s="61">
        <v>11</v>
      </c>
      <c r="N7" s="60">
        <f t="shared" si="0"/>
        <v>95.476973684210535</v>
      </c>
      <c r="O7" s="53"/>
      <c r="P7" s="53"/>
      <c r="Q7" s="63">
        <f t="shared" si="1"/>
        <v>0</v>
      </c>
      <c r="R7" s="53"/>
      <c r="S7" s="53"/>
      <c r="T7" s="53"/>
      <c r="U7" s="53"/>
      <c r="V7" s="53"/>
      <c r="W7" s="57">
        <f t="shared" si="2"/>
        <v>0</v>
      </c>
      <c r="X7" s="63">
        <f t="shared" si="3"/>
        <v>0</v>
      </c>
      <c r="Y7" s="57"/>
      <c r="Z7" s="57"/>
      <c r="AA7" s="57"/>
      <c r="AB7" s="57">
        <f t="shared" si="4"/>
        <v>0</v>
      </c>
      <c r="AC7" s="57"/>
      <c r="AD7" s="53"/>
      <c r="AE7" s="57"/>
      <c r="AF7" s="57">
        <f t="shared" si="5"/>
        <v>0</v>
      </c>
      <c r="AG7" s="57"/>
      <c r="AH7" s="57">
        <f t="shared" si="6"/>
        <v>0</v>
      </c>
      <c r="AI7" s="63">
        <f t="shared" si="7"/>
        <v>0</v>
      </c>
      <c r="AJ7" s="87">
        <f t="shared" si="8"/>
        <v>125.08007617512685</v>
      </c>
      <c r="AK7" s="93"/>
    </row>
    <row r="8" spans="1:37" ht="14">
      <c r="A8" s="53">
        <v>6</v>
      </c>
      <c r="B8" s="54" t="s">
        <v>481</v>
      </c>
      <c r="C8" s="55" t="s">
        <v>538</v>
      </c>
      <c r="D8" s="56" t="s">
        <v>294</v>
      </c>
      <c r="E8" s="62">
        <f>VLOOKUP($D$3:$D$213,职称信息表!$B$3:$D$161,3,FALSE)</f>
        <v>0</v>
      </c>
      <c r="F8" s="62" t="str">
        <f>VLOOKUP($D$3:$D$213,职称信息表!$B$2:$E$161,4,FALSE)</f>
        <v>专任教师</v>
      </c>
      <c r="G8" s="62" t="str">
        <f>VLOOKUP($D$3:$D$213,职称信息表!$B$3:$F$161,5,FALSE)</f>
        <v>中级</v>
      </c>
      <c r="H8" s="60">
        <f>VLOOKUP(D8:D218,工作量!C8:H240,6,FALSE)</f>
        <v>316.12800000000004</v>
      </c>
      <c r="I8" s="60">
        <f>VLOOKUP(D8:D218,工作量!C8:J240,8,FALSE)</f>
        <v>50.422249915131438</v>
      </c>
      <c r="J8" s="53" t="e">
        <f>VLOOKUP($D$3:$D$213,#REF!,3,FALSE)</f>
        <v>#REF!</v>
      </c>
      <c r="K8" s="53" t="e">
        <f>VLOOKUP($D$3:$D$213,#REF!,3,FALSE)</f>
        <v>#REF!</v>
      </c>
      <c r="L8" s="53" t="e">
        <f t="shared" si="9"/>
        <v>#REF!</v>
      </c>
      <c r="M8" s="61">
        <v>88</v>
      </c>
      <c r="N8" s="60">
        <f t="shared" si="0"/>
        <v>63.815789473684212</v>
      </c>
      <c r="O8" s="53"/>
      <c r="P8" s="53"/>
      <c r="Q8" s="63">
        <f t="shared" si="1"/>
        <v>0</v>
      </c>
      <c r="R8" s="53"/>
      <c r="S8" s="53"/>
      <c r="T8" s="53"/>
      <c r="U8" s="53"/>
      <c r="V8" s="53"/>
      <c r="W8" s="57">
        <f t="shared" si="2"/>
        <v>0</v>
      </c>
      <c r="X8" s="63">
        <f t="shared" si="3"/>
        <v>0</v>
      </c>
      <c r="Y8" s="57"/>
      <c r="Z8" s="57"/>
      <c r="AA8" s="57"/>
      <c r="AB8" s="57">
        <f t="shared" si="4"/>
        <v>0</v>
      </c>
      <c r="AC8" s="57"/>
      <c r="AD8" s="53"/>
      <c r="AE8" s="57"/>
      <c r="AF8" s="57">
        <f t="shared" si="5"/>
        <v>0</v>
      </c>
      <c r="AG8" s="57"/>
      <c r="AH8" s="57">
        <f t="shared" si="6"/>
        <v>0</v>
      </c>
      <c r="AI8" s="63">
        <f t="shared" si="7"/>
        <v>0</v>
      </c>
      <c r="AJ8" s="87">
        <f t="shared" si="8"/>
        <v>114.23803938881565</v>
      </c>
      <c r="AK8" s="93"/>
    </row>
    <row r="9" spans="1:37" ht="14">
      <c r="A9" s="69">
        <v>7</v>
      </c>
      <c r="B9" s="73" t="s">
        <v>481</v>
      </c>
      <c r="C9" s="75">
        <v>42036</v>
      </c>
      <c r="D9" s="64" t="s">
        <v>482</v>
      </c>
      <c r="E9" s="69" t="e">
        <f>VLOOKUP($D$3:$D$213,职称信息表!$B$3:$D$161,3,FALSE)</f>
        <v>#N/A</v>
      </c>
      <c r="F9" s="69" t="e">
        <f>VLOOKUP($D$3:$D$213,职称信息表!$B$2:$E$161,4,FALSE)</f>
        <v>#N/A</v>
      </c>
      <c r="G9" s="69" t="e">
        <f>VLOOKUP($D$3:$D$213,职称信息表!$B$3:$F$161,5,FALSE)</f>
        <v>#N/A</v>
      </c>
      <c r="H9" s="70">
        <f>VLOOKUP(D9:D219,工作量!C9:H241,6,FALSE)</f>
        <v>40</v>
      </c>
      <c r="I9" s="70">
        <f>VLOOKUP(D9:D219,工作量!C9:J241,8,FALSE)</f>
        <v>6.3799789851112747</v>
      </c>
      <c r="J9" s="69"/>
      <c r="K9" s="69" t="e">
        <f>VLOOKUP($D$3:$D$213,#REF!,3,FALSE)</f>
        <v>#REF!</v>
      </c>
      <c r="L9" s="69" t="e">
        <f t="shared" si="9"/>
        <v>#REF!</v>
      </c>
      <c r="M9" s="69">
        <v>1</v>
      </c>
      <c r="N9" s="70">
        <f t="shared" si="0"/>
        <v>99.588815789473685</v>
      </c>
      <c r="O9" s="69"/>
      <c r="P9" s="69"/>
      <c r="Q9" s="69">
        <f t="shared" si="1"/>
        <v>0</v>
      </c>
      <c r="R9" s="69"/>
      <c r="S9" s="69"/>
      <c r="T9" s="69"/>
      <c r="U9" s="69"/>
      <c r="V9" s="69"/>
      <c r="W9" s="71">
        <f t="shared" si="2"/>
        <v>0</v>
      </c>
      <c r="X9" s="69">
        <f t="shared" si="3"/>
        <v>0</v>
      </c>
      <c r="Y9" s="71"/>
      <c r="Z9" s="71"/>
      <c r="AA9" s="71"/>
      <c r="AB9" s="71">
        <f t="shared" si="4"/>
        <v>0</v>
      </c>
      <c r="AC9" s="71"/>
      <c r="AD9" s="69"/>
      <c r="AE9" s="71"/>
      <c r="AF9" s="71">
        <f t="shared" si="5"/>
        <v>0</v>
      </c>
      <c r="AG9" s="71"/>
      <c r="AH9" s="71">
        <f t="shared" si="6"/>
        <v>0</v>
      </c>
      <c r="AI9" s="69">
        <f t="shared" si="7"/>
        <v>0</v>
      </c>
      <c r="AJ9" s="86">
        <f t="shared" si="8"/>
        <v>105.96879477458496</v>
      </c>
      <c r="AK9" s="92" t="s">
        <v>565</v>
      </c>
    </row>
    <row r="10" spans="1:37" ht="14">
      <c r="A10" s="94">
        <v>8</v>
      </c>
      <c r="B10" s="54" t="s">
        <v>318</v>
      </c>
      <c r="C10" s="66" t="s">
        <v>216</v>
      </c>
      <c r="D10" s="95" t="s">
        <v>121</v>
      </c>
      <c r="E10" s="94" t="str">
        <f>VLOOKUP($D$3:$D$213,职称信息表!$B$3:$D$161,3,FALSE)</f>
        <v>教授</v>
      </c>
      <c r="F10" s="94" t="str">
        <f>VLOOKUP($D$3:$D$213,职称信息表!$B$2:$E$161,4,FALSE)</f>
        <v>专任教师</v>
      </c>
      <c r="G10" s="94" t="str">
        <f>VLOOKUP($D$3:$D$213,职称信息表!$B$3:$F$161,5,FALSE)</f>
        <v>正高</v>
      </c>
      <c r="H10" s="60">
        <f>VLOOKUP(D10:D220,工作量!C10:H242,6,FALSE)</f>
        <v>262.54000000000002</v>
      </c>
      <c r="I10" s="60">
        <f>VLOOKUP(D10:D220,工作量!C10:J242,8,FALSE)</f>
        <v>41.874992068777857</v>
      </c>
      <c r="J10" s="94" t="e">
        <f>VLOOKUP($D$3:$D$213,#REF!,3,FALSE)</f>
        <v>#REF!</v>
      </c>
      <c r="K10" s="94" t="e">
        <f>VLOOKUP($D$3:$D$213,#REF!,3,FALSE)</f>
        <v>#REF!</v>
      </c>
      <c r="L10" s="94" t="e">
        <f t="shared" si="9"/>
        <v>#REF!</v>
      </c>
      <c r="M10" s="94">
        <v>145</v>
      </c>
      <c r="N10" s="60">
        <f t="shared" si="0"/>
        <v>40.378289473684212</v>
      </c>
      <c r="O10" s="94"/>
      <c r="P10" s="94"/>
      <c r="Q10" s="94">
        <f t="shared" si="1"/>
        <v>0</v>
      </c>
      <c r="R10" s="94"/>
      <c r="S10" s="94"/>
      <c r="T10" s="94"/>
      <c r="U10" s="94"/>
      <c r="V10" s="94"/>
      <c r="W10" s="97">
        <f t="shared" si="2"/>
        <v>0</v>
      </c>
      <c r="X10" s="94">
        <f t="shared" si="3"/>
        <v>0</v>
      </c>
      <c r="Y10" s="97"/>
      <c r="Z10" s="97"/>
      <c r="AA10" s="97"/>
      <c r="AB10" s="97">
        <f t="shared" si="4"/>
        <v>0</v>
      </c>
      <c r="AC10" s="97"/>
      <c r="AD10" s="94"/>
      <c r="AE10" s="97"/>
      <c r="AF10" s="97">
        <f t="shared" si="5"/>
        <v>0</v>
      </c>
      <c r="AG10" s="97"/>
      <c r="AH10" s="97">
        <f t="shared" si="6"/>
        <v>0</v>
      </c>
      <c r="AI10" s="94">
        <f t="shared" si="7"/>
        <v>0</v>
      </c>
      <c r="AJ10" s="87">
        <f t="shared" si="8"/>
        <v>82.253281542462076</v>
      </c>
      <c r="AK10" s="93"/>
    </row>
    <row r="11" spans="1:37" ht="14">
      <c r="A11" s="94">
        <v>9</v>
      </c>
      <c r="B11" s="54" t="s">
        <v>318</v>
      </c>
      <c r="C11" s="66" t="s">
        <v>71</v>
      </c>
      <c r="D11" s="95" t="s">
        <v>72</v>
      </c>
      <c r="E11" s="94" t="str">
        <f>VLOOKUP($D$3:$D$213,职称信息表!$B$3:$D$161,3,FALSE)</f>
        <v>教授</v>
      </c>
      <c r="F11" s="94" t="str">
        <f>VLOOKUP($D$3:$D$213,职称信息表!$B$2:$E$161,4,FALSE)</f>
        <v>专任教师</v>
      </c>
      <c r="G11" s="94" t="str">
        <f>VLOOKUP($D$3:$D$213,职称信息表!$B$3:$F$161,5,FALSE)</f>
        <v>正高</v>
      </c>
      <c r="H11" s="60">
        <f>VLOOKUP(D11:D221,工作量!C11:H243,6,FALSE)</f>
        <v>243.38899999999998</v>
      </c>
      <c r="I11" s="60">
        <f>VLOOKUP(D11:D221,工作量!C11:J243,8,FALSE)</f>
        <v>38.820417630181197</v>
      </c>
      <c r="J11" s="94" t="e">
        <f>VLOOKUP($D$3:$D$213,#REF!,3,FALSE)</f>
        <v>#REF!</v>
      </c>
      <c r="K11" s="94"/>
      <c r="L11" s="94" t="e">
        <f t="shared" si="9"/>
        <v>#REF!</v>
      </c>
      <c r="M11" s="94">
        <v>99</v>
      </c>
      <c r="N11" s="60">
        <f t="shared" si="0"/>
        <v>59.292763157894747</v>
      </c>
      <c r="O11" s="94"/>
      <c r="P11" s="94"/>
      <c r="Q11" s="94">
        <f t="shared" si="1"/>
        <v>0</v>
      </c>
      <c r="R11" s="94"/>
      <c r="S11" s="94"/>
      <c r="T11" s="94"/>
      <c r="U11" s="94"/>
      <c r="V11" s="94"/>
      <c r="W11" s="97">
        <f t="shared" si="2"/>
        <v>0</v>
      </c>
      <c r="X11" s="94">
        <f t="shared" si="3"/>
        <v>0</v>
      </c>
      <c r="Y11" s="97"/>
      <c r="Z11" s="97"/>
      <c r="AA11" s="97"/>
      <c r="AB11" s="97">
        <f t="shared" si="4"/>
        <v>0</v>
      </c>
      <c r="AC11" s="97"/>
      <c r="AD11" s="94"/>
      <c r="AE11" s="97"/>
      <c r="AF11" s="97">
        <f t="shared" si="5"/>
        <v>0</v>
      </c>
      <c r="AG11" s="97"/>
      <c r="AH11" s="97">
        <f t="shared" si="6"/>
        <v>0</v>
      </c>
      <c r="AI11" s="94">
        <f t="shared" si="7"/>
        <v>0</v>
      </c>
      <c r="AJ11" s="87">
        <f t="shared" si="8"/>
        <v>98.113180788075937</v>
      </c>
      <c r="AK11" s="93"/>
    </row>
    <row r="12" spans="1:37" ht="14">
      <c r="A12" s="53">
        <v>10</v>
      </c>
      <c r="B12" s="54" t="s">
        <v>318</v>
      </c>
      <c r="C12" s="55" t="s">
        <v>213</v>
      </c>
      <c r="D12" s="56" t="s">
        <v>130</v>
      </c>
      <c r="E12" s="62" t="str">
        <f>VLOOKUP($D$3:$D$213,职称信息表!$B$3:$D$161,3,FALSE)</f>
        <v>副教授</v>
      </c>
      <c r="F12" s="62" t="str">
        <f>VLOOKUP($D$3:$D$213,职称信息表!$B$2:$E$161,4,FALSE)</f>
        <v>专任教师</v>
      </c>
      <c r="G12" s="62" t="str">
        <f>VLOOKUP($D$3:$D$213,职称信息表!$B$3:$F$161,5,FALSE)</f>
        <v>副高</v>
      </c>
      <c r="H12" s="60">
        <f>VLOOKUP(D12:D222,工作量!C12:H244,6,FALSE)</f>
        <v>425</v>
      </c>
      <c r="I12" s="60">
        <f>VLOOKUP(D12:D222,工作量!C12:J244,8,FALSE)</f>
        <v>67.787276716807298</v>
      </c>
      <c r="J12" s="53" t="e">
        <f>VLOOKUP($D$3:$D$213,#REF!,3,FALSE)</f>
        <v>#REF!</v>
      </c>
      <c r="K12" s="53" t="e">
        <f>VLOOKUP($D$3:$D$213,#REF!,3,FALSE)</f>
        <v>#REF!</v>
      </c>
      <c r="L12" s="53" t="e">
        <f t="shared" si="9"/>
        <v>#REF!</v>
      </c>
      <c r="M12" s="61">
        <v>81</v>
      </c>
      <c r="N12" s="60">
        <f t="shared" si="0"/>
        <v>66.694078947368425</v>
      </c>
      <c r="O12" s="53"/>
      <c r="P12" s="53"/>
      <c r="Q12" s="63">
        <f t="shared" si="1"/>
        <v>0</v>
      </c>
      <c r="R12" s="53"/>
      <c r="S12" s="53"/>
      <c r="T12" s="53"/>
      <c r="U12" s="53"/>
      <c r="V12" s="53"/>
      <c r="W12" s="57">
        <f t="shared" si="2"/>
        <v>0</v>
      </c>
      <c r="X12" s="63">
        <f t="shared" si="3"/>
        <v>0</v>
      </c>
      <c r="Y12" s="57"/>
      <c r="Z12" s="57"/>
      <c r="AA12" s="57"/>
      <c r="AB12" s="57">
        <f t="shared" si="4"/>
        <v>0</v>
      </c>
      <c r="AC12" s="57"/>
      <c r="AD12" s="53"/>
      <c r="AE12" s="57"/>
      <c r="AF12" s="57">
        <f t="shared" si="5"/>
        <v>0</v>
      </c>
      <c r="AG12" s="57"/>
      <c r="AH12" s="57">
        <f t="shared" si="6"/>
        <v>0</v>
      </c>
      <c r="AI12" s="63">
        <f t="shared" si="7"/>
        <v>0</v>
      </c>
      <c r="AJ12" s="87">
        <f t="shared" si="8"/>
        <v>134.48135566417574</v>
      </c>
      <c r="AK12" s="93"/>
    </row>
    <row r="13" spans="1:37" ht="14">
      <c r="A13" s="53">
        <v>11</v>
      </c>
      <c r="B13" s="54" t="s">
        <v>318</v>
      </c>
      <c r="C13" s="55" t="s">
        <v>22</v>
      </c>
      <c r="D13" s="56" t="s">
        <v>23</v>
      </c>
      <c r="E13" s="62" t="str">
        <f>VLOOKUP($D$3:$D$213,职称信息表!$B$3:$D$161,3,FALSE)</f>
        <v>副教授</v>
      </c>
      <c r="F13" s="62" t="str">
        <f>VLOOKUP($D$3:$D$213,职称信息表!$B$2:$E$161,4,FALSE)</f>
        <v>专任教师</v>
      </c>
      <c r="G13" s="62" t="str">
        <f>VLOOKUP($D$3:$D$213,职称信息表!$B$3:$F$161,5,FALSE)</f>
        <v>副高</v>
      </c>
      <c r="H13" s="60">
        <f>VLOOKUP(D13:D223,工作量!C13:H245,6,FALSE)</f>
        <v>762.3420000000001</v>
      </c>
      <c r="I13" s="60">
        <f>VLOOKUP(D13:D223,工作量!C13:J245,8,FALSE)</f>
        <v>100</v>
      </c>
      <c r="J13" s="53" t="e">
        <f>VLOOKUP($D$3:$D$213,#REF!,3,FALSE)</f>
        <v>#REF!</v>
      </c>
      <c r="K13" s="53" t="e">
        <f>VLOOKUP($D$3:$D$213,#REF!,3,FALSE)</f>
        <v>#REF!</v>
      </c>
      <c r="L13" s="53" t="e">
        <f t="shared" si="9"/>
        <v>#REF!</v>
      </c>
      <c r="M13" s="61">
        <v>142</v>
      </c>
      <c r="N13" s="60">
        <f t="shared" si="0"/>
        <v>41.611842105263165</v>
      </c>
      <c r="O13" s="53"/>
      <c r="P13" s="53"/>
      <c r="Q13" s="63">
        <f t="shared" si="1"/>
        <v>0</v>
      </c>
      <c r="R13" s="53"/>
      <c r="S13" s="53"/>
      <c r="T13" s="53">
        <v>7</v>
      </c>
      <c r="U13" s="53"/>
      <c r="V13" s="53"/>
      <c r="W13" s="57">
        <f t="shared" si="2"/>
        <v>7</v>
      </c>
      <c r="X13" s="63">
        <f t="shared" si="3"/>
        <v>7</v>
      </c>
      <c r="Y13" s="57"/>
      <c r="Z13" s="57"/>
      <c r="AA13" s="57"/>
      <c r="AB13" s="57">
        <f t="shared" si="4"/>
        <v>0</v>
      </c>
      <c r="AC13" s="57"/>
      <c r="AD13" s="53">
        <v>50</v>
      </c>
      <c r="AE13" s="57">
        <v>30</v>
      </c>
      <c r="AF13" s="57">
        <f t="shared" si="5"/>
        <v>80</v>
      </c>
      <c r="AG13" s="57"/>
      <c r="AH13" s="57">
        <f t="shared" si="6"/>
        <v>0</v>
      </c>
      <c r="AI13" s="63">
        <f t="shared" si="7"/>
        <v>80</v>
      </c>
      <c r="AJ13" s="87">
        <f t="shared" si="8"/>
        <v>228.61184210526318</v>
      </c>
      <c r="AK13" s="93"/>
    </row>
    <row r="14" spans="1:37" ht="14">
      <c r="A14" s="69">
        <v>12</v>
      </c>
      <c r="B14" s="73" t="s">
        <v>318</v>
      </c>
      <c r="C14" s="75">
        <v>42020</v>
      </c>
      <c r="D14" s="64" t="s">
        <v>483</v>
      </c>
      <c r="E14" s="69" t="e">
        <f>VLOOKUP($D$3:$D$213,职称信息表!$B$3:$D$161,3,FALSE)</f>
        <v>#N/A</v>
      </c>
      <c r="F14" s="69" t="e">
        <f>VLOOKUP($D$3:$D$213,职称信息表!$B$2:$E$161,4,FALSE)</f>
        <v>#N/A</v>
      </c>
      <c r="G14" s="69" t="e">
        <f>VLOOKUP($D$3:$D$213,职称信息表!$B$3:$F$161,5,FALSE)</f>
        <v>#N/A</v>
      </c>
      <c r="H14" s="70">
        <f>VLOOKUP(D14:D224,工作量!C14:H246,6,FALSE)</f>
        <v>8</v>
      </c>
      <c r="I14" s="70">
        <f>VLOOKUP(D14:D224,工作量!C14:J246,8,FALSE)</f>
        <v>1.2759957970222551</v>
      </c>
      <c r="J14" s="69"/>
      <c r="K14" s="69"/>
      <c r="L14" s="69"/>
      <c r="M14" s="69">
        <v>153</v>
      </c>
      <c r="N14" s="70">
        <f t="shared" si="0"/>
        <v>37.088815789473692</v>
      </c>
      <c r="O14" s="69"/>
      <c r="P14" s="69"/>
      <c r="Q14" s="69">
        <f t="shared" si="1"/>
        <v>0</v>
      </c>
      <c r="R14" s="69"/>
      <c r="S14" s="69"/>
      <c r="T14" s="69"/>
      <c r="U14" s="69"/>
      <c r="V14" s="69"/>
      <c r="W14" s="71">
        <f t="shared" si="2"/>
        <v>0</v>
      </c>
      <c r="X14" s="69">
        <f t="shared" si="3"/>
        <v>0</v>
      </c>
      <c r="Y14" s="71"/>
      <c r="Z14" s="71"/>
      <c r="AA14" s="71"/>
      <c r="AB14" s="71">
        <f t="shared" si="4"/>
        <v>0</v>
      </c>
      <c r="AC14" s="71"/>
      <c r="AD14" s="69"/>
      <c r="AE14" s="71"/>
      <c r="AF14" s="71">
        <f t="shared" si="5"/>
        <v>0</v>
      </c>
      <c r="AG14" s="71"/>
      <c r="AH14" s="71">
        <f t="shared" si="6"/>
        <v>0</v>
      </c>
      <c r="AI14" s="69">
        <f t="shared" si="7"/>
        <v>0</v>
      </c>
      <c r="AJ14" s="86">
        <f t="shared" si="8"/>
        <v>38.364811586495946</v>
      </c>
      <c r="AK14" s="92" t="s">
        <v>565</v>
      </c>
    </row>
    <row r="15" spans="1:37" ht="14">
      <c r="A15" s="77">
        <v>13</v>
      </c>
      <c r="B15" s="78" t="s">
        <v>318</v>
      </c>
      <c r="C15" s="79" t="s">
        <v>282</v>
      </c>
      <c r="D15" s="80" t="s">
        <v>484</v>
      </c>
      <c r="E15" s="77" t="e">
        <f>VLOOKUP($D$3:$D$213,职称信息表!$B$3:$D$161,3,FALSE)</f>
        <v>#N/A</v>
      </c>
      <c r="F15" s="77" t="e">
        <f>VLOOKUP($D$3:$D$213,职称信息表!$B$2:$E$161,4,FALSE)</f>
        <v>#N/A</v>
      </c>
      <c r="G15" s="77" t="e">
        <f>VLOOKUP($D$3:$D$213,职称信息表!$B$3:$F$161,5,FALSE)</f>
        <v>#N/A</v>
      </c>
      <c r="H15" s="81">
        <f>VLOOKUP(D15:D225,工作量!C15:H247,6,FALSE)</f>
        <v>0</v>
      </c>
      <c r="I15" s="81">
        <f>VLOOKUP(D15:D225,工作量!C15:J247,8,FALSE)</f>
        <v>0</v>
      </c>
      <c r="J15" s="77"/>
      <c r="K15" s="77"/>
      <c r="L15" s="77"/>
      <c r="M15" s="77">
        <v>153</v>
      </c>
      <c r="N15" s="81">
        <f t="shared" si="0"/>
        <v>37.088815789473692</v>
      </c>
      <c r="O15" s="77"/>
      <c r="P15" s="77"/>
      <c r="Q15" s="77">
        <f t="shared" si="1"/>
        <v>0</v>
      </c>
      <c r="R15" s="77"/>
      <c r="S15" s="77"/>
      <c r="T15" s="77"/>
      <c r="U15" s="77"/>
      <c r="V15" s="77"/>
      <c r="W15" s="82">
        <f t="shared" si="2"/>
        <v>0</v>
      </c>
      <c r="X15" s="77">
        <f t="shared" si="3"/>
        <v>0</v>
      </c>
      <c r="Y15" s="82"/>
      <c r="Z15" s="82"/>
      <c r="AA15" s="82"/>
      <c r="AB15" s="82">
        <f t="shared" si="4"/>
        <v>0</v>
      </c>
      <c r="AC15" s="82"/>
      <c r="AD15" s="77"/>
      <c r="AE15" s="82"/>
      <c r="AF15" s="82">
        <f t="shared" si="5"/>
        <v>0</v>
      </c>
      <c r="AG15" s="82"/>
      <c r="AH15" s="82">
        <f t="shared" si="6"/>
        <v>0</v>
      </c>
      <c r="AI15" s="77">
        <f t="shared" si="7"/>
        <v>0</v>
      </c>
      <c r="AJ15" s="85">
        <f t="shared" si="8"/>
        <v>37.088815789473692</v>
      </c>
      <c r="AK15" s="91" t="s">
        <v>604</v>
      </c>
    </row>
    <row r="16" spans="1:37" ht="14">
      <c r="A16" s="77">
        <v>14</v>
      </c>
      <c r="B16" s="78" t="s">
        <v>318</v>
      </c>
      <c r="C16" s="79" t="s">
        <v>300</v>
      </c>
      <c r="D16" s="80" t="s">
        <v>301</v>
      </c>
      <c r="E16" s="77" t="e">
        <f>VLOOKUP($D$3:$D$213,职称信息表!$B$3:$D$161,3,FALSE)</f>
        <v>#N/A</v>
      </c>
      <c r="F16" s="77" t="e">
        <f>VLOOKUP($D$3:$D$213,职称信息表!$B$2:$E$161,4,FALSE)</f>
        <v>#N/A</v>
      </c>
      <c r="G16" s="77" t="e">
        <f>VLOOKUP($D$3:$D$213,职称信息表!$B$3:$F$161,5,FALSE)</f>
        <v>#N/A</v>
      </c>
      <c r="H16" s="81">
        <f>VLOOKUP(D16:D226,工作量!C16:H248,6,FALSE)</f>
        <v>0</v>
      </c>
      <c r="I16" s="81">
        <f>VLOOKUP(D16:D226,工作量!C16:J248,8,FALSE)</f>
        <v>0</v>
      </c>
      <c r="J16" s="77"/>
      <c r="K16" s="77"/>
      <c r="L16" s="77"/>
      <c r="M16" s="77">
        <v>153</v>
      </c>
      <c r="N16" s="81">
        <f t="shared" si="0"/>
        <v>37.088815789473692</v>
      </c>
      <c r="O16" s="77"/>
      <c r="P16" s="77"/>
      <c r="Q16" s="77">
        <f t="shared" si="1"/>
        <v>0</v>
      </c>
      <c r="R16" s="77"/>
      <c r="S16" s="77"/>
      <c r="T16" s="77"/>
      <c r="U16" s="77"/>
      <c r="V16" s="77"/>
      <c r="W16" s="82">
        <f t="shared" si="2"/>
        <v>0</v>
      </c>
      <c r="X16" s="77">
        <f t="shared" si="3"/>
        <v>0</v>
      </c>
      <c r="Y16" s="82"/>
      <c r="Z16" s="82"/>
      <c r="AA16" s="82"/>
      <c r="AB16" s="82">
        <f t="shared" si="4"/>
        <v>0</v>
      </c>
      <c r="AC16" s="82"/>
      <c r="AD16" s="77"/>
      <c r="AE16" s="82"/>
      <c r="AF16" s="82">
        <f t="shared" si="5"/>
        <v>0</v>
      </c>
      <c r="AG16" s="82"/>
      <c r="AH16" s="82">
        <f t="shared" si="6"/>
        <v>0</v>
      </c>
      <c r="AI16" s="77">
        <f t="shared" si="7"/>
        <v>0</v>
      </c>
      <c r="AJ16" s="85">
        <f t="shared" si="8"/>
        <v>37.088815789473692</v>
      </c>
      <c r="AK16" s="91" t="s">
        <v>605</v>
      </c>
    </row>
    <row r="17" spans="1:37" ht="14">
      <c r="A17" s="53">
        <v>15</v>
      </c>
      <c r="B17" s="54" t="s">
        <v>485</v>
      </c>
      <c r="C17" s="55" t="s">
        <v>143</v>
      </c>
      <c r="D17" s="56" t="s">
        <v>144</v>
      </c>
      <c r="E17" s="62" t="str">
        <f>VLOOKUP($D$3:$D$213,职称信息表!$B$3:$D$161,3,FALSE)</f>
        <v>副教授</v>
      </c>
      <c r="F17" s="62" t="str">
        <f>VLOOKUP($D$3:$D$213,职称信息表!$B$2:$E$161,4,FALSE)</f>
        <v>专任教师</v>
      </c>
      <c r="G17" s="62" t="str">
        <f>VLOOKUP($D$3:$D$213,职称信息表!$B$3:$F$161,5,FALSE)</f>
        <v>副高</v>
      </c>
      <c r="H17" s="60">
        <f>VLOOKUP(D17:D227,工作量!C17:H249,6,FALSE)</f>
        <v>344.048</v>
      </c>
      <c r="I17" s="60">
        <f>VLOOKUP(D17:D227,工作量!C17:J249,8,FALSE)</f>
        <v>54.8754752467391</v>
      </c>
      <c r="J17" s="53" t="e">
        <f>VLOOKUP($D$3:$D$213,#REF!,3,FALSE)</f>
        <v>#REF!</v>
      </c>
      <c r="K17" s="53" t="e">
        <f>VLOOKUP($D$3:$D$213,#REF!,3,FALSE)</f>
        <v>#REF!</v>
      </c>
      <c r="L17" s="53" t="e">
        <f>AVERAGE(J17:K17)</f>
        <v>#REF!</v>
      </c>
      <c r="M17" s="61">
        <v>39</v>
      </c>
      <c r="N17" s="60">
        <f t="shared" si="0"/>
        <v>83.963815789473685</v>
      </c>
      <c r="O17" s="53"/>
      <c r="P17" s="53"/>
      <c r="Q17" s="63">
        <f t="shared" si="1"/>
        <v>0</v>
      </c>
      <c r="R17" s="53"/>
      <c r="S17" s="53"/>
      <c r="T17" s="53"/>
      <c r="U17" s="53"/>
      <c r="V17" s="53"/>
      <c r="W17" s="57">
        <f t="shared" si="2"/>
        <v>0</v>
      </c>
      <c r="X17" s="63">
        <f t="shared" si="3"/>
        <v>0</v>
      </c>
      <c r="Y17" s="57"/>
      <c r="Z17" s="57"/>
      <c r="AA17" s="57"/>
      <c r="AB17" s="57">
        <f t="shared" si="4"/>
        <v>0</v>
      </c>
      <c r="AC17" s="57"/>
      <c r="AD17" s="53"/>
      <c r="AE17" s="57"/>
      <c r="AF17" s="57">
        <f t="shared" si="5"/>
        <v>0</v>
      </c>
      <c r="AG17" s="57"/>
      <c r="AH17" s="57">
        <f t="shared" si="6"/>
        <v>0</v>
      </c>
      <c r="AI17" s="63">
        <f t="shared" si="7"/>
        <v>0</v>
      </c>
      <c r="AJ17" s="87">
        <f t="shared" si="8"/>
        <v>138.83929103621279</v>
      </c>
      <c r="AK17" s="93"/>
    </row>
    <row r="18" spans="1:37" ht="14">
      <c r="A18" s="77">
        <v>16</v>
      </c>
      <c r="B18" s="78" t="s">
        <v>485</v>
      </c>
      <c r="C18" s="79" t="s">
        <v>1</v>
      </c>
      <c r="D18" s="80" t="s">
        <v>2</v>
      </c>
      <c r="E18" s="77" t="str">
        <f>VLOOKUP($D$3:$D$213,职称信息表!$B$3:$D$161,3,FALSE)</f>
        <v>高级工程师</v>
      </c>
      <c r="F18" s="77" t="str">
        <f>VLOOKUP($D$3:$D$213,职称信息表!$B$2:$E$161,4,FALSE)</f>
        <v>工程</v>
      </c>
      <c r="G18" s="77" t="str">
        <f>VLOOKUP($D$3:$D$213,职称信息表!$B$3:$F$161,5,FALSE)</f>
        <v>副高</v>
      </c>
      <c r="H18" s="81">
        <f>VLOOKUP(D18:D228,工作量!C18:H250,6,FALSE)</f>
        <v>0</v>
      </c>
      <c r="I18" s="81">
        <f>VLOOKUP(D18:D228,工作量!C18:J250,8,FALSE)</f>
        <v>0</v>
      </c>
      <c r="J18" s="77"/>
      <c r="K18" s="77"/>
      <c r="L18" s="77"/>
      <c r="M18" s="77">
        <v>153</v>
      </c>
      <c r="N18" s="81">
        <f t="shared" si="0"/>
        <v>37.088815789473692</v>
      </c>
      <c r="O18" s="77"/>
      <c r="P18" s="77"/>
      <c r="Q18" s="77">
        <f t="shared" si="1"/>
        <v>0</v>
      </c>
      <c r="R18" s="77"/>
      <c r="S18" s="77"/>
      <c r="T18" s="77"/>
      <c r="U18" s="77"/>
      <c r="V18" s="77"/>
      <c r="W18" s="82">
        <f t="shared" si="2"/>
        <v>0</v>
      </c>
      <c r="X18" s="77">
        <f t="shared" si="3"/>
        <v>0</v>
      </c>
      <c r="Y18" s="82"/>
      <c r="Z18" s="82"/>
      <c r="AA18" s="82"/>
      <c r="AB18" s="82">
        <f t="shared" si="4"/>
        <v>0</v>
      </c>
      <c r="AC18" s="82"/>
      <c r="AD18" s="77"/>
      <c r="AE18" s="82"/>
      <c r="AF18" s="82">
        <f t="shared" si="5"/>
        <v>0</v>
      </c>
      <c r="AG18" s="82"/>
      <c r="AH18" s="82">
        <f t="shared" si="6"/>
        <v>0</v>
      </c>
      <c r="AI18" s="77">
        <f t="shared" si="7"/>
        <v>0</v>
      </c>
      <c r="AJ18" s="85">
        <f t="shared" si="8"/>
        <v>37.088815789473692</v>
      </c>
      <c r="AK18" s="91" t="s">
        <v>617</v>
      </c>
    </row>
    <row r="19" spans="1:37" ht="14">
      <c r="A19" s="53">
        <v>17</v>
      </c>
      <c r="B19" s="54" t="s">
        <v>485</v>
      </c>
      <c r="C19" s="55" t="s">
        <v>379</v>
      </c>
      <c r="D19" s="56" t="s">
        <v>290</v>
      </c>
      <c r="E19" s="62" t="str">
        <f>VLOOKUP($D$3:$D$213,职称信息表!$B$3:$D$161,3,FALSE)</f>
        <v>副教授</v>
      </c>
      <c r="F19" s="62" t="str">
        <f>VLOOKUP($D$3:$D$213,职称信息表!$B$2:$E$161,4,FALSE)</f>
        <v>专任教师</v>
      </c>
      <c r="G19" s="62" t="str">
        <f>VLOOKUP($D$3:$D$213,职称信息表!$B$3:$F$161,5,FALSE)</f>
        <v>副高</v>
      </c>
      <c r="H19" s="60">
        <f>VLOOKUP(D19:D229,工作量!C19:H251,6,FALSE)</f>
        <v>196.92000000000002</v>
      </c>
      <c r="I19" s="60">
        <f>VLOOKUP(D19:D229,工作量!C19:J251,8,FALSE)</f>
        <v>31.408636543702812</v>
      </c>
      <c r="J19" s="53"/>
      <c r="K19" s="53" t="e">
        <f>VLOOKUP($D$3:$D$213,#REF!,3,FALSE)</f>
        <v>#REF!</v>
      </c>
      <c r="L19" s="53" t="e">
        <f t="shared" ref="L19:L26" si="10">AVERAGE(J19:K19)</f>
        <v>#REF!</v>
      </c>
      <c r="M19" s="61">
        <v>2</v>
      </c>
      <c r="N19" s="60">
        <f t="shared" si="0"/>
        <v>99.177631578947384</v>
      </c>
      <c r="O19" s="53"/>
      <c r="P19" s="53"/>
      <c r="Q19" s="63">
        <f t="shared" si="1"/>
        <v>0</v>
      </c>
      <c r="R19" s="53"/>
      <c r="S19" s="53"/>
      <c r="T19" s="53"/>
      <c r="U19" s="53"/>
      <c r="V19" s="53"/>
      <c r="W19" s="57">
        <f t="shared" si="2"/>
        <v>0</v>
      </c>
      <c r="X19" s="63">
        <f t="shared" si="3"/>
        <v>0</v>
      </c>
      <c r="Y19" s="57"/>
      <c r="Z19" s="57"/>
      <c r="AA19" s="57"/>
      <c r="AB19" s="57">
        <f t="shared" si="4"/>
        <v>0</v>
      </c>
      <c r="AC19" s="57"/>
      <c r="AD19" s="53"/>
      <c r="AE19" s="57"/>
      <c r="AF19" s="57">
        <f t="shared" si="5"/>
        <v>0</v>
      </c>
      <c r="AG19" s="57"/>
      <c r="AH19" s="57">
        <f t="shared" si="6"/>
        <v>0</v>
      </c>
      <c r="AI19" s="63">
        <f t="shared" si="7"/>
        <v>0</v>
      </c>
      <c r="AJ19" s="87">
        <f t="shared" si="8"/>
        <v>130.58626812265021</v>
      </c>
      <c r="AK19" s="93"/>
    </row>
    <row r="20" spans="1:37" ht="14">
      <c r="A20" s="53">
        <v>18</v>
      </c>
      <c r="B20" s="54" t="s">
        <v>485</v>
      </c>
      <c r="C20" s="55" t="s">
        <v>212</v>
      </c>
      <c r="D20" s="56" t="s">
        <v>195</v>
      </c>
      <c r="E20" s="62" t="str">
        <f>VLOOKUP($D$3:$D$213,职称信息表!$B$3:$D$161,3,FALSE)</f>
        <v>校聘副研究员</v>
      </c>
      <c r="F20" s="62" t="str">
        <f>VLOOKUP($D$3:$D$213,职称信息表!$B$2:$E$161,4,FALSE)</f>
        <v>专任教师</v>
      </c>
      <c r="G20" s="62" t="str">
        <f>VLOOKUP($D$3:$D$213,职称信息表!$B$3:$F$161,5,FALSE)</f>
        <v>副高</v>
      </c>
      <c r="H20" s="60">
        <f>VLOOKUP(D20:D230,工作量!C20:H252,6,FALSE)</f>
        <v>324</v>
      </c>
      <c r="I20" s="60">
        <f>VLOOKUP(D20:D230,工作量!C20:J252,8,FALSE)</f>
        <v>51.677829779401328</v>
      </c>
      <c r="J20" s="53" t="e">
        <f>VLOOKUP($D$3:$D$213,#REF!,3,FALSE)</f>
        <v>#REF!</v>
      </c>
      <c r="K20" s="53" t="e">
        <f>VLOOKUP($D$3:$D$213,#REF!,3,FALSE)</f>
        <v>#REF!</v>
      </c>
      <c r="L20" s="53" t="e">
        <f t="shared" si="10"/>
        <v>#REF!</v>
      </c>
      <c r="M20" s="61">
        <v>46</v>
      </c>
      <c r="N20" s="60">
        <f t="shared" si="0"/>
        <v>81.08552631578948</v>
      </c>
      <c r="O20" s="53"/>
      <c r="P20" s="53"/>
      <c r="Q20" s="63">
        <f t="shared" si="1"/>
        <v>0</v>
      </c>
      <c r="R20" s="53"/>
      <c r="S20" s="53"/>
      <c r="T20" s="53"/>
      <c r="U20" s="53"/>
      <c r="V20" s="53"/>
      <c r="W20" s="57">
        <f t="shared" si="2"/>
        <v>0</v>
      </c>
      <c r="X20" s="63">
        <f t="shared" si="3"/>
        <v>0</v>
      </c>
      <c r="Y20" s="57"/>
      <c r="Z20" s="57"/>
      <c r="AA20" s="57"/>
      <c r="AB20" s="57">
        <f t="shared" si="4"/>
        <v>0</v>
      </c>
      <c r="AC20" s="57"/>
      <c r="AD20" s="53"/>
      <c r="AE20" s="57"/>
      <c r="AF20" s="57">
        <f t="shared" si="5"/>
        <v>0</v>
      </c>
      <c r="AG20" s="57"/>
      <c r="AH20" s="57">
        <f t="shared" si="6"/>
        <v>0</v>
      </c>
      <c r="AI20" s="63">
        <f t="shared" si="7"/>
        <v>0</v>
      </c>
      <c r="AJ20" s="87">
        <f t="shared" si="8"/>
        <v>132.7633560951908</v>
      </c>
      <c r="AK20" s="93"/>
    </row>
    <row r="21" spans="1:37" ht="14">
      <c r="A21" s="53">
        <v>19</v>
      </c>
      <c r="B21" s="54" t="s">
        <v>485</v>
      </c>
      <c r="C21" s="55" t="s">
        <v>397</v>
      </c>
      <c r="D21" s="56" t="s">
        <v>231</v>
      </c>
      <c r="E21" s="62" t="str">
        <f>VLOOKUP($D$3:$D$213,职称信息表!$B$3:$D$161,3,FALSE)</f>
        <v>校聘副研究员</v>
      </c>
      <c r="F21" s="62" t="str">
        <f>VLOOKUP($D$3:$D$213,职称信息表!$B$2:$E$161,4,FALSE)</f>
        <v>专任教师</v>
      </c>
      <c r="G21" s="62" t="str">
        <f>VLOOKUP($D$3:$D$213,职称信息表!$B$3:$F$161,5,FALSE)</f>
        <v>副高</v>
      </c>
      <c r="H21" s="60">
        <f>VLOOKUP(D21:D231,工作量!C21:H253,6,FALSE)</f>
        <v>325</v>
      </c>
      <c r="I21" s="60">
        <f>VLOOKUP(D21:D231,工作量!C21:J253,8,FALSE)</f>
        <v>51.837329254029115</v>
      </c>
      <c r="J21" s="53" t="e">
        <f>VLOOKUP($D$3:$D$213,#REF!,3,FALSE)</f>
        <v>#REF!</v>
      </c>
      <c r="K21" s="53" t="e">
        <f>VLOOKUP($D$3:$D$213,#REF!,3,FALSE)</f>
        <v>#REF!</v>
      </c>
      <c r="L21" s="53" t="e">
        <f t="shared" si="10"/>
        <v>#REF!</v>
      </c>
      <c r="M21" s="61">
        <v>90</v>
      </c>
      <c r="N21" s="60">
        <f t="shared" si="0"/>
        <v>62.993421052631589</v>
      </c>
      <c r="O21" s="53"/>
      <c r="P21" s="53"/>
      <c r="Q21" s="63">
        <f t="shared" si="1"/>
        <v>0</v>
      </c>
      <c r="R21" s="53"/>
      <c r="S21" s="53"/>
      <c r="T21" s="53"/>
      <c r="U21" s="53"/>
      <c r="V21" s="53"/>
      <c r="W21" s="57">
        <f t="shared" si="2"/>
        <v>0</v>
      </c>
      <c r="X21" s="63">
        <f t="shared" si="3"/>
        <v>0</v>
      </c>
      <c r="Y21" s="57">
        <v>100</v>
      </c>
      <c r="Z21" s="57"/>
      <c r="AA21" s="57"/>
      <c r="AB21" s="57">
        <f t="shared" si="4"/>
        <v>100</v>
      </c>
      <c r="AC21" s="57"/>
      <c r="AD21" s="53"/>
      <c r="AE21" s="57"/>
      <c r="AF21" s="57">
        <f t="shared" si="5"/>
        <v>0</v>
      </c>
      <c r="AG21" s="57">
        <v>20</v>
      </c>
      <c r="AH21" s="57">
        <f t="shared" si="6"/>
        <v>20</v>
      </c>
      <c r="AI21" s="63">
        <f t="shared" si="7"/>
        <v>120</v>
      </c>
      <c r="AJ21" s="87">
        <f t="shared" si="8"/>
        <v>234.83075030666072</v>
      </c>
      <c r="AK21" s="93"/>
    </row>
    <row r="22" spans="1:37" ht="14">
      <c r="A22" s="53">
        <v>20</v>
      </c>
      <c r="B22" s="54" t="s">
        <v>485</v>
      </c>
      <c r="C22" s="55" t="s">
        <v>394</v>
      </c>
      <c r="D22" s="56" t="s">
        <v>169</v>
      </c>
      <c r="E22" s="62" t="str">
        <f>VLOOKUP($D$3:$D$213,职称信息表!$B$3:$D$161,3,FALSE)</f>
        <v>副教授</v>
      </c>
      <c r="F22" s="62" t="str">
        <f>VLOOKUP($D$3:$D$213,职称信息表!$B$2:$E$161,4,FALSE)</f>
        <v>专任教师</v>
      </c>
      <c r="G22" s="62" t="str">
        <f>VLOOKUP($D$3:$D$213,职称信息表!$B$3:$F$161,5,FALSE)</f>
        <v>副高</v>
      </c>
      <c r="H22" s="60">
        <f>VLOOKUP(D22:D232,工作量!C22:H254,6,FALSE)</f>
        <v>332.21400000000006</v>
      </c>
      <c r="I22" s="60">
        <f>VLOOKUP(D22:D232,工作量!C22:J254,8,FALSE)</f>
        <v>52.987958463993941</v>
      </c>
      <c r="J22" s="53" t="e">
        <f>VLOOKUP($D$3:$D$213,#REF!,3,FALSE)</f>
        <v>#REF!</v>
      </c>
      <c r="K22" s="53" t="e">
        <f>VLOOKUP($D$3:$D$213,#REF!,3,FALSE)</f>
        <v>#REF!</v>
      </c>
      <c r="L22" s="53" t="e">
        <f t="shared" si="10"/>
        <v>#REF!</v>
      </c>
      <c r="M22" s="61">
        <v>82</v>
      </c>
      <c r="N22" s="60">
        <f t="shared" si="0"/>
        <v>66.28289473684211</v>
      </c>
      <c r="O22" s="53"/>
      <c r="P22" s="53"/>
      <c r="Q22" s="63">
        <f t="shared" si="1"/>
        <v>0</v>
      </c>
      <c r="R22" s="53"/>
      <c r="S22" s="53"/>
      <c r="T22" s="53"/>
      <c r="U22" s="53"/>
      <c r="V22" s="53"/>
      <c r="W22" s="57">
        <f t="shared" si="2"/>
        <v>0</v>
      </c>
      <c r="X22" s="63">
        <f t="shared" si="3"/>
        <v>0</v>
      </c>
      <c r="Y22" s="57"/>
      <c r="Z22" s="57"/>
      <c r="AA22" s="57"/>
      <c r="AB22" s="57">
        <f t="shared" si="4"/>
        <v>0</v>
      </c>
      <c r="AC22" s="57"/>
      <c r="AD22" s="53"/>
      <c r="AE22" s="57"/>
      <c r="AF22" s="57">
        <f t="shared" si="5"/>
        <v>0</v>
      </c>
      <c r="AG22" s="57"/>
      <c r="AH22" s="57">
        <f t="shared" si="6"/>
        <v>0</v>
      </c>
      <c r="AI22" s="63">
        <f t="shared" si="7"/>
        <v>0</v>
      </c>
      <c r="AJ22" s="87">
        <f t="shared" si="8"/>
        <v>119.27085320083606</v>
      </c>
      <c r="AK22" s="93"/>
    </row>
    <row r="23" spans="1:37" ht="14">
      <c r="A23" s="53">
        <v>21</v>
      </c>
      <c r="B23" s="54" t="s">
        <v>485</v>
      </c>
      <c r="C23" s="55" t="s">
        <v>358</v>
      </c>
      <c r="D23" s="56" t="s">
        <v>194</v>
      </c>
      <c r="E23" s="62" t="str">
        <f>VLOOKUP($D$3:$D$213,职称信息表!$B$3:$D$161,3,FALSE)</f>
        <v>副教授</v>
      </c>
      <c r="F23" s="62" t="str">
        <f>VLOOKUP($D$3:$D$213,职称信息表!$B$2:$E$161,4,FALSE)</f>
        <v>专任教师</v>
      </c>
      <c r="G23" s="62" t="str">
        <f>VLOOKUP($D$3:$D$213,职称信息表!$B$3:$F$161,5,FALSE)</f>
        <v>副高</v>
      </c>
      <c r="H23" s="60">
        <f>VLOOKUP(D23:D233,工作量!C23:H255,6,FALSE)</f>
        <v>420.84</v>
      </c>
      <c r="I23" s="60">
        <f>VLOOKUP(D23:D233,工作量!C23:J255,8,FALSE)</f>
        <v>67.123758902355732</v>
      </c>
      <c r="J23" s="53" t="e">
        <f>VLOOKUP($D$3:$D$213,#REF!,3,FALSE)</f>
        <v>#REF!</v>
      </c>
      <c r="K23" s="53" t="e">
        <f>VLOOKUP($D$3:$D$213,#REF!,3,FALSE)</f>
        <v>#REF!</v>
      </c>
      <c r="L23" s="53" t="e">
        <f t="shared" si="10"/>
        <v>#REF!</v>
      </c>
      <c r="M23" s="61">
        <v>13</v>
      </c>
      <c r="N23" s="60">
        <f t="shared" si="0"/>
        <v>94.654605263157904</v>
      </c>
      <c r="O23" s="53"/>
      <c r="P23" s="53"/>
      <c r="Q23" s="63">
        <f t="shared" si="1"/>
        <v>0</v>
      </c>
      <c r="R23" s="53"/>
      <c r="S23" s="53"/>
      <c r="T23" s="53"/>
      <c r="U23" s="53"/>
      <c r="V23" s="53"/>
      <c r="W23" s="57">
        <f t="shared" si="2"/>
        <v>0</v>
      </c>
      <c r="X23" s="63">
        <f t="shared" si="3"/>
        <v>0</v>
      </c>
      <c r="Y23" s="57"/>
      <c r="Z23" s="57"/>
      <c r="AA23" s="57"/>
      <c r="AB23" s="57">
        <f t="shared" si="4"/>
        <v>0</v>
      </c>
      <c r="AC23" s="57"/>
      <c r="AD23" s="53"/>
      <c r="AE23" s="57"/>
      <c r="AF23" s="57">
        <f t="shared" si="5"/>
        <v>0</v>
      </c>
      <c r="AG23" s="57"/>
      <c r="AH23" s="57">
        <f t="shared" si="6"/>
        <v>0</v>
      </c>
      <c r="AI23" s="63">
        <f t="shared" si="7"/>
        <v>0</v>
      </c>
      <c r="AJ23" s="87">
        <f t="shared" si="8"/>
        <v>161.77836416551364</v>
      </c>
      <c r="AK23" s="93"/>
    </row>
    <row r="24" spans="1:37" ht="14">
      <c r="A24" s="53">
        <v>22</v>
      </c>
      <c r="B24" s="54" t="s">
        <v>485</v>
      </c>
      <c r="C24" s="55" t="s">
        <v>376</v>
      </c>
      <c r="D24" s="56" t="s">
        <v>197</v>
      </c>
      <c r="E24" s="62" t="str">
        <f>VLOOKUP($D$3:$D$213,职称信息表!$B$3:$D$161,3,FALSE)</f>
        <v>讲师</v>
      </c>
      <c r="F24" s="62" t="str">
        <f>VLOOKUP($D$3:$D$213,职称信息表!$B$2:$E$161,4,FALSE)</f>
        <v>专任教师</v>
      </c>
      <c r="G24" s="62" t="str">
        <f>VLOOKUP($D$3:$D$213,职称信息表!$B$3:$F$161,5,FALSE)</f>
        <v>中级</v>
      </c>
      <c r="H24" s="60">
        <f>VLOOKUP(D24:D234,工作量!C24:H256,6,FALSE)</f>
        <v>344.79999999999995</v>
      </c>
      <c r="I24" s="60">
        <f>VLOOKUP(D24:D234,工作量!C24:J256,8,FALSE)</f>
        <v>54.995418851659188</v>
      </c>
      <c r="J24" s="53" t="e">
        <f>VLOOKUP($D$3:$D$213,#REF!,3,FALSE)</f>
        <v>#REF!</v>
      </c>
      <c r="K24" s="53" t="e">
        <f>VLOOKUP($D$3:$D$213,#REF!,3,FALSE)</f>
        <v>#REF!</v>
      </c>
      <c r="L24" s="53" t="e">
        <f t="shared" si="10"/>
        <v>#REF!</v>
      </c>
      <c r="M24" s="61">
        <v>47</v>
      </c>
      <c r="N24" s="60">
        <f t="shared" si="0"/>
        <v>80.674342105263165</v>
      </c>
      <c r="O24" s="53"/>
      <c r="P24" s="53"/>
      <c r="Q24" s="63">
        <f t="shared" si="1"/>
        <v>0</v>
      </c>
      <c r="R24" s="53"/>
      <c r="S24" s="53"/>
      <c r="T24" s="53"/>
      <c r="U24" s="53"/>
      <c r="V24" s="53"/>
      <c r="W24" s="57">
        <f t="shared" si="2"/>
        <v>0</v>
      </c>
      <c r="X24" s="63">
        <f t="shared" si="3"/>
        <v>0</v>
      </c>
      <c r="Y24" s="57"/>
      <c r="Z24" s="57"/>
      <c r="AA24" s="57"/>
      <c r="AB24" s="57">
        <f t="shared" si="4"/>
        <v>0</v>
      </c>
      <c r="AC24" s="57"/>
      <c r="AD24" s="53"/>
      <c r="AE24" s="57"/>
      <c r="AF24" s="57">
        <f t="shared" si="5"/>
        <v>0</v>
      </c>
      <c r="AG24" s="57"/>
      <c r="AH24" s="57">
        <f t="shared" si="6"/>
        <v>0</v>
      </c>
      <c r="AI24" s="63">
        <f t="shared" si="7"/>
        <v>0</v>
      </c>
      <c r="AJ24" s="87">
        <f t="shared" si="8"/>
        <v>135.66976095692235</v>
      </c>
      <c r="AK24" s="93"/>
    </row>
    <row r="25" spans="1:37" ht="14">
      <c r="A25" s="53">
        <v>23</v>
      </c>
      <c r="B25" s="54" t="s">
        <v>485</v>
      </c>
      <c r="C25" s="55" t="s">
        <v>102</v>
      </c>
      <c r="D25" s="56" t="s">
        <v>103</v>
      </c>
      <c r="E25" s="62" t="str">
        <f>VLOOKUP($D$3:$D$213,职称信息表!$B$3:$D$161,3,FALSE)</f>
        <v>讲师</v>
      </c>
      <c r="F25" s="62" t="str">
        <f>VLOOKUP($D$3:$D$213,职称信息表!$B$2:$E$161,4,FALSE)</f>
        <v>专任教师</v>
      </c>
      <c r="G25" s="62" t="str">
        <f>VLOOKUP($D$3:$D$213,职称信息表!$B$3:$F$161,5,FALSE)</f>
        <v>中级</v>
      </c>
      <c r="H25" s="60">
        <f>VLOOKUP(D25:D235,工作量!C25:H257,6,FALSE)</f>
        <v>361.82499999999999</v>
      </c>
      <c r="I25" s="60">
        <f>VLOOKUP(D25:D235,工作量!C25:J257,8,FALSE)</f>
        <v>57.71089740719718</v>
      </c>
      <c r="J25" s="53" t="e">
        <f>VLOOKUP($D$3:$D$213,#REF!,3,FALSE)</f>
        <v>#REF!</v>
      </c>
      <c r="K25" s="53" t="e">
        <f>VLOOKUP($D$3:$D$213,#REF!,3,FALSE)</f>
        <v>#REF!</v>
      </c>
      <c r="L25" s="53" t="e">
        <f t="shared" si="10"/>
        <v>#REF!</v>
      </c>
      <c r="M25" s="61">
        <v>127</v>
      </c>
      <c r="N25" s="60">
        <f t="shared" si="0"/>
        <v>47.779605263157904</v>
      </c>
      <c r="O25" s="53"/>
      <c r="P25" s="53"/>
      <c r="Q25" s="63">
        <f t="shared" si="1"/>
        <v>0</v>
      </c>
      <c r="R25" s="53"/>
      <c r="S25" s="53"/>
      <c r="T25" s="53"/>
      <c r="U25" s="53"/>
      <c r="V25" s="53"/>
      <c r="W25" s="57">
        <f t="shared" si="2"/>
        <v>0</v>
      </c>
      <c r="X25" s="63">
        <f t="shared" si="3"/>
        <v>0</v>
      </c>
      <c r="Y25" s="57"/>
      <c r="Z25" s="57"/>
      <c r="AA25" s="57"/>
      <c r="AB25" s="57">
        <f t="shared" si="4"/>
        <v>0</v>
      </c>
      <c r="AC25" s="57"/>
      <c r="AD25" s="53"/>
      <c r="AE25" s="57"/>
      <c r="AF25" s="57">
        <f t="shared" si="5"/>
        <v>0</v>
      </c>
      <c r="AG25" s="57"/>
      <c r="AH25" s="57">
        <f t="shared" si="6"/>
        <v>0</v>
      </c>
      <c r="AI25" s="63">
        <f t="shared" si="7"/>
        <v>0</v>
      </c>
      <c r="AJ25" s="87">
        <f t="shared" si="8"/>
        <v>105.49050267035508</v>
      </c>
      <c r="AK25" s="93"/>
    </row>
    <row r="26" spans="1:37" ht="14">
      <c r="A26" s="53">
        <v>24</v>
      </c>
      <c r="B26" s="54" t="s">
        <v>485</v>
      </c>
      <c r="C26" s="55" t="s">
        <v>151</v>
      </c>
      <c r="D26" s="56" t="s">
        <v>152</v>
      </c>
      <c r="E26" s="62" t="str">
        <f>VLOOKUP($D$3:$D$213,职称信息表!$B$3:$D$161,3,FALSE)</f>
        <v>讲师</v>
      </c>
      <c r="F26" s="62" t="str">
        <f>VLOOKUP($D$3:$D$213,职称信息表!$B$2:$E$161,4,FALSE)</f>
        <v>思政辅导员</v>
      </c>
      <c r="G26" s="62" t="str">
        <f>VLOOKUP($D$3:$D$213,职称信息表!$B$3:$F$161,5,FALSE)</f>
        <v>中级</v>
      </c>
      <c r="H26" s="60">
        <f>VLOOKUP(D26:D236,工作量!C26:H258,6,FALSE)</f>
        <v>375</v>
      </c>
      <c r="I26" s="60">
        <f>VLOOKUP(D26:D236,工作量!C26:J258,8,FALSE)</f>
        <v>59.812302985418206</v>
      </c>
      <c r="J26" s="53" t="e">
        <f>VLOOKUP($D$3:$D$213,#REF!,3,FALSE)</f>
        <v>#REF!</v>
      </c>
      <c r="K26" s="53" t="e">
        <f>VLOOKUP($D$3:$D$213,#REF!,3,FALSE)</f>
        <v>#REF!</v>
      </c>
      <c r="L26" s="53" t="e">
        <f t="shared" si="10"/>
        <v>#REF!</v>
      </c>
      <c r="M26" s="61">
        <v>86</v>
      </c>
      <c r="N26" s="60">
        <f t="shared" si="0"/>
        <v>64.638157894736835</v>
      </c>
      <c r="O26" s="53">
        <v>6</v>
      </c>
      <c r="P26" s="53"/>
      <c r="Q26" s="63">
        <f t="shared" si="1"/>
        <v>6</v>
      </c>
      <c r="R26" s="53"/>
      <c r="S26" s="53"/>
      <c r="T26" s="53"/>
      <c r="U26" s="53"/>
      <c r="V26" s="53"/>
      <c r="W26" s="57">
        <f t="shared" si="2"/>
        <v>0</v>
      </c>
      <c r="X26" s="63">
        <f t="shared" si="3"/>
        <v>6</v>
      </c>
      <c r="Y26" s="57"/>
      <c r="Z26" s="57"/>
      <c r="AA26" s="57"/>
      <c r="AB26" s="57">
        <f t="shared" si="4"/>
        <v>0</v>
      </c>
      <c r="AC26" s="57"/>
      <c r="AD26" s="53"/>
      <c r="AE26" s="57"/>
      <c r="AF26" s="57">
        <f t="shared" si="5"/>
        <v>0</v>
      </c>
      <c r="AG26" s="57">
        <v>20</v>
      </c>
      <c r="AH26" s="57">
        <f t="shared" si="6"/>
        <v>20</v>
      </c>
      <c r="AI26" s="63">
        <f t="shared" si="7"/>
        <v>20</v>
      </c>
      <c r="AJ26" s="87">
        <f t="shared" si="8"/>
        <v>150.45046088015505</v>
      </c>
      <c r="AK26" s="93"/>
    </row>
    <row r="27" spans="1:37" ht="14">
      <c r="A27" s="77">
        <v>25</v>
      </c>
      <c r="B27" s="78" t="s">
        <v>485</v>
      </c>
      <c r="C27" s="79">
        <v>42046</v>
      </c>
      <c r="D27" s="80" t="s">
        <v>486</v>
      </c>
      <c r="E27" s="77" t="e">
        <f>VLOOKUP($D$3:$D$213,职称信息表!$B$3:$D$161,3,FALSE)</f>
        <v>#N/A</v>
      </c>
      <c r="F27" s="77" t="e">
        <f>VLOOKUP($D$3:$D$213,职称信息表!$B$2:$E$161,4,FALSE)</f>
        <v>#N/A</v>
      </c>
      <c r="G27" s="77" t="e">
        <f>VLOOKUP($D$3:$D$213,职称信息表!$B$3:$F$161,5,FALSE)</f>
        <v>#N/A</v>
      </c>
      <c r="H27" s="81">
        <f>VLOOKUP(D27:D237,工作量!C27:H259,6,FALSE)</f>
        <v>10</v>
      </c>
      <c r="I27" s="81">
        <f>VLOOKUP(D27:D237,工作量!C27:J259,8,FALSE)</f>
        <v>1.5949947462778187</v>
      </c>
      <c r="J27" s="77"/>
      <c r="K27" s="77"/>
      <c r="L27" s="77"/>
      <c r="M27" s="77">
        <v>153</v>
      </c>
      <c r="N27" s="81">
        <f t="shared" si="0"/>
        <v>37.088815789473692</v>
      </c>
      <c r="O27" s="77"/>
      <c r="P27" s="77"/>
      <c r="Q27" s="77">
        <f t="shared" si="1"/>
        <v>0</v>
      </c>
      <c r="R27" s="77"/>
      <c r="S27" s="77"/>
      <c r="T27" s="77"/>
      <c r="U27" s="77"/>
      <c r="V27" s="77"/>
      <c r="W27" s="82">
        <f t="shared" si="2"/>
        <v>0</v>
      </c>
      <c r="X27" s="77">
        <f t="shared" si="3"/>
        <v>0</v>
      </c>
      <c r="Y27" s="82"/>
      <c r="Z27" s="82"/>
      <c r="AA27" s="82"/>
      <c r="AB27" s="82">
        <f t="shared" si="4"/>
        <v>0</v>
      </c>
      <c r="AC27" s="82"/>
      <c r="AD27" s="77"/>
      <c r="AE27" s="82"/>
      <c r="AF27" s="82">
        <f t="shared" si="5"/>
        <v>0</v>
      </c>
      <c r="AG27" s="82"/>
      <c r="AH27" s="82">
        <f t="shared" si="6"/>
        <v>0</v>
      </c>
      <c r="AI27" s="77">
        <f t="shared" si="7"/>
        <v>0</v>
      </c>
      <c r="AJ27" s="85">
        <f t="shared" si="8"/>
        <v>38.683810535751512</v>
      </c>
      <c r="AK27" s="91" t="s">
        <v>606</v>
      </c>
    </row>
    <row r="28" spans="1:37" ht="14">
      <c r="A28" s="69">
        <v>26</v>
      </c>
      <c r="B28" s="73" t="s">
        <v>485</v>
      </c>
      <c r="C28" s="76">
        <v>41957</v>
      </c>
      <c r="D28" s="64" t="s">
        <v>487</v>
      </c>
      <c r="E28" s="69" t="e">
        <f>VLOOKUP($D$3:$D$213,职称信息表!$B$3:$D$161,3,FALSE)</f>
        <v>#N/A</v>
      </c>
      <c r="F28" s="69" t="e">
        <f>VLOOKUP($D$3:$D$213,职称信息表!$B$2:$E$161,4,FALSE)</f>
        <v>#N/A</v>
      </c>
      <c r="G28" s="69" t="e">
        <f>VLOOKUP($D$3:$D$213,职称信息表!$B$3:$F$161,5,FALSE)</f>
        <v>#N/A</v>
      </c>
      <c r="H28" s="70">
        <f>VLOOKUP(D28:D238,工作量!C28:H260,6,FALSE)</f>
        <v>7.0000000000000009</v>
      </c>
      <c r="I28" s="70">
        <f>VLOOKUP(D28:D238,工作量!C28:J260,8,FALSE)</f>
        <v>1.1164963223944733</v>
      </c>
      <c r="J28" s="69"/>
      <c r="K28" s="69"/>
      <c r="L28" s="69"/>
      <c r="M28" s="69">
        <v>153</v>
      </c>
      <c r="N28" s="70">
        <f t="shared" si="0"/>
        <v>37.088815789473692</v>
      </c>
      <c r="O28" s="69"/>
      <c r="P28" s="69"/>
      <c r="Q28" s="69">
        <f t="shared" si="1"/>
        <v>0</v>
      </c>
      <c r="R28" s="69"/>
      <c r="S28" s="69"/>
      <c r="T28" s="69"/>
      <c r="U28" s="69"/>
      <c r="V28" s="69"/>
      <c r="W28" s="71">
        <f t="shared" si="2"/>
        <v>0</v>
      </c>
      <c r="X28" s="69">
        <f t="shared" si="3"/>
        <v>0</v>
      </c>
      <c r="Y28" s="71"/>
      <c r="Z28" s="71"/>
      <c r="AA28" s="71"/>
      <c r="AB28" s="71">
        <f t="shared" si="4"/>
        <v>0</v>
      </c>
      <c r="AC28" s="71"/>
      <c r="AD28" s="69"/>
      <c r="AE28" s="71"/>
      <c r="AF28" s="71">
        <f t="shared" si="5"/>
        <v>0</v>
      </c>
      <c r="AG28" s="71"/>
      <c r="AH28" s="71">
        <f t="shared" si="6"/>
        <v>0</v>
      </c>
      <c r="AI28" s="69">
        <f t="shared" si="7"/>
        <v>0</v>
      </c>
      <c r="AJ28" s="86">
        <f t="shared" si="8"/>
        <v>38.205312111868167</v>
      </c>
      <c r="AK28" s="92" t="s">
        <v>565</v>
      </c>
    </row>
    <row r="29" spans="1:37" ht="14">
      <c r="A29" s="69">
        <v>27</v>
      </c>
      <c r="B29" s="73" t="s">
        <v>485</v>
      </c>
      <c r="C29" s="75">
        <v>42014</v>
      </c>
      <c r="D29" s="64" t="s">
        <v>488</v>
      </c>
      <c r="E29" s="69" t="e">
        <f>VLOOKUP($D$3:$D$213,职称信息表!$B$3:$D$161,3,FALSE)</f>
        <v>#N/A</v>
      </c>
      <c r="F29" s="69" t="e">
        <f>VLOOKUP($D$3:$D$213,职称信息表!$B$2:$E$161,4,FALSE)</f>
        <v>#N/A</v>
      </c>
      <c r="G29" s="69" t="e">
        <f>VLOOKUP($D$3:$D$213,职称信息表!$B$3:$F$161,5,FALSE)</f>
        <v>#N/A</v>
      </c>
      <c r="H29" s="70">
        <f>VLOOKUP(D29:D239,工作量!C29:H261,6,FALSE)</f>
        <v>7.0000000000000009</v>
      </c>
      <c r="I29" s="70">
        <f>VLOOKUP(D29:D239,工作量!C29:J261,8,FALSE)</f>
        <v>1.1164963223944733</v>
      </c>
      <c r="J29" s="69"/>
      <c r="K29" s="69"/>
      <c r="L29" s="69"/>
      <c r="M29" s="69">
        <v>153</v>
      </c>
      <c r="N29" s="70">
        <f t="shared" si="0"/>
        <v>37.088815789473692</v>
      </c>
      <c r="O29" s="69"/>
      <c r="P29" s="69"/>
      <c r="Q29" s="69">
        <f t="shared" si="1"/>
        <v>0</v>
      </c>
      <c r="R29" s="69"/>
      <c r="S29" s="69"/>
      <c r="T29" s="69"/>
      <c r="U29" s="69"/>
      <c r="V29" s="69"/>
      <c r="W29" s="71">
        <f t="shared" si="2"/>
        <v>0</v>
      </c>
      <c r="X29" s="69">
        <f t="shared" si="3"/>
        <v>0</v>
      </c>
      <c r="Y29" s="71"/>
      <c r="Z29" s="71"/>
      <c r="AA29" s="71"/>
      <c r="AB29" s="71">
        <f t="shared" si="4"/>
        <v>0</v>
      </c>
      <c r="AC29" s="71"/>
      <c r="AD29" s="69"/>
      <c r="AE29" s="71"/>
      <c r="AF29" s="71">
        <f t="shared" si="5"/>
        <v>0</v>
      </c>
      <c r="AG29" s="71"/>
      <c r="AH29" s="71">
        <f t="shared" si="6"/>
        <v>0</v>
      </c>
      <c r="AI29" s="69">
        <f t="shared" si="7"/>
        <v>0</v>
      </c>
      <c r="AJ29" s="86">
        <f t="shared" si="8"/>
        <v>38.205312111868167</v>
      </c>
      <c r="AK29" s="92" t="s">
        <v>565</v>
      </c>
    </row>
    <row r="30" spans="1:37" ht="14">
      <c r="A30" s="77">
        <v>28</v>
      </c>
      <c r="B30" s="78" t="s">
        <v>485</v>
      </c>
      <c r="C30" s="79">
        <v>42091</v>
      </c>
      <c r="D30" s="80" t="s">
        <v>489</v>
      </c>
      <c r="E30" s="77" t="s">
        <v>603</v>
      </c>
      <c r="F30" s="77" t="s">
        <v>569</v>
      </c>
      <c r="G30" s="77" t="s">
        <v>570</v>
      </c>
      <c r="H30" s="81">
        <f>VLOOKUP(D30:D240,工作量!C30:H262,6,FALSE)</f>
        <v>0</v>
      </c>
      <c r="I30" s="81">
        <f>VLOOKUP(D30:D240,工作量!C30:J262,8,FALSE)</f>
        <v>0</v>
      </c>
      <c r="J30" s="77"/>
      <c r="K30" s="77"/>
      <c r="L30" s="77"/>
      <c r="M30" s="77">
        <v>153</v>
      </c>
      <c r="N30" s="81">
        <f t="shared" si="0"/>
        <v>37.088815789473692</v>
      </c>
      <c r="O30" s="77"/>
      <c r="P30" s="77"/>
      <c r="Q30" s="77">
        <f t="shared" si="1"/>
        <v>0</v>
      </c>
      <c r="R30" s="77"/>
      <c r="S30" s="77"/>
      <c r="T30" s="77"/>
      <c r="U30" s="77"/>
      <c r="V30" s="77"/>
      <c r="W30" s="82">
        <f t="shared" si="2"/>
        <v>0</v>
      </c>
      <c r="X30" s="77">
        <f t="shared" si="3"/>
        <v>0</v>
      </c>
      <c r="Y30" s="82"/>
      <c r="Z30" s="82"/>
      <c r="AA30" s="82"/>
      <c r="AB30" s="82">
        <f t="shared" si="4"/>
        <v>0</v>
      </c>
      <c r="AC30" s="82"/>
      <c r="AD30" s="77"/>
      <c r="AE30" s="82"/>
      <c r="AF30" s="82">
        <f t="shared" si="5"/>
        <v>0</v>
      </c>
      <c r="AG30" s="82"/>
      <c r="AH30" s="82">
        <f t="shared" si="6"/>
        <v>0</v>
      </c>
      <c r="AI30" s="77">
        <f t="shared" si="7"/>
        <v>0</v>
      </c>
      <c r="AJ30" s="85">
        <f t="shared" si="8"/>
        <v>37.088815789473692</v>
      </c>
      <c r="AK30" s="91" t="s">
        <v>606</v>
      </c>
    </row>
    <row r="31" spans="1:37" ht="14">
      <c r="A31" s="53">
        <v>29</v>
      </c>
      <c r="B31" s="54" t="s">
        <v>485</v>
      </c>
      <c r="C31" s="55" t="s">
        <v>349</v>
      </c>
      <c r="D31" s="56" t="s">
        <v>306</v>
      </c>
      <c r="E31" s="62" t="s">
        <v>599</v>
      </c>
      <c r="F31" s="62" t="s">
        <v>569</v>
      </c>
      <c r="G31" s="62" t="s">
        <v>600</v>
      </c>
      <c r="H31" s="60">
        <f>VLOOKUP(D31:D241,工作量!C31:H263,6,FALSE)</f>
        <v>449.9</v>
      </c>
      <c r="I31" s="60">
        <f>VLOOKUP(D31:D241,工作量!C31:J263,8,FALSE)</f>
        <v>71.758813635039061</v>
      </c>
      <c r="J31" s="53" t="e">
        <f>VLOOKUP($D$3:$D$213,#REF!,3,FALSE)</f>
        <v>#REF!</v>
      </c>
      <c r="K31" s="53" t="e">
        <f>VLOOKUP($D$3:$D$213,#REF!,3,FALSE)</f>
        <v>#REF!</v>
      </c>
      <c r="L31" s="53" t="e">
        <f>AVERAGE(J31:K31)</f>
        <v>#REF!</v>
      </c>
      <c r="M31" s="61">
        <v>50</v>
      </c>
      <c r="N31" s="60">
        <f t="shared" si="0"/>
        <v>79.44078947368422</v>
      </c>
      <c r="O31" s="53">
        <v>24</v>
      </c>
      <c r="P31" s="53"/>
      <c r="Q31" s="63">
        <f t="shared" si="1"/>
        <v>24</v>
      </c>
      <c r="R31" s="53"/>
      <c r="S31" s="53"/>
      <c r="T31" s="53"/>
      <c r="U31" s="53"/>
      <c r="V31" s="53"/>
      <c r="W31" s="57">
        <f t="shared" si="2"/>
        <v>0</v>
      </c>
      <c r="X31" s="63">
        <f t="shared" si="3"/>
        <v>24</v>
      </c>
      <c r="Y31" s="57"/>
      <c r="Z31" s="57"/>
      <c r="AA31" s="57"/>
      <c r="AB31" s="57">
        <f t="shared" si="4"/>
        <v>0</v>
      </c>
      <c r="AC31" s="57"/>
      <c r="AD31" s="53"/>
      <c r="AE31" s="57"/>
      <c r="AF31" s="57">
        <f t="shared" si="5"/>
        <v>0</v>
      </c>
      <c r="AG31" s="57">
        <v>40</v>
      </c>
      <c r="AH31" s="57">
        <f t="shared" si="6"/>
        <v>40</v>
      </c>
      <c r="AI31" s="63">
        <f t="shared" si="7"/>
        <v>40</v>
      </c>
      <c r="AJ31" s="87">
        <f t="shared" si="8"/>
        <v>215.1996031087233</v>
      </c>
      <c r="AK31" s="93"/>
    </row>
    <row r="32" spans="1:37" ht="14">
      <c r="A32" s="77">
        <v>30</v>
      </c>
      <c r="B32" s="78" t="s">
        <v>485</v>
      </c>
      <c r="C32" s="79" t="s">
        <v>539</v>
      </c>
      <c r="D32" s="80" t="s">
        <v>307</v>
      </c>
      <c r="E32" s="77" t="e">
        <f>VLOOKUP($D$3:$D$213,职称信息表!$B$3:$D$161,3,FALSE)</f>
        <v>#N/A</v>
      </c>
      <c r="F32" s="77" t="e">
        <f>VLOOKUP($D$3:$D$213,职称信息表!$B$2:$E$161,4,FALSE)</f>
        <v>#N/A</v>
      </c>
      <c r="G32" s="77" t="e">
        <f>VLOOKUP($D$3:$D$213,职称信息表!$B$3:$F$161,5,FALSE)</f>
        <v>#N/A</v>
      </c>
      <c r="H32" s="81">
        <f>VLOOKUP(D32:D242,工作量!C32:H264,6,FALSE)</f>
        <v>230.76100000000002</v>
      </c>
      <c r="I32" s="81">
        <f>VLOOKUP(D32:D242,工作量!C32:J264,8,FALSE)</f>
        <v>36.806258264581579</v>
      </c>
      <c r="J32" s="77"/>
      <c r="K32" s="77"/>
      <c r="L32" s="77"/>
      <c r="M32" s="77">
        <v>153</v>
      </c>
      <c r="N32" s="81">
        <f t="shared" si="0"/>
        <v>37.088815789473692</v>
      </c>
      <c r="O32" s="77"/>
      <c r="P32" s="77"/>
      <c r="Q32" s="77">
        <f t="shared" si="1"/>
        <v>0</v>
      </c>
      <c r="R32" s="77"/>
      <c r="S32" s="77"/>
      <c r="T32" s="77"/>
      <c r="U32" s="77"/>
      <c r="V32" s="77"/>
      <c r="W32" s="82">
        <f t="shared" si="2"/>
        <v>0</v>
      </c>
      <c r="X32" s="77">
        <f t="shared" si="3"/>
        <v>0</v>
      </c>
      <c r="Y32" s="82"/>
      <c r="Z32" s="82"/>
      <c r="AA32" s="82"/>
      <c r="AB32" s="82">
        <f t="shared" si="4"/>
        <v>0</v>
      </c>
      <c r="AC32" s="82"/>
      <c r="AD32" s="77"/>
      <c r="AE32" s="82"/>
      <c r="AF32" s="82">
        <f t="shared" si="5"/>
        <v>0</v>
      </c>
      <c r="AG32" s="82"/>
      <c r="AH32" s="82">
        <f t="shared" si="6"/>
        <v>0</v>
      </c>
      <c r="AI32" s="77">
        <f t="shared" si="7"/>
        <v>0</v>
      </c>
      <c r="AJ32" s="85">
        <f t="shared" si="8"/>
        <v>73.895074054055272</v>
      </c>
      <c r="AK32" s="91" t="s">
        <v>605</v>
      </c>
    </row>
    <row r="33" spans="1:37" ht="14">
      <c r="A33" s="77">
        <v>31</v>
      </c>
      <c r="B33" s="78" t="s">
        <v>490</v>
      </c>
      <c r="C33" s="79" t="s">
        <v>20</v>
      </c>
      <c r="D33" s="80" t="s">
        <v>21</v>
      </c>
      <c r="E33" s="77" t="e">
        <f>VLOOKUP($D$3:$D$213,职称信息表!$B$3:$D$161,3,FALSE)</f>
        <v>#N/A</v>
      </c>
      <c r="F33" s="77" t="e">
        <f>VLOOKUP($D$3:$D$213,职称信息表!$B$2:$E$161,4,FALSE)</f>
        <v>#N/A</v>
      </c>
      <c r="G33" s="77" t="e">
        <f>VLOOKUP($D$3:$D$213,职称信息表!$B$3:$F$161,5,FALSE)</f>
        <v>#N/A</v>
      </c>
      <c r="H33" s="81">
        <f>VLOOKUP(D33:D243,工作量!C33:H265,6,FALSE)</f>
        <v>111.33000000000001</v>
      </c>
      <c r="I33" s="81">
        <f>VLOOKUP(D33:D243,工作量!C33:J265,8,FALSE)</f>
        <v>17.757076510310959</v>
      </c>
      <c r="J33" s="77"/>
      <c r="K33" s="77"/>
      <c r="L33" s="77"/>
      <c r="M33" s="77">
        <v>153</v>
      </c>
      <c r="N33" s="81">
        <f t="shared" si="0"/>
        <v>37.088815789473692</v>
      </c>
      <c r="O33" s="77"/>
      <c r="P33" s="77"/>
      <c r="Q33" s="77">
        <f t="shared" si="1"/>
        <v>0</v>
      </c>
      <c r="R33" s="77"/>
      <c r="S33" s="77"/>
      <c r="T33" s="77"/>
      <c r="U33" s="77"/>
      <c r="V33" s="77"/>
      <c r="W33" s="82">
        <f t="shared" si="2"/>
        <v>0</v>
      </c>
      <c r="X33" s="77">
        <f t="shared" si="3"/>
        <v>0</v>
      </c>
      <c r="Y33" s="82"/>
      <c r="Z33" s="82"/>
      <c r="AA33" s="82"/>
      <c r="AB33" s="82">
        <f t="shared" si="4"/>
        <v>0</v>
      </c>
      <c r="AC33" s="82"/>
      <c r="AD33" s="77"/>
      <c r="AE33" s="82"/>
      <c r="AF33" s="82">
        <f t="shared" si="5"/>
        <v>0</v>
      </c>
      <c r="AG33" s="82"/>
      <c r="AH33" s="82">
        <f t="shared" si="6"/>
        <v>0</v>
      </c>
      <c r="AI33" s="77">
        <f t="shared" si="7"/>
        <v>0</v>
      </c>
      <c r="AJ33" s="85">
        <f t="shared" si="8"/>
        <v>54.845892299784651</v>
      </c>
      <c r="AK33" s="91" t="s">
        <v>605</v>
      </c>
    </row>
    <row r="34" spans="1:37" ht="14">
      <c r="A34" s="53">
        <v>32</v>
      </c>
      <c r="B34" s="54" t="s">
        <v>490</v>
      </c>
      <c r="C34" s="55" t="s">
        <v>18</v>
      </c>
      <c r="D34" s="56" t="s">
        <v>19</v>
      </c>
      <c r="E34" s="62" t="str">
        <f>VLOOKUP($D$3:$D$213,职称信息表!$B$3:$D$161,3,FALSE)</f>
        <v>副教授</v>
      </c>
      <c r="F34" s="62" t="str">
        <f>VLOOKUP($D$3:$D$213,职称信息表!$B$2:$E$161,4,FALSE)</f>
        <v>专任教师</v>
      </c>
      <c r="G34" s="62" t="str">
        <f>VLOOKUP($D$3:$D$213,职称信息表!$B$3:$F$161,5,FALSE)</f>
        <v>副高</v>
      </c>
      <c r="H34" s="60">
        <f>VLOOKUP(D34:D244,工作量!C34:H266,6,FALSE)</f>
        <v>260.8</v>
      </c>
      <c r="I34" s="60">
        <f>VLOOKUP(D34:D244,工作量!C34:J266,8,FALSE)</f>
        <v>41.597462982925521</v>
      </c>
      <c r="J34" s="53" t="e">
        <f>VLOOKUP($D$3:$D$213,#REF!,3,FALSE)</f>
        <v>#REF!</v>
      </c>
      <c r="K34" s="53" t="e">
        <f>VLOOKUP($D$3:$D$213,#REF!,3,FALSE)</f>
        <v>#REF!</v>
      </c>
      <c r="L34" s="53" t="e">
        <f t="shared" ref="L34:L45" si="11">AVERAGE(J34:K34)</f>
        <v>#REF!</v>
      </c>
      <c r="M34" s="61">
        <v>51</v>
      </c>
      <c r="N34" s="60">
        <f t="shared" si="0"/>
        <v>79.029605263157904</v>
      </c>
      <c r="O34" s="53"/>
      <c r="P34" s="53"/>
      <c r="Q34" s="63">
        <f t="shared" si="1"/>
        <v>0</v>
      </c>
      <c r="R34" s="53"/>
      <c r="S34" s="53"/>
      <c r="T34" s="53"/>
      <c r="U34" s="53"/>
      <c r="V34" s="53"/>
      <c r="W34" s="57">
        <f t="shared" si="2"/>
        <v>0</v>
      </c>
      <c r="X34" s="63">
        <f t="shared" si="3"/>
        <v>0</v>
      </c>
      <c r="Y34" s="57"/>
      <c r="Z34" s="57"/>
      <c r="AA34" s="57"/>
      <c r="AB34" s="57">
        <f t="shared" si="4"/>
        <v>0</v>
      </c>
      <c r="AC34" s="57">
        <v>10</v>
      </c>
      <c r="AD34" s="53"/>
      <c r="AE34" s="57"/>
      <c r="AF34" s="57">
        <f t="shared" si="5"/>
        <v>10</v>
      </c>
      <c r="AG34" s="57"/>
      <c r="AH34" s="57">
        <f t="shared" si="6"/>
        <v>0</v>
      </c>
      <c r="AI34" s="63">
        <f t="shared" si="7"/>
        <v>10</v>
      </c>
      <c r="AJ34" s="87">
        <f t="shared" si="8"/>
        <v>130.62706824608341</v>
      </c>
      <c r="AK34" s="97"/>
    </row>
    <row r="35" spans="1:37" s="103" customFormat="1" ht="14">
      <c r="A35" s="102">
        <v>33</v>
      </c>
      <c r="B35" s="78" t="s">
        <v>490</v>
      </c>
      <c r="C35" s="79" t="s">
        <v>117</v>
      </c>
      <c r="D35" s="96" t="s">
        <v>118</v>
      </c>
      <c r="E35" s="102" t="str">
        <f>VLOOKUP($D$3:$D$213,职称信息表!$B$3:$D$161,3,FALSE)</f>
        <v>副教授</v>
      </c>
      <c r="F35" s="102" t="str">
        <f>VLOOKUP($D$3:$D$213,职称信息表!$B$2:$E$161,4,FALSE)</f>
        <v>专任教师</v>
      </c>
      <c r="G35" s="102" t="str">
        <f>VLOOKUP($D$3:$D$213,职称信息表!$B$3:$F$161,5,FALSE)</f>
        <v>副高</v>
      </c>
      <c r="H35" s="81">
        <f>VLOOKUP(D35:D245,工作量!C35:H267,6,FALSE)</f>
        <v>60.800000000000011</v>
      </c>
      <c r="I35" s="81">
        <f>VLOOKUP(D35:D245,工作量!C35:J267,8,FALSE)</f>
        <v>9.6975680573691392</v>
      </c>
      <c r="J35" s="53"/>
      <c r="K35" s="53" t="e">
        <f>VLOOKUP($D$3:$D$213,#REF!,3,FALSE)</f>
        <v>#REF!</v>
      </c>
      <c r="L35" s="53" t="e">
        <f t="shared" si="11"/>
        <v>#REF!</v>
      </c>
      <c r="M35" s="102">
        <v>109</v>
      </c>
      <c r="N35" s="81">
        <f t="shared" si="0"/>
        <v>55.180921052631589</v>
      </c>
      <c r="O35" s="102"/>
      <c r="P35" s="102"/>
      <c r="Q35" s="102">
        <f t="shared" si="1"/>
        <v>0</v>
      </c>
      <c r="R35" s="102"/>
      <c r="S35" s="102"/>
      <c r="T35" s="102"/>
      <c r="U35" s="102"/>
      <c r="V35" s="102"/>
      <c r="W35" s="113">
        <f t="shared" si="2"/>
        <v>0</v>
      </c>
      <c r="X35" s="102">
        <f t="shared" si="3"/>
        <v>0</v>
      </c>
      <c r="Y35" s="113"/>
      <c r="Z35" s="113"/>
      <c r="AA35" s="113"/>
      <c r="AB35" s="113">
        <f t="shared" si="4"/>
        <v>0</v>
      </c>
      <c r="AC35" s="113"/>
      <c r="AD35" s="102"/>
      <c r="AE35" s="113"/>
      <c r="AF35" s="113">
        <f t="shared" si="5"/>
        <v>0</v>
      </c>
      <c r="AG35" s="113"/>
      <c r="AH35" s="113">
        <f t="shared" si="6"/>
        <v>0</v>
      </c>
      <c r="AI35" s="102">
        <f t="shared" si="7"/>
        <v>0</v>
      </c>
      <c r="AJ35" s="85">
        <f t="shared" si="8"/>
        <v>64.878489110000729</v>
      </c>
      <c r="AK35" s="114" t="s">
        <v>700</v>
      </c>
    </row>
    <row r="36" spans="1:37" ht="14">
      <c r="A36" s="53">
        <v>34</v>
      </c>
      <c r="B36" s="54" t="s">
        <v>490</v>
      </c>
      <c r="C36" s="55" t="s">
        <v>115</v>
      </c>
      <c r="D36" s="56" t="s">
        <v>116</v>
      </c>
      <c r="E36" s="62" t="str">
        <f>VLOOKUP($D$3:$D$213,职称信息表!$B$3:$D$161,3,FALSE)</f>
        <v>副教授</v>
      </c>
      <c r="F36" s="62" t="str">
        <f>VLOOKUP($D$3:$D$213,职称信息表!$B$2:$E$161,4,FALSE)</f>
        <v>专任教师</v>
      </c>
      <c r="G36" s="62" t="str">
        <f>VLOOKUP($D$3:$D$213,职称信息表!$B$3:$F$161,5,FALSE)</f>
        <v>副高</v>
      </c>
      <c r="H36" s="60">
        <f>VLOOKUP(D36:D246,工作量!C36:H268,6,FALSE)</f>
        <v>721.79040000000009</v>
      </c>
      <c r="I36" s="60">
        <f>VLOOKUP(D36:D246,工作量!C36:J268,8,FALSE)</f>
        <v>100</v>
      </c>
      <c r="J36" s="53" t="e">
        <f>VLOOKUP($D$3:$D$213,#REF!,3,FALSE)</f>
        <v>#REF!</v>
      </c>
      <c r="K36" s="53" t="e">
        <f>VLOOKUP($D$3:$D$213,#REF!,3,FALSE)</f>
        <v>#REF!</v>
      </c>
      <c r="L36" s="53" t="e">
        <f t="shared" si="11"/>
        <v>#REF!</v>
      </c>
      <c r="M36" s="61">
        <v>17</v>
      </c>
      <c r="N36" s="60">
        <f t="shared" si="0"/>
        <v>93.00986842105263</v>
      </c>
      <c r="O36" s="53">
        <v>48</v>
      </c>
      <c r="P36" s="53"/>
      <c r="Q36" s="63">
        <f t="shared" si="1"/>
        <v>48</v>
      </c>
      <c r="R36" s="53"/>
      <c r="S36" s="53"/>
      <c r="T36" s="53"/>
      <c r="U36" s="53"/>
      <c r="V36" s="53"/>
      <c r="W36" s="57">
        <f t="shared" si="2"/>
        <v>0</v>
      </c>
      <c r="X36" s="63">
        <f t="shared" si="3"/>
        <v>48</v>
      </c>
      <c r="Y36" s="57"/>
      <c r="Z36" s="57"/>
      <c r="AA36" s="57"/>
      <c r="AB36" s="57">
        <f t="shared" si="4"/>
        <v>0</v>
      </c>
      <c r="AC36" s="57"/>
      <c r="AD36" s="53"/>
      <c r="AE36" s="57"/>
      <c r="AF36" s="57">
        <f t="shared" si="5"/>
        <v>0</v>
      </c>
      <c r="AG36" s="57"/>
      <c r="AH36" s="57">
        <f t="shared" si="6"/>
        <v>0</v>
      </c>
      <c r="AI36" s="63">
        <f t="shared" si="7"/>
        <v>0</v>
      </c>
      <c r="AJ36" s="87">
        <f t="shared" si="8"/>
        <v>241.00986842105263</v>
      </c>
      <c r="AK36" s="97"/>
    </row>
    <row r="37" spans="1:37" ht="14">
      <c r="A37" s="53">
        <v>35</v>
      </c>
      <c r="B37" s="54" t="s">
        <v>490</v>
      </c>
      <c r="C37" s="55" t="s">
        <v>104</v>
      </c>
      <c r="D37" s="56" t="s">
        <v>105</v>
      </c>
      <c r="E37" s="62" t="str">
        <f>VLOOKUP($D$3:$D$213,职称信息表!$B$3:$D$161,3,FALSE)</f>
        <v>讲师</v>
      </c>
      <c r="F37" s="62" t="str">
        <f>VLOOKUP($D$3:$D$213,职称信息表!$B$2:$E$161,4,FALSE)</f>
        <v>专任教师</v>
      </c>
      <c r="G37" s="62" t="str">
        <f>VLOOKUP($D$3:$D$213,职称信息表!$B$3:$F$161,5,FALSE)</f>
        <v>中级</v>
      </c>
      <c r="H37" s="60">
        <f>VLOOKUP(D37:D247,工作量!C37:H269,6,FALSE)</f>
        <v>262.56</v>
      </c>
      <c r="I37" s="60">
        <f>VLOOKUP(D37:D247,工作量!C37:J269,8,FALSE)</f>
        <v>41.878182058270411</v>
      </c>
      <c r="J37" s="53" t="e">
        <f>VLOOKUP($D$3:$D$213,#REF!,3,FALSE)</f>
        <v>#REF!</v>
      </c>
      <c r="K37" s="53" t="e">
        <f>VLOOKUP($D$3:$D$213,#REF!,3,FALSE)</f>
        <v>#REF!</v>
      </c>
      <c r="L37" s="53" t="e">
        <f t="shared" si="11"/>
        <v>#REF!</v>
      </c>
      <c r="M37" s="61">
        <v>31</v>
      </c>
      <c r="N37" s="60">
        <f t="shared" si="0"/>
        <v>87.25328947368422</v>
      </c>
      <c r="O37" s="53"/>
      <c r="P37" s="53"/>
      <c r="Q37" s="63">
        <f t="shared" si="1"/>
        <v>0</v>
      </c>
      <c r="R37" s="53"/>
      <c r="S37" s="53"/>
      <c r="T37" s="53"/>
      <c r="U37" s="53"/>
      <c r="V37" s="53"/>
      <c r="W37" s="57">
        <f t="shared" si="2"/>
        <v>0</v>
      </c>
      <c r="X37" s="63">
        <f t="shared" si="3"/>
        <v>0</v>
      </c>
      <c r="Y37" s="57"/>
      <c r="Z37" s="57"/>
      <c r="AA37" s="57"/>
      <c r="AB37" s="57">
        <f t="shared" si="4"/>
        <v>0</v>
      </c>
      <c r="AC37" s="57"/>
      <c r="AD37" s="53"/>
      <c r="AE37" s="57"/>
      <c r="AF37" s="57">
        <f t="shared" si="5"/>
        <v>0</v>
      </c>
      <c r="AG37" s="57"/>
      <c r="AH37" s="57">
        <f t="shared" si="6"/>
        <v>0</v>
      </c>
      <c r="AI37" s="63">
        <f t="shared" si="7"/>
        <v>0</v>
      </c>
      <c r="AJ37" s="87">
        <f t="shared" si="8"/>
        <v>129.13147153195462</v>
      </c>
      <c r="AK37" s="97"/>
    </row>
    <row r="38" spans="1:37" ht="14">
      <c r="A38" s="53">
        <v>36</v>
      </c>
      <c r="B38" s="54" t="s">
        <v>490</v>
      </c>
      <c r="C38" s="55" t="s">
        <v>384</v>
      </c>
      <c r="D38" s="56" t="s">
        <v>230</v>
      </c>
      <c r="E38" s="62" t="str">
        <f>VLOOKUP($D$3:$D$213,职称信息表!$B$3:$D$161,3,FALSE)</f>
        <v>讲师</v>
      </c>
      <c r="F38" s="62" t="str">
        <f>VLOOKUP($D$3:$D$213,职称信息表!$B$2:$E$161,4,FALSE)</f>
        <v>专任教师</v>
      </c>
      <c r="G38" s="62" t="str">
        <f>VLOOKUP($D$3:$D$213,职称信息表!$B$3:$F$161,5,FALSE)</f>
        <v>中级</v>
      </c>
      <c r="H38" s="60">
        <f>VLOOKUP(D38:D248,工作量!C38:H270,6,FALSE)</f>
        <v>233.60000000000002</v>
      </c>
      <c r="I38" s="60">
        <f>VLOOKUP(D38:D248,工作量!C38:J270,8,FALSE)</f>
        <v>37.259077273049854</v>
      </c>
      <c r="J38" s="53"/>
      <c r="K38" s="53" t="e">
        <f>VLOOKUP($D$3:$D$213,#REF!,3,FALSE)</f>
        <v>#REF!</v>
      </c>
      <c r="L38" s="53" t="e">
        <f t="shared" si="11"/>
        <v>#REF!</v>
      </c>
      <c r="M38" s="61">
        <v>4</v>
      </c>
      <c r="N38" s="60">
        <f t="shared" si="0"/>
        <v>98.35526315789474</v>
      </c>
      <c r="O38" s="53"/>
      <c r="P38" s="53"/>
      <c r="Q38" s="63">
        <f t="shared" si="1"/>
        <v>0</v>
      </c>
      <c r="R38" s="53"/>
      <c r="S38" s="53"/>
      <c r="T38" s="53"/>
      <c r="U38" s="53"/>
      <c r="V38" s="53"/>
      <c r="W38" s="57">
        <f t="shared" si="2"/>
        <v>0</v>
      </c>
      <c r="X38" s="63">
        <f t="shared" si="3"/>
        <v>0</v>
      </c>
      <c r="Y38" s="57"/>
      <c r="Z38" s="57"/>
      <c r="AA38" s="57"/>
      <c r="AB38" s="57">
        <f t="shared" si="4"/>
        <v>0</v>
      </c>
      <c r="AC38" s="57"/>
      <c r="AD38" s="53"/>
      <c r="AE38" s="57"/>
      <c r="AF38" s="57">
        <f t="shared" si="5"/>
        <v>0</v>
      </c>
      <c r="AG38" s="57"/>
      <c r="AH38" s="57">
        <f t="shared" si="6"/>
        <v>0</v>
      </c>
      <c r="AI38" s="63">
        <f t="shared" si="7"/>
        <v>0</v>
      </c>
      <c r="AJ38" s="87">
        <f t="shared" si="8"/>
        <v>135.61434043094459</v>
      </c>
      <c r="AK38" s="97"/>
    </row>
    <row r="39" spans="1:37" ht="14">
      <c r="A39" s="53">
        <v>37</v>
      </c>
      <c r="B39" s="54" t="s">
        <v>490</v>
      </c>
      <c r="C39" s="55" t="s">
        <v>52</v>
      </c>
      <c r="D39" s="56" t="s">
        <v>53</v>
      </c>
      <c r="E39" s="62" t="str">
        <f>VLOOKUP($D$3:$D$213,职称信息表!$B$3:$D$161,3,FALSE)</f>
        <v>副教授</v>
      </c>
      <c r="F39" s="62" t="str">
        <f>VLOOKUP($D$3:$D$213,职称信息表!$B$2:$E$161,4,FALSE)</f>
        <v>专任教师</v>
      </c>
      <c r="G39" s="62" t="str">
        <f>VLOOKUP($D$3:$D$213,职称信息表!$B$3:$F$161,5,FALSE)</f>
        <v>副高</v>
      </c>
      <c r="H39" s="60">
        <f>VLOOKUP(D39:D249,工作量!C39:H271,6,FALSE)</f>
        <v>600.1099999999999</v>
      </c>
      <c r="I39" s="60">
        <f>VLOOKUP(D39:D249,工作量!C39:J271,8,FALSE)</f>
        <v>95.717229718878173</v>
      </c>
      <c r="J39" s="53" t="e">
        <f>VLOOKUP($D$3:$D$213,#REF!,3,FALSE)</f>
        <v>#REF!</v>
      </c>
      <c r="K39" s="53"/>
      <c r="L39" s="53" t="e">
        <f t="shared" si="11"/>
        <v>#REF!</v>
      </c>
      <c r="M39" s="61">
        <v>5</v>
      </c>
      <c r="N39" s="60">
        <f t="shared" si="0"/>
        <v>97.944078947368425</v>
      </c>
      <c r="O39" s="53">
        <v>89</v>
      </c>
      <c r="P39" s="53"/>
      <c r="Q39" s="63">
        <f t="shared" si="1"/>
        <v>89</v>
      </c>
      <c r="R39" s="53"/>
      <c r="S39" s="53"/>
      <c r="T39" s="53"/>
      <c r="U39" s="53"/>
      <c r="V39" s="53"/>
      <c r="W39" s="57">
        <f t="shared" si="2"/>
        <v>0</v>
      </c>
      <c r="X39" s="63">
        <f t="shared" si="3"/>
        <v>89</v>
      </c>
      <c r="Y39" s="57"/>
      <c r="Z39" s="57"/>
      <c r="AA39" s="57"/>
      <c r="AB39" s="57">
        <f t="shared" si="4"/>
        <v>0</v>
      </c>
      <c r="AC39" s="57"/>
      <c r="AD39" s="53"/>
      <c r="AE39" s="57"/>
      <c r="AF39" s="57">
        <f t="shared" si="5"/>
        <v>0</v>
      </c>
      <c r="AG39" s="57"/>
      <c r="AH39" s="57">
        <f t="shared" si="6"/>
        <v>0</v>
      </c>
      <c r="AI39" s="63">
        <f t="shared" si="7"/>
        <v>0</v>
      </c>
      <c r="AJ39" s="87">
        <f t="shared" si="8"/>
        <v>282.66130866624661</v>
      </c>
      <c r="AK39" s="97"/>
    </row>
    <row r="40" spans="1:37" ht="14">
      <c r="A40" s="53">
        <v>38</v>
      </c>
      <c r="B40" s="54" t="s">
        <v>490</v>
      </c>
      <c r="C40" s="55" t="s">
        <v>363</v>
      </c>
      <c r="D40" s="56" t="s">
        <v>168</v>
      </c>
      <c r="E40" s="62" t="str">
        <f>VLOOKUP($D$3:$D$213,职称信息表!$B$3:$D$161,3,FALSE)</f>
        <v>副教授</v>
      </c>
      <c r="F40" s="62" t="str">
        <f>VLOOKUP($D$3:$D$213,职称信息表!$B$2:$E$161,4,FALSE)</f>
        <v>专任教师</v>
      </c>
      <c r="G40" s="62" t="str">
        <f>VLOOKUP($D$3:$D$213,职称信息表!$B$3:$F$161,5,FALSE)</f>
        <v>副高</v>
      </c>
      <c r="H40" s="60">
        <f>VLOOKUP(D40:D250,工作量!C40:H272,6,FALSE)</f>
        <v>364.69480000000004</v>
      </c>
      <c r="I40" s="60">
        <f>VLOOKUP(D40:D250,工作量!C40:J272,8,FALSE)</f>
        <v>58.168628999483992</v>
      </c>
      <c r="J40" s="53" t="e">
        <f>VLOOKUP($D$3:$D$213,#REF!,3,FALSE)</f>
        <v>#REF!</v>
      </c>
      <c r="K40" s="53" t="e">
        <f>VLOOKUP($D$3:$D$213,#REF!,3,FALSE)</f>
        <v>#REF!</v>
      </c>
      <c r="L40" s="53" t="e">
        <f t="shared" si="11"/>
        <v>#REF!</v>
      </c>
      <c r="M40" s="61">
        <v>14</v>
      </c>
      <c r="N40" s="60">
        <f t="shared" si="0"/>
        <v>94.243421052631589</v>
      </c>
      <c r="O40" s="53"/>
      <c r="P40" s="53"/>
      <c r="Q40" s="63">
        <f t="shared" si="1"/>
        <v>0</v>
      </c>
      <c r="R40" s="53"/>
      <c r="S40" s="53"/>
      <c r="T40" s="53"/>
      <c r="U40" s="53"/>
      <c r="V40" s="53"/>
      <c r="W40" s="57">
        <f t="shared" si="2"/>
        <v>0</v>
      </c>
      <c r="X40" s="63">
        <f t="shared" si="3"/>
        <v>0</v>
      </c>
      <c r="Y40" s="57">
        <v>15</v>
      </c>
      <c r="Z40" s="57"/>
      <c r="AA40" s="57"/>
      <c r="AB40" s="57">
        <f t="shared" si="4"/>
        <v>15</v>
      </c>
      <c r="AC40" s="57"/>
      <c r="AD40" s="53">
        <v>10</v>
      </c>
      <c r="AE40" s="57"/>
      <c r="AF40" s="57">
        <f t="shared" si="5"/>
        <v>10</v>
      </c>
      <c r="AG40" s="57"/>
      <c r="AH40" s="57">
        <f t="shared" si="6"/>
        <v>0</v>
      </c>
      <c r="AI40" s="63">
        <f t="shared" si="7"/>
        <v>25</v>
      </c>
      <c r="AJ40" s="87">
        <f t="shared" si="8"/>
        <v>177.41205005211557</v>
      </c>
      <c r="AK40" s="97"/>
    </row>
    <row r="41" spans="1:37" ht="14">
      <c r="A41" s="53">
        <v>39</v>
      </c>
      <c r="B41" s="54" t="s">
        <v>490</v>
      </c>
      <c r="C41" s="55" t="s">
        <v>380</v>
      </c>
      <c r="D41" s="56" t="s">
        <v>167</v>
      </c>
      <c r="E41" s="62" t="str">
        <f>VLOOKUP($D$3:$D$213,职称信息表!$B$3:$D$161,3,FALSE)</f>
        <v>讲师</v>
      </c>
      <c r="F41" s="62" t="str">
        <f>VLOOKUP($D$3:$D$213,职称信息表!$B$2:$E$161,4,FALSE)</f>
        <v>专任教师</v>
      </c>
      <c r="G41" s="62" t="str">
        <f>VLOOKUP($D$3:$D$213,职称信息表!$B$3:$F$161,5,FALSE)</f>
        <v>中级</v>
      </c>
      <c r="H41" s="60">
        <f>VLOOKUP(D41:D251,工作量!C41:H273,6,FALSE)</f>
        <v>366.4</v>
      </c>
      <c r="I41" s="60">
        <f>VLOOKUP(D41:D251,工作量!C41:J273,8,FALSE)</f>
        <v>58.440607503619276</v>
      </c>
      <c r="J41" s="53" t="e">
        <f>VLOOKUP($D$3:$D$213,#REF!,3,FALSE)</f>
        <v>#REF!</v>
      </c>
      <c r="K41" s="53"/>
      <c r="L41" s="53" t="e">
        <f t="shared" si="11"/>
        <v>#REF!</v>
      </c>
      <c r="M41" s="61">
        <v>74</v>
      </c>
      <c r="N41" s="60">
        <f t="shared" si="0"/>
        <v>69.57236842105263</v>
      </c>
      <c r="O41" s="53"/>
      <c r="P41" s="53"/>
      <c r="Q41" s="63">
        <f t="shared" si="1"/>
        <v>0</v>
      </c>
      <c r="R41" s="53"/>
      <c r="S41" s="53"/>
      <c r="T41" s="53"/>
      <c r="U41" s="53"/>
      <c r="V41" s="53"/>
      <c r="W41" s="57">
        <f t="shared" si="2"/>
        <v>0</v>
      </c>
      <c r="X41" s="63">
        <f t="shared" si="3"/>
        <v>0</v>
      </c>
      <c r="Y41" s="57"/>
      <c r="Z41" s="57"/>
      <c r="AA41" s="57"/>
      <c r="AB41" s="57">
        <f t="shared" si="4"/>
        <v>0</v>
      </c>
      <c r="AC41" s="57">
        <v>2</v>
      </c>
      <c r="AD41" s="53"/>
      <c r="AE41" s="57"/>
      <c r="AF41" s="57">
        <f t="shared" si="5"/>
        <v>2</v>
      </c>
      <c r="AG41" s="57"/>
      <c r="AH41" s="57">
        <f t="shared" si="6"/>
        <v>0</v>
      </c>
      <c r="AI41" s="63">
        <f t="shared" si="7"/>
        <v>2</v>
      </c>
      <c r="AJ41" s="87">
        <f t="shared" si="8"/>
        <v>130.01297592467191</v>
      </c>
      <c r="AK41" s="97"/>
    </row>
    <row r="42" spans="1:37" ht="14">
      <c r="A42" s="53">
        <v>40</v>
      </c>
      <c r="B42" s="54" t="s">
        <v>490</v>
      </c>
      <c r="C42" s="55" t="s">
        <v>60</v>
      </c>
      <c r="D42" s="56" t="s">
        <v>61</v>
      </c>
      <c r="E42" s="62" t="str">
        <f>VLOOKUP($D$3:$D$213,职称信息表!$B$3:$D$161,3,FALSE)</f>
        <v>副教授</v>
      </c>
      <c r="F42" s="62" t="str">
        <f>VLOOKUP($D$3:$D$213,职称信息表!$B$2:$E$161,4,FALSE)</f>
        <v>专任教师</v>
      </c>
      <c r="G42" s="62" t="str">
        <f>VLOOKUP($D$3:$D$213,职称信息表!$B$3:$F$161,5,FALSE)</f>
        <v>副高</v>
      </c>
      <c r="H42" s="60">
        <f>VLOOKUP(D42:D252,工作量!C42:H274,6,FALSE)</f>
        <v>894.80000000000007</v>
      </c>
      <c r="I42" s="60">
        <f>VLOOKUP(D42:D252,工作量!C42:J274,8,FALSE)</f>
        <v>100</v>
      </c>
      <c r="J42" s="53" t="e">
        <f>VLOOKUP($D$3:$D$213,#REF!,3,FALSE)</f>
        <v>#REF!</v>
      </c>
      <c r="K42" s="53" t="e">
        <f>VLOOKUP($D$3:$D$213,#REF!,3,FALSE)</f>
        <v>#REF!</v>
      </c>
      <c r="L42" s="53" t="e">
        <f t="shared" si="11"/>
        <v>#REF!</v>
      </c>
      <c r="M42" s="61">
        <v>25</v>
      </c>
      <c r="N42" s="60">
        <f t="shared" si="0"/>
        <v>89.72039473684211</v>
      </c>
      <c r="O42" s="53">
        <v>18</v>
      </c>
      <c r="P42" s="53"/>
      <c r="Q42" s="63">
        <f t="shared" si="1"/>
        <v>18</v>
      </c>
      <c r="R42" s="53"/>
      <c r="S42" s="53"/>
      <c r="T42" s="53"/>
      <c r="U42" s="53"/>
      <c r="V42" s="53"/>
      <c r="W42" s="57">
        <f t="shared" si="2"/>
        <v>0</v>
      </c>
      <c r="X42" s="63">
        <f t="shared" si="3"/>
        <v>18</v>
      </c>
      <c r="Y42" s="57"/>
      <c r="Z42" s="57"/>
      <c r="AA42" s="57"/>
      <c r="AB42" s="57">
        <f t="shared" si="4"/>
        <v>0</v>
      </c>
      <c r="AC42" s="57">
        <v>22</v>
      </c>
      <c r="AD42" s="53">
        <v>40</v>
      </c>
      <c r="AE42" s="57"/>
      <c r="AF42" s="57">
        <f t="shared" si="5"/>
        <v>62</v>
      </c>
      <c r="AG42" s="57"/>
      <c r="AH42" s="57">
        <f t="shared" si="6"/>
        <v>0</v>
      </c>
      <c r="AI42" s="63">
        <f t="shared" si="7"/>
        <v>62</v>
      </c>
      <c r="AJ42" s="87">
        <f t="shared" si="8"/>
        <v>269.72039473684208</v>
      </c>
      <c r="AK42" s="97"/>
    </row>
    <row r="43" spans="1:37" ht="14">
      <c r="A43" s="53">
        <v>41</v>
      </c>
      <c r="B43" s="54" t="s">
        <v>490</v>
      </c>
      <c r="C43" s="55" t="s">
        <v>33</v>
      </c>
      <c r="D43" s="56" t="s">
        <v>34</v>
      </c>
      <c r="E43" s="62" t="str">
        <f>VLOOKUP($D$3:$D$213,职称信息表!$B$3:$D$161,3,FALSE)</f>
        <v>讲师</v>
      </c>
      <c r="F43" s="62" t="str">
        <f>VLOOKUP($D$3:$D$213,职称信息表!$B$2:$E$161,4,FALSE)</f>
        <v>专任教师</v>
      </c>
      <c r="G43" s="62" t="str">
        <f>VLOOKUP($D$3:$D$213,职称信息表!$B$3:$F$161,5,FALSE)</f>
        <v>中级</v>
      </c>
      <c r="H43" s="60">
        <f>VLOOKUP(D43:D253,工作量!C43:H275,6,FALSE)</f>
        <v>602.96799999999996</v>
      </c>
      <c r="I43" s="60">
        <f>VLOOKUP(D43:D253,工作量!C43:J275,8,FALSE)</f>
        <v>96.173079217364375</v>
      </c>
      <c r="J43" s="53" t="e">
        <f>VLOOKUP($D$3:$D$213,#REF!,3,FALSE)</f>
        <v>#REF!</v>
      </c>
      <c r="K43" s="53" t="e">
        <f>VLOOKUP($D$3:$D$213,#REF!,3,FALSE)</f>
        <v>#REF!</v>
      </c>
      <c r="L43" s="53" t="e">
        <f t="shared" si="11"/>
        <v>#REF!</v>
      </c>
      <c r="M43" s="61">
        <v>94</v>
      </c>
      <c r="N43" s="60">
        <f t="shared" si="0"/>
        <v>61.348684210526322</v>
      </c>
      <c r="O43" s="53"/>
      <c r="P43" s="53"/>
      <c r="Q43" s="63">
        <f t="shared" si="1"/>
        <v>0</v>
      </c>
      <c r="R43" s="53"/>
      <c r="S43" s="53"/>
      <c r="T43" s="53"/>
      <c r="U43" s="53"/>
      <c r="V43" s="53"/>
      <c r="W43" s="57">
        <f t="shared" si="2"/>
        <v>0</v>
      </c>
      <c r="X43" s="63">
        <f t="shared" si="3"/>
        <v>0</v>
      </c>
      <c r="Y43" s="57"/>
      <c r="Z43" s="57"/>
      <c r="AA43" s="57"/>
      <c r="AB43" s="57">
        <f t="shared" si="4"/>
        <v>0</v>
      </c>
      <c r="AC43" s="57"/>
      <c r="AD43" s="53"/>
      <c r="AE43" s="57"/>
      <c r="AF43" s="57">
        <f t="shared" si="5"/>
        <v>0</v>
      </c>
      <c r="AG43" s="57"/>
      <c r="AH43" s="57">
        <f t="shared" si="6"/>
        <v>0</v>
      </c>
      <c r="AI43" s="63">
        <f t="shared" si="7"/>
        <v>0</v>
      </c>
      <c r="AJ43" s="87">
        <f t="shared" si="8"/>
        <v>157.5217634278907</v>
      </c>
      <c r="AK43" s="97"/>
    </row>
    <row r="44" spans="1:37" ht="14">
      <c r="A44" s="53">
        <v>42</v>
      </c>
      <c r="B44" s="54" t="s">
        <v>490</v>
      </c>
      <c r="C44" s="55" t="s">
        <v>359</v>
      </c>
      <c r="D44" s="56" t="s">
        <v>211</v>
      </c>
      <c r="E44" s="62" t="str">
        <f>VLOOKUP($D$3:$D$213,职称信息表!$B$3:$D$161,3,FALSE)</f>
        <v>讲师</v>
      </c>
      <c r="F44" s="62" t="str">
        <f>VLOOKUP($D$3:$D$213,职称信息表!$B$2:$E$161,4,FALSE)</f>
        <v>专任教师</v>
      </c>
      <c r="G44" s="62" t="str">
        <f>VLOOKUP($D$3:$D$213,职称信息表!$B$3:$F$161,5,FALSE)</f>
        <v>中级</v>
      </c>
      <c r="H44" s="60">
        <f>VLOOKUP(D44:D254,工作量!C44:H276,6,FALSE)</f>
        <v>335.44080000000002</v>
      </c>
      <c r="I44" s="60">
        <f>VLOOKUP(D44:D254,工作量!C44:J276,8,FALSE)</f>
        <v>53.502631368722859</v>
      </c>
      <c r="J44" s="53" t="e">
        <f>VLOOKUP($D$3:$D$213,#REF!,3,FALSE)</f>
        <v>#REF!</v>
      </c>
      <c r="K44" s="53" t="e">
        <f>VLOOKUP($D$3:$D$213,#REF!,3,FALSE)</f>
        <v>#REF!</v>
      </c>
      <c r="L44" s="53" t="e">
        <f t="shared" si="11"/>
        <v>#REF!</v>
      </c>
      <c r="M44" s="61">
        <v>148</v>
      </c>
      <c r="N44" s="60">
        <f t="shared" si="0"/>
        <v>39.144736842105267</v>
      </c>
      <c r="O44" s="53"/>
      <c r="P44" s="53"/>
      <c r="Q44" s="63">
        <f t="shared" si="1"/>
        <v>0</v>
      </c>
      <c r="R44" s="53"/>
      <c r="S44" s="53"/>
      <c r="T44" s="53"/>
      <c r="U44" s="53"/>
      <c r="V44" s="53"/>
      <c r="W44" s="57">
        <f t="shared" si="2"/>
        <v>0</v>
      </c>
      <c r="X44" s="63">
        <f t="shared" si="3"/>
        <v>0</v>
      </c>
      <c r="Y44" s="57"/>
      <c r="Z44" s="57"/>
      <c r="AA44" s="57"/>
      <c r="AB44" s="57">
        <f t="shared" si="4"/>
        <v>0</v>
      </c>
      <c r="AC44" s="57"/>
      <c r="AD44" s="53"/>
      <c r="AE44" s="57"/>
      <c r="AF44" s="57">
        <f t="shared" si="5"/>
        <v>0</v>
      </c>
      <c r="AG44" s="57"/>
      <c r="AH44" s="57">
        <f t="shared" si="6"/>
        <v>0</v>
      </c>
      <c r="AI44" s="63">
        <f t="shared" si="7"/>
        <v>0</v>
      </c>
      <c r="AJ44" s="87">
        <f t="shared" si="8"/>
        <v>92.64736821082812</v>
      </c>
      <c r="AK44" s="97"/>
    </row>
    <row r="45" spans="1:37" ht="14">
      <c r="A45" s="53">
        <v>43</v>
      </c>
      <c r="B45" s="54" t="s">
        <v>490</v>
      </c>
      <c r="C45" s="55" t="s">
        <v>356</v>
      </c>
      <c r="D45" s="56" t="s">
        <v>236</v>
      </c>
      <c r="E45" s="62" t="str">
        <f>VLOOKUP($D$3:$D$213,职称信息表!$B$3:$D$161,3,FALSE)</f>
        <v>讲师</v>
      </c>
      <c r="F45" s="62" t="str">
        <f>VLOOKUP($D$3:$D$213,职称信息表!$B$2:$E$161,4,FALSE)</f>
        <v>专任教师</v>
      </c>
      <c r="G45" s="62" t="str">
        <f>VLOOKUP($D$3:$D$213,职称信息表!$B$3:$F$161,5,FALSE)</f>
        <v>中级</v>
      </c>
      <c r="H45" s="60">
        <f>VLOOKUP(D45:D255,工作量!C45:H277,6,FALSE)</f>
        <v>441.65760000000006</v>
      </c>
      <c r="I45" s="60">
        <f>VLOOKUP(D45:D255,工作量!C45:J277,8,FALSE)</f>
        <v>70.44415516536705</v>
      </c>
      <c r="J45" s="53" t="e">
        <f>VLOOKUP($D$3:$D$213,#REF!,3,FALSE)</f>
        <v>#REF!</v>
      </c>
      <c r="K45" s="53" t="e">
        <f>VLOOKUP($D$3:$D$213,#REF!,3,FALSE)</f>
        <v>#REF!</v>
      </c>
      <c r="L45" s="53" t="e">
        <f t="shared" si="11"/>
        <v>#REF!</v>
      </c>
      <c r="M45" s="61">
        <v>38</v>
      </c>
      <c r="N45" s="60">
        <f t="shared" si="0"/>
        <v>84.375</v>
      </c>
      <c r="O45" s="53"/>
      <c r="P45" s="53">
        <v>19</v>
      </c>
      <c r="Q45" s="63">
        <f t="shared" si="1"/>
        <v>19</v>
      </c>
      <c r="R45" s="53"/>
      <c r="S45" s="53"/>
      <c r="T45" s="53"/>
      <c r="U45" s="53"/>
      <c r="V45" s="53"/>
      <c r="W45" s="57">
        <f t="shared" si="2"/>
        <v>0</v>
      </c>
      <c r="X45" s="63">
        <f t="shared" si="3"/>
        <v>19</v>
      </c>
      <c r="Y45" s="57"/>
      <c r="Z45" s="57"/>
      <c r="AA45" s="57"/>
      <c r="AB45" s="57">
        <f t="shared" si="4"/>
        <v>0</v>
      </c>
      <c r="AC45" s="57"/>
      <c r="AD45" s="53"/>
      <c r="AE45" s="57"/>
      <c r="AF45" s="57">
        <f t="shared" si="5"/>
        <v>0</v>
      </c>
      <c r="AG45" s="57"/>
      <c r="AH45" s="57">
        <f t="shared" si="6"/>
        <v>0</v>
      </c>
      <c r="AI45" s="63">
        <f t="shared" si="7"/>
        <v>0</v>
      </c>
      <c r="AJ45" s="87">
        <f t="shared" si="8"/>
        <v>173.81915516536705</v>
      </c>
      <c r="AK45" s="97"/>
    </row>
    <row r="46" spans="1:37" ht="14">
      <c r="A46" s="53">
        <v>44</v>
      </c>
      <c r="B46" s="54" t="s">
        <v>490</v>
      </c>
      <c r="C46" s="55" t="s">
        <v>288</v>
      </c>
      <c r="D46" s="56" t="s">
        <v>260</v>
      </c>
      <c r="E46" s="62" t="str">
        <f>VLOOKUP($D$3:$D$213,职称信息表!$B$3:$D$161,3,FALSE)</f>
        <v>副教授</v>
      </c>
      <c r="F46" s="62" t="str">
        <f>VLOOKUP($D$3:$D$213,职称信息表!$B$2:$E$161,4,FALSE)</f>
        <v>专任教师</v>
      </c>
      <c r="G46" s="62" t="str">
        <f>VLOOKUP($D$3:$D$213,职称信息表!$B$3:$F$161,5,FALSE)</f>
        <v>副高</v>
      </c>
      <c r="H46" s="60">
        <f>VLOOKUP(D46:D256,工作量!C46:H278,6,FALSE)</f>
        <v>160.36000000000001</v>
      </c>
      <c r="I46" s="60">
        <f>VLOOKUP(D46:D256,工作量!C46:J278,8,FALSE)</f>
        <v>25.577335751311104</v>
      </c>
      <c r="J46" s="53"/>
      <c r="K46" s="53"/>
      <c r="L46" s="53"/>
      <c r="M46" s="61">
        <v>153</v>
      </c>
      <c r="N46" s="60">
        <f t="shared" si="0"/>
        <v>37.088815789473692</v>
      </c>
      <c r="O46" s="53"/>
      <c r="P46" s="53"/>
      <c r="Q46" s="63">
        <f t="shared" si="1"/>
        <v>0</v>
      </c>
      <c r="R46" s="53"/>
      <c r="S46" s="53"/>
      <c r="T46" s="53"/>
      <c r="U46" s="53"/>
      <c r="V46" s="53"/>
      <c r="W46" s="57">
        <f t="shared" si="2"/>
        <v>0</v>
      </c>
      <c r="X46" s="63">
        <f t="shared" si="3"/>
        <v>0</v>
      </c>
      <c r="Y46" s="57"/>
      <c r="Z46" s="57"/>
      <c r="AA46" s="57"/>
      <c r="AB46" s="57">
        <f t="shared" si="4"/>
        <v>0</v>
      </c>
      <c r="AC46" s="57"/>
      <c r="AD46" s="53"/>
      <c r="AE46" s="57"/>
      <c r="AF46" s="57">
        <f t="shared" si="5"/>
        <v>0</v>
      </c>
      <c r="AG46" s="57"/>
      <c r="AH46" s="57">
        <f t="shared" si="6"/>
        <v>0</v>
      </c>
      <c r="AI46" s="63">
        <f t="shared" si="7"/>
        <v>0</v>
      </c>
      <c r="AJ46" s="87">
        <f t="shared" si="8"/>
        <v>62.666151540784796</v>
      </c>
      <c r="AK46" s="97"/>
    </row>
    <row r="47" spans="1:37" ht="14">
      <c r="A47" s="77">
        <v>45</v>
      </c>
      <c r="B47" s="78" t="s">
        <v>490</v>
      </c>
      <c r="C47" s="79" t="s">
        <v>393</v>
      </c>
      <c r="D47" s="80" t="s">
        <v>286</v>
      </c>
      <c r="E47" s="77" t="str">
        <f>VLOOKUP($D$3:$D$213,职称信息表!$B$3:$D$161,3,FALSE)</f>
        <v>校聘副研究员</v>
      </c>
      <c r="F47" s="77" t="str">
        <f>VLOOKUP($D$3:$D$213,职称信息表!$B$2:$E$161,4,FALSE)</f>
        <v>专任教师</v>
      </c>
      <c r="G47" s="77" t="str">
        <f>VLOOKUP($D$3:$D$213,职称信息表!$B$3:$F$161,5,FALSE)</f>
        <v>副高</v>
      </c>
      <c r="H47" s="81">
        <f>VLOOKUP(D47:D257,工作量!C47:H279,6,FALSE)</f>
        <v>0</v>
      </c>
      <c r="I47" s="81">
        <f>VLOOKUP(D47:D257,工作量!C47:J279,8,FALSE)</f>
        <v>0</v>
      </c>
      <c r="J47" s="77"/>
      <c r="K47" s="77"/>
      <c r="L47" s="77"/>
      <c r="M47" s="77">
        <v>153</v>
      </c>
      <c r="N47" s="81">
        <f t="shared" si="0"/>
        <v>37.088815789473692</v>
      </c>
      <c r="O47" s="77"/>
      <c r="P47" s="77"/>
      <c r="Q47" s="77">
        <f t="shared" si="1"/>
        <v>0</v>
      </c>
      <c r="R47" s="77"/>
      <c r="S47" s="77"/>
      <c r="T47" s="77"/>
      <c r="U47" s="77"/>
      <c r="V47" s="77"/>
      <c r="W47" s="82">
        <f t="shared" si="2"/>
        <v>0</v>
      </c>
      <c r="X47" s="77">
        <f t="shared" si="3"/>
        <v>0</v>
      </c>
      <c r="Y47" s="82"/>
      <c r="Z47" s="82"/>
      <c r="AA47" s="82"/>
      <c r="AB47" s="82">
        <f t="shared" si="4"/>
        <v>0</v>
      </c>
      <c r="AC47" s="82"/>
      <c r="AD47" s="77"/>
      <c r="AE47" s="82"/>
      <c r="AF47" s="82">
        <f t="shared" si="5"/>
        <v>0</v>
      </c>
      <c r="AG47" s="82"/>
      <c r="AH47" s="82">
        <f t="shared" si="6"/>
        <v>0</v>
      </c>
      <c r="AI47" s="77">
        <f t="shared" si="7"/>
        <v>0</v>
      </c>
      <c r="AJ47" s="85">
        <f t="shared" si="8"/>
        <v>37.088815789473692</v>
      </c>
      <c r="AK47" s="83" t="s">
        <v>608</v>
      </c>
    </row>
    <row r="48" spans="1:37" ht="14">
      <c r="A48" s="53">
        <v>46</v>
      </c>
      <c r="B48" s="54" t="s">
        <v>490</v>
      </c>
      <c r="C48" s="55" t="s">
        <v>385</v>
      </c>
      <c r="D48" s="56" t="s">
        <v>270</v>
      </c>
      <c r="E48" s="99" t="s">
        <v>634</v>
      </c>
      <c r="F48" s="62" t="str">
        <f>VLOOKUP($D$3:$D$213,职称信息表!$B$2:$E$161,4,FALSE)</f>
        <v>专任教师</v>
      </c>
      <c r="G48" s="62" t="str">
        <f>VLOOKUP($D$3:$D$213,职称信息表!$B$3:$F$161,5,FALSE)</f>
        <v>副高</v>
      </c>
      <c r="H48" s="60">
        <f>VLOOKUP(D48:D258,工作量!C48:H280,6,FALSE)</f>
        <v>194.24650000000003</v>
      </c>
      <c r="I48" s="60">
        <f>VLOOKUP(D48:D258,工作量!C48:J280,8,FALSE)</f>
        <v>30.982214698285436</v>
      </c>
      <c r="J48" s="53" t="e">
        <f>VLOOKUP($D$3:$D$213,#REF!,3,FALSE)</f>
        <v>#REF!</v>
      </c>
      <c r="K48" s="53" t="e">
        <f>VLOOKUP($D$3:$D$213,#REF!,3,FALSE)</f>
        <v>#REF!</v>
      </c>
      <c r="L48" s="53" t="e">
        <f>AVERAGE(J48:K48)</f>
        <v>#REF!</v>
      </c>
      <c r="M48" s="61">
        <v>124</v>
      </c>
      <c r="N48" s="60">
        <f t="shared" si="0"/>
        <v>49.01315789473685</v>
      </c>
      <c r="O48" s="53"/>
      <c r="P48" s="53"/>
      <c r="Q48" s="63">
        <f t="shared" si="1"/>
        <v>0</v>
      </c>
      <c r="R48" s="53"/>
      <c r="S48" s="53"/>
      <c r="T48" s="53"/>
      <c r="U48" s="53"/>
      <c r="V48" s="53"/>
      <c r="W48" s="57">
        <f t="shared" si="2"/>
        <v>0</v>
      </c>
      <c r="X48" s="63">
        <f t="shared" si="3"/>
        <v>0</v>
      </c>
      <c r="Y48" s="57"/>
      <c r="Z48" s="57"/>
      <c r="AA48" s="57"/>
      <c r="AB48" s="57">
        <f t="shared" si="4"/>
        <v>0</v>
      </c>
      <c r="AC48" s="57"/>
      <c r="AD48" s="53"/>
      <c r="AE48" s="57"/>
      <c r="AF48" s="57">
        <f t="shared" si="5"/>
        <v>0</v>
      </c>
      <c r="AG48" s="57"/>
      <c r="AH48" s="57">
        <f t="shared" si="6"/>
        <v>0</v>
      </c>
      <c r="AI48" s="63">
        <f t="shared" si="7"/>
        <v>0</v>
      </c>
      <c r="AJ48" s="87">
        <f t="shared" si="8"/>
        <v>79.995372593022282</v>
      </c>
      <c r="AK48" s="97"/>
    </row>
    <row r="49" spans="1:37" ht="14">
      <c r="A49" s="77">
        <v>47</v>
      </c>
      <c r="B49" s="78" t="s">
        <v>490</v>
      </c>
      <c r="C49" s="79" t="s">
        <v>540</v>
      </c>
      <c r="D49" s="80" t="s">
        <v>269</v>
      </c>
      <c r="E49" s="77">
        <f>VLOOKUP($D$3:$D$213,职称信息表!$B$3:$D$161,3,FALSE)</f>
        <v>0</v>
      </c>
      <c r="F49" s="77" t="str">
        <f>VLOOKUP($D$3:$D$213,职称信息表!$B$2:$E$161,4,FALSE)</f>
        <v>专任教师</v>
      </c>
      <c r="G49" s="77" t="str">
        <f>VLOOKUP($D$3:$D$213,职称信息表!$B$3:$F$161,5,FALSE)</f>
        <v>副高</v>
      </c>
      <c r="H49" s="81">
        <f>VLOOKUP(D49:D259,工作量!C49:H281,6,FALSE)</f>
        <v>0</v>
      </c>
      <c r="I49" s="81">
        <f>VLOOKUP(D49:D259,工作量!C49:J281,8,FALSE)</f>
        <v>0</v>
      </c>
      <c r="J49" s="77"/>
      <c r="K49" s="77"/>
      <c r="L49" s="77"/>
      <c r="M49" s="77">
        <v>153</v>
      </c>
      <c r="N49" s="81">
        <f t="shared" si="0"/>
        <v>37.088815789473692</v>
      </c>
      <c r="O49" s="77"/>
      <c r="P49" s="77"/>
      <c r="Q49" s="77">
        <f t="shared" si="1"/>
        <v>0</v>
      </c>
      <c r="R49" s="77"/>
      <c r="S49" s="77"/>
      <c r="T49" s="77"/>
      <c r="U49" s="77"/>
      <c r="V49" s="77"/>
      <c r="W49" s="82">
        <f t="shared" si="2"/>
        <v>0</v>
      </c>
      <c r="X49" s="77">
        <f t="shared" si="3"/>
        <v>0</v>
      </c>
      <c r="Y49" s="82"/>
      <c r="Z49" s="82"/>
      <c r="AA49" s="82"/>
      <c r="AB49" s="82">
        <f t="shared" si="4"/>
        <v>0</v>
      </c>
      <c r="AC49" s="82"/>
      <c r="AD49" s="77"/>
      <c r="AE49" s="82"/>
      <c r="AF49" s="82">
        <f t="shared" si="5"/>
        <v>0</v>
      </c>
      <c r="AG49" s="82"/>
      <c r="AH49" s="82">
        <f t="shared" si="6"/>
        <v>0</v>
      </c>
      <c r="AI49" s="77">
        <f t="shared" si="7"/>
        <v>0</v>
      </c>
      <c r="AJ49" s="85">
        <f t="shared" si="8"/>
        <v>37.088815789473692</v>
      </c>
      <c r="AK49" s="91" t="s">
        <v>607</v>
      </c>
    </row>
    <row r="50" spans="1:37" ht="14">
      <c r="A50" s="69">
        <v>48</v>
      </c>
      <c r="B50" s="73" t="s">
        <v>490</v>
      </c>
      <c r="C50" s="75" t="s">
        <v>541</v>
      </c>
      <c r="D50" s="64" t="s">
        <v>331</v>
      </c>
      <c r="E50" s="69">
        <f>VLOOKUP($D$3:$D$213,职称信息表!$B$3:$D$161,3,FALSE)</f>
        <v>0</v>
      </c>
      <c r="F50" s="69" t="str">
        <f>VLOOKUP($D$3:$D$213,职称信息表!$B$2:$E$161,4,FALSE)</f>
        <v>专任教师</v>
      </c>
      <c r="G50" s="69">
        <f>VLOOKUP($D$3:$D$213,职称信息表!$B$3:$F$161,5,FALSE)</f>
        <v>0</v>
      </c>
      <c r="H50" s="70">
        <f>VLOOKUP(D50:D260,工作量!C50:H282,6,FALSE)</f>
        <v>72</v>
      </c>
      <c r="I50" s="70">
        <f>VLOOKUP(D50:D260,工作量!C50:J282,8,FALSE)</f>
        <v>11.483962173200295</v>
      </c>
      <c r="J50" s="69" t="e">
        <f>VLOOKUP($D$3:$D$213,#REF!,3,FALSE)</f>
        <v>#REF!</v>
      </c>
      <c r="K50" s="69"/>
      <c r="L50" s="69" t="e">
        <f>AVERAGE(J50:K50)</f>
        <v>#REF!</v>
      </c>
      <c r="M50" s="69">
        <v>69</v>
      </c>
      <c r="N50" s="70">
        <f t="shared" si="0"/>
        <v>71.62828947368422</v>
      </c>
      <c r="O50" s="69"/>
      <c r="P50" s="69"/>
      <c r="Q50" s="69">
        <f t="shared" si="1"/>
        <v>0</v>
      </c>
      <c r="R50" s="69"/>
      <c r="S50" s="69"/>
      <c r="T50" s="69"/>
      <c r="U50" s="69"/>
      <c r="V50" s="69"/>
      <c r="W50" s="71">
        <f t="shared" si="2"/>
        <v>0</v>
      </c>
      <c r="X50" s="69">
        <f t="shared" si="3"/>
        <v>0</v>
      </c>
      <c r="Y50" s="71"/>
      <c r="Z50" s="71"/>
      <c r="AA50" s="71"/>
      <c r="AB50" s="71">
        <f t="shared" si="4"/>
        <v>0</v>
      </c>
      <c r="AC50" s="71"/>
      <c r="AD50" s="69"/>
      <c r="AE50" s="71"/>
      <c r="AF50" s="71">
        <f t="shared" si="5"/>
        <v>0</v>
      </c>
      <c r="AG50" s="71"/>
      <c r="AH50" s="71">
        <f t="shared" si="6"/>
        <v>0</v>
      </c>
      <c r="AI50" s="69">
        <f t="shared" si="7"/>
        <v>0</v>
      </c>
      <c r="AJ50" s="86">
        <f t="shared" si="8"/>
        <v>83.112251646884516</v>
      </c>
      <c r="AK50" s="92" t="s">
        <v>565</v>
      </c>
    </row>
    <row r="51" spans="1:37" ht="14">
      <c r="A51" s="77">
        <v>49</v>
      </c>
      <c r="B51" s="78" t="s">
        <v>491</v>
      </c>
      <c r="C51" s="79" t="s">
        <v>293</v>
      </c>
      <c r="D51" s="96" t="s">
        <v>252</v>
      </c>
      <c r="E51" s="77" t="str">
        <f>VLOOKUP($D$3:$D$213,职称信息表!$B$3:$D$161,3,FALSE)</f>
        <v>研究员</v>
      </c>
      <c r="F51" s="77" t="str">
        <f>VLOOKUP($D$3:$D$213,职称信息表!$B$2:$E$161,4,FALSE)</f>
        <v>专任教师</v>
      </c>
      <c r="G51" s="77" t="str">
        <f>VLOOKUP($D$3:$D$213,职称信息表!$B$3:$F$161,5,FALSE)</f>
        <v>正高</v>
      </c>
      <c r="H51" s="81">
        <f>VLOOKUP(D51:D261,工作量!C51:H283,6,FALSE)</f>
        <v>106.88000000000001</v>
      </c>
      <c r="I51" s="81">
        <f>VLOOKUP(D51:D261,工作量!C51:J283,8,FALSE)</f>
        <v>17.047303848217329</v>
      </c>
      <c r="J51" s="77"/>
      <c r="K51" s="77"/>
      <c r="L51" s="77"/>
      <c r="M51" s="77">
        <v>153</v>
      </c>
      <c r="N51" s="81">
        <f t="shared" si="0"/>
        <v>37.088815789473692</v>
      </c>
      <c r="O51" s="77"/>
      <c r="P51" s="77"/>
      <c r="Q51" s="77">
        <f t="shared" si="1"/>
        <v>0</v>
      </c>
      <c r="R51" s="77"/>
      <c r="S51" s="77"/>
      <c r="T51" s="77"/>
      <c r="U51" s="77"/>
      <c r="V51" s="77"/>
      <c r="W51" s="83">
        <f t="shared" si="2"/>
        <v>0</v>
      </c>
      <c r="X51" s="77">
        <f t="shared" si="3"/>
        <v>0</v>
      </c>
      <c r="Y51" s="83"/>
      <c r="Z51" s="83"/>
      <c r="AA51" s="83"/>
      <c r="AB51" s="83">
        <f t="shared" si="4"/>
        <v>0</v>
      </c>
      <c r="AC51" s="83"/>
      <c r="AD51" s="77"/>
      <c r="AE51" s="83"/>
      <c r="AF51" s="83">
        <f t="shared" si="5"/>
        <v>0</v>
      </c>
      <c r="AG51" s="83"/>
      <c r="AH51" s="83">
        <f t="shared" si="6"/>
        <v>0</v>
      </c>
      <c r="AI51" s="77">
        <f t="shared" si="7"/>
        <v>0</v>
      </c>
      <c r="AJ51" s="85">
        <f t="shared" si="8"/>
        <v>54.136119637691024</v>
      </c>
      <c r="AK51" s="83" t="s">
        <v>608</v>
      </c>
    </row>
    <row r="52" spans="1:37" s="103" customFormat="1" ht="14">
      <c r="A52" s="77">
        <v>50</v>
      </c>
      <c r="B52" s="78" t="s">
        <v>491</v>
      </c>
      <c r="C52" s="79" t="s">
        <v>542</v>
      </c>
      <c r="D52" s="96" t="s">
        <v>319</v>
      </c>
      <c r="E52" s="77" t="s">
        <v>581</v>
      </c>
      <c r="F52" s="102" t="s">
        <v>625</v>
      </c>
      <c r="G52" s="77" t="s">
        <v>624</v>
      </c>
      <c r="H52" s="81">
        <f>VLOOKUP(D52:D262,工作量!C52:H284,6,FALSE)</f>
        <v>20</v>
      </c>
      <c r="I52" s="81">
        <f>VLOOKUP(D52:D262,工作量!C52:J284,8,FALSE)</f>
        <v>3.1899894925556374</v>
      </c>
      <c r="J52" s="63"/>
      <c r="K52" s="63"/>
      <c r="L52" s="63"/>
      <c r="M52" s="77">
        <v>153</v>
      </c>
      <c r="N52" s="81">
        <f t="shared" si="0"/>
        <v>37.088815789473692</v>
      </c>
      <c r="O52" s="77"/>
      <c r="P52" s="77">
        <v>6</v>
      </c>
      <c r="Q52" s="77">
        <f t="shared" si="1"/>
        <v>6</v>
      </c>
      <c r="R52" s="77"/>
      <c r="S52" s="77"/>
      <c r="T52" s="77">
        <v>7</v>
      </c>
      <c r="U52" s="77"/>
      <c r="V52" s="77"/>
      <c r="W52" s="83">
        <f t="shared" si="2"/>
        <v>7</v>
      </c>
      <c r="X52" s="77">
        <f t="shared" si="3"/>
        <v>13</v>
      </c>
      <c r="Y52" s="83"/>
      <c r="Z52" s="83"/>
      <c r="AA52" s="83"/>
      <c r="AB52" s="83">
        <f t="shared" si="4"/>
        <v>0</v>
      </c>
      <c r="AC52" s="83">
        <v>7</v>
      </c>
      <c r="AD52" s="77"/>
      <c r="AE52" s="83"/>
      <c r="AF52" s="83">
        <f t="shared" si="5"/>
        <v>7</v>
      </c>
      <c r="AG52" s="83"/>
      <c r="AH52" s="83">
        <f t="shared" si="6"/>
        <v>0</v>
      </c>
      <c r="AI52" s="77">
        <f t="shared" si="7"/>
        <v>7</v>
      </c>
      <c r="AJ52" s="85">
        <f t="shared" si="8"/>
        <v>60.278805282029332</v>
      </c>
      <c r="AK52" s="104" t="s">
        <v>632</v>
      </c>
    </row>
    <row r="53" spans="1:37" ht="14">
      <c r="A53" s="53">
        <v>51</v>
      </c>
      <c r="B53" s="54" t="s">
        <v>491</v>
      </c>
      <c r="C53" s="55" t="s">
        <v>298</v>
      </c>
      <c r="D53" s="56" t="s">
        <v>299</v>
      </c>
      <c r="E53" s="62" t="str">
        <f>VLOOKUP($D$3:$D$213,职称信息表!$B$3:$D$161,3,FALSE)</f>
        <v>教授</v>
      </c>
      <c r="F53" s="62" t="str">
        <f>VLOOKUP($D$3:$D$213,职称信息表!$B$2:$E$161,4,FALSE)</f>
        <v>专任教师</v>
      </c>
      <c r="G53" s="62" t="str">
        <f>VLOOKUP($D$3:$D$213,职称信息表!$B$3:$F$161,5,FALSE)</f>
        <v>正高</v>
      </c>
      <c r="H53" s="60">
        <f>VLOOKUP(D53:D263,工作量!C53:H285,6,FALSE)</f>
        <v>282.56319999999999</v>
      </c>
      <c r="I53" s="60">
        <f>VLOOKUP(D53:D263,工作量!C53:J285,8,FALSE)</f>
        <v>45.06868194914486</v>
      </c>
      <c r="J53" s="53" t="e">
        <f>VLOOKUP($D$3:$D$213,#REF!,3,FALSE)</f>
        <v>#REF!</v>
      </c>
      <c r="K53" s="53" t="e">
        <f>VLOOKUP($D$3:$D$213,#REF!,3,FALSE)</f>
        <v>#REF!</v>
      </c>
      <c r="L53" s="53" t="e">
        <f t="shared" ref="L53:L60" si="12">AVERAGE(J53:K53)</f>
        <v>#REF!</v>
      </c>
      <c r="M53" s="61">
        <v>146</v>
      </c>
      <c r="N53" s="60">
        <f t="shared" si="0"/>
        <v>39.967105263157904</v>
      </c>
      <c r="O53" s="53"/>
      <c r="P53" s="53"/>
      <c r="Q53" s="63">
        <f t="shared" si="1"/>
        <v>0</v>
      </c>
      <c r="R53" s="53"/>
      <c r="S53" s="53"/>
      <c r="T53" s="53"/>
      <c r="U53" s="53"/>
      <c r="V53" s="53"/>
      <c r="W53" s="57">
        <f t="shared" si="2"/>
        <v>0</v>
      </c>
      <c r="X53" s="63">
        <f t="shared" si="3"/>
        <v>0</v>
      </c>
      <c r="Y53" s="57"/>
      <c r="Z53" s="57"/>
      <c r="AA53" s="57"/>
      <c r="AB53" s="57">
        <f t="shared" si="4"/>
        <v>0</v>
      </c>
      <c r="AC53" s="57"/>
      <c r="AD53" s="53"/>
      <c r="AE53" s="57"/>
      <c r="AF53" s="57">
        <f t="shared" si="5"/>
        <v>0</v>
      </c>
      <c r="AG53" s="57"/>
      <c r="AH53" s="57">
        <f t="shared" si="6"/>
        <v>0</v>
      </c>
      <c r="AI53" s="63">
        <f t="shared" si="7"/>
        <v>0</v>
      </c>
      <c r="AJ53" s="87">
        <f t="shared" si="8"/>
        <v>85.035787212302765</v>
      </c>
      <c r="AK53" s="93"/>
    </row>
    <row r="54" spans="1:37" ht="14">
      <c r="A54" s="94">
        <v>52</v>
      </c>
      <c r="B54" s="54" t="s">
        <v>491</v>
      </c>
      <c r="C54" s="66" t="s">
        <v>543</v>
      </c>
      <c r="D54" s="95" t="s">
        <v>320</v>
      </c>
      <c r="E54" s="94" t="str">
        <f>VLOOKUP($D$3:$D$213,职称信息表!$B$3:$D$161,3,FALSE)</f>
        <v>教授</v>
      </c>
      <c r="F54" s="94" t="str">
        <f>VLOOKUP($D$3:$D$213,职称信息表!$B$2:$E$161,4,FALSE)</f>
        <v>专任教师</v>
      </c>
      <c r="G54" s="94" t="str">
        <f>VLOOKUP($D$3:$D$213,职称信息表!$B$3:$F$161,5,FALSE)</f>
        <v>正高</v>
      </c>
      <c r="H54" s="60">
        <f>VLOOKUP(D54:D264,工作量!C54:H286,6,FALSE)</f>
        <v>48.008000000000003</v>
      </c>
      <c r="I54" s="60">
        <f>VLOOKUP(D54:D264,工作量!C54:J286,8,FALSE)</f>
        <v>7.6572507779305523</v>
      </c>
      <c r="J54" s="94" t="e">
        <f>VLOOKUP($D$3:$D$213,#REF!,3,FALSE)</f>
        <v>#REF!</v>
      </c>
      <c r="K54" s="94" t="e">
        <f>VLOOKUP($D$3:$D$213,#REF!,3,FALSE)</f>
        <v>#REF!</v>
      </c>
      <c r="L54" s="94" t="e">
        <f t="shared" si="12"/>
        <v>#REF!</v>
      </c>
      <c r="M54" s="94">
        <v>114</v>
      </c>
      <c r="N54" s="60">
        <f t="shared" si="0"/>
        <v>53.125000000000007</v>
      </c>
      <c r="O54" s="94"/>
      <c r="P54" s="94"/>
      <c r="Q54" s="94">
        <f t="shared" si="1"/>
        <v>0</v>
      </c>
      <c r="R54" s="94"/>
      <c r="S54" s="94"/>
      <c r="T54" s="94"/>
      <c r="U54" s="94"/>
      <c r="V54" s="94"/>
      <c r="W54" s="97">
        <f t="shared" si="2"/>
        <v>0</v>
      </c>
      <c r="X54" s="94">
        <f t="shared" si="3"/>
        <v>0</v>
      </c>
      <c r="Y54" s="97"/>
      <c r="Z54" s="97"/>
      <c r="AA54" s="97"/>
      <c r="AB54" s="97">
        <f t="shared" si="4"/>
        <v>0</v>
      </c>
      <c r="AC54" s="97"/>
      <c r="AD54" s="94"/>
      <c r="AE54" s="97"/>
      <c r="AF54" s="97">
        <f t="shared" si="5"/>
        <v>0</v>
      </c>
      <c r="AG54" s="97"/>
      <c r="AH54" s="97">
        <f t="shared" si="6"/>
        <v>0</v>
      </c>
      <c r="AI54" s="94">
        <f t="shared" si="7"/>
        <v>0</v>
      </c>
      <c r="AJ54" s="87">
        <f t="shared" si="8"/>
        <v>60.782250777930557</v>
      </c>
      <c r="AK54" s="93"/>
    </row>
    <row r="55" spans="1:37" ht="14">
      <c r="A55" s="77">
        <v>53</v>
      </c>
      <c r="B55" s="78" t="s">
        <v>491</v>
      </c>
      <c r="C55" s="79" t="s">
        <v>43</v>
      </c>
      <c r="D55" s="96" t="s">
        <v>44</v>
      </c>
      <c r="E55" s="77" t="str">
        <f>VLOOKUP($D$3:$D$213,职称信息表!$B$3:$D$161,3,FALSE)</f>
        <v>研究员</v>
      </c>
      <c r="F55" s="77" t="str">
        <f>VLOOKUP($D$3:$D$213,职称信息表!$B$2:$E$161,4,FALSE)</f>
        <v>专任教师</v>
      </c>
      <c r="G55" s="77" t="str">
        <f>VLOOKUP($D$3:$D$213,职称信息表!$B$3:$F$161,5,FALSE)</f>
        <v>正高</v>
      </c>
      <c r="H55" s="81">
        <f>VLOOKUP(D55:D265,工作量!C55:H287,6,FALSE)</f>
        <v>165.71519999999998</v>
      </c>
      <c r="I55" s="81">
        <f>VLOOKUP(D55:D265,工作量!C55:J287,8,FALSE)</f>
        <v>26.431487337837797</v>
      </c>
      <c r="J55" s="77"/>
      <c r="K55" s="77" t="e">
        <f>VLOOKUP($D$3:$D$213,#REF!,3,FALSE)</f>
        <v>#REF!</v>
      </c>
      <c r="L55" s="77" t="e">
        <f t="shared" si="12"/>
        <v>#REF!</v>
      </c>
      <c r="M55" s="77">
        <v>61</v>
      </c>
      <c r="N55" s="81">
        <f t="shared" si="0"/>
        <v>74.91776315789474</v>
      </c>
      <c r="O55" s="77"/>
      <c r="P55" s="77"/>
      <c r="Q55" s="77">
        <f t="shared" si="1"/>
        <v>0</v>
      </c>
      <c r="R55" s="77"/>
      <c r="S55" s="77"/>
      <c r="T55" s="77"/>
      <c r="U55" s="77"/>
      <c r="V55" s="77"/>
      <c r="W55" s="83">
        <f t="shared" si="2"/>
        <v>0</v>
      </c>
      <c r="X55" s="77">
        <f t="shared" si="3"/>
        <v>0</v>
      </c>
      <c r="Y55" s="83"/>
      <c r="Z55" s="83"/>
      <c r="AA55" s="83"/>
      <c r="AB55" s="83">
        <f t="shared" si="4"/>
        <v>0</v>
      </c>
      <c r="AC55" s="83"/>
      <c r="AD55" s="77"/>
      <c r="AE55" s="83"/>
      <c r="AF55" s="83">
        <f t="shared" si="5"/>
        <v>0</v>
      </c>
      <c r="AG55" s="83"/>
      <c r="AH55" s="83">
        <f t="shared" si="6"/>
        <v>0</v>
      </c>
      <c r="AI55" s="77">
        <f t="shared" si="7"/>
        <v>0</v>
      </c>
      <c r="AJ55" s="85">
        <f t="shared" si="8"/>
        <v>101.34925049573253</v>
      </c>
      <c r="AK55" s="83" t="s">
        <v>608</v>
      </c>
    </row>
    <row r="56" spans="1:37" ht="14">
      <c r="A56" s="53">
        <v>54</v>
      </c>
      <c r="B56" s="54" t="s">
        <v>491</v>
      </c>
      <c r="C56" s="55" t="s">
        <v>391</v>
      </c>
      <c r="D56" s="56" t="s">
        <v>51</v>
      </c>
      <c r="E56" s="62" t="str">
        <f>VLOOKUP($D$3:$D$213,职称信息表!$B$3:$D$161,3,FALSE)</f>
        <v>副研究员</v>
      </c>
      <c r="F56" s="62" t="str">
        <f>VLOOKUP($D$3:$D$213,职称信息表!$B$2:$E$161,4,FALSE)</f>
        <v>专任教师</v>
      </c>
      <c r="G56" s="62" t="str">
        <f>VLOOKUP($D$3:$D$213,职称信息表!$B$3:$F$161,5,FALSE)</f>
        <v>副高</v>
      </c>
      <c r="H56" s="60">
        <f>VLOOKUP(D56:D266,工作量!C56:H288,6,FALSE)</f>
        <v>231.52799999999999</v>
      </c>
      <c r="I56" s="60">
        <f>VLOOKUP(D56:D266,工作量!C56:J288,8,FALSE)</f>
        <v>36.92859436162108</v>
      </c>
      <c r="J56" s="53" t="e">
        <f>VLOOKUP($D$3:$D$213,#REF!,3,FALSE)</f>
        <v>#REF!</v>
      </c>
      <c r="K56" s="53" t="e">
        <f>VLOOKUP($D$3:$D$213,#REF!,3,FALSE)</f>
        <v>#REF!</v>
      </c>
      <c r="L56" s="53" t="e">
        <f t="shared" si="12"/>
        <v>#REF!</v>
      </c>
      <c r="M56" s="61">
        <v>151</v>
      </c>
      <c r="N56" s="60">
        <f t="shared" si="0"/>
        <v>37.911184210526322</v>
      </c>
      <c r="O56" s="53"/>
      <c r="P56" s="53"/>
      <c r="Q56" s="63">
        <f t="shared" si="1"/>
        <v>0</v>
      </c>
      <c r="R56" s="53"/>
      <c r="S56" s="53"/>
      <c r="T56" s="53"/>
      <c r="U56" s="53"/>
      <c r="V56" s="53"/>
      <c r="W56" s="57">
        <f t="shared" si="2"/>
        <v>0</v>
      </c>
      <c r="X56" s="63">
        <f t="shared" si="3"/>
        <v>0</v>
      </c>
      <c r="Y56" s="57"/>
      <c r="Z56" s="57"/>
      <c r="AA56" s="57"/>
      <c r="AB56" s="57">
        <f t="shared" si="4"/>
        <v>0</v>
      </c>
      <c r="AC56" s="57"/>
      <c r="AD56" s="53"/>
      <c r="AE56" s="57"/>
      <c r="AF56" s="57">
        <f t="shared" si="5"/>
        <v>0</v>
      </c>
      <c r="AG56" s="57"/>
      <c r="AH56" s="57">
        <f t="shared" si="6"/>
        <v>0</v>
      </c>
      <c r="AI56" s="63">
        <f t="shared" si="7"/>
        <v>0</v>
      </c>
      <c r="AJ56" s="87">
        <f t="shared" si="8"/>
        <v>74.839778572147395</v>
      </c>
      <c r="AK56" s="93"/>
    </row>
    <row r="57" spans="1:37" ht="14">
      <c r="A57" s="94">
        <v>55</v>
      </c>
      <c r="B57" s="54" t="s">
        <v>491</v>
      </c>
      <c r="C57" s="66" t="s">
        <v>77</v>
      </c>
      <c r="D57" s="95" t="s">
        <v>78</v>
      </c>
      <c r="E57" s="94" t="str">
        <f>VLOOKUP($D$3:$D$213,职称信息表!$B$3:$D$161,3,FALSE)</f>
        <v>教授</v>
      </c>
      <c r="F57" s="94" t="str">
        <f>VLOOKUP($D$3:$D$213,职称信息表!$B$2:$E$161,4,FALSE)</f>
        <v>专任教师</v>
      </c>
      <c r="G57" s="94" t="str">
        <f>VLOOKUP($D$3:$D$213,职称信息表!$B$3:$F$161,5,FALSE)</f>
        <v>正高</v>
      </c>
      <c r="H57" s="60">
        <f>VLOOKUP(D57:D267,工作量!C57:H289,6,FALSE)</f>
        <v>390.89</v>
      </c>
      <c r="I57" s="60">
        <f>VLOOKUP(D57:D267,工作量!C57:J289,8,FALSE)</f>
        <v>62.346749637253652</v>
      </c>
      <c r="J57" s="94" t="e">
        <f>VLOOKUP($D$3:$D$213,#REF!,3,FALSE)</f>
        <v>#REF!</v>
      </c>
      <c r="K57" s="94" t="e">
        <f>VLOOKUP($D$3:$D$213,#REF!,3,FALSE)</f>
        <v>#REF!</v>
      </c>
      <c r="L57" s="94" t="e">
        <f t="shared" si="12"/>
        <v>#REF!</v>
      </c>
      <c r="M57" s="94">
        <v>105</v>
      </c>
      <c r="N57" s="60">
        <f t="shared" si="0"/>
        <v>56.82565789473685</v>
      </c>
      <c r="O57" s="94"/>
      <c r="P57" s="94">
        <v>7</v>
      </c>
      <c r="Q57" s="94">
        <f t="shared" si="1"/>
        <v>7</v>
      </c>
      <c r="R57" s="94"/>
      <c r="S57" s="94"/>
      <c r="T57" s="94"/>
      <c r="U57" s="94"/>
      <c r="V57" s="94"/>
      <c r="W57" s="97">
        <f t="shared" si="2"/>
        <v>0</v>
      </c>
      <c r="X57" s="94">
        <f t="shared" si="3"/>
        <v>7</v>
      </c>
      <c r="Y57" s="97"/>
      <c r="Z57" s="97"/>
      <c r="AA57" s="97"/>
      <c r="AB57" s="97">
        <f t="shared" si="4"/>
        <v>0</v>
      </c>
      <c r="AC57" s="97"/>
      <c r="AD57" s="94"/>
      <c r="AE57" s="97"/>
      <c r="AF57" s="97">
        <f t="shared" si="5"/>
        <v>0</v>
      </c>
      <c r="AG57" s="97"/>
      <c r="AH57" s="97">
        <f t="shared" si="6"/>
        <v>0</v>
      </c>
      <c r="AI57" s="94">
        <f t="shared" si="7"/>
        <v>0</v>
      </c>
      <c r="AJ57" s="87">
        <f t="shared" si="8"/>
        <v>126.1724075319905</v>
      </c>
      <c r="AK57" s="93"/>
    </row>
    <row r="58" spans="1:37" ht="14">
      <c r="A58" s="53">
        <v>56</v>
      </c>
      <c r="B58" s="54" t="s">
        <v>491</v>
      </c>
      <c r="C58" s="55" t="s">
        <v>234</v>
      </c>
      <c r="D58" s="56" t="s">
        <v>235</v>
      </c>
      <c r="E58" s="62" t="str">
        <f>VLOOKUP($D$3:$D$213,职称信息表!$B$3:$D$161,3,FALSE)</f>
        <v>教授</v>
      </c>
      <c r="F58" s="62" t="str">
        <f>VLOOKUP($D$3:$D$213,职称信息表!$B$2:$E$161,4,FALSE)</f>
        <v>专任教师</v>
      </c>
      <c r="G58" s="62" t="str">
        <f>VLOOKUP($D$3:$D$213,职称信息表!$B$3:$F$161,5,FALSE)</f>
        <v>正高</v>
      </c>
      <c r="H58" s="60">
        <f>VLOOKUP(D58:D268,工作量!C58:H290,6,FALSE)</f>
        <v>725</v>
      </c>
      <c r="I58" s="60">
        <f>VLOOKUP(D58:D268,工作量!C58:J290,8,FALSE)</f>
        <v>100</v>
      </c>
      <c r="J58" s="53"/>
      <c r="K58" s="53" t="e">
        <f>VLOOKUP($D$3:$D$213,#REF!,3,FALSE)</f>
        <v>#REF!</v>
      </c>
      <c r="L58" s="53" t="e">
        <f t="shared" si="12"/>
        <v>#REF!</v>
      </c>
      <c r="M58" s="61">
        <v>18</v>
      </c>
      <c r="N58" s="60">
        <f t="shared" si="0"/>
        <v>92.598684210526315</v>
      </c>
      <c r="O58" s="53"/>
      <c r="P58" s="53"/>
      <c r="Q58" s="63">
        <f t="shared" si="1"/>
        <v>0</v>
      </c>
      <c r="R58" s="53"/>
      <c r="S58" s="53"/>
      <c r="T58" s="53">
        <v>7</v>
      </c>
      <c r="U58" s="53"/>
      <c r="V58" s="53"/>
      <c r="W58" s="57">
        <f t="shared" si="2"/>
        <v>7</v>
      </c>
      <c r="X58" s="63">
        <f t="shared" si="3"/>
        <v>7</v>
      </c>
      <c r="Y58" s="57"/>
      <c r="Z58" s="57"/>
      <c r="AA58" s="57">
        <v>8</v>
      </c>
      <c r="AB58" s="57">
        <f t="shared" si="4"/>
        <v>8</v>
      </c>
      <c r="AC58" s="57">
        <v>34</v>
      </c>
      <c r="AD58" s="53"/>
      <c r="AE58" s="57"/>
      <c r="AF58" s="57">
        <f t="shared" si="5"/>
        <v>34</v>
      </c>
      <c r="AG58" s="57"/>
      <c r="AH58" s="57">
        <f t="shared" si="6"/>
        <v>0</v>
      </c>
      <c r="AI58" s="63">
        <f t="shared" si="7"/>
        <v>42</v>
      </c>
      <c r="AJ58" s="87">
        <f t="shared" si="8"/>
        <v>241.5986842105263</v>
      </c>
      <c r="AK58" s="93"/>
    </row>
    <row r="59" spans="1:37" ht="14">
      <c r="A59" s="53">
        <v>57</v>
      </c>
      <c r="B59" s="54" t="s">
        <v>491</v>
      </c>
      <c r="C59" s="55" t="s">
        <v>94</v>
      </c>
      <c r="D59" s="56" t="s">
        <v>95</v>
      </c>
      <c r="E59" s="62" t="str">
        <f>VLOOKUP($D$3:$D$213,职称信息表!$B$3:$D$161,3,FALSE)</f>
        <v>副教授</v>
      </c>
      <c r="F59" s="62" t="str">
        <f>VLOOKUP($D$3:$D$213,职称信息表!$B$2:$E$161,4,FALSE)</f>
        <v>专任教师</v>
      </c>
      <c r="G59" s="62" t="str">
        <f>VLOOKUP($D$3:$D$213,职称信息表!$B$3:$F$161,5,FALSE)</f>
        <v>副高</v>
      </c>
      <c r="H59" s="60">
        <f>VLOOKUP(D59:D269,工作量!C59:H291,6,FALSE)</f>
        <v>197.98700000000002</v>
      </c>
      <c r="I59" s="60">
        <f>VLOOKUP(D59:D269,工作量!C59:J291,8,FALSE)</f>
        <v>31.578822483130654</v>
      </c>
      <c r="J59" s="53"/>
      <c r="K59" s="53" t="e">
        <f>VLOOKUP($D$3:$D$213,#REF!,3,FALSE)</f>
        <v>#REF!</v>
      </c>
      <c r="L59" s="53" t="e">
        <f t="shared" si="12"/>
        <v>#REF!</v>
      </c>
      <c r="M59" s="61">
        <v>115</v>
      </c>
      <c r="N59" s="60">
        <f t="shared" si="0"/>
        <v>52.713815789473692</v>
      </c>
      <c r="O59" s="53"/>
      <c r="P59" s="53"/>
      <c r="Q59" s="63">
        <f t="shared" si="1"/>
        <v>0</v>
      </c>
      <c r="R59" s="53"/>
      <c r="S59" s="53"/>
      <c r="T59" s="53"/>
      <c r="U59" s="53"/>
      <c r="V59" s="53"/>
      <c r="W59" s="57">
        <f t="shared" si="2"/>
        <v>0</v>
      </c>
      <c r="X59" s="63">
        <f t="shared" si="3"/>
        <v>0</v>
      </c>
      <c r="Y59" s="57"/>
      <c r="Z59" s="57"/>
      <c r="AA59" s="57"/>
      <c r="AB59" s="57">
        <f t="shared" si="4"/>
        <v>0</v>
      </c>
      <c r="AC59" s="57"/>
      <c r="AD59" s="53"/>
      <c r="AE59" s="57"/>
      <c r="AF59" s="57">
        <f t="shared" si="5"/>
        <v>0</v>
      </c>
      <c r="AG59" s="57"/>
      <c r="AH59" s="57">
        <f t="shared" si="6"/>
        <v>0</v>
      </c>
      <c r="AI59" s="63">
        <f t="shared" si="7"/>
        <v>0</v>
      </c>
      <c r="AJ59" s="87">
        <f t="shared" si="8"/>
        <v>84.29263827260435</v>
      </c>
      <c r="AK59" s="93"/>
    </row>
    <row r="60" spans="1:37" ht="14">
      <c r="A60" s="53">
        <v>58</v>
      </c>
      <c r="B60" s="54" t="s">
        <v>491</v>
      </c>
      <c r="C60" s="55" t="s">
        <v>92</v>
      </c>
      <c r="D60" s="56" t="s">
        <v>93</v>
      </c>
      <c r="E60" s="62" t="str">
        <f>VLOOKUP($D$3:$D$213,职称信息表!$B$3:$D$161,3,FALSE)</f>
        <v>副教授</v>
      </c>
      <c r="F60" s="62" t="str">
        <f>VLOOKUP($D$3:$D$213,职称信息表!$B$2:$E$161,4,FALSE)</f>
        <v>专任教师</v>
      </c>
      <c r="G60" s="62" t="str">
        <f>VLOOKUP($D$3:$D$213,职称信息表!$B$3:$F$161,5,FALSE)</f>
        <v>副高</v>
      </c>
      <c r="H60" s="60">
        <f>VLOOKUP(D60:D270,工作量!C60:H292,6,FALSE)</f>
        <v>308.48</v>
      </c>
      <c r="I60" s="60">
        <f>VLOOKUP(D60:D270,工作量!C60:J292,8,FALSE)</f>
        <v>49.202397933178162</v>
      </c>
      <c r="J60" s="53" t="e">
        <f>VLOOKUP($D$3:$D$213,#REF!,3,FALSE)</f>
        <v>#REF!</v>
      </c>
      <c r="K60" s="53" t="e">
        <f>VLOOKUP($D$3:$D$213,#REF!,3,FALSE)</f>
        <v>#REF!</v>
      </c>
      <c r="L60" s="53" t="e">
        <f t="shared" si="12"/>
        <v>#REF!</v>
      </c>
      <c r="M60" s="61">
        <v>92</v>
      </c>
      <c r="N60" s="60">
        <f t="shared" si="0"/>
        <v>62.171052631578952</v>
      </c>
      <c r="O60" s="53"/>
      <c r="P60" s="53"/>
      <c r="Q60" s="63">
        <f t="shared" si="1"/>
        <v>0</v>
      </c>
      <c r="R60" s="53"/>
      <c r="S60" s="53"/>
      <c r="T60" s="53"/>
      <c r="U60" s="53"/>
      <c r="V60" s="53"/>
      <c r="W60" s="57">
        <f t="shared" si="2"/>
        <v>0</v>
      </c>
      <c r="X60" s="63">
        <f t="shared" si="3"/>
        <v>0</v>
      </c>
      <c r="Y60" s="57"/>
      <c r="Z60" s="57"/>
      <c r="AA60" s="57"/>
      <c r="AB60" s="57">
        <f t="shared" si="4"/>
        <v>0</v>
      </c>
      <c r="AC60" s="57"/>
      <c r="AD60" s="53"/>
      <c r="AE60" s="57"/>
      <c r="AF60" s="57">
        <f t="shared" si="5"/>
        <v>0</v>
      </c>
      <c r="AG60" s="57"/>
      <c r="AH60" s="57">
        <f t="shared" si="6"/>
        <v>0</v>
      </c>
      <c r="AI60" s="63">
        <f t="shared" si="7"/>
        <v>0</v>
      </c>
      <c r="AJ60" s="87">
        <f t="shared" si="8"/>
        <v>111.37345056475712</v>
      </c>
      <c r="AK60" s="93"/>
    </row>
    <row r="61" spans="1:37" s="88" customFormat="1" ht="14">
      <c r="A61" s="98">
        <v>59</v>
      </c>
      <c r="B61" s="54" t="s">
        <v>491</v>
      </c>
      <c r="C61" s="66" t="s">
        <v>106</v>
      </c>
      <c r="D61" s="95" t="s">
        <v>107</v>
      </c>
      <c r="E61" s="98" t="str">
        <f>VLOOKUP($D$3:$D$213,职称信息表!$B$3:$D$161,3,FALSE)</f>
        <v>副教授</v>
      </c>
      <c r="F61" s="98" t="str">
        <f>VLOOKUP($D$3:$D$213,职称信息表!$B$2:$E$161,4,FALSE)</f>
        <v>专任教师</v>
      </c>
      <c r="G61" s="98" t="str">
        <f>VLOOKUP($D$3:$D$213,职称信息表!$B$3:$F$161,5,FALSE)</f>
        <v>副高</v>
      </c>
      <c r="H61" s="60">
        <f>VLOOKUP(D61:D271,工作量!C61:H293,6,FALSE)</f>
        <v>35.200000000000003</v>
      </c>
      <c r="I61" s="60">
        <f>VLOOKUP(D61:D271,工作量!C61:J293,8,FALSE)</f>
        <v>5.6143815068979226</v>
      </c>
      <c r="J61" s="77"/>
      <c r="K61" s="77"/>
      <c r="L61" s="77"/>
      <c r="M61" s="98">
        <v>153</v>
      </c>
      <c r="N61" s="60">
        <f t="shared" si="0"/>
        <v>37.088815789473692</v>
      </c>
      <c r="O61" s="98"/>
      <c r="P61" s="98"/>
      <c r="Q61" s="98">
        <f t="shared" si="1"/>
        <v>0</v>
      </c>
      <c r="R61" s="98"/>
      <c r="S61" s="98"/>
      <c r="T61" s="98"/>
      <c r="U61" s="98"/>
      <c r="V61" s="98"/>
      <c r="W61" s="97">
        <f t="shared" si="2"/>
        <v>0</v>
      </c>
      <c r="X61" s="98">
        <f t="shared" si="3"/>
        <v>0</v>
      </c>
      <c r="Y61" s="97"/>
      <c r="Z61" s="97"/>
      <c r="AA61" s="97"/>
      <c r="AB61" s="97">
        <f t="shared" si="4"/>
        <v>0</v>
      </c>
      <c r="AC61" s="97"/>
      <c r="AD61" s="98"/>
      <c r="AE61" s="97"/>
      <c r="AF61" s="97">
        <f t="shared" si="5"/>
        <v>0</v>
      </c>
      <c r="AG61" s="97"/>
      <c r="AH61" s="97">
        <f t="shared" si="6"/>
        <v>0</v>
      </c>
      <c r="AI61" s="98">
        <f t="shared" si="7"/>
        <v>0</v>
      </c>
      <c r="AJ61" s="87">
        <f t="shared" si="8"/>
        <v>42.703197296371613</v>
      </c>
      <c r="AK61" s="97"/>
    </row>
    <row r="62" spans="1:37" ht="14">
      <c r="A62" s="77">
        <v>60</v>
      </c>
      <c r="B62" s="78" t="s">
        <v>491</v>
      </c>
      <c r="C62" s="79" t="s">
        <v>292</v>
      </c>
      <c r="D62" s="80" t="s">
        <v>254</v>
      </c>
      <c r="E62" s="77" t="str">
        <f>VLOOKUP($D$3:$D$213,职称信息表!$B$3:$D$161,3,FALSE)</f>
        <v>副研究员</v>
      </c>
      <c r="F62" s="77" t="str">
        <f>VLOOKUP($D$3:$D$213,职称信息表!$B$2:$E$161,4,FALSE)</f>
        <v>专任教师</v>
      </c>
      <c r="G62" s="77" t="str">
        <f>VLOOKUP($D$3:$D$213,职称信息表!$B$3:$F$161,5,FALSE)</f>
        <v>副高</v>
      </c>
      <c r="H62" s="81">
        <f>VLOOKUP(D62:D272,工作量!C62:H294,6,FALSE)</f>
        <v>263.2</v>
      </c>
      <c r="I62" s="81">
        <f>VLOOKUP(D62:D272,工作量!C62:J294,8,FALSE)</f>
        <v>41.980261722032196</v>
      </c>
      <c r="J62" s="77"/>
      <c r="K62" s="77"/>
      <c r="L62" s="77"/>
      <c r="M62" s="77">
        <v>153</v>
      </c>
      <c r="N62" s="81">
        <f t="shared" si="0"/>
        <v>37.088815789473692</v>
      </c>
      <c r="O62" s="77"/>
      <c r="P62" s="77"/>
      <c r="Q62" s="77">
        <f t="shared" si="1"/>
        <v>0</v>
      </c>
      <c r="R62" s="77"/>
      <c r="S62" s="77"/>
      <c r="T62" s="77"/>
      <c r="U62" s="77"/>
      <c r="V62" s="77"/>
      <c r="W62" s="82">
        <f t="shared" si="2"/>
        <v>0</v>
      </c>
      <c r="X62" s="77">
        <f t="shared" si="3"/>
        <v>0</v>
      </c>
      <c r="Y62" s="82"/>
      <c r="Z62" s="82"/>
      <c r="AA62" s="82"/>
      <c r="AB62" s="82">
        <f t="shared" si="4"/>
        <v>0</v>
      </c>
      <c r="AC62" s="82"/>
      <c r="AD62" s="77"/>
      <c r="AE62" s="82"/>
      <c r="AF62" s="82">
        <f t="shared" si="5"/>
        <v>0</v>
      </c>
      <c r="AG62" s="82"/>
      <c r="AH62" s="82">
        <f t="shared" si="6"/>
        <v>0</v>
      </c>
      <c r="AI62" s="77">
        <f t="shared" si="7"/>
        <v>0</v>
      </c>
      <c r="AJ62" s="85">
        <f t="shared" si="8"/>
        <v>79.069077511505895</v>
      </c>
      <c r="AK62" s="83" t="s">
        <v>608</v>
      </c>
    </row>
    <row r="63" spans="1:37" ht="14">
      <c r="A63" s="53">
        <v>61</v>
      </c>
      <c r="B63" s="54" t="s">
        <v>491</v>
      </c>
      <c r="C63" s="55" t="s">
        <v>141</v>
      </c>
      <c r="D63" s="56" t="s">
        <v>142</v>
      </c>
      <c r="E63" s="62" t="str">
        <f>VLOOKUP($D$3:$D$213,职称信息表!$B$3:$D$161,3,FALSE)</f>
        <v>副教授</v>
      </c>
      <c r="F63" s="62" t="str">
        <f>VLOOKUP($D$3:$D$213,职称信息表!$B$2:$E$161,4,FALSE)</f>
        <v>专任教师</v>
      </c>
      <c r="G63" s="62" t="str">
        <f>VLOOKUP($D$3:$D$213,职称信息表!$B$3:$F$161,5,FALSE)</f>
        <v>副高</v>
      </c>
      <c r="H63" s="60">
        <f>VLOOKUP(D63:D273,工作量!C63:H295,6,FALSE)</f>
        <v>571.8981</v>
      </c>
      <c r="I63" s="60">
        <f>VLOOKUP(D63:D273,工作量!C63:J295,8,FALSE)</f>
        <v>91.217446490626656</v>
      </c>
      <c r="J63" s="53" t="e">
        <f>VLOOKUP($D$3:$D$213,#REF!,3,FALSE)</f>
        <v>#REF!</v>
      </c>
      <c r="K63" s="53" t="e">
        <f>VLOOKUP($D$3:$D$213,#REF!,3,FALSE)</f>
        <v>#REF!</v>
      </c>
      <c r="L63" s="53" t="e">
        <f t="shared" ref="L63:L74" si="13">AVERAGE(J63:K63)</f>
        <v>#REF!</v>
      </c>
      <c r="M63" s="61">
        <v>117</v>
      </c>
      <c r="N63" s="60">
        <f t="shared" si="0"/>
        <v>51.891447368421055</v>
      </c>
      <c r="O63" s="53"/>
      <c r="P63" s="53"/>
      <c r="Q63" s="63">
        <f t="shared" si="1"/>
        <v>0</v>
      </c>
      <c r="R63" s="53"/>
      <c r="S63" s="53"/>
      <c r="T63" s="53"/>
      <c r="U63" s="53"/>
      <c r="V63" s="53"/>
      <c r="W63" s="57">
        <f t="shared" si="2"/>
        <v>0</v>
      </c>
      <c r="X63" s="63">
        <f t="shared" si="3"/>
        <v>0</v>
      </c>
      <c r="Y63" s="57"/>
      <c r="Z63" s="57"/>
      <c r="AA63" s="57">
        <v>72</v>
      </c>
      <c r="AB63" s="57">
        <f t="shared" si="4"/>
        <v>72</v>
      </c>
      <c r="AC63" s="57">
        <v>5</v>
      </c>
      <c r="AD63" s="53"/>
      <c r="AE63" s="57"/>
      <c r="AF63" s="57">
        <f t="shared" si="5"/>
        <v>5</v>
      </c>
      <c r="AG63" s="57"/>
      <c r="AH63" s="57">
        <f t="shared" si="6"/>
        <v>0</v>
      </c>
      <c r="AI63" s="63">
        <f t="shared" si="7"/>
        <v>77</v>
      </c>
      <c r="AJ63" s="87">
        <f t="shared" si="8"/>
        <v>220.10889385904773</v>
      </c>
      <c r="AK63" s="93"/>
    </row>
    <row r="64" spans="1:37" ht="14">
      <c r="A64" s="53">
        <v>62</v>
      </c>
      <c r="B64" s="54" t="s">
        <v>491</v>
      </c>
      <c r="C64" s="55" t="s">
        <v>147</v>
      </c>
      <c r="D64" s="56" t="s">
        <v>148</v>
      </c>
      <c r="E64" s="62" t="str">
        <f>VLOOKUP($D$3:$D$213,职称信息表!$B$3:$D$161,3,FALSE)</f>
        <v>副教授</v>
      </c>
      <c r="F64" s="62" t="str">
        <f>VLOOKUP($D$3:$D$213,职称信息表!$B$2:$E$161,4,FALSE)</f>
        <v>专任教师</v>
      </c>
      <c r="G64" s="62" t="str">
        <f>VLOOKUP($D$3:$D$213,职称信息表!$B$3:$F$161,5,FALSE)</f>
        <v>副高</v>
      </c>
      <c r="H64" s="60">
        <f>VLOOKUP(D64:D274,工作量!C64:H296,6,FALSE)</f>
        <v>143.79000000000002</v>
      </c>
      <c r="I64" s="60">
        <f>VLOOKUP(D64:D274,工作量!C64:J296,8,FALSE)</f>
        <v>22.934429456728761</v>
      </c>
      <c r="J64" s="53" t="e">
        <f>VLOOKUP($D$3:$D$213,#REF!,3,FALSE)</f>
        <v>#REF!</v>
      </c>
      <c r="K64" s="53"/>
      <c r="L64" s="53" t="e">
        <f t="shared" si="13"/>
        <v>#REF!</v>
      </c>
      <c r="M64" s="61">
        <v>152</v>
      </c>
      <c r="N64" s="60">
        <f t="shared" si="0"/>
        <v>37.500000000000007</v>
      </c>
      <c r="O64" s="53"/>
      <c r="P64" s="53"/>
      <c r="Q64" s="63">
        <f t="shared" si="1"/>
        <v>0</v>
      </c>
      <c r="R64" s="53"/>
      <c r="S64" s="53"/>
      <c r="T64" s="53"/>
      <c r="U64" s="53"/>
      <c r="V64" s="53"/>
      <c r="W64" s="57">
        <f t="shared" si="2"/>
        <v>0</v>
      </c>
      <c r="X64" s="63">
        <f t="shared" si="3"/>
        <v>0</v>
      </c>
      <c r="Y64" s="57"/>
      <c r="Z64" s="57"/>
      <c r="AA64" s="57"/>
      <c r="AB64" s="57">
        <f t="shared" si="4"/>
        <v>0</v>
      </c>
      <c r="AC64" s="57"/>
      <c r="AD64" s="53"/>
      <c r="AE64" s="57"/>
      <c r="AF64" s="57">
        <f t="shared" si="5"/>
        <v>0</v>
      </c>
      <c r="AG64" s="57"/>
      <c r="AH64" s="57">
        <f t="shared" si="6"/>
        <v>0</v>
      </c>
      <c r="AI64" s="63">
        <f t="shared" si="7"/>
        <v>0</v>
      </c>
      <c r="AJ64" s="87">
        <f t="shared" si="8"/>
        <v>60.434429456728765</v>
      </c>
      <c r="AK64" s="93"/>
    </row>
    <row r="65" spans="1:37" ht="14">
      <c r="A65" s="53">
        <v>63</v>
      </c>
      <c r="B65" s="54" t="s">
        <v>491</v>
      </c>
      <c r="C65" s="55" t="s">
        <v>133</v>
      </c>
      <c r="D65" s="56" t="s">
        <v>134</v>
      </c>
      <c r="E65" s="62" t="str">
        <f>VLOOKUP($D$3:$D$213,职称信息表!$B$3:$D$161,3,FALSE)</f>
        <v>副教授</v>
      </c>
      <c r="F65" s="62" t="str">
        <f>VLOOKUP($D$3:$D$213,职称信息表!$B$2:$E$161,4,FALSE)</f>
        <v>专任教师</v>
      </c>
      <c r="G65" s="62" t="str">
        <f>VLOOKUP($D$3:$D$213,职称信息表!$B$3:$F$161,5,FALSE)</f>
        <v>副高</v>
      </c>
      <c r="H65" s="60">
        <f>VLOOKUP(D65:D275,工作量!C65:H297,6,FALSE)</f>
        <v>269.94049999999999</v>
      </c>
      <c r="I65" s="60">
        <f>VLOOKUP(D65:D275,工作量!C65:J297,8,FALSE)</f>
        <v>43.055367930760752</v>
      </c>
      <c r="J65" s="53" t="e">
        <f>VLOOKUP($D$3:$D$213,#REF!,3,FALSE)</f>
        <v>#REF!</v>
      </c>
      <c r="K65" s="53" t="e">
        <f>VLOOKUP($D$3:$D$213,#REF!,3,FALSE)</f>
        <v>#REF!</v>
      </c>
      <c r="L65" s="53" t="e">
        <f t="shared" si="13"/>
        <v>#REF!</v>
      </c>
      <c r="M65" s="61">
        <v>102</v>
      </c>
      <c r="N65" s="60">
        <f t="shared" si="0"/>
        <v>58.059210526315795</v>
      </c>
      <c r="O65" s="53"/>
      <c r="P65" s="53"/>
      <c r="Q65" s="63">
        <f t="shared" si="1"/>
        <v>0</v>
      </c>
      <c r="R65" s="53"/>
      <c r="S65" s="53"/>
      <c r="T65" s="53"/>
      <c r="U65" s="53"/>
      <c r="V65" s="53"/>
      <c r="W65" s="57">
        <f t="shared" si="2"/>
        <v>0</v>
      </c>
      <c r="X65" s="63">
        <f t="shared" si="3"/>
        <v>0</v>
      </c>
      <c r="Y65" s="57"/>
      <c r="Z65" s="57"/>
      <c r="AA65" s="57"/>
      <c r="AB65" s="57">
        <f t="shared" si="4"/>
        <v>0</v>
      </c>
      <c r="AC65" s="57"/>
      <c r="AD65" s="53"/>
      <c r="AE65" s="57"/>
      <c r="AF65" s="57">
        <f t="shared" si="5"/>
        <v>0</v>
      </c>
      <c r="AG65" s="57"/>
      <c r="AH65" s="57">
        <f t="shared" si="6"/>
        <v>0</v>
      </c>
      <c r="AI65" s="63">
        <f t="shared" si="7"/>
        <v>0</v>
      </c>
      <c r="AJ65" s="87">
        <f t="shared" si="8"/>
        <v>101.11457845707655</v>
      </c>
      <c r="AK65" s="97"/>
    </row>
    <row r="66" spans="1:37" ht="14">
      <c r="A66" s="53">
        <v>64</v>
      </c>
      <c r="B66" s="54" t="s">
        <v>491</v>
      </c>
      <c r="C66" s="55" t="s">
        <v>163</v>
      </c>
      <c r="D66" s="56" t="s">
        <v>164</v>
      </c>
      <c r="E66" s="62" t="str">
        <f>VLOOKUP($D$3:$D$213,职称信息表!$B$3:$D$161,3,FALSE)</f>
        <v>副教授</v>
      </c>
      <c r="F66" s="62" t="str">
        <f>VLOOKUP($D$3:$D$213,职称信息表!$B$2:$E$161,4,FALSE)</f>
        <v>专任教师</v>
      </c>
      <c r="G66" s="62" t="str">
        <f>VLOOKUP($D$3:$D$213,职称信息表!$B$3:$F$161,5,FALSE)</f>
        <v>副高</v>
      </c>
      <c r="H66" s="60">
        <f>VLOOKUP(D66:D276,工作量!C66:H298,6,FALSE)</f>
        <v>325</v>
      </c>
      <c r="I66" s="60">
        <f>VLOOKUP(D66:D276,工作量!C66:J298,8,FALSE)</f>
        <v>51.837329254029115</v>
      </c>
      <c r="J66" s="53" t="e">
        <f>VLOOKUP($D$3:$D$213,#REF!,3,FALSE)</f>
        <v>#REF!</v>
      </c>
      <c r="K66" s="53" t="e">
        <f>VLOOKUP($D$3:$D$213,#REF!,3,FALSE)</f>
        <v>#REF!</v>
      </c>
      <c r="L66" s="53" t="e">
        <f t="shared" si="13"/>
        <v>#REF!</v>
      </c>
      <c r="M66" s="61">
        <v>116</v>
      </c>
      <c r="N66" s="60">
        <f t="shared" si="0"/>
        <v>52.30263157894737</v>
      </c>
      <c r="O66" s="53"/>
      <c r="P66" s="53"/>
      <c r="Q66" s="63">
        <f t="shared" si="1"/>
        <v>0</v>
      </c>
      <c r="R66" s="53"/>
      <c r="S66" s="53"/>
      <c r="T66" s="53"/>
      <c r="U66" s="53"/>
      <c r="V66" s="53"/>
      <c r="W66" s="57">
        <f t="shared" si="2"/>
        <v>0</v>
      </c>
      <c r="X66" s="63">
        <f t="shared" si="3"/>
        <v>0</v>
      </c>
      <c r="Y66" s="57"/>
      <c r="Z66" s="57"/>
      <c r="AA66" s="57"/>
      <c r="AB66" s="57">
        <f t="shared" si="4"/>
        <v>0</v>
      </c>
      <c r="AC66" s="57"/>
      <c r="AD66" s="53"/>
      <c r="AE66" s="57"/>
      <c r="AF66" s="57">
        <f t="shared" si="5"/>
        <v>0</v>
      </c>
      <c r="AG66" s="57"/>
      <c r="AH66" s="57">
        <f t="shared" si="6"/>
        <v>0</v>
      </c>
      <c r="AI66" s="63">
        <f t="shared" si="7"/>
        <v>0</v>
      </c>
      <c r="AJ66" s="87">
        <f t="shared" si="8"/>
        <v>104.13996083297648</v>
      </c>
      <c r="AK66" s="97"/>
    </row>
    <row r="67" spans="1:37" ht="14">
      <c r="A67" s="53">
        <v>65</v>
      </c>
      <c r="B67" s="54" t="s">
        <v>491</v>
      </c>
      <c r="C67" s="55" t="s">
        <v>544</v>
      </c>
      <c r="D67" s="56" t="s">
        <v>242</v>
      </c>
      <c r="E67" s="62" t="str">
        <f>VLOOKUP($D$3:$D$213,职称信息表!$B$3:$D$161,3,FALSE)</f>
        <v>校聘副研究员</v>
      </c>
      <c r="F67" s="62" t="str">
        <f>VLOOKUP($D$3:$D$213,职称信息表!$B$2:$E$161,4,FALSE)</f>
        <v>专任教师</v>
      </c>
      <c r="G67" s="62" t="str">
        <f>VLOOKUP($D$3:$D$213,职称信息表!$B$3:$F$161,5,FALSE)</f>
        <v>副高</v>
      </c>
      <c r="H67" s="60">
        <f>VLOOKUP(D67:D277,工作量!C67:H299,6,FALSE)</f>
        <v>168</v>
      </c>
      <c r="I67" s="60">
        <f>VLOOKUP(D67:D277,工作量!C67:J299,8,FALSE)</f>
        <v>26.795911737467357</v>
      </c>
      <c r="J67" s="53">
        <v>90.346000000000004</v>
      </c>
      <c r="K67" s="53"/>
      <c r="L67" s="53">
        <f t="shared" si="13"/>
        <v>90.346000000000004</v>
      </c>
      <c r="M67" s="61">
        <v>96</v>
      </c>
      <c r="N67" s="60">
        <f t="shared" ref="N67:N130" si="14">(1.6-M67/152)*62.5</f>
        <v>60.526315789473692</v>
      </c>
      <c r="O67" s="53"/>
      <c r="P67" s="53"/>
      <c r="Q67" s="63">
        <f t="shared" ref="Q67:Q130" si="15">SUM(O67:P67)</f>
        <v>0</v>
      </c>
      <c r="R67" s="53"/>
      <c r="S67" s="53"/>
      <c r="T67" s="53"/>
      <c r="U67" s="53"/>
      <c r="V67" s="53"/>
      <c r="W67" s="57">
        <f t="shared" ref="W67:W130" si="16">SUM(R67:V67)</f>
        <v>0</v>
      </c>
      <c r="X67" s="63">
        <f t="shared" ref="X67:X130" si="17">Q67+W67</f>
        <v>0</v>
      </c>
      <c r="Y67" s="57"/>
      <c r="Z67" s="57"/>
      <c r="AA67" s="57"/>
      <c r="AB67" s="57">
        <f t="shared" ref="AB67:AB130" si="18">SUM(Y67:AA67)</f>
        <v>0</v>
      </c>
      <c r="AC67" s="57"/>
      <c r="AD67" s="53"/>
      <c r="AE67" s="57"/>
      <c r="AF67" s="57">
        <f t="shared" ref="AF67:AF130" si="19">SUM(AC67:AE67)</f>
        <v>0</v>
      </c>
      <c r="AG67" s="57"/>
      <c r="AH67" s="57">
        <f t="shared" ref="AH67:AH130" si="20">AG67</f>
        <v>0</v>
      </c>
      <c r="AI67" s="63">
        <f t="shared" ref="AI67:AI130" si="21">AB67+AF67+AH67</f>
        <v>0</v>
      </c>
      <c r="AJ67" s="87">
        <f t="shared" ref="AJ67:AJ130" si="22">I67+N67+X67+AI67</f>
        <v>87.322227526941049</v>
      </c>
      <c r="AK67" s="90" t="s">
        <v>564</v>
      </c>
    </row>
    <row r="68" spans="1:37" ht="14">
      <c r="A68" s="53">
        <v>66</v>
      </c>
      <c r="B68" s="54" t="s">
        <v>491</v>
      </c>
      <c r="C68" s="55" t="s">
        <v>366</v>
      </c>
      <c r="D68" s="56" t="s">
        <v>240</v>
      </c>
      <c r="E68" s="62" t="str">
        <f>VLOOKUP($D$3:$D$213,职称信息表!$B$3:$D$161,3,FALSE)</f>
        <v>副教授</v>
      </c>
      <c r="F68" s="62" t="str">
        <f>VLOOKUP($D$3:$D$213,职称信息表!$B$2:$E$161,4,FALSE)</f>
        <v>专任教师</v>
      </c>
      <c r="G68" s="62" t="str">
        <f>VLOOKUP($D$3:$D$213,职称信息表!$B$3:$F$161,5,FALSE)</f>
        <v>副高</v>
      </c>
      <c r="H68" s="60">
        <f>VLOOKUP(D68:D278,工作量!C68:H300,6,FALSE)</f>
        <v>194.99999999999997</v>
      </c>
      <c r="I68" s="60">
        <f>VLOOKUP(D68:D278,工作量!C68:J300,8,FALSE)</f>
        <v>31.102397552417465</v>
      </c>
      <c r="J68" s="53" t="e">
        <f>VLOOKUP($D$3:$D$213,#REF!,3,FALSE)</f>
        <v>#REF!</v>
      </c>
      <c r="K68" s="53" t="e">
        <f>VLOOKUP($D$3:$D$213,#REF!,3,FALSE)</f>
        <v>#REF!</v>
      </c>
      <c r="L68" s="53" t="e">
        <f t="shared" si="13"/>
        <v>#REF!</v>
      </c>
      <c r="M68" s="61">
        <v>104</v>
      </c>
      <c r="N68" s="60">
        <f t="shared" si="14"/>
        <v>57.236842105263165</v>
      </c>
      <c r="O68" s="53"/>
      <c r="P68" s="53"/>
      <c r="Q68" s="63">
        <f t="shared" si="15"/>
        <v>0</v>
      </c>
      <c r="R68" s="53"/>
      <c r="S68" s="53"/>
      <c r="T68" s="53"/>
      <c r="U68" s="53"/>
      <c r="V68" s="53"/>
      <c r="W68" s="57">
        <f t="shared" si="16"/>
        <v>0</v>
      </c>
      <c r="X68" s="63">
        <f t="shared" si="17"/>
        <v>0</v>
      </c>
      <c r="Y68" s="57"/>
      <c r="Z68" s="57"/>
      <c r="AA68" s="57"/>
      <c r="AB68" s="57">
        <f t="shared" si="18"/>
        <v>0</v>
      </c>
      <c r="AC68" s="57"/>
      <c r="AD68" s="53"/>
      <c r="AE68" s="57"/>
      <c r="AF68" s="57">
        <f t="shared" si="19"/>
        <v>0</v>
      </c>
      <c r="AG68" s="57"/>
      <c r="AH68" s="57">
        <f t="shared" si="20"/>
        <v>0</v>
      </c>
      <c r="AI68" s="63">
        <f t="shared" si="21"/>
        <v>0</v>
      </c>
      <c r="AJ68" s="87">
        <f t="shared" si="22"/>
        <v>88.339239657680622</v>
      </c>
      <c r="AK68" s="97"/>
    </row>
    <row r="69" spans="1:37" s="103" customFormat="1" ht="14">
      <c r="A69" s="77">
        <v>67</v>
      </c>
      <c r="B69" s="78" t="s">
        <v>491</v>
      </c>
      <c r="C69" s="79" t="s">
        <v>387</v>
      </c>
      <c r="D69" s="96" t="s">
        <v>198</v>
      </c>
      <c r="E69" s="77" t="str">
        <f>VLOOKUP($D$3:$D$213,职称信息表!$B$3:$D$161,3,FALSE)</f>
        <v>副教授</v>
      </c>
      <c r="F69" s="77" t="str">
        <f>VLOOKUP($D$3:$D$213,职称信息表!$B$2:$E$161,4,FALSE)</f>
        <v>专任教师</v>
      </c>
      <c r="G69" s="77" t="str">
        <f>VLOOKUP($D$3:$D$213,职称信息表!$B$3:$F$161,5,FALSE)</f>
        <v>副高</v>
      </c>
      <c r="H69" s="81">
        <f>VLOOKUP(D69:D279,工作量!C69:H301,6,FALSE)</f>
        <v>153.28</v>
      </c>
      <c r="I69" s="81">
        <f>VLOOKUP(D69:D279,工作量!C69:J301,8,FALSE)</f>
        <v>24.448079470946407</v>
      </c>
      <c r="J69" s="53" t="e">
        <f>VLOOKUP($D$3:$D$213,#REF!,3,FALSE)</f>
        <v>#REF!</v>
      </c>
      <c r="K69" s="53"/>
      <c r="L69" s="53" t="e">
        <f t="shared" si="13"/>
        <v>#REF!</v>
      </c>
      <c r="M69" s="77">
        <v>67</v>
      </c>
      <c r="N69" s="81">
        <f t="shared" si="14"/>
        <v>72.450657894736835</v>
      </c>
      <c r="O69" s="77"/>
      <c r="P69" s="77"/>
      <c r="Q69" s="77">
        <f t="shared" si="15"/>
        <v>0</v>
      </c>
      <c r="R69" s="77"/>
      <c r="S69" s="77"/>
      <c r="T69" s="77"/>
      <c r="U69" s="77"/>
      <c r="V69" s="77"/>
      <c r="W69" s="83">
        <f t="shared" si="16"/>
        <v>0</v>
      </c>
      <c r="X69" s="77">
        <f t="shared" si="17"/>
        <v>0</v>
      </c>
      <c r="Y69" s="83"/>
      <c r="Z69" s="83"/>
      <c r="AA69" s="83"/>
      <c r="AB69" s="83">
        <f t="shared" si="18"/>
        <v>0</v>
      </c>
      <c r="AC69" s="83"/>
      <c r="AD69" s="77"/>
      <c r="AE69" s="83"/>
      <c r="AF69" s="83">
        <f t="shared" si="19"/>
        <v>0</v>
      </c>
      <c r="AG69" s="83"/>
      <c r="AH69" s="83">
        <f t="shared" si="20"/>
        <v>0</v>
      </c>
      <c r="AI69" s="77">
        <f t="shared" si="21"/>
        <v>0</v>
      </c>
      <c r="AJ69" s="85">
        <f t="shared" si="22"/>
        <v>96.898737365683246</v>
      </c>
      <c r="AK69" s="105" t="s">
        <v>635</v>
      </c>
    </row>
    <row r="70" spans="1:37" ht="14">
      <c r="A70" s="53">
        <v>68</v>
      </c>
      <c r="B70" s="54" t="s">
        <v>491</v>
      </c>
      <c r="C70" s="55" t="s">
        <v>90</v>
      </c>
      <c r="D70" s="56" t="s">
        <v>91</v>
      </c>
      <c r="E70" s="62" t="str">
        <f>VLOOKUP($D$3:$D$213,职称信息表!$B$3:$D$161,3,FALSE)</f>
        <v>副教授</v>
      </c>
      <c r="F70" s="62" t="str">
        <f>VLOOKUP($D$3:$D$213,职称信息表!$B$2:$E$161,4,FALSE)</f>
        <v>专任教师</v>
      </c>
      <c r="G70" s="62" t="str">
        <f>VLOOKUP($D$3:$D$213,职称信息表!$B$3:$F$161,5,FALSE)</f>
        <v>副高</v>
      </c>
      <c r="H70" s="60">
        <f>VLOOKUP(D70:D280,工作量!C70:H302,6,FALSE)</f>
        <v>402.77599999999995</v>
      </c>
      <c r="I70" s="60">
        <f>VLOOKUP(D70:D280,工作量!C70:J302,8,FALSE)</f>
        <v>64.242560392679479</v>
      </c>
      <c r="J70" s="53" t="e">
        <f>VLOOKUP($D$3:$D$213,#REF!,3,FALSE)</f>
        <v>#REF!</v>
      </c>
      <c r="K70" s="53" t="e">
        <f>VLOOKUP($D$3:$D$213,#REF!,3,FALSE)</f>
        <v>#REF!</v>
      </c>
      <c r="L70" s="53" t="e">
        <f t="shared" si="13"/>
        <v>#REF!</v>
      </c>
      <c r="M70" s="61">
        <v>3</v>
      </c>
      <c r="N70" s="60">
        <f t="shared" si="14"/>
        <v>98.766447368421069</v>
      </c>
      <c r="O70" s="53"/>
      <c r="P70" s="53">
        <v>7</v>
      </c>
      <c r="Q70" s="63">
        <f t="shared" si="15"/>
        <v>7</v>
      </c>
      <c r="R70" s="53"/>
      <c r="S70" s="53"/>
      <c r="T70" s="53"/>
      <c r="U70" s="53"/>
      <c r="V70" s="53"/>
      <c r="W70" s="57">
        <f t="shared" si="16"/>
        <v>0</v>
      </c>
      <c r="X70" s="63">
        <f t="shared" si="17"/>
        <v>7</v>
      </c>
      <c r="Y70" s="57"/>
      <c r="Z70" s="57"/>
      <c r="AA70" s="57"/>
      <c r="AB70" s="57">
        <f t="shared" si="18"/>
        <v>0</v>
      </c>
      <c r="AC70" s="57"/>
      <c r="AD70" s="53"/>
      <c r="AE70" s="57"/>
      <c r="AF70" s="57">
        <f t="shared" si="19"/>
        <v>0</v>
      </c>
      <c r="AG70" s="57"/>
      <c r="AH70" s="57">
        <f t="shared" si="20"/>
        <v>0</v>
      </c>
      <c r="AI70" s="63">
        <f t="shared" si="21"/>
        <v>0</v>
      </c>
      <c r="AJ70" s="87">
        <f t="shared" si="22"/>
        <v>170.00900776110055</v>
      </c>
      <c r="AK70" s="97"/>
    </row>
    <row r="71" spans="1:37" ht="14">
      <c r="A71" s="53">
        <v>69</v>
      </c>
      <c r="B71" s="54" t="s">
        <v>491</v>
      </c>
      <c r="C71" s="55" t="s">
        <v>65</v>
      </c>
      <c r="D71" s="56" t="s">
        <v>66</v>
      </c>
      <c r="E71" s="62" t="str">
        <f>VLOOKUP($D$3:$D$213,职称信息表!$B$3:$D$161,3,FALSE)</f>
        <v>讲师</v>
      </c>
      <c r="F71" s="62" t="str">
        <f>VLOOKUP($D$3:$D$213,职称信息表!$B$2:$E$161,4,FALSE)</f>
        <v>专任教师</v>
      </c>
      <c r="G71" s="62" t="str">
        <f>VLOOKUP($D$3:$D$213,职称信息表!$B$3:$F$161,5,FALSE)</f>
        <v>中级</v>
      </c>
      <c r="H71" s="60">
        <f>VLOOKUP(D71:D281,工作量!C71:H303,6,FALSE)</f>
        <v>648.06100000000004</v>
      </c>
      <c r="I71" s="60">
        <f>VLOOKUP(D71:D281,工作量!C71:J303,8,FALSE)</f>
        <v>100</v>
      </c>
      <c r="J71" s="53" t="e">
        <f>VLOOKUP($D$3:$D$213,#REF!,3,FALSE)</f>
        <v>#REF!</v>
      </c>
      <c r="K71" s="53" t="e">
        <f>VLOOKUP($D$3:$D$213,#REF!,3,FALSE)</f>
        <v>#REF!</v>
      </c>
      <c r="L71" s="53" t="e">
        <f t="shared" si="13"/>
        <v>#REF!</v>
      </c>
      <c r="M71" s="61">
        <v>87</v>
      </c>
      <c r="N71" s="60">
        <f t="shared" si="14"/>
        <v>64.226973684210549</v>
      </c>
      <c r="O71" s="53"/>
      <c r="P71" s="53">
        <v>14</v>
      </c>
      <c r="Q71" s="63">
        <f t="shared" si="15"/>
        <v>14</v>
      </c>
      <c r="R71" s="53"/>
      <c r="S71" s="53"/>
      <c r="T71" s="53">
        <v>7</v>
      </c>
      <c r="U71" s="53"/>
      <c r="V71" s="53"/>
      <c r="W71" s="57">
        <f t="shared" si="16"/>
        <v>7</v>
      </c>
      <c r="X71" s="63">
        <f t="shared" si="17"/>
        <v>21</v>
      </c>
      <c r="Y71" s="57"/>
      <c r="Z71" s="57"/>
      <c r="AA71" s="57"/>
      <c r="AB71" s="57">
        <f t="shared" si="18"/>
        <v>0</v>
      </c>
      <c r="AC71" s="57"/>
      <c r="AD71" s="53"/>
      <c r="AE71" s="57"/>
      <c r="AF71" s="57">
        <f t="shared" si="19"/>
        <v>0</v>
      </c>
      <c r="AG71" s="57"/>
      <c r="AH71" s="57">
        <f t="shared" si="20"/>
        <v>0</v>
      </c>
      <c r="AI71" s="63">
        <f t="shared" si="21"/>
        <v>0</v>
      </c>
      <c r="AJ71" s="87">
        <f t="shared" si="22"/>
        <v>185.22697368421055</v>
      </c>
      <c r="AK71" s="97"/>
    </row>
    <row r="72" spans="1:37" ht="14">
      <c r="A72" s="53">
        <v>70</v>
      </c>
      <c r="B72" s="54" t="s">
        <v>491</v>
      </c>
      <c r="C72" s="55" t="s">
        <v>153</v>
      </c>
      <c r="D72" s="67" t="s">
        <v>154</v>
      </c>
      <c r="E72" s="62" t="str">
        <f>VLOOKUP($D$3:$D$213,职称信息表!$B$3:$D$161,3,FALSE)</f>
        <v>讲师</v>
      </c>
      <c r="F72" s="62" t="str">
        <f>VLOOKUP($D$3:$D$213,职称信息表!$B$2:$E$161,4,FALSE)</f>
        <v>专任教师</v>
      </c>
      <c r="G72" s="62" t="str">
        <f>VLOOKUP($D$3:$D$213,职称信息表!$B$3:$F$161,5,FALSE)</f>
        <v>中级</v>
      </c>
      <c r="H72" s="60">
        <f>VLOOKUP(D72:D282,工作量!C72:H304,6,FALSE)</f>
        <v>264</v>
      </c>
      <c r="I72" s="60">
        <f>VLOOKUP(D72:D282,工作量!C72:J304,8,FALSE)</f>
        <v>42.107861301734417</v>
      </c>
      <c r="J72" s="53" t="e">
        <f>VLOOKUP($D$3:$D$213,#REF!,3,FALSE)</f>
        <v>#REF!</v>
      </c>
      <c r="K72" s="53" t="e">
        <f>VLOOKUP($D$3:$D$213,#REF!,3,FALSE)</f>
        <v>#REF!</v>
      </c>
      <c r="L72" s="53" t="e">
        <f t="shared" si="13"/>
        <v>#REF!</v>
      </c>
      <c r="M72" s="61">
        <v>91</v>
      </c>
      <c r="N72" s="60">
        <f t="shared" si="14"/>
        <v>62.58223684210526</v>
      </c>
      <c r="O72" s="53"/>
      <c r="P72" s="53"/>
      <c r="Q72" s="63">
        <f t="shared" si="15"/>
        <v>0</v>
      </c>
      <c r="R72" s="53"/>
      <c r="S72" s="53"/>
      <c r="T72" s="53"/>
      <c r="U72" s="53"/>
      <c r="V72" s="53"/>
      <c r="W72" s="57">
        <f t="shared" si="16"/>
        <v>0</v>
      </c>
      <c r="X72" s="63">
        <f t="shared" si="17"/>
        <v>0</v>
      </c>
      <c r="Y72" s="57"/>
      <c r="Z72" s="57"/>
      <c r="AA72" s="57"/>
      <c r="AB72" s="57">
        <f t="shared" si="18"/>
        <v>0</v>
      </c>
      <c r="AC72" s="57"/>
      <c r="AD72" s="53"/>
      <c r="AE72" s="57"/>
      <c r="AF72" s="57">
        <f t="shared" si="19"/>
        <v>0</v>
      </c>
      <c r="AG72" s="57"/>
      <c r="AH72" s="57">
        <f t="shared" si="20"/>
        <v>0</v>
      </c>
      <c r="AI72" s="63">
        <f t="shared" si="21"/>
        <v>0</v>
      </c>
      <c r="AJ72" s="87">
        <f t="shared" si="22"/>
        <v>104.69009814383968</v>
      </c>
      <c r="AK72" s="97"/>
    </row>
    <row r="73" spans="1:37" ht="14">
      <c r="A73" s="53">
        <v>71</v>
      </c>
      <c r="B73" s="54" t="s">
        <v>491</v>
      </c>
      <c r="C73" s="55" t="s">
        <v>372</v>
      </c>
      <c r="D73" s="56" t="s">
        <v>166</v>
      </c>
      <c r="E73" s="62" t="str">
        <f>VLOOKUP($D$3:$D$213,职称信息表!$B$3:$D$161,3,FALSE)</f>
        <v>副教授</v>
      </c>
      <c r="F73" s="62" t="str">
        <f>VLOOKUP($D$3:$D$213,职称信息表!$B$2:$E$161,4,FALSE)</f>
        <v>专任教师</v>
      </c>
      <c r="G73" s="62" t="str">
        <f>VLOOKUP($D$3:$D$213,职称信息表!$B$3:$F$161,5,FALSE)</f>
        <v>副高</v>
      </c>
      <c r="H73" s="60">
        <f>VLOOKUP(D73:D283,工作量!C73:H305,6,FALSE)</f>
        <v>332.81200000000001</v>
      </c>
      <c r="I73" s="60">
        <f>VLOOKUP(D73:D283,工作量!C73:J305,8,FALSE)</f>
        <v>53.083339149821349</v>
      </c>
      <c r="J73" s="53" t="e">
        <f>VLOOKUP($D$3:$D$213,#REF!,3,FALSE)</f>
        <v>#REF!</v>
      </c>
      <c r="K73" s="53" t="e">
        <f>VLOOKUP($D$3:$D$213,#REF!,3,FALSE)</f>
        <v>#REF!</v>
      </c>
      <c r="L73" s="53" t="e">
        <f t="shared" si="13"/>
        <v>#REF!</v>
      </c>
      <c r="M73" s="61">
        <v>21</v>
      </c>
      <c r="N73" s="60">
        <f t="shared" si="14"/>
        <v>91.365131578947384</v>
      </c>
      <c r="O73" s="53"/>
      <c r="P73" s="53"/>
      <c r="Q73" s="63">
        <f t="shared" si="15"/>
        <v>0</v>
      </c>
      <c r="R73" s="53"/>
      <c r="S73" s="53"/>
      <c r="T73" s="53"/>
      <c r="U73" s="53"/>
      <c r="V73" s="53"/>
      <c r="W73" s="57">
        <f t="shared" si="16"/>
        <v>0</v>
      </c>
      <c r="X73" s="63">
        <f t="shared" si="17"/>
        <v>0</v>
      </c>
      <c r="Y73" s="57"/>
      <c r="Z73" s="57"/>
      <c r="AA73" s="57"/>
      <c r="AB73" s="57">
        <f t="shared" si="18"/>
        <v>0</v>
      </c>
      <c r="AC73" s="57"/>
      <c r="AD73" s="53"/>
      <c r="AE73" s="57"/>
      <c r="AF73" s="57">
        <f t="shared" si="19"/>
        <v>0</v>
      </c>
      <c r="AG73" s="57"/>
      <c r="AH73" s="57">
        <f t="shared" si="20"/>
        <v>0</v>
      </c>
      <c r="AI73" s="63">
        <f t="shared" si="21"/>
        <v>0</v>
      </c>
      <c r="AJ73" s="87">
        <f t="shared" si="22"/>
        <v>144.44847072876874</v>
      </c>
      <c r="AK73" s="97"/>
    </row>
    <row r="74" spans="1:37" ht="14">
      <c r="A74" s="53">
        <v>72</v>
      </c>
      <c r="B74" s="54" t="s">
        <v>491</v>
      </c>
      <c r="C74" s="55" t="s">
        <v>361</v>
      </c>
      <c r="D74" s="95" t="s">
        <v>241</v>
      </c>
      <c r="E74" s="62" t="str">
        <f>VLOOKUP($D$3:$D$213,职称信息表!$B$3:$D$161,3,FALSE)</f>
        <v>讲师</v>
      </c>
      <c r="F74" s="62" t="str">
        <f>VLOOKUP($D$3:$D$213,职称信息表!$B$2:$E$161,4,FALSE)</f>
        <v>专任教师</v>
      </c>
      <c r="G74" s="62" t="str">
        <f>VLOOKUP($D$3:$D$213,职称信息表!$B$3:$F$161,5,FALSE)</f>
        <v>中级</v>
      </c>
      <c r="H74" s="60">
        <f>VLOOKUP(D74:D284,工作量!C74:H306,6,FALSE)</f>
        <v>395</v>
      </c>
      <c r="I74" s="60">
        <f>VLOOKUP(D74:D284,工作量!C74:J306,8,FALSE)</f>
        <v>63.002292477973839</v>
      </c>
      <c r="J74" s="53" t="e">
        <f>VLOOKUP($D$3:$D$213,#REF!,3,FALSE)</f>
        <v>#REF!</v>
      </c>
      <c r="K74" s="53" t="e">
        <f>VLOOKUP($D$3:$D$213,#REF!,3,FALSE)</f>
        <v>#REF!</v>
      </c>
      <c r="L74" s="53" t="e">
        <f t="shared" si="13"/>
        <v>#REF!</v>
      </c>
      <c r="M74" s="61">
        <v>44</v>
      </c>
      <c r="N74" s="60">
        <f t="shared" si="14"/>
        <v>81.90789473684211</v>
      </c>
      <c r="O74" s="53"/>
      <c r="P74" s="53"/>
      <c r="Q74" s="63">
        <f t="shared" si="15"/>
        <v>0</v>
      </c>
      <c r="R74" s="53"/>
      <c r="S74" s="53"/>
      <c r="T74" s="53"/>
      <c r="U74" s="53"/>
      <c r="V74" s="53"/>
      <c r="W74" s="57">
        <f t="shared" si="16"/>
        <v>0</v>
      </c>
      <c r="X74" s="63">
        <f t="shared" si="17"/>
        <v>0</v>
      </c>
      <c r="Y74" s="57"/>
      <c r="Z74" s="57"/>
      <c r="AA74" s="57"/>
      <c r="AB74" s="57">
        <f t="shared" si="18"/>
        <v>0</v>
      </c>
      <c r="AC74" s="57"/>
      <c r="AD74" s="53"/>
      <c r="AE74" s="57"/>
      <c r="AF74" s="57">
        <f t="shared" si="19"/>
        <v>0</v>
      </c>
      <c r="AG74" s="57"/>
      <c r="AH74" s="57">
        <f t="shared" si="20"/>
        <v>0</v>
      </c>
      <c r="AI74" s="63">
        <f t="shared" si="21"/>
        <v>0</v>
      </c>
      <c r="AJ74" s="87">
        <f t="shared" si="22"/>
        <v>144.91018721481595</v>
      </c>
      <c r="AK74" s="97"/>
    </row>
    <row r="75" spans="1:37" ht="14">
      <c r="A75" s="77">
        <v>73</v>
      </c>
      <c r="B75" s="78" t="s">
        <v>491</v>
      </c>
      <c r="C75" s="79" t="s">
        <v>56</v>
      </c>
      <c r="D75" s="80" t="s">
        <v>57</v>
      </c>
      <c r="E75" s="77" t="str">
        <f>VLOOKUP($D$3:$D$213,职称信息表!$B$3:$D$161,3,FALSE)</f>
        <v>讲师</v>
      </c>
      <c r="F75" s="77" t="str">
        <f>VLOOKUP($D$3:$D$213,职称信息表!$B$2:$E$161,4,FALSE)</f>
        <v>专任教师</v>
      </c>
      <c r="G75" s="77" t="str">
        <f>VLOOKUP($D$3:$D$213,职称信息表!$B$3:$F$161,5,FALSE)</f>
        <v>中级</v>
      </c>
      <c r="H75" s="81">
        <f>VLOOKUP(D75:D285,工作量!C75:H307,6,FALSE)</f>
        <v>222.14000000000001</v>
      </c>
      <c r="I75" s="81">
        <f>VLOOKUP(D75:D285,工作量!C75:J307,8,FALSE)</f>
        <v>35.431213293815475</v>
      </c>
      <c r="J75" s="77"/>
      <c r="K75" s="77"/>
      <c r="L75" s="77"/>
      <c r="M75" s="77">
        <v>153</v>
      </c>
      <c r="N75" s="81">
        <f t="shared" si="14"/>
        <v>37.088815789473692</v>
      </c>
      <c r="O75" s="77"/>
      <c r="P75" s="77"/>
      <c r="Q75" s="77">
        <f t="shared" si="15"/>
        <v>0</v>
      </c>
      <c r="R75" s="77"/>
      <c r="S75" s="77"/>
      <c r="T75" s="77"/>
      <c r="U75" s="77"/>
      <c r="V75" s="77"/>
      <c r="W75" s="82">
        <f t="shared" si="16"/>
        <v>0</v>
      </c>
      <c r="X75" s="77">
        <f t="shared" si="17"/>
        <v>0</v>
      </c>
      <c r="Y75" s="82"/>
      <c r="Z75" s="82"/>
      <c r="AA75" s="82"/>
      <c r="AB75" s="82">
        <f t="shared" si="18"/>
        <v>0</v>
      </c>
      <c r="AC75" s="82"/>
      <c r="AD75" s="77"/>
      <c r="AE75" s="82"/>
      <c r="AF75" s="82">
        <f t="shared" si="19"/>
        <v>0</v>
      </c>
      <c r="AG75" s="82"/>
      <c r="AH75" s="82">
        <f t="shared" si="20"/>
        <v>0</v>
      </c>
      <c r="AI75" s="77">
        <f t="shared" si="21"/>
        <v>0</v>
      </c>
      <c r="AJ75" s="85">
        <f t="shared" si="22"/>
        <v>72.52002908328916</v>
      </c>
      <c r="AK75" s="83" t="s">
        <v>610</v>
      </c>
    </row>
    <row r="76" spans="1:37" ht="14">
      <c r="A76" s="53">
        <v>74</v>
      </c>
      <c r="B76" s="54" t="s">
        <v>491</v>
      </c>
      <c r="C76" s="55" t="s">
        <v>345</v>
      </c>
      <c r="D76" s="95" t="s">
        <v>621</v>
      </c>
      <c r="E76" s="62" t="e">
        <f>VLOOKUP($D$3:$D$213,职称信息表!$B$3:$D$161,3,FALSE)</f>
        <v>#N/A</v>
      </c>
      <c r="F76" s="62" t="s">
        <v>569</v>
      </c>
      <c r="G76" s="62" t="s">
        <v>600</v>
      </c>
      <c r="H76" s="60">
        <f>VLOOKUP(D76:D286,工作量!C76:H308,6,FALSE)</f>
        <v>246.96000000000004</v>
      </c>
      <c r="I76" s="60">
        <f>VLOOKUP(D76:D286,工作量!C76:J308,8,FALSE)</f>
        <v>39.38999025407702</v>
      </c>
      <c r="J76" s="53" t="e">
        <f>VLOOKUP($D$3:$D$213,#REF!,3,FALSE)</f>
        <v>#REF!</v>
      </c>
      <c r="K76" s="53"/>
      <c r="L76" s="53" t="e">
        <f>AVERAGE(J76:K76)</f>
        <v>#REF!</v>
      </c>
      <c r="M76" s="61">
        <v>52</v>
      </c>
      <c r="N76" s="60">
        <f t="shared" si="14"/>
        <v>78.618421052631589</v>
      </c>
      <c r="O76" s="53"/>
      <c r="P76" s="53"/>
      <c r="Q76" s="63">
        <f t="shared" si="15"/>
        <v>0</v>
      </c>
      <c r="R76" s="53"/>
      <c r="S76" s="53"/>
      <c r="T76" s="53"/>
      <c r="U76" s="53"/>
      <c r="V76" s="53"/>
      <c r="W76" s="57">
        <f t="shared" si="16"/>
        <v>0</v>
      </c>
      <c r="X76" s="63">
        <f t="shared" si="17"/>
        <v>0</v>
      </c>
      <c r="Y76" s="57"/>
      <c r="Z76" s="57"/>
      <c r="AA76" s="57"/>
      <c r="AB76" s="57">
        <f t="shared" si="18"/>
        <v>0</v>
      </c>
      <c r="AC76" s="57"/>
      <c r="AD76" s="53"/>
      <c r="AE76" s="57"/>
      <c r="AF76" s="57">
        <f t="shared" si="19"/>
        <v>0</v>
      </c>
      <c r="AG76" s="57"/>
      <c r="AH76" s="57">
        <f t="shared" si="20"/>
        <v>0</v>
      </c>
      <c r="AI76" s="63">
        <f t="shared" si="21"/>
        <v>0</v>
      </c>
      <c r="AJ76" s="87">
        <f t="shared" si="22"/>
        <v>118.00841130670861</v>
      </c>
      <c r="AK76" s="97"/>
    </row>
    <row r="77" spans="1:37" ht="14">
      <c r="A77" s="53">
        <v>75</v>
      </c>
      <c r="B77" s="54" t="s">
        <v>491</v>
      </c>
      <c r="C77" s="55" t="s">
        <v>545</v>
      </c>
      <c r="D77" s="56" t="s">
        <v>323</v>
      </c>
      <c r="E77" s="62">
        <f>VLOOKUP($D$3:$D$213,职称信息表!$B$3:$D$161,3,FALSE)</f>
        <v>0</v>
      </c>
      <c r="F77" s="62" t="str">
        <f>VLOOKUP($D$3:$D$213,职称信息表!$B$2:$E$161,4,FALSE)</f>
        <v>专任教师</v>
      </c>
      <c r="G77" s="62" t="str">
        <f>VLOOKUP($D$3:$D$213,职称信息表!$B$3:$F$161,5,FALSE)</f>
        <v>中级</v>
      </c>
      <c r="H77" s="60">
        <f>VLOOKUP(D77:D287,工作量!C77:H309,6,FALSE)</f>
        <v>165</v>
      </c>
      <c r="I77" s="60">
        <f>VLOOKUP(D77:D287,工作量!C77:J309,8,FALSE)</f>
        <v>26.317413313584012</v>
      </c>
      <c r="J77" s="53" t="e">
        <f>VLOOKUP($D$3:$D$213,#REF!,3,FALSE)</f>
        <v>#REF!</v>
      </c>
      <c r="K77" s="53" t="e">
        <f>VLOOKUP($D$3:$D$213,#REF!,3,FALSE)</f>
        <v>#REF!</v>
      </c>
      <c r="L77" s="53" t="e">
        <f>AVERAGE(J77:K77)</f>
        <v>#REF!</v>
      </c>
      <c r="M77" s="61">
        <v>37</v>
      </c>
      <c r="N77" s="60">
        <f t="shared" si="14"/>
        <v>84.786184210526315</v>
      </c>
      <c r="O77" s="53"/>
      <c r="P77" s="53"/>
      <c r="Q77" s="63">
        <f t="shared" si="15"/>
        <v>0</v>
      </c>
      <c r="R77" s="53"/>
      <c r="S77" s="53"/>
      <c r="T77" s="53"/>
      <c r="U77" s="53"/>
      <c r="V77" s="53"/>
      <c r="W77" s="57">
        <f t="shared" si="16"/>
        <v>0</v>
      </c>
      <c r="X77" s="63">
        <f t="shared" si="17"/>
        <v>0</v>
      </c>
      <c r="Y77" s="57"/>
      <c r="Z77" s="57"/>
      <c r="AA77" s="57"/>
      <c r="AB77" s="57">
        <f t="shared" si="18"/>
        <v>0</v>
      </c>
      <c r="AC77" s="57"/>
      <c r="AD77" s="53"/>
      <c r="AE77" s="57"/>
      <c r="AF77" s="57">
        <f t="shared" si="19"/>
        <v>0</v>
      </c>
      <c r="AG77" s="57"/>
      <c r="AH77" s="57">
        <f t="shared" si="20"/>
        <v>0</v>
      </c>
      <c r="AI77" s="63">
        <f t="shared" si="21"/>
        <v>0</v>
      </c>
      <c r="AJ77" s="87">
        <f t="shared" si="22"/>
        <v>111.10359752411033</v>
      </c>
      <c r="AK77" s="97"/>
    </row>
    <row r="78" spans="1:37" ht="14">
      <c r="A78" s="53">
        <v>76</v>
      </c>
      <c r="B78" s="54" t="s">
        <v>491</v>
      </c>
      <c r="C78" s="55" t="s">
        <v>346</v>
      </c>
      <c r="D78" s="56" t="s">
        <v>324</v>
      </c>
      <c r="E78" s="62" t="s">
        <v>599</v>
      </c>
      <c r="F78" s="62" t="s">
        <v>569</v>
      </c>
      <c r="G78" s="62" t="s">
        <v>600</v>
      </c>
      <c r="H78" s="60">
        <f>VLOOKUP(D78:D288,工作量!C78:H310,6,FALSE)</f>
        <v>184</v>
      </c>
      <c r="I78" s="60">
        <f>VLOOKUP(D78:D288,工作量!C78:J310,8,FALSE)</f>
        <v>29.347903331511869</v>
      </c>
      <c r="J78" s="53" t="e">
        <f>VLOOKUP($D$3:$D$213,#REF!,3,FALSE)</f>
        <v>#REF!</v>
      </c>
      <c r="K78" s="53" t="e">
        <f>VLOOKUP($D$3:$D$213,#REF!,3,FALSE)</f>
        <v>#REF!</v>
      </c>
      <c r="L78" s="53" t="e">
        <f>AVERAGE(J78:K78)</f>
        <v>#REF!</v>
      </c>
      <c r="M78" s="61">
        <v>83</v>
      </c>
      <c r="N78" s="60">
        <f t="shared" si="14"/>
        <v>65.871710526315795</v>
      </c>
      <c r="O78" s="53"/>
      <c r="P78" s="53"/>
      <c r="Q78" s="63">
        <f t="shared" si="15"/>
        <v>0</v>
      </c>
      <c r="R78" s="53"/>
      <c r="S78" s="53"/>
      <c r="T78" s="53"/>
      <c r="U78" s="53"/>
      <c r="V78" s="53"/>
      <c r="W78" s="57">
        <f t="shared" si="16"/>
        <v>0</v>
      </c>
      <c r="X78" s="63">
        <f t="shared" si="17"/>
        <v>0</v>
      </c>
      <c r="Y78" s="57"/>
      <c r="Z78" s="57"/>
      <c r="AA78" s="57"/>
      <c r="AB78" s="57">
        <f t="shared" si="18"/>
        <v>0</v>
      </c>
      <c r="AC78" s="57"/>
      <c r="AD78" s="53"/>
      <c r="AE78" s="57"/>
      <c r="AF78" s="57">
        <f t="shared" si="19"/>
        <v>0</v>
      </c>
      <c r="AG78" s="57"/>
      <c r="AH78" s="57">
        <f t="shared" si="20"/>
        <v>0</v>
      </c>
      <c r="AI78" s="63">
        <f t="shared" si="21"/>
        <v>0</v>
      </c>
      <c r="AJ78" s="87">
        <f t="shared" si="22"/>
        <v>95.219613857827667</v>
      </c>
      <c r="AK78" s="97"/>
    </row>
    <row r="79" spans="1:37" ht="14">
      <c r="A79" s="53">
        <v>77</v>
      </c>
      <c r="B79" s="54" t="s">
        <v>491</v>
      </c>
      <c r="C79" s="55" t="s">
        <v>386</v>
      </c>
      <c r="D79" s="56" t="s">
        <v>202</v>
      </c>
      <c r="E79" s="62" t="str">
        <f>VLOOKUP($D$3:$D$213,职称信息表!$B$3:$D$161,3,FALSE)</f>
        <v>讲师</v>
      </c>
      <c r="F79" s="62" t="str">
        <f>VLOOKUP($D$3:$D$213,职称信息表!$B$2:$E$161,4,FALSE)</f>
        <v>实验</v>
      </c>
      <c r="G79" s="62" t="str">
        <f>VLOOKUP($D$3:$D$213,职称信息表!$B$3:$F$161,5,FALSE)</f>
        <v>初级</v>
      </c>
      <c r="H79" s="60">
        <f>VLOOKUP(D79:D289,工作量!C79:H311,6,FALSE)</f>
        <v>219</v>
      </c>
      <c r="I79" s="60">
        <f>VLOOKUP(D79:D289,工作量!C79:J311,8,FALSE)</f>
        <v>34.930384943484235</v>
      </c>
      <c r="J79" s="53" t="e">
        <f>VLOOKUP($D$3:$D$213,#REF!,3,FALSE)</f>
        <v>#REF!</v>
      </c>
      <c r="K79" s="53" t="e">
        <f>VLOOKUP($D$3:$D$213,#REF!,3,FALSE)</f>
        <v>#REF!</v>
      </c>
      <c r="L79" s="53" t="e">
        <f>AVERAGE(J79:K79)</f>
        <v>#REF!</v>
      </c>
      <c r="M79" s="61">
        <v>62</v>
      </c>
      <c r="N79" s="60">
        <f t="shared" si="14"/>
        <v>74.506578947368425</v>
      </c>
      <c r="O79" s="53"/>
      <c r="P79" s="53"/>
      <c r="Q79" s="63">
        <f t="shared" si="15"/>
        <v>0</v>
      </c>
      <c r="R79" s="53"/>
      <c r="S79" s="53"/>
      <c r="T79" s="53"/>
      <c r="U79" s="53"/>
      <c r="V79" s="53"/>
      <c r="W79" s="57">
        <f t="shared" si="16"/>
        <v>0</v>
      </c>
      <c r="X79" s="63">
        <f t="shared" si="17"/>
        <v>0</v>
      </c>
      <c r="Y79" s="57"/>
      <c r="Z79" s="57"/>
      <c r="AA79" s="57"/>
      <c r="AB79" s="57">
        <f t="shared" si="18"/>
        <v>0</v>
      </c>
      <c r="AC79" s="57"/>
      <c r="AD79" s="53"/>
      <c r="AE79" s="57"/>
      <c r="AF79" s="57">
        <f t="shared" si="19"/>
        <v>0</v>
      </c>
      <c r="AG79" s="57"/>
      <c r="AH79" s="57">
        <f t="shared" si="20"/>
        <v>0</v>
      </c>
      <c r="AI79" s="63">
        <f t="shared" si="21"/>
        <v>0</v>
      </c>
      <c r="AJ79" s="87">
        <f t="shared" si="22"/>
        <v>109.43696389085267</v>
      </c>
      <c r="AK79" s="97"/>
    </row>
    <row r="80" spans="1:37" s="103" customFormat="1" ht="14">
      <c r="A80" s="102">
        <v>78</v>
      </c>
      <c r="B80" s="78" t="s">
        <v>491</v>
      </c>
      <c r="C80" s="79" t="s">
        <v>546</v>
      </c>
      <c r="D80" s="96" t="s">
        <v>619</v>
      </c>
      <c r="E80" s="102" t="s">
        <v>581</v>
      </c>
      <c r="F80" s="102" t="str">
        <f>VLOOKUP($D$3:$D$213,职称信息表!$B$2:$E$161,4,FALSE)</f>
        <v>专任教师</v>
      </c>
      <c r="G80" s="102" t="s">
        <v>624</v>
      </c>
      <c r="H80" s="81">
        <f>VLOOKUP(D80:D290,工作量!C80:H312,6,FALSE)</f>
        <v>0</v>
      </c>
      <c r="I80" s="81">
        <f>VLOOKUP(D80:D290,工作量!C80:J312,8,FALSE)</f>
        <v>0</v>
      </c>
      <c r="J80" s="94"/>
      <c r="K80" s="94"/>
      <c r="L80" s="94"/>
      <c r="M80" s="102">
        <v>153</v>
      </c>
      <c r="N80" s="81">
        <f t="shared" si="14"/>
        <v>37.088815789473692</v>
      </c>
      <c r="O80" s="102"/>
      <c r="P80" s="102"/>
      <c r="Q80" s="102">
        <f t="shared" si="15"/>
        <v>0</v>
      </c>
      <c r="R80" s="102"/>
      <c r="S80" s="102"/>
      <c r="T80" s="102"/>
      <c r="U80" s="102"/>
      <c r="V80" s="102"/>
      <c r="W80" s="105">
        <f t="shared" si="16"/>
        <v>0</v>
      </c>
      <c r="X80" s="102">
        <f t="shared" si="17"/>
        <v>0</v>
      </c>
      <c r="Y80" s="105"/>
      <c r="Z80" s="105"/>
      <c r="AA80" s="105"/>
      <c r="AB80" s="105">
        <f t="shared" si="18"/>
        <v>0</v>
      </c>
      <c r="AC80" s="105"/>
      <c r="AD80" s="102"/>
      <c r="AE80" s="105"/>
      <c r="AF80" s="105">
        <f t="shared" si="19"/>
        <v>0</v>
      </c>
      <c r="AG80" s="105"/>
      <c r="AH80" s="105">
        <f t="shared" si="20"/>
        <v>0</v>
      </c>
      <c r="AI80" s="102">
        <f t="shared" si="21"/>
        <v>0</v>
      </c>
      <c r="AJ80" s="85">
        <f t="shared" si="22"/>
        <v>37.088815789473692</v>
      </c>
      <c r="AK80" s="113" t="s">
        <v>700</v>
      </c>
    </row>
    <row r="81" spans="1:37" ht="14">
      <c r="A81" s="69">
        <v>79</v>
      </c>
      <c r="B81" s="73" t="s">
        <v>491</v>
      </c>
      <c r="C81" s="75">
        <v>41964</v>
      </c>
      <c r="D81" s="64" t="s">
        <v>492</v>
      </c>
      <c r="E81" s="69" t="e">
        <f>VLOOKUP($D$3:$D$213,职称信息表!$B$3:$D$161,3,FALSE)</f>
        <v>#N/A</v>
      </c>
      <c r="F81" s="69" t="e">
        <f>VLOOKUP($D$3:$D$213,职称信息表!$B$2:$E$161,4,FALSE)</f>
        <v>#N/A</v>
      </c>
      <c r="G81" s="69" t="e">
        <f>VLOOKUP($D$3:$D$213,职称信息表!$B$3:$F$161,5,FALSE)</f>
        <v>#N/A</v>
      </c>
      <c r="H81" s="70">
        <f>VLOOKUP(D81:D291,工作量!C81:H313,6,FALSE)</f>
        <v>8</v>
      </c>
      <c r="I81" s="70">
        <f>VLOOKUP(D81:D291,工作量!C81:J313,8,FALSE)</f>
        <v>1.2759957970222551</v>
      </c>
      <c r="J81" s="69"/>
      <c r="K81" s="69"/>
      <c r="L81" s="69"/>
      <c r="M81" s="69">
        <v>153</v>
      </c>
      <c r="N81" s="70">
        <f t="shared" si="14"/>
        <v>37.088815789473692</v>
      </c>
      <c r="O81" s="69"/>
      <c r="P81" s="69"/>
      <c r="Q81" s="69">
        <f t="shared" si="15"/>
        <v>0</v>
      </c>
      <c r="R81" s="69"/>
      <c r="S81" s="69"/>
      <c r="T81" s="69"/>
      <c r="U81" s="69"/>
      <c r="V81" s="69"/>
      <c r="W81" s="71">
        <f t="shared" si="16"/>
        <v>0</v>
      </c>
      <c r="X81" s="69">
        <f t="shared" si="17"/>
        <v>0</v>
      </c>
      <c r="Y81" s="71"/>
      <c r="Z81" s="71"/>
      <c r="AA81" s="71"/>
      <c r="AB81" s="71">
        <f t="shared" si="18"/>
        <v>0</v>
      </c>
      <c r="AC81" s="71"/>
      <c r="AD81" s="69"/>
      <c r="AE81" s="71"/>
      <c r="AF81" s="71">
        <f t="shared" si="19"/>
        <v>0</v>
      </c>
      <c r="AG81" s="71"/>
      <c r="AH81" s="71">
        <f t="shared" si="20"/>
        <v>0</v>
      </c>
      <c r="AI81" s="69">
        <f t="shared" si="21"/>
        <v>0</v>
      </c>
      <c r="AJ81" s="86">
        <f t="shared" si="22"/>
        <v>38.364811586495946</v>
      </c>
      <c r="AK81" s="92" t="s">
        <v>565</v>
      </c>
    </row>
    <row r="82" spans="1:37" ht="14">
      <c r="A82" s="69">
        <v>80</v>
      </c>
      <c r="B82" s="73" t="s">
        <v>491</v>
      </c>
      <c r="C82" s="64" t="s">
        <v>547</v>
      </c>
      <c r="D82" s="64" t="s">
        <v>493</v>
      </c>
      <c r="E82" s="69" t="e">
        <f>VLOOKUP($D$3:$D$213,职称信息表!$B$3:$D$161,3,FALSE)</f>
        <v>#N/A</v>
      </c>
      <c r="F82" s="69" t="e">
        <f>VLOOKUP($D$3:$D$213,职称信息表!$B$2:$E$161,4,FALSE)</f>
        <v>#N/A</v>
      </c>
      <c r="G82" s="69" t="e">
        <f>VLOOKUP($D$3:$D$213,职称信息表!$B$3:$F$161,5,FALSE)</f>
        <v>#N/A</v>
      </c>
      <c r="H82" s="70">
        <f>VLOOKUP(D82:D292,工作量!C82:H314,6,FALSE)</f>
        <v>8</v>
      </c>
      <c r="I82" s="70">
        <f>VLOOKUP(D82:D292,工作量!C82:J314,8,FALSE)</f>
        <v>1.2759957970222551</v>
      </c>
      <c r="J82" s="69"/>
      <c r="K82" s="69"/>
      <c r="L82" s="69"/>
      <c r="M82" s="69">
        <v>153</v>
      </c>
      <c r="N82" s="70">
        <f t="shared" si="14"/>
        <v>37.088815789473692</v>
      </c>
      <c r="O82" s="69"/>
      <c r="P82" s="69"/>
      <c r="Q82" s="69">
        <f t="shared" si="15"/>
        <v>0</v>
      </c>
      <c r="R82" s="69"/>
      <c r="S82" s="69"/>
      <c r="T82" s="69"/>
      <c r="U82" s="69"/>
      <c r="V82" s="69"/>
      <c r="W82" s="71">
        <f t="shared" si="16"/>
        <v>0</v>
      </c>
      <c r="X82" s="69">
        <f t="shared" si="17"/>
        <v>0</v>
      </c>
      <c r="Y82" s="71"/>
      <c r="Z82" s="71"/>
      <c r="AA82" s="71"/>
      <c r="AB82" s="71">
        <f t="shared" si="18"/>
        <v>0</v>
      </c>
      <c r="AC82" s="71"/>
      <c r="AD82" s="69"/>
      <c r="AE82" s="71"/>
      <c r="AF82" s="71">
        <f t="shared" si="19"/>
        <v>0</v>
      </c>
      <c r="AG82" s="71"/>
      <c r="AH82" s="71">
        <f t="shared" si="20"/>
        <v>0</v>
      </c>
      <c r="AI82" s="69">
        <f t="shared" si="21"/>
        <v>0</v>
      </c>
      <c r="AJ82" s="86">
        <f t="shared" si="22"/>
        <v>38.364811586495946</v>
      </c>
      <c r="AK82" s="92" t="s">
        <v>565</v>
      </c>
    </row>
    <row r="83" spans="1:37" ht="14">
      <c r="A83" s="69">
        <v>81</v>
      </c>
      <c r="B83" s="73" t="s">
        <v>491</v>
      </c>
      <c r="C83" s="64" t="s">
        <v>548</v>
      </c>
      <c r="D83" s="64" t="s">
        <v>494</v>
      </c>
      <c r="E83" s="69" t="e">
        <f>VLOOKUP($D$3:$D$213,职称信息表!$B$3:$D$161,3,FALSE)</f>
        <v>#N/A</v>
      </c>
      <c r="F83" s="69" t="e">
        <f>VLOOKUP($D$3:$D$213,职称信息表!$B$2:$E$161,4,FALSE)</f>
        <v>#N/A</v>
      </c>
      <c r="G83" s="69" t="e">
        <f>VLOOKUP($D$3:$D$213,职称信息表!$B$3:$F$161,5,FALSE)</f>
        <v>#N/A</v>
      </c>
      <c r="H83" s="70">
        <f>VLOOKUP(D83:D293,工作量!C83:H315,6,FALSE)</f>
        <v>5</v>
      </c>
      <c r="I83" s="70">
        <f>VLOOKUP(D83:D293,工作量!C83:J315,8,FALSE)</f>
        <v>0.79749737313890934</v>
      </c>
      <c r="J83" s="69"/>
      <c r="K83" s="69"/>
      <c r="L83" s="69"/>
      <c r="M83" s="69">
        <v>153</v>
      </c>
      <c r="N83" s="70">
        <f t="shared" si="14"/>
        <v>37.088815789473692</v>
      </c>
      <c r="O83" s="69"/>
      <c r="P83" s="69"/>
      <c r="Q83" s="69">
        <f t="shared" si="15"/>
        <v>0</v>
      </c>
      <c r="R83" s="69"/>
      <c r="S83" s="69"/>
      <c r="T83" s="69"/>
      <c r="U83" s="69"/>
      <c r="V83" s="69"/>
      <c r="W83" s="71">
        <f t="shared" si="16"/>
        <v>0</v>
      </c>
      <c r="X83" s="69">
        <f t="shared" si="17"/>
        <v>0</v>
      </c>
      <c r="Y83" s="71"/>
      <c r="Z83" s="71"/>
      <c r="AA83" s="71"/>
      <c r="AB83" s="71">
        <f t="shared" si="18"/>
        <v>0</v>
      </c>
      <c r="AC83" s="71"/>
      <c r="AD83" s="69"/>
      <c r="AE83" s="71"/>
      <c r="AF83" s="71">
        <f t="shared" si="19"/>
        <v>0</v>
      </c>
      <c r="AG83" s="71"/>
      <c r="AH83" s="71">
        <f t="shared" si="20"/>
        <v>0</v>
      </c>
      <c r="AI83" s="69">
        <f t="shared" si="21"/>
        <v>0</v>
      </c>
      <c r="AJ83" s="86">
        <f t="shared" si="22"/>
        <v>37.886313162612602</v>
      </c>
      <c r="AK83" s="92" t="s">
        <v>565</v>
      </c>
    </row>
    <row r="84" spans="1:37" ht="14">
      <c r="A84" s="77">
        <v>82</v>
      </c>
      <c r="B84" s="78" t="s">
        <v>491</v>
      </c>
      <c r="C84" s="79" t="s">
        <v>549</v>
      </c>
      <c r="D84" s="96" t="s">
        <v>618</v>
      </c>
      <c r="E84" s="77" t="e">
        <f>VLOOKUP($D$3:$D$213,职称信息表!$B$3:$D$161,3,FALSE)</f>
        <v>#N/A</v>
      </c>
      <c r="F84" s="77" t="e">
        <f>VLOOKUP($D$3:$D$213,职称信息表!$B$2:$E$161,4,FALSE)</f>
        <v>#N/A</v>
      </c>
      <c r="G84" s="77" t="e">
        <f>VLOOKUP($D$3:$D$213,职称信息表!$B$3:$F$161,5,FALSE)</f>
        <v>#N/A</v>
      </c>
      <c r="H84" s="81">
        <f>VLOOKUP(D84:D294,工作量!C84:H316,6,FALSE)</f>
        <v>20</v>
      </c>
      <c r="I84" s="81">
        <f>VLOOKUP(D84:D294,工作量!C84:J316,8,FALSE)</f>
        <v>3.1899894925556374</v>
      </c>
      <c r="J84" s="77" t="e">
        <f>VLOOKUP($D$3:$D$213,#REF!,3,FALSE)</f>
        <v>#REF!</v>
      </c>
      <c r="K84" s="77"/>
      <c r="L84" s="77" t="e">
        <f t="shared" ref="L84:L90" si="23">AVERAGE(J84:K84)</f>
        <v>#REF!</v>
      </c>
      <c r="M84" s="77">
        <v>150</v>
      </c>
      <c r="N84" s="81">
        <f t="shared" si="14"/>
        <v>38.322368421052637</v>
      </c>
      <c r="O84" s="77"/>
      <c r="P84" s="77"/>
      <c r="Q84" s="77">
        <f t="shared" si="15"/>
        <v>0</v>
      </c>
      <c r="R84" s="77"/>
      <c r="S84" s="77"/>
      <c r="T84" s="77"/>
      <c r="U84" s="77"/>
      <c r="V84" s="77"/>
      <c r="W84" s="82">
        <f t="shared" si="16"/>
        <v>0</v>
      </c>
      <c r="X84" s="77">
        <f t="shared" si="17"/>
        <v>0</v>
      </c>
      <c r="Y84" s="82"/>
      <c r="Z84" s="82"/>
      <c r="AA84" s="82"/>
      <c r="AB84" s="82">
        <f t="shared" si="18"/>
        <v>0</v>
      </c>
      <c r="AC84" s="82"/>
      <c r="AD84" s="77"/>
      <c r="AE84" s="82"/>
      <c r="AF84" s="82">
        <f t="shared" si="19"/>
        <v>0</v>
      </c>
      <c r="AG84" s="82"/>
      <c r="AH84" s="82">
        <f t="shared" si="20"/>
        <v>0</v>
      </c>
      <c r="AI84" s="77">
        <f t="shared" si="21"/>
        <v>0</v>
      </c>
      <c r="AJ84" s="85">
        <f t="shared" si="22"/>
        <v>41.512357913608277</v>
      </c>
      <c r="AK84" s="91" t="s">
        <v>615</v>
      </c>
    </row>
    <row r="85" spans="1:37" ht="14">
      <c r="A85" s="77">
        <v>83</v>
      </c>
      <c r="B85" s="78" t="s">
        <v>495</v>
      </c>
      <c r="C85" s="79" t="s">
        <v>215</v>
      </c>
      <c r="D85" s="96" t="s">
        <v>108</v>
      </c>
      <c r="E85" s="77" t="str">
        <f>VLOOKUP($D$3:$D$213,职称信息表!$B$3:$D$161,3,FALSE)</f>
        <v>研究员</v>
      </c>
      <c r="F85" s="77" t="str">
        <f>VLOOKUP($D$3:$D$213,职称信息表!$B$2:$E$161,4,FALSE)</f>
        <v>专任教师</v>
      </c>
      <c r="G85" s="77" t="str">
        <f>VLOOKUP($D$3:$D$213,职称信息表!$B$3:$F$161,5,FALSE)</f>
        <v>正高</v>
      </c>
      <c r="H85" s="81">
        <f>VLOOKUP(D85:D295,工作量!C85:H317,6,FALSE)</f>
        <v>137.3125</v>
      </c>
      <c r="I85" s="81">
        <f>VLOOKUP(D85:D295,工作量!C85:J317,8,FALSE)</f>
        <v>21.901271609827297</v>
      </c>
      <c r="J85" s="77"/>
      <c r="K85" s="77" t="e">
        <f>VLOOKUP($D$3:$D$213,#REF!,3,FALSE)</f>
        <v>#REF!</v>
      </c>
      <c r="L85" s="77" t="e">
        <f t="shared" si="23"/>
        <v>#REF!</v>
      </c>
      <c r="M85" s="77">
        <v>131</v>
      </c>
      <c r="N85" s="81">
        <f t="shared" si="14"/>
        <v>46.134868421052637</v>
      </c>
      <c r="O85" s="77"/>
      <c r="P85" s="77"/>
      <c r="Q85" s="77">
        <f t="shared" si="15"/>
        <v>0</v>
      </c>
      <c r="R85" s="77"/>
      <c r="S85" s="77"/>
      <c r="T85" s="77"/>
      <c r="U85" s="77"/>
      <c r="V85" s="77"/>
      <c r="W85" s="83">
        <f t="shared" si="16"/>
        <v>0</v>
      </c>
      <c r="X85" s="77">
        <f t="shared" si="17"/>
        <v>0</v>
      </c>
      <c r="Y85" s="83"/>
      <c r="Z85" s="83"/>
      <c r="AA85" s="83"/>
      <c r="AB85" s="83">
        <f t="shared" si="18"/>
        <v>0</v>
      </c>
      <c r="AC85" s="83"/>
      <c r="AD85" s="77"/>
      <c r="AE85" s="83"/>
      <c r="AF85" s="83">
        <f t="shared" si="19"/>
        <v>0</v>
      </c>
      <c r="AG85" s="83"/>
      <c r="AH85" s="83">
        <f t="shared" si="20"/>
        <v>0</v>
      </c>
      <c r="AI85" s="77">
        <f t="shared" si="21"/>
        <v>0</v>
      </c>
      <c r="AJ85" s="85">
        <f t="shared" si="22"/>
        <v>68.036140030879935</v>
      </c>
      <c r="AK85" s="83" t="s">
        <v>608</v>
      </c>
    </row>
    <row r="86" spans="1:37" ht="14">
      <c r="A86" s="53">
        <v>84</v>
      </c>
      <c r="B86" s="54" t="s">
        <v>495</v>
      </c>
      <c r="C86" s="55" t="s">
        <v>47</v>
      </c>
      <c r="D86" s="56" t="s">
        <v>48</v>
      </c>
      <c r="E86" s="62" t="str">
        <f>VLOOKUP($D$3:$D$213,职称信息表!$B$3:$D$161,3,FALSE)</f>
        <v>工程师</v>
      </c>
      <c r="F86" s="62" t="str">
        <f>VLOOKUP($D$3:$D$213,职称信息表!$B$2:$E$161,4,FALSE)</f>
        <v>工程</v>
      </c>
      <c r="G86" s="62" t="str">
        <f>VLOOKUP($D$3:$D$213,职称信息表!$B$3:$F$161,5,FALSE)</f>
        <v>中级</v>
      </c>
      <c r="H86" s="60">
        <f>VLOOKUP(D86:D296,工作量!C86:H318,6,FALSE)</f>
        <v>355.36</v>
      </c>
      <c r="I86" s="60">
        <f>VLOOKUP(D86:D296,工作量!C86:J318,8,FALSE)</f>
        <v>56.679733303728575</v>
      </c>
      <c r="J86" s="53"/>
      <c r="K86" s="53" t="e">
        <f>VLOOKUP($D$3:$D$213,#REF!,3,FALSE)</f>
        <v>#REF!</v>
      </c>
      <c r="L86" s="53" t="e">
        <f t="shared" si="23"/>
        <v>#REF!</v>
      </c>
      <c r="M86" s="61">
        <v>134</v>
      </c>
      <c r="N86" s="60">
        <f t="shared" si="14"/>
        <v>44.901315789473692</v>
      </c>
      <c r="O86" s="53"/>
      <c r="P86" s="53"/>
      <c r="Q86" s="63">
        <f t="shared" si="15"/>
        <v>0</v>
      </c>
      <c r="R86" s="53"/>
      <c r="S86" s="53"/>
      <c r="T86" s="53"/>
      <c r="U86" s="53"/>
      <c r="V86" s="53"/>
      <c r="W86" s="57">
        <f t="shared" si="16"/>
        <v>0</v>
      </c>
      <c r="X86" s="63">
        <f t="shared" si="17"/>
        <v>0</v>
      </c>
      <c r="Y86" s="57"/>
      <c r="Z86" s="57"/>
      <c r="AA86" s="57">
        <v>4</v>
      </c>
      <c r="AB86" s="57">
        <f t="shared" si="18"/>
        <v>4</v>
      </c>
      <c r="AC86" s="57">
        <v>8</v>
      </c>
      <c r="AD86" s="53"/>
      <c r="AE86" s="57"/>
      <c r="AF86" s="57">
        <f t="shared" si="19"/>
        <v>8</v>
      </c>
      <c r="AG86" s="57"/>
      <c r="AH86" s="57">
        <f t="shared" si="20"/>
        <v>0</v>
      </c>
      <c r="AI86" s="63">
        <f t="shared" si="21"/>
        <v>12</v>
      </c>
      <c r="AJ86" s="87">
        <f t="shared" si="22"/>
        <v>113.58104909320227</v>
      </c>
      <c r="AK86" s="93"/>
    </row>
    <row r="87" spans="1:37" ht="14">
      <c r="A87" s="53">
        <v>85</v>
      </c>
      <c r="B87" s="54" t="s">
        <v>495</v>
      </c>
      <c r="C87" s="55" t="s">
        <v>174</v>
      </c>
      <c r="D87" s="56" t="s">
        <v>175</v>
      </c>
      <c r="E87" s="62" t="str">
        <f>VLOOKUP($D$3:$D$213,职称信息表!$B$3:$D$161,3,FALSE)</f>
        <v>讲师</v>
      </c>
      <c r="F87" s="62" t="str">
        <f>VLOOKUP($D$3:$D$213,职称信息表!$B$2:$E$161,4,FALSE)</f>
        <v>专任教师</v>
      </c>
      <c r="G87" s="62" t="str">
        <f>VLOOKUP($D$3:$D$213,职称信息表!$B$3:$F$161,5,FALSE)</f>
        <v>中级</v>
      </c>
      <c r="H87" s="60">
        <f>VLOOKUP(D87:D297,工作量!C87:H319,6,FALSE)</f>
        <v>244.71549999999999</v>
      </c>
      <c r="I87" s="60">
        <f>VLOOKUP(D87:D297,工作量!C87:J319,8,FALSE)</f>
        <v>39.031993683274955</v>
      </c>
      <c r="J87" s="53" t="e">
        <f>VLOOKUP($D$3:$D$213,#REF!,3,FALSE)</f>
        <v>#REF!</v>
      </c>
      <c r="K87" s="53" t="e">
        <f>VLOOKUP($D$3:$D$213,#REF!,3,FALSE)</f>
        <v>#REF!</v>
      </c>
      <c r="L87" s="53" t="e">
        <f t="shared" si="23"/>
        <v>#REF!</v>
      </c>
      <c r="M87" s="61">
        <v>9</v>
      </c>
      <c r="N87" s="60">
        <f t="shared" si="14"/>
        <v>96.299342105263165</v>
      </c>
      <c r="O87" s="53"/>
      <c r="P87" s="53"/>
      <c r="Q87" s="63">
        <f t="shared" si="15"/>
        <v>0</v>
      </c>
      <c r="R87" s="53"/>
      <c r="S87" s="53"/>
      <c r="T87" s="53"/>
      <c r="U87" s="53"/>
      <c r="V87" s="53"/>
      <c r="W87" s="57">
        <f t="shared" si="16"/>
        <v>0</v>
      </c>
      <c r="X87" s="63">
        <f t="shared" si="17"/>
        <v>0</v>
      </c>
      <c r="Y87" s="57"/>
      <c r="Z87" s="57"/>
      <c r="AA87" s="57"/>
      <c r="AB87" s="57">
        <f t="shared" si="18"/>
        <v>0</v>
      </c>
      <c r="AC87" s="57"/>
      <c r="AD87" s="53"/>
      <c r="AE87" s="57"/>
      <c r="AF87" s="57">
        <f t="shared" si="19"/>
        <v>0</v>
      </c>
      <c r="AG87" s="57"/>
      <c r="AH87" s="57">
        <f t="shared" si="20"/>
        <v>0</v>
      </c>
      <c r="AI87" s="63">
        <f t="shared" si="21"/>
        <v>0</v>
      </c>
      <c r="AJ87" s="87">
        <f t="shared" si="22"/>
        <v>135.33133578853813</v>
      </c>
      <c r="AK87" s="93"/>
    </row>
    <row r="88" spans="1:37" ht="14">
      <c r="A88" s="53">
        <v>86</v>
      </c>
      <c r="B88" s="54" t="s">
        <v>495</v>
      </c>
      <c r="C88" s="55" t="s">
        <v>228</v>
      </c>
      <c r="D88" s="56" t="s">
        <v>229</v>
      </c>
      <c r="E88" s="62" t="str">
        <f>VLOOKUP($D$3:$D$213,职称信息表!$B$3:$D$161,3,FALSE)</f>
        <v>讲师</v>
      </c>
      <c r="F88" s="62" t="str">
        <f>VLOOKUP($D$3:$D$213,职称信息表!$B$2:$E$161,4,FALSE)</f>
        <v>专任教师</v>
      </c>
      <c r="G88" s="62" t="str">
        <f>VLOOKUP($D$3:$D$213,职称信息表!$B$3:$F$161,5,FALSE)</f>
        <v>中级</v>
      </c>
      <c r="H88" s="60">
        <f>VLOOKUP(D88:D298,工作量!C88:H320,6,FALSE)</f>
        <v>375.31200000000001</v>
      </c>
      <c r="I88" s="60">
        <f>VLOOKUP(D88:D298,工作量!C88:J320,8,FALSE)</f>
        <v>59.862066821502076</v>
      </c>
      <c r="J88" s="53" t="e">
        <f>VLOOKUP($D$3:$D$213,#REF!,3,FALSE)</f>
        <v>#REF!</v>
      </c>
      <c r="K88" s="53" t="e">
        <f>VLOOKUP($D$3:$D$213,#REF!,3,FALSE)</f>
        <v>#REF!</v>
      </c>
      <c r="L88" s="53" t="e">
        <f t="shared" si="23"/>
        <v>#REF!</v>
      </c>
      <c r="M88" s="61">
        <v>35</v>
      </c>
      <c r="N88" s="60">
        <f t="shared" si="14"/>
        <v>85.608552631578959</v>
      </c>
      <c r="O88" s="53"/>
      <c r="P88" s="53"/>
      <c r="Q88" s="63">
        <f t="shared" si="15"/>
        <v>0</v>
      </c>
      <c r="R88" s="53"/>
      <c r="S88" s="53"/>
      <c r="T88" s="53"/>
      <c r="U88" s="53"/>
      <c r="V88" s="53"/>
      <c r="W88" s="57">
        <f t="shared" si="16"/>
        <v>0</v>
      </c>
      <c r="X88" s="63">
        <f t="shared" si="17"/>
        <v>0</v>
      </c>
      <c r="Y88" s="57"/>
      <c r="Z88" s="57"/>
      <c r="AA88" s="57"/>
      <c r="AB88" s="57">
        <f t="shared" si="18"/>
        <v>0</v>
      </c>
      <c r="AC88" s="57"/>
      <c r="AD88" s="53"/>
      <c r="AE88" s="57"/>
      <c r="AF88" s="57">
        <f t="shared" si="19"/>
        <v>0</v>
      </c>
      <c r="AG88" s="57"/>
      <c r="AH88" s="57">
        <f t="shared" si="20"/>
        <v>0</v>
      </c>
      <c r="AI88" s="63">
        <f t="shared" si="21"/>
        <v>0</v>
      </c>
      <c r="AJ88" s="87">
        <f t="shared" si="22"/>
        <v>145.47061945308104</v>
      </c>
      <c r="AK88" s="93"/>
    </row>
    <row r="89" spans="1:37" ht="14">
      <c r="A89" s="53">
        <v>87</v>
      </c>
      <c r="B89" s="54" t="s">
        <v>495</v>
      </c>
      <c r="C89" s="55" t="s">
        <v>113</v>
      </c>
      <c r="D89" s="56" t="s">
        <v>114</v>
      </c>
      <c r="E89" s="62" t="str">
        <f>VLOOKUP($D$3:$D$213,职称信息表!$B$3:$D$161,3,FALSE)</f>
        <v>副教授</v>
      </c>
      <c r="F89" s="62" t="str">
        <f>VLOOKUP($D$3:$D$213,职称信息表!$B$2:$E$161,4,FALSE)</f>
        <v>专任教师</v>
      </c>
      <c r="G89" s="62" t="str">
        <f>VLOOKUP($D$3:$D$213,职称信息表!$B$3:$F$161,5,FALSE)</f>
        <v>副高</v>
      </c>
      <c r="H89" s="60">
        <f>VLOOKUP(D89:D299,工作量!C89:H321,6,FALSE)</f>
        <v>411.73</v>
      </c>
      <c r="I89" s="60">
        <f>VLOOKUP(D89:D299,工作量!C89:J321,8,FALSE)</f>
        <v>65.670718688496635</v>
      </c>
      <c r="J89" s="53" t="e">
        <f>VLOOKUP($D$3:$D$213,#REF!,3,FALSE)</f>
        <v>#REF!</v>
      </c>
      <c r="K89" s="53" t="e">
        <f>VLOOKUP($D$3:$D$213,#REF!,3,FALSE)</f>
        <v>#REF!</v>
      </c>
      <c r="L89" s="53" t="e">
        <f t="shared" si="23"/>
        <v>#REF!</v>
      </c>
      <c r="M89" s="61">
        <v>129</v>
      </c>
      <c r="N89" s="60">
        <f t="shared" si="14"/>
        <v>46.957236842105267</v>
      </c>
      <c r="O89" s="53"/>
      <c r="P89" s="53"/>
      <c r="Q89" s="63">
        <f t="shared" si="15"/>
        <v>0</v>
      </c>
      <c r="R89" s="53"/>
      <c r="S89" s="53"/>
      <c r="T89" s="53"/>
      <c r="U89" s="53"/>
      <c r="V89" s="53"/>
      <c r="W89" s="57">
        <f t="shared" si="16"/>
        <v>0</v>
      </c>
      <c r="X89" s="63">
        <f t="shared" si="17"/>
        <v>0</v>
      </c>
      <c r="Y89" s="57"/>
      <c r="Z89" s="57"/>
      <c r="AA89" s="57"/>
      <c r="AB89" s="57">
        <f t="shared" si="18"/>
        <v>0</v>
      </c>
      <c r="AC89" s="57"/>
      <c r="AD89" s="53"/>
      <c r="AE89" s="57"/>
      <c r="AF89" s="57">
        <f t="shared" si="19"/>
        <v>0</v>
      </c>
      <c r="AG89" s="57"/>
      <c r="AH89" s="57">
        <f t="shared" si="20"/>
        <v>0</v>
      </c>
      <c r="AI89" s="63">
        <f t="shared" si="21"/>
        <v>0</v>
      </c>
      <c r="AJ89" s="87">
        <f t="shared" si="22"/>
        <v>112.62795553060189</v>
      </c>
      <c r="AK89" s="93"/>
    </row>
    <row r="90" spans="1:37" ht="14">
      <c r="A90" s="53">
        <v>88</v>
      </c>
      <c r="B90" s="54" t="s">
        <v>495</v>
      </c>
      <c r="C90" s="55" t="s">
        <v>119</v>
      </c>
      <c r="D90" s="56" t="s">
        <v>120</v>
      </c>
      <c r="E90" s="62" t="str">
        <f>VLOOKUP($D$3:$D$213,职称信息表!$B$3:$D$161,3,FALSE)</f>
        <v>副教授</v>
      </c>
      <c r="F90" s="62" t="str">
        <f>VLOOKUP($D$3:$D$213,职称信息表!$B$2:$E$161,4,FALSE)</f>
        <v>专任教师</v>
      </c>
      <c r="G90" s="62" t="str">
        <f>VLOOKUP($D$3:$D$213,职称信息表!$B$3:$F$161,5,FALSE)</f>
        <v>副高</v>
      </c>
      <c r="H90" s="60">
        <f>VLOOKUP(D90:D300,工作量!C90:H322,6,FALSE)</f>
        <v>349.37</v>
      </c>
      <c r="I90" s="60">
        <f>VLOOKUP(D90:D300,工作量!C90:J322,8,FALSE)</f>
        <v>55.724331450708156</v>
      </c>
      <c r="J90" s="53"/>
      <c r="K90" s="53" t="e">
        <f>VLOOKUP($D$3:$D$213,#REF!,3,FALSE)</f>
        <v>#REF!</v>
      </c>
      <c r="L90" s="53" t="e">
        <f t="shared" si="23"/>
        <v>#REF!</v>
      </c>
      <c r="M90" s="61">
        <v>45</v>
      </c>
      <c r="N90" s="60">
        <f t="shared" si="14"/>
        <v>81.496710526315795</v>
      </c>
      <c r="O90" s="53"/>
      <c r="P90" s="53"/>
      <c r="Q90" s="63">
        <f t="shared" si="15"/>
        <v>0</v>
      </c>
      <c r="R90" s="53"/>
      <c r="S90" s="53"/>
      <c r="T90" s="53"/>
      <c r="U90" s="53"/>
      <c r="V90" s="53"/>
      <c r="W90" s="57">
        <f t="shared" si="16"/>
        <v>0</v>
      </c>
      <c r="X90" s="63">
        <f t="shared" si="17"/>
        <v>0</v>
      </c>
      <c r="Y90" s="57"/>
      <c r="Z90" s="57"/>
      <c r="AA90" s="57"/>
      <c r="AB90" s="57">
        <f t="shared" si="18"/>
        <v>0</v>
      </c>
      <c r="AC90" s="57">
        <v>46</v>
      </c>
      <c r="AD90" s="53"/>
      <c r="AE90" s="57"/>
      <c r="AF90" s="57">
        <f t="shared" si="19"/>
        <v>46</v>
      </c>
      <c r="AG90" s="57"/>
      <c r="AH90" s="57">
        <f t="shared" si="20"/>
        <v>0</v>
      </c>
      <c r="AI90" s="63">
        <f t="shared" si="21"/>
        <v>46</v>
      </c>
      <c r="AJ90" s="87">
        <f t="shared" si="22"/>
        <v>183.22104197702396</v>
      </c>
      <c r="AK90" s="93"/>
    </row>
    <row r="91" spans="1:37" ht="14">
      <c r="A91" s="69">
        <v>89</v>
      </c>
      <c r="B91" s="73" t="s">
        <v>495</v>
      </c>
      <c r="C91" s="75" t="s">
        <v>550</v>
      </c>
      <c r="D91" s="64" t="s">
        <v>330</v>
      </c>
      <c r="E91" s="69">
        <f>VLOOKUP($D$3:$D$213,职称信息表!$B$3:$D$161,3,FALSE)</f>
        <v>0</v>
      </c>
      <c r="F91" s="69" t="str">
        <f>VLOOKUP($D$3:$D$213,职称信息表!$B$2:$E$161,4,FALSE)</f>
        <v>专任教师</v>
      </c>
      <c r="G91" s="69">
        <f>VLOOKUP($D$3:$D$213,职称信息表!$B$3:$F$161,5,FALSE)</f>
        <v>0</v>
      </c>
      <c r="H91" s="70">
        <f>VLOOKUP(D91:D301,工作量!C91:H323,6,FALSE)</f>
        <v>167.20000000000002</v>
      </c>
      <c r="I91" s="70">
        <f>VLOOKUP(D91:D301,工作量!C91:J323,8,FALSE)</f>
        <v>26.668312157765133</v>
      </c>
      <c r="J91" s="69"/>
      <c r="K91" s="69"/>
      <c r="L91" s="69"/>
      <c r="M91" s="69">
        <v>153</v>
      </c>
      <c r="N91" s="70">
        <f t="shared" si="14"/>
        <v>37.088815789473692</v>
      </c>
      <c r="O91" s="69"/>
      <c r="P91" s="69"/>
      <c r="Q91" s="69">
        <f t="shared" si="15"/>
        <v>0</v>
      </c>
      <c r="R91" s="69"/>
      <c r="S91" s="69"/>
      <c r="T91" s="69"/>
      <c r="U91" s="69"/>
      <c r="V91" s="69"/>
      <c r="W91" s="71">
        <f t="shared" si="16"/>
        <v>0</v>
      </c>
      <c r="X91" s="69">
        <f t="shared" si="17"/>
        <v>0</v>
      </c>
      <c r="Y91" s="71"/>
      <c r="Z91" s="71"/>
      <c r="AA91" s="71"/>
      <c r="AB91" s="71">
        <f t="shared" si="18"/>
        <v>0</v>
      </c>
      <c r="AC91" s="71"/>
      <c r="AD91" s="69"/>
      <c r="AE91" s="71"/>
      <c r="AF91" s="71">
        <f t="shared" si="19"/>
        <v>0</v>
      </c>
      <c r="AG91" s="71"/>
      <c r="AH91" s="71">
        <f t="shared" si="20"/>
        <v>0</v>
      </c>
      <c r="AI91" s="69">
        <f t="shared" si="21"/>
        <v>0</v>
      </c>
      <c r="AJ91" s="86">
        <f t="shared" si="22"/>
        <v>63.757127947238828</v>
      </c>
      <c r="AK91" s="92" t="s">
        <v>565</v>
      </c>
    </row>
    <row r="92" spans="1:37" ht="14">
      <c r="A92" s="69">
        <v>90</v>
      </c>
      <c r="B92" s="73" t="s">
        <v>495</v>
      </c>
      <c r="C92" s="75">
        <v>41958</v>
      </c>
      <c r="D92" s="64" t="s">
        <v>496</v>
      </c>
      <c r="E92" s="69" t="e">
        <f>VLOOKUP($D$3:$D$213,职称信息表!$B$3:$D$161,3,FALSE)</f>
        <v>#N/A</v>
      </c>
      <c r="F92" s="69" t="e">
        <f>VLOOKUP($D$3:$D$213,职称信息表!$B$2:$E$161,4,FALSE)</f>
        <v>#N/A</v>
      </c>
      <c r="G92" s="69" t="e">
        <f>VLOOKUP($D$3:$D$213,职称信息表!$B$3:$F$161,5,FALSE)</f>
        <v>#N/A</v>
      </c>
      <c r="H92" s="70">
        <f>VLOOKUP(D92:D302,工作量!C92:H324,6,FALSE)</f>
        <v>8</v>
      </c>
      <c r="I92" s="70">
        <f>VLOOKUP(D92:D302,工作量!C92:J324,8,FALSE)</f>
        <v>1.2759957970222551</v>
      </c>
      <c r="J92" s="69"/>
      <c r="K92" s="69"/>
      <c r="L92" s="69"/>
      <c r="M92" s="69">
        <v>153</v>
      </c>
      <c r="N92" s="70">
        <f t="shared" si="14"/>
        <v>37.088815789473692</v>
      </c>
      <c r="O92" s="69"/>
      <c r="P92" s="69"/>
      <c r="Q92" s="69">
        <f t="shared" si="15"/>
        <v>0</v>
      </c>
      <c r="R92" s="69"/>
      <c r="S92" s="69"/>
      <c r="T92" s="69"/>
      <c r="U92" s="69"/>
      <c r="V92" s="69"/>
      <c r="W92" s="71">
        <f t="shared" si="16"/>
        <v>0</v>
      </c>
      <c r="X92" s="69">
        <f t="shared" si="17"/>
        <v>0</v>
      </c>
      <c r="Y92" s="71"/>
      <c r="Z92" s="71"/>
      <c r="AA92" s="71"/>
      <c r="AB92" s="71">
        <f t="shared" si="18"/>
        <v>0</v>
      </c>
      <c r="AC92" s="71"/>
      <c r="AD92" s="69"/>
      <c r="AE92" s="71"/>
      <c r="AF92" s="71">
        <f t="shared" si="19"/>
        <v>0</v>
      </c>
      <c r="AG92" s="71"/>
      <c r="AH92" s="71">
        <f t="shared" si="20"/>
        <v>0</v>
      </c>
      <c r="AI92" s="69">
        <f t="shared" si="21"/>
        <v>0</v>
      </c>
      <c r="AJ92" s="86">
        <f t="shared" si="22"/>
        <v>38.364811586495946</v>
      </c>
      <c r="AK92" s="92" t="s">
        <v>565</v>
      </c>
    </row>
    <row r="93" spans="1:37" ht="14">
      <c r="A93" s="69">
        <v>91</v>
      </c>
      <c r="B93" s="73" t="s">
        <v>495</v>
      </c>
      <c r="C93" s="75">
        <v>41968</v>
      </c>
      <c r="D93" s="64" t="s">
        <v>497</v>
      </c>
      <c r="E93" s="69" t="e">
        <f>VLOOKUP($D$3:$D$213,职称信息表!$B$3:$D$161,3,FALSE)</f>
        <v>#N/A</v>
      </c>
      <c r="F93" s="69" t="e">
        <f>VLOOKUP($D$3:$D$213,职称信息表!$B$2:$E$161,4,FALSE)</f>
        <v>#N/A</v>
      </c>
      <c r="G93" s="69" t="e">
        <f>VLOOKUP($D$3:$D$213,职称信息表!$B$3:$F$161,5,FALSE)</f>
        <v>#N/A</v>
      </c>
      <c r="H93" s="70">
        <f>VLOOKUP(D93:D303,工作量!C93:H325,6,FALSE)</f>
        <v>41.6</v>
      </c>
      <c r="I93" s="70">
        <f>VLOOKUP(D93:D303,工作量!C93:J325,8,FALSE)</f>
        <v>6.6351781445157272</v>
      </c>
      <c r="J93" s="69"/>
      <c r="K93" s="69" t="e">
        <f>VLOOKUP($D$3:$D$213,#REF!,3,FALSE)</f>
        <v>#REF!</v>
      </c>
      <c r="L93" s="69" t="e">
        <f>AVERAGE(J93:K93)</f>
        <v>#REF!</v>
      </c>
      <c r="M93" s="69">
        <v>6</v>
      </c>
      <c r="N93" s="70">
        <f t="shared" si="14"/>
        <v>97.53289473684211</v>
      </c>
      <c r="O93" s="69"/>
      <c r="P93" s="69"/>
      <c r="Q93" s="69">
        <f t="shared" si="15"/>
        <v>0</v>
      </c>
      <c r="R93" s="69"/>
      <c r="S93" s="69"/>
      <c r="T93" s="69"/>
      <c r="U93" s="69"/>
      <c r="V93" s="69"/>
      <c r="W93" s="71">
        <f t="shared" si="16"/>
        <v>0</v>
      </c>
      <c r="X93" s="69">
        <f t="shared" si="17"/>
        <v>0</v>
      </c>
      <c r="Y93" s="71"/>
      <c r="Z93" s="71"/>
      <c r="AA93" s="71"/>
      <c r="AB93" s="71">
        <f t="shared" si="18"/>
        <v>0</v>
      </c>
      <c r="AC93" s="71"/>
      <c r="AD93" s="69"/>
      <c r="AE93" s="71"/>
      <c r="AF93" s="71">
        <f t="shared" si="19"/>
        <v>0</v>
      </c>
      <c r="AG93" s="71"/>
      <c r="AH93" s="71">
        <f t="shared" si="20"/>
        <v>0</v>
      </c>
      <c r="AI93" s="69">
        <f t="shared" si="21"/>
        <v>0</v>
      </c>
      <c r="AJ93" s="86">
        <f t="shared" si="22"/>
        <v>104.16807288135783</v>
      </c>
      <c r="AK93" s="92" t="s">
        <v>565</v>
      </c>
    </row>
    <row r="94" spans="1:37" ht="14">
      <c r="A94" s="69">
        <v>92</v>
      </c>
      <c r="B94" s="73" t="s">
        <v>495</v>
      </c>
      <c r="C94" s="75">
        <v>42027</v>
      </c>
      <c r="D94" s="64" t="s">
        <v>498</v>
      </c>
      <c r="E94" s="69" t="e">
        <f>VLOOKUP($D$3:$D$213,职称信息表!$B$3:$D$161,3,FALSE)</f>
        <v>#N/A</v>
      </c>
      <c r="F94" s="69" t="e">
        <f>VLOOKUP($D$3:$D$213,职称信息表!$B$2:$E$161,4,FALSE)</f>
        <v>#N/A</v>
      </c>
      <c r="G94" s="69" t="e">
        <f>VLOOKUP($D$3:$D$213,职称信息表!$B$3:$F$161,5,FALSE)</f>
        <v>#N/A</v>
      </c>
      <c r="H94" s="70">
        <f>VLOOKUP(D94:D304,工作量!C94:H326,6,FALSE)</f>
        <v>8</v>
      </c>
      <c r="I94" s="70">
        <f>VLOOKUP(D94:D304,工作量!C94:J326,8,FALSE)</f>
        <v>1.2759957970222551</v>
      </c>
      <c r="J94" s="69"/>
      <c r="K94" s="69"/>
      <c r="L94" s="69"/>
      <c r="M94" s="69">
        <v>153</v>
      </c>
      <c r="N94" s="70">
        <f t="shared" si="14"/>
        <v>37.088815789473692</v>
      </c>
      <c r="O94" s="69"/>
      <c r="P94" s="69"/>
      <c r="Q94" s="69">
        <f t="shared" si="15"/>
        <v>0</v>
      </c>
      <c r="R94" s="69"/>
      <c r="S94" s="69"/>
      <c r="T94" s="69"/>
      <c r="U94" s="69"/>
      <c r="V94" s="69"/>
      <c r="W94" s="71">
        <f t="shared" si="16"/>
        <v>0</v>
      </c>
      <c r="X94" s="69">
        <f t="shared" si="17"/>
        <v>0</v>
      </c>
      <c r="Y94" s="71"/>
      <c r="Z94" s="71"/>
      <c r="AA94" s="71"/>
      <c r="AB94" s="71">
        <f t="shared" si="18"/>
        <v>0</v>
      </c>
      <c r="AC94" s="71"/>
      <c r="AD94" s="69"/>
      <c r="AE94" s="71"/>
      <c r="AF94" s="71">
        <f t="shared" si="19"/>
        <v>0</v>
      </c>
      <c r="AG94" s="71"/>
      <c r="AH94" s="71">
        <f t="shared" si="20"/>
        <v>0</v>
      </c>
      <c r="AI94" s="69">
        <f t="shared" si="21"/>
        <v>0</v>
      </c>
      <c r="AJ94" s="86">
        <f t="shared" si="22"/>
        <v>38.364811586495946</v>
      </c>
      <c r="AK94" s="92" t="s">
        <v>565</v>
      </c>
    </row>
    <row r="95" spans="1:37" ht="14">
      <c r="A95" s="69">
        <v>93</v>
      </c>
      <c r="B95" s="73" t="s">
        <v>495</v>
      </c>
      <c r="C95" s="75">
        <v>42063</v>
      </c>
      <c r="D95" s="64" t="s">
        <v>499</v>
      </c>
      <c r="E95" s="69" t="e">
        <f>VLOOKUP($D$3:$D$213,职称信息表!$B$3:$D$161,3,FALSE)</f>
        <v>#N/A</v>
      </c>
      <c r="F95" s="69" t="e">
        <f>VLOOKUP($D$3:$D$213,职称信息表!$B$2:$E$161,4,FALSE)</f>
        <v>#N/A</v>
      </c>
      <c r="G95" s="69" t="e">
        <f>VLOOKUP($D$3:$D$213,职称信息表!$B$3:$F$161,5,FALSE)</f>
        <v>#N/A</v>
      </c>
      <c r="H95" s="70">
        <f>VLOOKUP(D95:D305,工作量!C95:H327,6,FALSE)</f>
        <v>33.6</v>
      </c>
      <c r="I95" s="70">
        <f>VLOOKUP(D95:D305,工作量!C95:J327,8,FALSE)</f>
        <v>5.3591823474934719</v>
      </c>
      <c r="J95" s="69"/>
      <c r="K95" s="69" t="e">
        <f>VLOOKUP($D$3:$D$213,#REF!,3,FALSE)</f>
        <v>#REF!</v>
      </c>
      <c r="L95" s="69" t="e">
        <f>AVERAGE(J95:K95)</f>
        <v>#REF!</v>
      </c>
      <c r="M95" s="69">
        <v>34</v>
      </c>
      <c r="N95" s="70">
        <f t="shared" si="14"/>
        <v>86.019736842105274</v>
      </c>
      <c r="O95" s="69"/>
      <c r="P95" s="69"/>
      <c r="Q95" s="69">
        <f t="shared" si="15"/>
        <v>0</v>
      </c>
      <c r="R95" s="69"/>
      <c r="S95" s="69"/>
      <c r="T95" s="69"/>
      <c r="U95" s="69"/>
      <c r="V95" s="69"/>
      <c r="W95" s="71">
        <f t="shared" si="16"/>
        <v>0</v>
      </c>
      <c r="X95" s="69">
        <f t="shared" si="17"/>
        <v>0</v>
      </c>
      <c r="Y95" s="71"/>
      <c r="Z95" s="71"/>
      <c r="AA95" s="71"/>
      <c r="AB95" s="71">
        <f t="shared" si="18"/>
        <v>0</v>
      </c>
      <c r="AC95" s="71"/>
      <c r="AD95" s="69"/>
      <c r="AE95" s="71"/>
      <c r="AF95" s="71">
        <f t="shared" si="19"/>
        <v>0</v>
      </c>
      <c r="AG95" s="71"/>
      <c r="AH95" s="71">
        <f t="shared" si="20"/>
        <v>0</v>
      </c>
      <c r="AI95" s="69">
        <f t="shared" si="21"/>
        <v>0</v>
      </c>
      <c r="AJ95" s="86">
        <f t="shared" si="22"/>
        <v>91.378919189598747</v>
      </c>
      <c r="AK95" s="92" t="s">
        <v>565</v>
      </c>
    </row>
    <row r="96" spans="1:37" ht="14">
      <c r="A96" s="77">
        <v>94</v>
      </c>
      <c r="B96" s="78" t="s">
        <v>495</v>
      </c>
      <c r="C96" s="79">
        <v>42073</v>
      </c>
      <c r="D96" s="80" t="s">
        <v>500</v>
      </c>
      <c r="E96" s="77" t="e">
        <f>VLOOKUP($D$3:$D$213,职称信息表!$B$3:$D$161,3,FALSE)</f>
        <v>#N/A</v>
      </c>
      <c r="F96" s="77" t="e">
        <f>VLOOKUP($D$3:$D$213,职称信息表!$B$2:$E$161,4,FALSE)</f>
        <v>#N/A</v>
      </c>
      <c r="G96" s="77" t="e">
        <f>VLOOKUP($D$3:$D$213,职称信息表!$B$3:$F$161,5,FALSE)</f>
        <v>#N/A</v>
      </c>
      <c r="H96" s="81">
        <f>VLOOKUP(D96:D306,工作量!C96:H328,6,FALSE)</f>
        <v>8</v>
      </c>
      <c r="I96" s="81">
        <f>VLOOKUP(D96:D306,工作量!C96:J328,8,FALSE)</f>
        <v>1.2759957970222551</v>
      </c>
      <c r="J96" s="77"/>
      <c r="K96" s="77"/>
      <c r="L96" s="77"/>
      <c r="M96" s="77">
        <v>153</v>
      </c>
      <c r="N96" s="81">
        <f t="shared" si="14"/>
        <v>37.088815789473692</v>
      </c>
      <c r="O96" s="77"/>
      <c r="P96" s="77"/>
      <c r="Q96" s="77">
        <f t="shared" si="15"/>
        <v>0</v>
      </c>
      <c r="R96" s="77"/>
      <c r="S96" s="77"/>
      <c r="T96" s="77"/>
      <c r="U96" s="77"/>
      <c r="V96" s="77"/>
      <c r="W96" s="82">
        <f t="shared" si="16"/>
        <v>0</v>
      </c>
      <c r="X96" s="77">
        <f t="shared" si="17"/>
        <v>0</v>
      </c>
      <c r="Y96" s="82"/>
      <c r="Z96" s="82"/>
      <c r="AA96" s="82"/>
      <c r="AB96" s="82">
        <f t="shared" si="18"/>
        <v>0</v>
      </c>
      <c r="AC96" s="82"/>
      <c r="AD96" s="77"/>
      <c r="AE96" s="82"/>
      <c r="AF96" s="82">
        <f t="shared" si="19"/>
        <v>0</v>
      </c>
      <c r="AG96" s="82"/>
      <c r="AH96" s="82">
        <f t="shared" si="20"/>
        <v>0</v>
      </c>
      <c r="AI96" s="77">
        <f t="shared" si="21"/>
        <v>0</v>
      </c>
      <c r="AJ96" s="85">
        <f t="shared" si="22"/>
        <v>38.364811586495946</v>
      </c>
      <c r="AK96" s="91" t="s">
        <v>616</v>
      </c>
    </row>
    <row r="97" spans="1:37" ht="14">
      <c r="A97" s="77">
        <v>95</v>
      </c>
      <c r="B97" s="78" t="s">
        <v>495</v>
      </c>
      <c r="C97" s="79">
        <v>42103</v>
      </c>
      <c r="D97" s="80" t="s">
        <v>501</v>
      </c>
      <c r="E97" s="77" t="e">
        <f>VLOOKUP($D$3:$D$213,职称信息表!$B$3:$D$161,3,FALSE)</f>
        <v>#N/A</v>
      </c>
      <c r="F97" s="77" t="e">
        <f>VLOOKUP($D$3:$D$213,职称信息表!$B$2:$E$161,4,FALSE)</f>
        <v>#N/A</v>
      </c>
      <c r="G97" s="77" t="e">
        <f>VLOOKUP($D$3:$D$213,职称信息表!$B$3:$F$161,5,FALSE)</f>
        <v>#N/A</v>
      </c>
      <c r="H97" s="81">
        <f>VLOOKUP(D97:D307,工作量!C97:H329,6,FALSE)</f>
        <v>0</v>
      </c>
      <c r="I97" s="81">
        <f>VLOOKUP(D97:D307,工作量!C97:J329,8,FALSE)</f>
        <v>0</v>
      </c>
      <c r="J97" s="77"/>
      <c r="K97" s="77"/>
      <c r="L97" s="77"/>
      <c r="M97" s="77">
        <v>153</v>
      </c>
      <c r="N97" s="81">
        <f t="shared" si="14"/>
        <v>37.088815789473692</v>
      </c>
      <c r="O97" s="77"/>
      <c r="P97" s="77"/>
      <c r="Q97" s="77">
        <f t="shared" si="15"/>
        <v>0</v>
      </c>
      <c r="R97" s="77"/>
      <c r="S97" s="77"/>
      <c r="T97" s="77"/>
      <c r="U97" s="77"/>
      <c r="V97" s="77"/>
      <c r="W97" s="82">
        <f t="shared" si="16"/>
        <v>0</v>
      </c>
      <c r="X97" s="77">
        <f t="shared" si="17"/>
        <v>0</v>
      </c>
      <c r="Y97" s="82"/>
      <c r="Z97" s="82"/>
      <c r="AA97" s="82"/>
      <c r="AB97" s="82">
        <f t="shared" si="18"/>
        <v>0</v>
      </c>
      <c r="AC97" s="82"/>
      <c r="AD97" s="77"/>
      <c r="AE97" s="82"/>
      <c r="AF97" s="82">
        <f t="shared" si="19"/>
        <v>0</v>
      </c>
      <c r="AG97" s="82"/>
      <c r="AH97" s="82">
        <f t="shared" si="20"/>
        <v>0</v>
      </c>
      <c r="AI97" s="77">
        <f t="shared" si="21"/>
        <v>0</v>
      </c>
      <c r="AJ97" s="85">
        <f t="shared" si="22"/>
        <v>37.088815789473692</v>
      </c>
      <c r="AK97" s="91" t="s">
        <v>616</v>
      </c>
    </row>
    <row r="98" spans="1:37" ht="14">
      <c r="A98" s="77">
        <v>96</v>
      </c>
      <c r="B98" s="78" t="s">
        <v>502</v>
      </c>
      <c r="C98" s="79" t="s">
        <v>227</v>
      </c>
      <c r="D98" s="96" t="s">
        <v>244</v>
      </c>
      <c r="E98" s="77" t="str">
        <f>VLOOKUP($D$3:$D$213,职称信息表!$B$3:$D$161,3,FALSE)</f>
        <v>教授</v>
      </c>
      <c r="F98" s="77" t="str">
        <f>VLOOKUP($D$3:$D$213,职称信息表!$B$2:$E$161,4,FALSE)</f>
        <v>专任教师</v>
      </c>
      <c r="G98" s="77" t="str">
        <f>VLOOKUP($D$3:$D$213,职称信息表!$B$3:$F$161,5,FALSE)</f>
        <v>正高</v>
      </c>
      <c r="H98" s="81">
        <f>VLOOKUP(D98:D308,工作量!C98:H330,6,FALSE)</f>
        <v>296.03280000000007</v>
      </c>
      <c r="I98" s="81">
        <f>VLOOKUP(D98:D308,工作量!C98:J330,8,FALSE)</f>
        <v>47.21707607259124</v>
      </c>
      <c r="J98" s="77"/>
      <c r="K98" s="77"/>
      <c r="L98" s="77"/>
      <c r="M98" s="77">
        <v>153</v>
      </c>
      <c r="N98" s="81">
        <f t="shared" si="14"/>
        <v>37.088815789473692</v>
      </c>
      <c r="O98" s="77"/>
      <c r="P98" s="77"/>
      <c r="Q98" s="77">
        <f t="shared" si="15"/>
        <v>0</v>
      </c>
      <c r="R98" s="77"/>
      <c r="S98" s="77"/>
      <c r="T98" s="77"/>
      <c r="U98" s="77"/>
      <c r="V98" s="77"/>
      <c r="W98" s="83">
        <f t="shared" si="16"/>
        <v>0</v>
      </c>
      <c r="X98" s="77">
        <f t="shared" si="17"/>
        <v>0</v>
      </c>
      <c r="Y98" s="83"/>
      <c r="Z98" s="83"/>
      <c r="AA98" s="83"/>
      <c r="AB98" s="83">
        <f t="shared" si="18"/>
        <v>0</v>
      </c>
      <c r="AC98" s="83"/>
      <c r="AD98" s="77"/>
      <c r="AE98" s="83"/>
      <c r="AF98" s="83">
        <f t="shared" si="19"/>
        <v>0</v>
      </c>
      <c r="AG98" s="83"/>
      <c r="AH98" s="83">
        <f t="shared" si="20"/>
        <v>0</v>
      </c>
      <c r="AI98" s="77">
        <f t="shared" si="21"/>
        <v>0</v>
      </c>
      <c r="AJ98" s="85">
        <f t="shared" si="22"/>
        <v>84.305891862064925</v>
      </c>
      <c r="AK98" s="91" t="s">
        <v>609</v>
      </c>
    </row>
    <row r="99" spans="1:37" ht="14">
      <c r="A99" s="53">
        <v>97</v>
      </c>
      <c r="B99" s="54" t="s">
        <v>502</v>
      </c>
      <c r="C99" s="55" t="s">
        <v>35</v>
      </c>
      <c r="D99" s="56" t="s">
        <v>36</v>
      </c>
      <c r="E99" s="62" t="str">
        <f>VLOOKUP($D$3:$D$213,职称信息表!$B$3:$D$161,3,FALSE)</f>
        <v>教授</v>
      </c>
      <c r="F99" s="62" t="str">
        <f>VLOOKUP($D$3:$D$213,职称信息表!$B$2:$E$161,4,FALSE)</f>
        <v>专任教师</v>
      </c>
      <c r="G99" s="62" t="str">
        <f>VLOOKUP($D$3:$D$213,职称信息表!$B$3:$F$161,5,FALSE)</f>
        <v>正高</v>
      </c>
      <c r="H99" s="60">
        <f>VLOOKUP(D99:D309,工作量!C99:H331,6,FALSE)</f>
        <v>380.0376</v>
      </c>
      <c r="I99" s="60">
        <f>VLOOKUP(D99:D309,工作量!C99:J331,8,FALSE)</f>
        <v>60.615797538803122</v>
      </c>
      <c r="J99" s="53" t="e">
        <f>VLOOKUP($D$3:$D$213,#REF!,3,FALSE)</f>
        <v>#REF!</v>
      </c>
      <c r="K99" s="53"/>
      <c r="L99" s="53" t="e">
        <f t="shared" ref="L99:L121" si="24">AVERAGE(J99:K99)</f>
        <v>#REF!</v>
      </c>
      <c r="M99" s="61">
        <v>77</v>
      </c>
      <c r="N99" s="60">
        <f t="shared" si="14"/>
        <v>68.338815789473685</v>
      </c>
      <c r="O99" s="53"/>
      <c r="P99" s="53"/>
      <c r="Q99" s="63">
        <f t="shared" si="15"/>
        <v>0</v>
      </c>
      <c r="R99" s="53"/>
      <c r="S99" s="53"/>
      <c r="T99" s="53"/>
      <c r="U99" s="53"/>
      <c r="V99" s="53"/>
      <c r="W99" s="57">
        <f t="shared" si="16"/>
        <v>0</v>
      </c>
      <c r="X99" s="63">
        <f t="shared" si="17"/>
        <v>0</v>
      </c>
      <c r="Y99" s="57"/>
      <c r="Z99" s="57"/>
      <c r="AA99" s="57"/>
      <c r="AB99" s="57">
        <f t="shared" si="18"/>
        <v>0</v>
      </c>
      <c r="AC99" s="57"/>
      <c r="AD99" s="53"/>
      <c r="AE99" s="57"/>
      <c r="AF99" s="57">
        <f t="shared" si="19"/>
        <v>0</v>
      </c>
      <c r="AG99" s="57"/>
      <c r="AH99" s="57">
        <f t="shared" si="20"/>
        <v>0</v>
      </c>
      <c r="AI99" s="63">
        <f t="shared" si="21"/>
        <v>0</v>
      </c>
      <c r="AJ99" s="87">
        <f t="shared" si="22"/>
        <v>128.95461332827682</v>
      </c>
      <c r="AK99" s="93"/>
    </row>
    <row r="100" spans="1:37" ht="14">
      <c r="A100" s="53">
        <v>98</v>
      </c>
      <c r="B100" s="54" t="s">
        <v>502</v>
      </c>
      <c r="C100" s="55" t="s">
        <v>88</v>
      </c>
      <c r="D100" s="56" t="s">
        <v>89</v>
      </c>
      <c r="E100" s="62" t="str">
        <f>VLOOKUP($D$3:$D$213,职称信息表!$B$3:$D$161,3,FALSE)</f>
        <v>副教授</v>
      </c>
      <c r="F100" s="62" t="str">
        <f>VLOOKUP($D$3:$D$213,职称信息表!$B$2:$E$161,4,FALSE)</f>
        <v>专任教师</v>
      </c>
      <c r="G100" s="62" t="str">
        <f>VLOOKUP($D$3:$D$213,职称信息表!$B$3:$F$161,5,FALSE)</f>
        <v>副高</v>
      </c>
      <c r="H100" s="60">
        <f>VLOOKUP(D100:D310,工作量!C100:H332,6,FALSE)</f>
        <v>360.26639999999998</v>
      </c>
      <c r="I100" s="60">
        <f>VLOOKUP(D100:D310,工作量!C100:J332,8,FALSE)</f>
        <v>57.462301526042317</v>
      </c>
      <c r="J100" s="53" t="e">
        <f>VLOOKUP($D$3:$D$213,#REF!,3,FALSE)</f>
        <v>#REF!</v>
      </c>
      <c r="K100" s="53" t="e">
        <f>VLOOKUP($D$3:$D$213,#REF!,3,FALSE)</f>
        <v>#REF!</v>
      </c>
      <c r="L100" s="53" t="e">
        <f t="shared" si="24"/>
        <v>#REF!</v>
      </c>
      <c r="M100" s="61">
        <v>100</v>
      </c>
      <c r="N100" s="60">
        <f t="shared" si="14"/>
        <v>58.881578947368425</v>
      </c>
      <c r="O100" s="53"/>
      <c r="P100" s="53"/>
      <c r="Q100" s="63">
        <f t="shared" si="15"/>
        <v>0</v>
      </c>
      <c r="R100" s="53"/>
      <c r="S100" s="53"/>
      <c r="T100" s="53"/>
      <c r="U100" s="53"/>
      <c r="V100" s="53"/>
      <c r="W100" s="57">
        <f t="shared" si="16"/>
        <v>0</v>
      </c>
      <c r="X100" s="63">
        <f t="shared" si="17"/>
        <v>0</v>
      </c>
      <c r="Y100" s="57"/>
      <c r="Z100" s="57"/>
      <c r="AA100" s="57"/>
      <c r="AB100" s="57">
        <f t="shared" si="18"/>
        <v>0</v>
      </c>
      <c r="AC100" s="57"/>
      <c r="AD100" s="53"/>
      <c r="AE100" s="57"/>
      <c r="AF100" s="57">
        <f t="shared" si="19"/>
        <v>0</v>
      </c>
      <c r="AG100" s="57"/>
      <c r="AH100" s="57">
        <f t="shared" si="20"/>
        <v>0</v>
      </c>
      <c r="AI100" s="63">
        <f t="shared" si="21"/>
        <v>0</v>
      </c>
      <c r="AJ100" s="87">
        <f t="shared" si="22"/>
        <v>116.34388047341074</v>
      </c>
      <c r="AK100" s="93"/>
    </row>
    <row r="101" spans="1:37" ht="14">
      <c r="A101" s="53">
        <v>99</v>
      </c>
      <c r="B101" s="54" t="s">
        <v>502</v>
      </c>
      <c r="C101" s="55" t="s">
        <v>124</v>
      </c>
      <c r="D101" s="56" t="s">
        <v>125</v>
      </c>
      <c r="E101" s="62" t="str">
        <f>VLOOKUP($D$3:$D$213,职称信息表!$B$3:$D$161,3,FALSE)</f>
        <v>讲师</v>
      </c>
      <c r="F101" s="62" t="str">
        <f>VLOOKUP($D$3:$D$213,职称信息表!$B$2:$E$161,4,FALSE)</f>
        <v>专任教师</v>
      </c>
      <c r="G101" s="62" t="str">
        <f>VLOOKUP($D$3:$D$213,职称信息表!$B$3:$F$161,5,FALSE)</f>
        <v>中级</v>
      </c>
      <c r="H101" s="60">
        <f>VLOOKUP(D101:D311,工作量!C101:H333,6,FALSE)</f>
        <v>344.14400000000001</v>
      </c>
      <c r="I101" s="60">
        <f>VLOOKUP(D101:D311,工作量!C101:J333,8,FALSE)</f>
        <v>54.890787196303371</v>
      </c>
      <c r="J101" s="53" t="e">
        <f>VLOOKUP($D$3:$D$213,#REF!,3,FALSE)</f>
        <v>#REF!</v>
      </c>
      <c r="K101" s="53" t="e">
        <f>VLOOKUP($D$3:$D$213,#REF!,3,FALSE)</f>
        <v>#REF!</v>
      </c>
      <c r="L101" s="53" t="e">
        <f t="shared" si="24"/>
        <v>#REF!</v>
      </c>
      <c r="M101" s="61">
        <v>118</v>
      </c>
      <c r="N101" s="60">
        <f t="shared" si="14"/>
        <v>51.480263157894747</v>
      </c>
      <c r="O101" s="53"/>
      <c r="P101" s="53"/>
      <c r="Q101" s="63">
        <f t="shared" si="15"/>
        <v>0</v>
      </c>
      <c r="R101" s="53"/>
      <c r="S101" s="53"/>
      <c r="T101" s="53"/>
      <c r="U101" s="53"/>
      <c r="V101" s="53"/>
      <c r="W101" s="57">
        <f t="shared" si="16"/>
        <v>0</v>
      </c>
      <c r="X101" s="63">
        <f t="shared" si="17"/>
        <v>0</v>
      </c>
      <c r="Y101" s="57"/>
      <c r="Z101" s="57"/>
      <c r="AA101" s="57"/>
      <c r="AB101" s="57">
        <f t="shared" si="18"/>
        <v>0</v>
      </c>
      <c r="AC101" s="57"/>
      <c r="AD101" s="53"/>
      <c r="AE101" s="57"/>
      <c r="AF101" s="57">
        <f t="shared" si="19"/>
        <v>0</v>
      </c>
      <c r="AG101" s="57"/>
      <c r="AH101" s="57">
        <f t="shared" si="20"/>
        <v>0</v>
      </c>
      <c r="AI101" s="63">
        <f t="shared" si="21"/>
        <v>0</v>
      </c>
      <c r="AJ101" s="87">
        <f t="shared" si="22"/>
        <v>106.37105035419812</v>
      </c>
      <c r="AK101" s="93"/>
    </row>
    <row r="102" spans="1:37" ht="14">
      <c r="A102" s="53">
        <v>100</v>
      </c>
      <c r="B102" s="54" t="s">
        <v>502</v>
      </c>
      <c r="C102" s="55" t="s">
        <v>135</v>
      </c>
      <c r="D102" s="56" t="s">
        <v>136</v>
      </c>
      <c r="E102" s="62" t="str">
        <f>VLOOKUP($D$3:$D$213,职称信息表!$B$3:$D$161,3,FALSE)</f>
        <v>讲师</v>
      </c>
      <c r="F102" s="62" t="str">
        <f>VLOOKUP($D$3:$D$213,职称信息表!$B$2:$E$161,4,FALSE)</f>
        <v>专任教师</v>
      </c>
      <c r="G102" s="62" t="str">
        <f>VLOOKUP($D$3:$D$213,职称信息表!$B$3:$F$161,5,FALSE)</f>
        <v>中级</v>
      </c>
      <c r="H102" s="60">
        <f>VLOOKUP(D102:D312,工作量!C102:H334,6,FALSE)</f>
        <v>475</v>
      </c>
      <c r="I102" s="60">
        <f>VLOOKUP(D102:D312,工作量!C102:J334,8,FALSE)</f>
        <v>75.762250448196397</v>
      </c>
      <c r="J102" s="53" t="e">
        <f>VLOOKUP($D$3:$D$213,#REF!,3,FALSE)</f>
        <v>#REF!</v>
      </c>
      <c r="K102" s="53" t="e">
        <f>VLOOKUP($D$3:$D$213,#REF!,3,FALSE)</f>
        <v>#REF!</v>
      </c>
      <c r="L102" s="53" t="e">
        <f t="shared" si="24"/>
        <v>#REF!</v>
      </c>
      <c r="M102" s="61">
        <v>133</v>
      </c>
      <c r="N102" s="60">
        <f t="shared" si="14"/>
        <v>45.312500000000007</v>
      </c>
      <c r="O102" s="53"/>
      <c r="P102" s="53"/>
      <c r="Q102" s="63">
        <f t="shared" si="15"/>
        <v>0</v>
      </c>
      <c r="R102" s="53"/>
      <c r="S102" s="53"/>
      <c r="T102" s="53">
        <v>7</v>
      </c>
      <c r="U102" s="53"/>
      <c r="V102" s="53"/>
      <c r="W102" s="57">
        <f t="shared" si="16"/>
        <v>7</v>
      </c>
      <c r="X102" s="63">
        <f t="shared" si="17"/>
        <v>7</v>
      </c>
      <c r="Y102" s="57"/>
      <c r="Z102" s="57"/>
      <c r="AA102" s="57"/>
      <c r="AB102" s="57">
        <f t="shared" si="18"/>
        <v>0</v>
      </c>
      <c r="AC102" s="57"/>
      <c r="AD102" s="53"/>
      <c r="AE102" s="57"/>
      <c r="AF102" s="57">
        <f t="shared" si="19"/>
        <v>0</v>
      </c>
      <c r="AG102" s="57">
        <v>60</v>
      </c>
      <c r="AH102" s="57">
        <f t="shared" si="20"/>
        <v>60</v>
      </c>
      <c r="AI102" s="63">
        <f t="shared" si="21"/>
        <v>60</v>
      </c>
      <c r="AJ102" s="87">
        <f t="shared" si="22"/>
        <v>188.0747504481964</v>
      </c>
      <c r="AK102" s="93"/>
    </row>
    <row r="103" spans="1:37" ht="14">
      <c r="A103" s="53">
        <v>101</v>
      </c>
      <c r="B103" s="54" t="s">
        <v>502</v>
      </c>
      <c r="C103" s="55" t="s">
        <v>357</v>
      </c>
      <c r="D103" s="56" t="s">
        <v>170</v>
      </c>
      <c r="E103" s="62" t="str">
        <f>VLOOKUP($D$3:$D$213,职称信息表!$B$3:$D$161,3,FALSE)</f>
        <v>讲师</v>
      </c>
      <c r="F103" s="62" t="str">
        <f>VLOOKUP($D$3:$D$213,职称信息表!$B$2:$E$161,4,FALSE)</f>
        <v>专任教师</v>
      </c>
      <c r="G103" s="62" t="str">
        <f>VLOOKUP($D$3:$D$213,职称信息表!$B$3:$F$161,5,FALSE)</f>
        <v>中级</v>
      </c>
      <c r="H103" s="60">
        <f>VLOOKUP(D103:D313,工作量!C103:H335,6,FALSE)</f>
        <v>472.72800000000007</v>
      </c>
      <c r="I103" s="60">
        <f>VLOOKUP(D103:D313,工作量!C103:J335,8,FALSE)</f>
        <v>75.399867641842079</v>
      </c>
      <c r="J103" s="53" t="e">
        <f>VLOOKUP($D$3:$D$213,#REF!,3,FALSE)</f>
        <v>#REF!</v>
      </c>
      <c r="K103" s="53" t="e">
        <f>VLOOKUP($D$3:$D$213,#REF!,3,FALSE)</f>
        <v>#REF!</v>
      </c>
      <c r="L103" s="53" t="e">
        <f t="shared" si="24"/>
        <v>#REF!</v>
      </c>
      <c r="M103" s="61">
        <v>32</v>
      </c>
      <c r="N103" s="60">
        <f t="shared" si="14"/>
        <v>86.842105263157904</v>
      </c>
      <c r="O103" s="53">
        <v>55.5</v>
      </c>
      <c r="P103" s="53"/>
      <c r="Q103" s="63">
        <f t="shared" si="15"/>
        <v>55.5</v>
      </c>
      <c r="R103" s="53"/>
      <c r="S103" s="53"/>
      <c r="T103" s="53"/>
      <c r="U103" s="53"/>
      <c r="V103" s="53"/>
      <c r="W103" s="57">
        <f t="shared" si="16"/>
        <v>0</v>
      </c>
      <c r="X103" s="63">
        <f t="shared" si="17"/>
        <v>55.5</v>
      </c>
      <c r="Y103" s="57"/>
      <c r="Z103" s="57"/>
      <c r="AA103" s="57"/>
      <c r="AB103" s="57">
        <f t="shared" si="18"/>
        <v>0</v>
      </c>
      <c r="AC103" s="57"/>
      <c r="AD103" s="53"/>
      <c r="AE103" s="57"/>
      <c r="AF103" s="57">
        <f t="shared" si="19"/>
        <v>0</v>
      </c>
      <c r="AG103" s="57"/>
      <c r="AH103" s="57">
        <f t="shared" si="20"/>
        <v>0</v>
      </c>
      <c r="AI103" s="63">
        <f t="shared" si="21"/>
        <v>0</v>
      </c>
      <c r="AJ103" s="87">
        <f t="shared" si="22"/>
        <v>217.74197290499998</v>
      </c>
      <c r="AK103" s="93"/>
    </row>
    <row r="104" spans="1:37" ht="14">
      <c r="A104" s="53">
        <v>102</v>
      </c>
      <c r="B104" s="54" t="s">
        <v>502</v>
      </c>
      <c r="C104" s="55" t="s">
        <v>87</v>
      </c>
      <c r="D104" s="56" t="s">
        <v>205</v>
      </c>
      <c r="E104" s="62" t="str">
        <f>VLOOKUP($D$3:$D$213,职称信息表!$B$3:$D$161,3,FALSE)</f>
        <v>讲师</v>
      </c>
      <c r="F104" s="62" t="str">
        <f>VLOOKUP($D$3:$D$213,职称信息表!$B$2:$E$161,4,FALSE)</f>
        <v>专任教师</v>
      </c>
      <c r="G104" s="62" t="str">
        <f>VLOOKUP($D$3:$D$213,职称信息表!$B$3:$F$161,5,FALSE)</f>
        <v>中级</v>
      </c>
      <c r="H104" s="60">
        <f>VLOOKUP(D104:D314,工作量!C104:H336,6,FALSE)</f>
        <v>168.4</v>
      </c>
      <c r="I104" s="60">
        <f>VLOOKUP(D104:D314,工作量!C104:J336,8,FALSE)</f>
        <v>26.859711527318471</v>
      </c>
      <c r="J104" s="53"/>
      <c r="K104" s="53" t="e">
        <f>VLOOKUP($D$3:$D$213,#REF!,3,FALSE)</f>
        <v>#REF!</v>
      </c>
      <c r="L104" s="53" t="e">
        <f t="shared" si="24"/>
        <v>#REF!</v>
      </c>
      <c r="M104" s="61">
        <v>70</v>
      </c>
      <c r="N104" s="60">
        <f t="shared" si="14"/>
        <v>71.217105263157904</v>
      </c>
      <c r="O104" s="53"/>
      <c r="P104" s="53"/>
      <c r="Q104" s="63">
        <f t="shared" si="15"/>
        <v>0</v>
      </c>
      <c r="R104" s="53"/>
      <c r="S104" s="53"/>
      <c r="T104" s="53"/>
      <c r="U104" s="53"/>
      <c r="V104" s="53"/>
      <c r="W104" s="57">
        <f t="shared" si="16"/>
        <v>0</v>
      </c>
      <c r="X104" s="63">
        <f t="shared" si="17"/>
        <v>0</v>
      </c>
      <c r="Y104" s="57"/>
      <c r="Z104" s="57"/>
      <c r="AA104" s="57"/>
      <c r="AB104" s="57">
        <f t="shared" si="18"/>
        <v>0</v>
      </c>
      <c r="AC104" s="57"/>
      <c r="AD104" s="53"/>
      <c r="AE104" s="57"/>
      <c r="AF104" s="57">
        <f t="shared" si="19"/>
        <v>0</v>
      </c>
      <c r="AG104" s="57">
        <v>10</v>
      </c>
      <c r="AH104" s="57">
        <f t="shared" si="20"/>
        <v>10</v>
      </c>
      <c r="AI104" s="63">
        <f t="shared" si="21"/>
        <v>10</v>
      </c>
      <c r="AJ104" s="87">
        <f t="shared" si="22"/>
        <v>108.07681679047637</v>
      </c>
      <c r="AK104" s="93"/>
    </row>
    <row r="105" spans="1:37" ht="14">
      <c r="A105" s="53">
        <v>103</v>
      </c>
      <c r="B105" s="54" t="s">
        <v>502</v>
      </c>
      <c r="C105" s="55" t="s">
        <v>81</v>
      </c>
      <c r="D105" s="56" t="s">
        <v>82</v>
      </c>
      <c r="E105" s="62" t="str">
        <f>VLOOKUP($D$3:$D$213,职称信息表!$B$3:$D$161,3,FALSE)</f>
        <v>讲师</v>
      </c>
      <c r="F105" s="62" t="str">
        <f>VLOOKUP($D$3:$D$213,职称信息表!$B$2:$E$161,4,FALSE)</f>
        <v>专任教师</v>
      </c>
      <c r="G105" s="62" t="str">
        <f>VLOOKUP($D$3:$D$213,职称信息表!$B$3:$F$161,5,FALSE)</f>
        <v>中级</v>
      </c>
      <c r="H105" s="60">
        <f>VLOOKUP(D105:D315,工作量!C105:H337,6,FALSE)</f>
        <v>547.7120000000001</v>
      </c>
      <c r="I105" s="60">
        <f>VLOOKUP(D105:D315,工作量!C105:J337,8,FALSE)</f>
        <v>87.359776247331681</v>
      </c>
      <c r="J105" s="53" t="e">
        <f>VLOOKUP($D$3:$D$213,#REF!,3,FALSE)</f>
        <v>#REF!</v>
      </c>
      <c r="K105" s="53" t="e">
        <f>VLOOKUP($D$3:$D$213,#REF!,3,FALSE)</f>
        <v>#REF!</v>
      </c>
      <c r="L105" s="53" t="e">
        <f t="shared" si="24"/>
        <v>#REF!</v>
      </c>
      <c r="M105" s="61">
        <v>28</v>
      </c>
      <c r="N105" s="60">
        <f t="shared" si="14"/>
        <v>88.486842105263165</v>
      </c>
      <c r="O105" s="53"/>
      <c r="P105" s="53"/>
      <c r="Q105" s="63">
        <f t="shared" si="15"/>
        <v>0</v>
      </c>
      <c r="R105" s="53"/>
      <c r="S105" s="53"/>
      <c r="T105" s="53">
        <v>2</v>
      </c>
      <c r="U105" s="53"/>
      <c r="V105" s="53"/>
      <c r="W105" s="57">
        <f t="shared" si="16"/>
        <v>2</v>
      </c>
      <c r="X105" s="63">
        <f t="shared" si="17"/>
        <v>2</v>
      </c>
      <c r="Y105" s="57"/>
      <c r="Z105" s="57"/>
      <c r="AA105" s="57"/>
      <c r="AB105" s="57">
        <f t="shared" si="18"/>
        <v>0</v>
      </c>
      <c r="AC105" s="57"/>
      <c r="AD105" s="53"/>
      <c r="AE105" s="57"/>
      <c r="AF105" s="57">
        <f t="shared" si="19"/>
        <v>0</v>
      </c>
      <c r="AG105" s="57"/>
      <c r="AH105" s="57">
        <f t="shared" si="20"/>
        <v>0</v>
      </c>
      <c r="AI105" s="63">
        <f t="shared" si="21"/>
        <v>0</v>
      </c>
      <c r="AJ105" s="87">
        <f t="shared" si="22"/>
        <v>177.84661835259485</v>
      </c>
      <c r="AK105" s="93"/>
    </row>
    <row r="106" spans="1:37" ht="14">
      <c r="A106" s="69">
        <v>104</v>
      </c>
      <c r="B106" s="73" t="s">
        <v>502</v>
      </c>
      <c r="C106" s="75">
        <v>41930</v>
      </c>
      <c r="D106" s="64" t="s">
        <v>503</v>
      </c>
      <c r="E106" s="69" t="e">
        <f>VLOOKUP($D$3:$D$213,职称信息表!$B$3:$D$161,3,FALSE)</f>
        <v>#N/A</v>
      </c>
      <c r="F106" s="69" t="e">
        <f>VLOOKUP($D$3:$D$213,职称信息表!$B$2:$E$161,4,FALSE)</f>
        <v>#N/A</v>
      </c>
      <c r="G106" s="69" t="e">
        <f>VLOOKUP($D$3:$D$213,职称信息表!$B$3:$F$161,5,FALSE)</f>
        <v>#N/A</v>
      </c>
      <c r="H106" s="70">
        <f>VLOOKUP(D106:D316,工作量!C106:H338,6,FALSE)</f>
        <v>196.73599999999999</v>
      </c>
      <c r="I106" s="70">
        <f>VLOOKUP(D106:D316,工作量!C106:J338,8,FALSE)</f>
        <v>31.379288640371293</v>
      </c>
      <c r="J106" s="69" t="e">
        <f>VLOOKUP($D$3:$D$213,#REF!,3,FALSE)</f>
        <v>#REF!</v>
      </c>
      <c r="K106" s="69" t="e">
        <f>VLOOKUP($D$3:$D$213,#REF!,3,FALSE)</f>
        <v>#REF!</v>
      </c>
      <c r="L106" s="69" t="e">
        <f t="shared" si="24"/>
        <v>#REF!</v>
      </c>
      <c r="M106" s="69">
        <v>80</v>
      </c>
      <c r="N106" s="70">
        <f t="shared" si="14"/>
        <v>67.105263157894754</v>
      </c>
      <c r="O106" s="69"/>
      <c r="P106" s="69"/>
      <c r="Q106" s="69">
        <f t="shared" si="15"/>
        <v>0</v>
      </c>
      <c r="R106" s="69"/>
      <c r="S106" s="69"/>
      <c r="T106" s="69"/>
      <c r="U106" s="69"/>
      <c r="V106" s="69"/>
      <c r="W106" s="71">
        <f t="shared" si="16"/>
        <v>0</v>
      </c>
      <c r="X106" s="69">
        <f t="shared" si="17"/>
        <v>0</v>
      </c>
      <c r="Y106" s="71"/>
      <c r="Z106" s="71"/>
      <c r="AA106" s="71"/>
      <c r="AB106" s="71">
        <f t="shared" si="18"/>
        <v>0</v>
      </c>
      <c r="AC106" s="71"/>
      <c r="AD106" s="69"/>
      <c r="AE106" s="71"/>
      <c r="AF106" s="71">
        <f t="shared" si="19"/>
        <v>0</v>
      </c>
      <c r="AG106" s="71"/>
      <c r="AH106" s="71">
        <f t="shared" si="20"/>
        <v>0</v>
      </c>
      <c r="AI106" s="69">
        <f t="shared" si="21"/>
        <v>0</v>
      </c>
      <c r="AJ106" s="86">
        <f t="shared" si="22"/>
        <v>98.48455179826604</v>
      </c>
      <c r="AK106" s="92" t="s">
        <v>565</v>
      </c>
    </row>
    <row r="107" spans="1:37" ht="14">
      <c r="A107" s="53">
        <v>105</v>
      </c>
      <c r="B107" s="54" t="s">
        <v>502</v>
      </c>
      <c r="C107" s="55" t="s">
        <v>25</v>
      </c>
      <c r="D107" s="56" t="s">
        <v>26</v>
      </c>
      <c r="E107" s="62" t="str">
        <f>VLOOKUP($D$3:$D$213,职称信息表!$B$3:$D$161,3,FALSE)</f>
        <v>助教</v>
      </c>
      <c r="F107" s="62" t="str">
        <f>VLOOKUP($D$3:$D$213,职称信息表!$B$2:$E$161,4,FALSE)</f>
        <v>专任教师</v>
      </c>
      <c r="G107" s="62" t="str">
        <f>VLOOKUP($D$3:$D$213,职称信息表!$B$3:$F$161,5,FALSE)</f>
        <v>中级</v>
      </c>
      <c r="H107" s="60">
        <f>VLOOKUP(D107:D317,工作量!C107:H339,6,FALSE)</f>
        <v>305.82400000000001</v>
      </c>
      <c r="I107" s="60">
        <f>VLOOKUP(D107:D317,工作量!C107:J339,8,FALSE)</f>
        <v>48.778767328566772</v>
      </c>
      <c r="J107" s="53" t="e">
        <f>VLOOKUP($D$3:$D$213,#REF!,3,FALSE)</f>
        <v>#REF!</v>
      </c>
      <c r="K107" s="53"/>
      <c r="L107" s="53" t="e">
        <f t="shared" si="24"/>
        <v>#REF!</v>
      </c>
      <c r="M107" s="61">
        <v>137</v>
      </c>
      <c r="N107" s="60">
        <f t="shared" si="14"/>
        <v>43.667763157894747</v>
      </c>
      <c r="O107" s="53"/>
      <c r="P107" s="53"/>
      <c r="Q107" s="63">
        <f t="shared" si="15"/>
        <v>0</v>
      </c>
      <c r="R107" s="53"/>
      <c r="S107" s="53"/>
      <c r="T107" s="53"/>
      <c r="U107" s="53"/>
      <c r="V107" s="53"/>
      <c r="W107" s="57">
        <f t="shared" si="16"/>
        <v>0</v>
      </c>
      <c r="X107" s="63">
        <f t="shared" si="17"/>
        <v>0</v>
      </c>
      <c r="Y107" s="57"/>
      <c r="Z107" s="57"/>
      <c r="AA107" s="57"/>
      <c r="AB107" s="57">
        <f t="shared" si="18"/>
        <v>0</v>
      </c>
      <c r="AC107" s="57"/>
      <c r="AD107" s="53"/>
      <c r="AE107" s="57"/>
      <c r="AF107" s="57">
        <f t="shared" si="19"/>
        <v>0</v>
      </c>
      <c r="AG107" s="57"/>
      <c r="AH107" s="57">
        <f t="shared" si="20"/>
        <v>0</v>
      </c>
      <c r="AI107" s="63">
        <f t="shared" si="21"/>
        <v>0</v>
      </c>
      <c r="AJ107" s="87">
        <f t="shared" si="22"/>
        <v>92.446530486461512</v>
      </c>
      <c r="AK107" s="93"/>
    </row>
    <row r="108" spans="1:37" ht="14">
      <c r="A108" s="53">
        <v>106</v>
      </c>
      <c r="B108" s="54" t="s">
        <v>504</v>
      </c>
      <c r="C108" s="55" t="s">
        <v>371</v>
      </c>
      <c r="D108" s="56" t="s">
        <v>246</v>
      </c>
      <c r="E108" s="62" t="str">
        <f>VLOOKUP($D$3:$D$213,职称信息表!$B$3:$D$161,3,FALSE)</f>
        <v>教授</v>
      </c>
      <c r="F108" s="62" t="str">
        <f>VLOOKUP($D$3:$D$213,职称信息表!$B$2:$E$161,4,FALSE)</f>
        <v>专任教师</v>
      </c>
      <c r="G108" s="62" t="str">
        <f>VLOOKUP($D$3:$D$213,职称信息表!$B$3:$F$161,5,FALSE)</f>
        <v>正高</v>
      </c>
      <c r="H108" s="60">
        <f>VLOOKUP(D108:D318,工作量!C108:H340,6,FALSE)</f>
        <v>104</v>
      </c>
      <c r="I108" s="60">
        <f>VLOOKUP(D108:D318,工作量!C108:J340,8,FALSE)</f>
        <v>16.587945361289314</v>
      </c>
      <c r="J108" s="53"/>
      <c r="K108" s="53" t="e">
        <f>VLOOKUP($D$3:$D$213,#REF!,3,FALSE)</f>
        <v>#REF!</v>
      </c>
      <c r="L108" s="53" t="e">
        <f t="shared" si="24"/>
        <v>#REF!</v>
      </c>
      <c r="M108" s="61">
        <v>75</v>
      </c>
      <c r="N108" s="60">
        <f t="shared" si="14"/>
        <v>69.161184210526315</v>
      </c>
      <c r="O108" s="53"/>
      <c r="P108" s="53"/>
      <c r="Q108" s="63">
        <f t="shared" si="15"/>
        <v>0</v>
      </c>
      <c r="R108" s="53"/>
      <c r="S108" s="53"/>
      <c r="T108" s="53"/>
      <c r="U108" s="53"/>
      <c r="V108" s="53"/>
      <c r="W108" s="57">
        <f t="shared" si="16"/>
        <v>0</v>
      </c>
      <c r="X108" s="63">
        <f t="shared" si="17"/>
        <v>0</v>
      </c>
      <c r="Y108" s="57"/>
      <c r="Z108" s="57"/>
      <c r="AA108" s="57"/>
      <c r="AB108" s="57">
        <f t="shared" si="18"/>
        <v>0</v>
      </c>
      <c r="AC108" s="57"/>
      <c r="AD108" s="53"/>
      <c r="AE108" s="57"/>
      <c r="AF108" s="57">
        <f t="shared" si="19"/>
        <v>0</v>
      </c>
      <c r="AG108" s="57"/>
      <c r="AH108" s="57">
        <f t="shared" si="20"/>
        <v>0</v>
      </c>
      <c r="AI108" s="63">
        <f t="shared" si="21"/>
        <v>0</v>
      </c>
      <c r="AJ108" s="87">
        <f t="shared" si="22"/>
        <v>85.749129571815629</v>
      </c>
      <c r="AK108" s="93"/>
    </row>
    <row r="109" spans="1:37" ht="14">
      <c r="A109" s="94">
        <v>107</v>
      </c>
      <c r="B109" s="54" t="s">
        <v>504</v>
      </c>
      <c r="C109" s="66" t="s">
        <v>551</v>
      </c>
      <c r="D109" s="95" t="s">
        <v>268</v>
      </c>
      <c r="E109" s="94" t="str">
        <f>VLOOKUP($D$3:$D$213,职称信息表!$B$3:$D$161,3,FALSE)</f>
        <v>教授</v>
      </c>
      <c r="F109" s="94" t="str">
        <f>VLOOKUP($D$3:$D$213,职称信息表!$B$2:$E$161,4,FALSE)</f>
        <v>专任教师</v>
      </c>
      <c r="G109" s="94" t="str">
        <f>VLOOKUP($D$3:$D$213,职称信息表!$B$3:$F$161,5,FALSE)</f>
        <v>正高</v>
      </c>
      <c r="H109" s="60">
        <f>VLOOKUP(D109:D319,工作量!C109:H341,6,FALSE)</f>
        <v>104.80000000000001</v>
      </c>
      <c r="I109" s="60">
        <f>VLOOKUP(D109:D319,工作量!C109:J341,8,FALSE)</f>
        <v>16.715544940991542</v>
      </c>
      <c r="J109" s="94"/>
      <c r="K109" s="94" t="e">
        <f>VLOOKUP($D$3:$D$213,#REF!,3,FALSE)</f>
        <v>#REF!</v>
      </c>
      <c r="L109" s="94" t="e">
        <f t="shared" si="24"/>
        <v>#REF!</v>
      </c>
      <c r="M109" s="94">
        <v>78</v>
      </c>
      <c r="N109" s="60">
        <f t="shared" si="14"/>
        <v>67.927631578947384</v>
      </c>
      <c r="O109" s="94"/>
      <c r="P109" s="94"/>
      <c r="Q109" s="94">
        <f t="shared" si="15"/>
        <v>0</v>
      </c>
      <c r="R109" s="94"/>
      <c r="S109" s="94"/>
      <c r="T109" s="94"/>
      <c r="U109" s="94"/>
      <c r="V109" s="94"/>
      <c r="W109" s="97">
        <f t="shared" si="16"/>
        <v>0</v>
      </c>
      <c r="X109" s="94">
        <f t="shared" si="17"/>
        <v>0</v>
      </c>
      <c r="Y109" s="97"/>
      <c r="Z109" s="97"/>
      <c r="AA109" s="97"/>
      <c r="AB109" s="97">
        <f t="shared" si="18"/>
        <v>0</v>
      </c>
      <c r="AC109" s="97"/>
      <c r="AD109" s="94"/>
      <c r="AE109" s="97"/>
      <c r="AF109" s="97">
        <f t="shared" si="19"/>
        <v>0</v>
      </c>
      <c r="AG109" s="97"/>
      <c r="AH109" s="97">
        <f t="shared" si="20"/>
        <v>0</v>
      </c>
      <c r="AI109" s="94">
        <f t="shared" si="21"/>
        <v>0</v>
      </c>
      <c r="AJ109" s="87">
        <f t="shared" si="22"/>
        <v>84.643176519938919</v>
      </c>
      <c r="AK109" s="93"/>
    </row>
    <row r="110" spans="1:37" ht="14">
      <c r="A110" s="53">
        <v>108</v>
      </c>
      <c r="B110" s="54" t="s">
        <v>504</v>
      </c>
      <c r="C110" s="55" t="s">
        <v>75</v>
      </c>
      <c r="D110" s="56" t="s">
        <v>76</v>
      </c>
      <c r="E110" s="62" t="str">
        <f>VLOOKUP($D$3:$D$213,职称信息表!$B$3:$D$161,3,FALSE)</f>
        <v>教授</v>
      </c>
      <c r="F110" s="62" t="str">
        <f>VLOOKUP($D$3:$D$213,职称信息表!$B$2:$E$161,4,FALSE)</f>
        <v>专任教师</v>
      </c>
      <c r="G110" s="62" t="str">
        <f>VLOOKUP($D$3:$D$213,职称信息表!$B$3:$F$161,5,FALSE)</f>
        <v>正高</v>
      </c>
      <c r="H110" s="60">
        <f>VLOOKUP(D110:D320,工作量!C110:H342,6,FALSE)</f>
        <v>458.98399999999998</v>
      </c>
      <c r="I110" s="60">
        <f>VLOOKUP(D110:D320,工作量!C110:J342,8,FALSE)</f>
        <v>73.207706862557842</v>
      </c>
      <c r="J110" s="53"/>
      <c r="K110" s="53" t="e">
        <f>VLOOKUP($D$3:$D$213,#REF!,3,FALSE)</f>
        <v>#REF!</v>
      </c>
      <c r="L110" s="53" t="e">
        <f t="shared" si="24"/>
        <v>#REF!</v>
      </c>
      <c r="M110" s="61">
        <v>125</v>
      </c>
      <c r="N110" s="60">
        <f t="shared" si="14"/>
        <v>48.601973684210535</v>
      </c>
      <c r="O110" s="53"/>
      <c r="P110" s="53"/>
      <c r="Q110" s="63">
        <f t="shared" si="15"/>
        <v>0</v>
      </c>
      <c r="R110" s="53"/>
      <c r="S110" s="53"/>
      <c r="T110" s="53"/>
      <c r="U110" s="53"/>
      <c r="V110" s="53"/>
      <c r="W110" s="57">
        <f t="shared" si="16"/>
        <v>0</v>
      </c>
      <c r="X110" s="63">
        <f t="shared" si="17"/>
        <v>0</v>
      </c>
      <c r="Y110" s="57"/>
      <c r="Z110" s="57"/>
      <c r="AA110" s="57"/>
      <c r="AB110" s="57">
        <f t="shared" si="18"/>
        <v>0</v>
      </c>
      <c r="AC110" s="57"/>
      <c r="AD110" s="53"/>
      <c r="AE110" s="57"/>
      <c r="AF110" s="57">
        <f t="shared" si="19"/>
        <v>0</v>
      </c>
      <c r="AG110" s="57"/>
      <c r="AH110" s="57">
        <f t="shared" si="20"/>
        <v>0</v>
      </c>
      <c r="AI110" s="63">
        <f t="shared" si="21"/>
        <v>0</v>
      </c>
      <c r="AJ110" s="87">
        <f t="shared" si="22"/>
        <v>121.80968054676838</v>
      </c>
      <c r="AK110" s="93"/>
    </row>
    <row r="111" spans="1:37" ht="14">
      <c r="A111" s="53">
        <v>109</v>
      </c>
      <c r="B111" s="54" t="s">
        <v>504</v>
      </c>
      <c r="C111" s="55" t="s">
        <v>161</v>
      </c>
      <c r="D111" s="56" t="s">
        <v>162</v>
      </c>
      <c r="E111" s="62" t="str">
        <f>VLOOKUP($D$3:$D$213,职称信息表!$B$3:$D$161,3,FALSE)</f>
        <v>副研究员</v>
      </c>
      <c r="F111" s="62" t="str">
        <f>VLOOKUP($D$3:$D$213,职称信息表!$B$2:$E$161,4,FALSE)</f>
        <v>专任教师</v>
      </c>
      <c r="G111" s="62" t="str">
        <f>VLOOKUP($D$3:$D$213,职称信息表!$B$3:$F$161,5,FALSE)</f>
        <v>副高</v>
      </c>
      <c r="H111" s="60">
        <f>VLOOKUP(D111:D321,工作量!C111:H343,6,FALSE)</f>
        <v>161.536</v>
      </c>
      <c r="I111" s="60">
        <f>VLOOKUP(D111:D321,工作量!C111:J343,8,FALSE)</f>
        <v>25.764907133473375</v>
      </c>
      <c r="J111" s="53" t="e">
        <f>VLOOKUP($D$3:$D$213,#REF!,3,FALSE)</f>
        <v>#REF!</v>
      </c>
      <c r="K111" s="53"/>
      <c r="L111" s="53" t="e">
        <f t="shared" si="24"/>
        <v>#REF!</v>
      </c>
      <c r="M111" s="61">
        <v>149</v>
      </c>
      <c r="N111" s="60">
        <f t="shared" si="14"/>
        <v>38.733552631578952</v>
      </c>
      <c r="O111" s="53"/>
      <c r="P111" s="53"/>
      <c r="Q111" s="63">
        <f t="shared" si="15"/>
        <v>0</v>
      </c>
      <c r="R111" s="53"/>
      <c r="S111" s="53"/>
      <c r="T111" s="53"/>
      <c r="U111" s="53"/>
      <c r="V111" s="53"/>
      <c r="W111" s="57">
        <f t="shared" si="16"/>
        <v>0</v>
      </c>
      <c r="X111" s="63">
        <f t="shared" si="17"/>
        <v>0</v>
      </c>
      <c r="Y111" s="57"/>
      <c r="Z111" s="57"/>
      <c r="AA111" s="57"/>
      <c r="AB111" s="57">
        <f t="shared" si="18"/>
        <v>0</v>
      </c>
      <c r="AC111" s="57"/>
      <c r="AD111" s="53"/>
      <c r="AE111" s="57"/>
      <c r="AF111" s="57">
        <f t="shared" si="19"/>
        <v>0</v>
      </c>
      <c r="AG111" s="57"/>
      <c r="AH111" s="57">
        <f t="shared" si="20"/>
        <v>0</v>
      </c>
      <c r="AI111" s="63">
        <f t="shared" si="21"/>
        <v>0</v>
      </c>
      <c r="AJ111" s="87">
        <f t="shared" si="22"/>
        <v>64.498459765052331</v>
      </c>
      <c r="AK111" s="93"/>
    </row>
    <row r="112" spans="1:37" ht="14">
      <c r="A112" s="53">
        <v>110</v>
      </c>
      <c r="B112" s="54" t="s">
        <v>504</v>
      </c>
      <c r="C112" s="55" t="s">
        <v>362</v>
      </c>
      <c r="D112" s="56" t="s">
        <v>157</v>
      </c>
      <c r="E112" s="62" t="str">
        <f>VLOOKUP($D$3:$D$213,职称信息表!$B$3:$D$161,3,FALSE)</f>
        <v>副教授</v>
      </c>
      <c r="F112" s="62" t="str">
        <f>VLOOKUP($D$3:$D$213,职称信息表!$B$2:$E$161,4,FALSE)</f>
        <v>专任教师</v>
      </c>
      <c r="G112" s="62" t="str">
        <f>VLOOKUP($D$3:$D$213,职称信息表!$B$3:$F$161,5,FALSE)</f>
        <v>副高</v>
      </c>
      <c r="H112" s="60">
        <f>VLOOKUP(D112:D322,工作量!C112:H344,6,FALSE)</f>
        <v>320.4665</v>
      </c>
      <c r="I112" s="60">
        <f>VLOOKUP(D112:D322,工作量!C112:J344,8,FALSE)</f>
        <v>51.114238385804065</v>
      </c>
      <c r="J112" s="53" t="e">
        <f>VLOOKUP($D$3:$D$213,#REF!,3,FALSE)</f>
        <v>#REF!</v>
      </c>
      <c r="K112" s="53" t="e">
        <f>VLOOKUP($D$3:$D$213,#REF!,3,FALSE)</f>
        <v>#REF!</v>
      </c>
      <c r="L112" s="53" t="e">
        <f t="shared" si="24"/>
        <v>#REF!</v>
      </c>
      <c r="M112" s="61">
        <v>26</v>
      </c>
      <c r="N112" s="60">
        <f t="shared" si="14"/>
        <v>89.309210526315795</v>
      </c>
      <c r="O112" s="53"/>
      <c r="P112" s="53"/>
      <c r="Q112" s="63">
        <f t="shared" si="15"/>
        <v>0</v>
      </c>
      <c r="R112" s="53"/>
      <c r="S112" s="53"/>
      <c r="T112" s="53">
        <v>7</v>
      </c>
      <c r="U112" s="53"/>
      <c r="V112" s="53"/>
      <c r="W112" s="57">
        <f t="shared" si="16"/>
        <v>7</v>
      </c>
      <c r="X112" s="63">
        <f t="shared" si="17"/>
        <v>7</v>
      </c>
      <c r="Y112" s="57"/>
      <c r="Z112" s="57"/>
      <c r="AA112" s="57"/>
      <c r="AB112" s="57">
        <f t="shared" si="18"/>
        <v>0</v>
      </c>
      <c r="AC112" s="57"/>
      <c r="AD112" s="53"/>
      <c r="AE112" s="57"/>
      <c r="AF112" s="57">
        <f t="shared" si="19"/>
        <v>0</v>
      </c>
      <c r="AG112" s="57">
        <v>20</v>
      </c>
      <c r="AH112" s="57">
        <f t="shared" si="20"/>
        <v>20</v>
      </c>
      <c r="AI112" s="63">
        <f t="shared" si="21"/>
        <v>20</v>
      </c>
      <c r="AJ112" s="87">
        <f t="shared" si="22"/>
        <v>167.42344891211985</v>
      </c>
      <c r="AK112" s="93"/>
    </row>
    <row r="113" spans="1:37" ht="14">
      <c r="A113" s="77">
        <v>111</v>
      </c>
      <c r="B113" s="78" t="s">
        <v>504</v>
      </c>
      <c r="C113" s="79" t="s">
        <v>375</v>
      </c>
      <c r="D113" s="80" t="s">
        <v>200</v>
      </c>
      <c r="E113" s="77" t="str">
        <f>VLOOKUP($D$3:$D$213,职称信息表!$B$3:$D$161,3,FALSE)</f>
        <v>副教授</v>
      </c>
      <c r="F113" s="77" t="str">
        <f>VLOOKUP($D$3:$D$213,职称信息表!$B$2:$E$161,4,FALSE)</f>
        <v>专任教师</v>
      </c>
      <c r="G113" s="77" t="str">
        <f>VLOOKUP($D$3:$D$213,职称信息表!$B$3:$F$161,5,FALSE)</f>
        <v>副高</v>
      </c>
      <c r="H113" s="81">
        <f>VLOOKUP(D113:D323,工作量!C113:H345,6,FALSE)</f>
        <v>134.4</v>
      </c>
      <c r="I113" s="81">
        <f>VLOOKUP(D113:D323,工作量!C113:J345,8,FALSE)</f>
        <v>21.436729389973888</v>
      </c>
      <c r="J113" s="77" t="e">
        <f>VLOOKUP($D$3:$D$213,#REF!,3,FALSE)</f>
        <v>#REF!</v>
      </c>
      <c r="K113" s="77"/>
      <c r="L113" s="77" t="e">
        <f t="shared" si="24"/>
        <v>#REF!</v>
      </c>
      <c r="M113" s="77">
        <v>136</v>
      </c>
      <c r="N113" s="81">
        <f t="shared" si="14"/>
        <v>44.078947368421055</v>
      </c>
      <c r="O113" s="77"/>
      <c r="P113" s="77"/>
      <c r="Q113" s="77">
        <f t="shared" si="15"/>
        <v>0</v>
      </c>
      <c r="R113" s="77"/>
      <c r="S113" s="77"/>
      <c r="T113" s="77"/>
      <c r="U113" s="77"/>
      <c r="V113" s="77"/>
      <c r="W113" s="82">
        <f t="shared" si="16"/>
        <v>0</v>
      </c>
      <c r="X113" s="77">
        <f t="shared" si="17"/>
        <v>0</v>
      </c>
      <c r="Y113" s="82"/>
      <c r="Z113" s="82"/>
      <c r="AA113" s="82"/>
      <c r="AB113" s="82">
        <f t="shared" si="18"/>
        <v>0</v>
      </c>
      <c r="AC113" s="82"/>
      <c r="AD113" s="77"/>
      <c r="AE113" s="82"/>
      <c r="AF113" s="82">
        <f t="shared" si="19"/>
        <v>0</v>
      </c>
      <c r="AG113" s="82"/>
      <c r="AH113" s="82">
        <f t="shared" si="20"/>
        <v>0</v>
      </c>
      <c r="AI113" s="77">
        <f t="shared" si="21"/>
        <v>0</v>
      </c>
      <c r="AJ113" s="85">
        <f t="shared" si="22"/>
        <v>65.515676758394946</v>
      </c>
      <c r="AK113" s="91" t="s">
        <v>622</v>
      </c>
    </row>
    <row r="114" spans="1:37" ht="14">
      <c r="A114" s="53">
        <v>112</v>
      </c>
      <c r="B114" s="54" t="s">
        <v>504</v>
      </c>
      <c r="C114" s="55" t="s">
        <v>364</v>
      </c>
      <c r="D114" s="56" t="s">
        <v>226</v>
      </c>
      <c r="E114" s="62" t="str">
        <f>VLOOKUP($D$3:$D$213,职称信息表!$B$3:$D$161,3,FALSE)</f>
        <v>校聘副研究员</v>
      </c>
      <c r="F114" s="62" t="str">
        <f>VLOOKUP($D$3:$D$213,职称信息表!$B$2:$E$161,4,FALSE)</f>
        <v>专任教师</v>
      </c>
      <c r="G114" s="62" t="str">
        <f>VLOOKUP($D$3:$D$213,职称信息表!$B$3:$F$161,5,FALSE)</f>
        <v>副高</v>
      </c>
      <c r="H114" s="60">
        <f>VLOOKUP(D114:D324,工作量!C114:H346,6,FALSE)</f>
        <v>195</v>
      </c>
      <c r="I114" s="60">
        <f>VLOOKUP(D114:D324,工作量!C114:J346,8,FALSE)</f>
        <v>31.102397552417465</v>
      </c>
      <c r="J114" s="53" t="e">
        <f>VLOOKUP($D$3:$D$213,#REF!,3,FALSE)</f>
        <v>#REF!</v>
      </c>
      <c r="K114" s="53" t="e">
        <f>VLOOKUP($D$3:$D$213,#REF!,3,FALSE)</f>
        <v>#REF!</v>
      </c>
      <c r="L114" s="53" t="e">
        <f t="shared" si="24"/>
        <v>#REF!</v>
      </c>
      <c r="M114" s="61">
        <v>57</v>
      </c>
      <c r="N114" s="60">
        <f t="shared" si="14"/>
        <v>76.5625</v>
      </c>
      <c r="O114" s="53"/>
      <c r="P114" s="53"/>
      <c r="Q114" s="63">
        <f t="shared" si="15"/>
        <v>0</v>
      </c>
      <c r="R114" s="53"/>
      <c r="S114" s="53"/>
      <c r="T114" s="53"/>
      <c r="U114" s="53"/>
      <c r="V114" s="53"/>
      <c r="W114" s="57">
        <f t="shared" si="16"/>
        <v>0</v>
      </c>
      <c r="X114" s="63">
        <f t="shared" si="17"/>
        <v>0</v>
      </c>
      <c r="Y114" s="57"/>
      <c r="Z114" s="57"/>
      <c r="AA114" s="57"/>
      <c r="AB114" s="57">
        <f t="shared" si="18"/>
        <v>0</v>
      </c>
      <c r="AC114" s="57"/>
      <c r="AD114" s="53"/>
      <c r="AE114" s="57"/>
      <c r="AF114" s="57">
        <f t="shared" si="19"/>
        <v>0</v>
      </c>
      <c r="AG114" s="57"/>
      <c r="AH114" s="57">
        <f t="shared" si="20"/>
        <v>0</v>
      </c>
      <c r="AI114" s="63">
        <f t="shared" si="21"/>
        <v>0</v>
      </c>
      <c r="AJ114" s="87">
        <f t="shared" si="22"/>
        <v>107.66489755241747</v>
      </c>
      <c r="AK114" s="93"/>
    </row>
    <row r="115" spans="1:37" ht="14">
      <c r="A115" s="53">
        <v>113</v>
      </c>
      <c r="B115" s="54" t="s">
        <v>504</v>
      </c>
      <c r="C115" s="55" t="s">
        <v>392</v>
      </c>
      <c r="D115" s="56" t="s">
        <v>296</v>
      </c>
      <c r="E115" s="62" t="str">
        <f>VLOOKUP($D$3:$D$213,职称信息表!$B$3:$D$161,3,FALSE)</f>
        <v>校聘副研究员</v>
      </c>
      <c r="F115" s="62" t="str">
        <f>VLOOKUP($D$3:$D$213,职称信息表!$B$2:$E$161,4,FALSE)</f>
        <v>专任教师</v>
      </c>
      <c r="G115" s="62" t="str">
        <f>VLOOKUP($D$3:$D$213,职称信息表!$B$3:$F$161,5,FALSE)</f>
        <v>副高</v>
      </c>
      <c r="H115" s="60">
        <f>VLOOKUP(D115:D325,工作量!C115:H347,6,FALSE)</f>
        <v>196.16000000000003</v>
      </c>
      <c r="I115" s="60">
        <f>VLOOKUP(D115:D325,工作量!C115:J347,8,FALSE)</f>
        <v>31.287416942985693</v>
      </c>
      <c r="J115" s="53" t="e">
        <f>VLOOKUP($D$3:$D$213,#REF!,3,FALSE)</f>
        <v>#REF!</v>
      </c>
      <c r="K115" s="53" t="e">
        <f>VLOOKUP($D$3:$D$213,#REF!,3,FALSE)</f>
        <v>#REF!</v>
      </c>
      <c r="L115" s="53" t="e">
        <f t="shared" si="24"/>
        <v>#REF!</v>
      </c>
      <c r="M115" s="61">
        <v>56</v>
      </c>
      <c r="N115" s="60">
        <f t="shared" si="14"/>
        <v>76.973684210526315</v>
      </c>
      <c r="O115" s="53"/>
      <c r="P115" s="53"/>
      <c r="Q115" s="63">
        <f t="shared" si="15"/>
        <v>0</v>
      </c>
      <c r="R115" s="53"/>
      <c r="S115" s="53"/>
      <c r="T115" s="53"/>
      <c r="U115" s="53"/>
      <c r="V115" s="53"/>
      <c r="W115" s="57">
        <f t="shared" si="16"/>
        <v>0</v>
      </c>
      <c r="X115" s="63">
        <f t="shared" si="17"/>
        <v>0</v>
      </c>
      <c r="Y115" s="57"/>
      <c r="Z115" s="57"/>
      <c r="AA115" s="57"/>
      <c r="AB115" s="57">
        <f t="shared" si="18"/>
        <v>0</v>
      </c>
      <c r="AC115" s="57"/>
      <c r="AD115" s="53"/>
      <c r="AE115" s="57"/>
      <c r="AF115" s="57">
        <f t="shared" si="19"/>
        <v>0</v>
      </c>
      <c r="AG115" s="57"/>
      <c r="AH115" s="57">
        <f t="shared" si="20"/>
        <v>0</v>
      </c>
      <c r="AI115" s="63">
        <f t="shared" si="21"/>
        <v>0</v>
      </c>
      <c r="AJ115" s="87">
        <f t="shared" si="22"/>
        <v>108.26110115351202</v>
      </c>
      <c r="AK115" s="93"/>
    </row>
    <row r="116" spans="1:37" ht="14">
      <c r="A116" s="53">
        <v>114</v>
      </c>
      <c r="B116" s="54" t="s">
        <v>504</v>
      </c>
      <c r="C116" s="55" t="s">
        <v>373</v>
      </c>
      <c r="D116" s="56" t="s">
        <v>201</v>
      </c>
      <c r="E116" s="62" t="str">
        <f>VLOOKUP($D$3:$D$213,职称信息表!$B$3:$D$161,3,FALSE)</f>
        <v>讲师</v>
      </c>
      <c r="F116" s="62" t="str">
        <f>VLOOKUP($D$3:$D$213,职称信息表!$B$2:$E$161,4,FALSE)</f>
        <v>专任教师</v>
      </c>
      <c r="G116" s="62" t="str">
        <f>VLOOKUP($D$3:$D$213,职称信息表!$B$3:$F$161,5,FALSE)</f>
        <v>中级</v>
      </c>
      <c r="H116" s="60">
        <f>VLOOKUP(D116:D326,工作量!C116:H348,6,FALSE)</f>
        <v>375</v>
      </c>
      <c r="I116" s="60">
        <f>VLOOKUP(D116:D326,工作量!C116:J348,8,FALSE)</f>
        <v>59.812302985418206</v>
      </c>
      <c r="J116" s="53" t="e">
        <f>VLOOKUP($D$3:$D$213,#REF!,3,FALSE)</f>
        <v>#REF!</v>
      </c>
      <c r="K116" s="53" t="e">
        <f>VLOOKUP($D$3:$D$213,#REF!,3,FALSE)</f>
        <v>#REF!</v>
      </c>
      <c r="L116" s="53" t="e">
        <f t="shared" si="24"/>
        <v>#REF!</v>
      </c>
      <c r="M116" s="61">
        <v>20</v>
      </c>
      <c r="N116" s="60">
        <f t="shared" si="14"/>
        <v>91.776315789473685</v>
      </c>
      <c r="O116" s="53"/>
      <c r="P116" s="53"/>
      <c r="Q116" s="63">
        <f t="shared" si="15"/>
        <v>0</v>
      </c>
      <c r="R116" s="53"/>
      <c r="S116" s="53"/>
      <c r="T116" s="53"/>
      <c r="U116" s="53"/>
      <c r="V116" s="53"/>
      <c r="W116" s="57">
        <f t="shared" si="16"/>
        <v>0</v>
      </c>
      <c r="X116" s="63">
        <f t="shared" si="17"/>
        <v>0</v>
      </c>
      <c r="Y116" s="57"/>
      <c r="Z116" s="57"/>
      <c r="AA116" s="57"/>
      <c r="AB116" s="57">
        <f t="shared" si="18"/>
        <v>0</v>
      </c>
      <c r="AC116" s="57"/>
      <c r="AD116" s="53"/>
      <c r="AE116" s="57"/>
      <c r="AF116" s="57">
        <f t="shared" si="19"/>
        <v>0</v>
      </c>
      <c r="AG116" s="57"/>
      <c r="AH116" s="57">
        <f t="shared" si="20"/>
        <v>0</v>
      </c>
      <c r="AI116" s="63">
        <f t="shared" si="21"/>
        <v>0</v>
      </c>
      <c r="AJ116" s="87">
        <f t="shared" si="22"/>
        <v>151.5886187748919</v>
      </c>
      <c r="AK116" s="93"/>
    </row>
    <row r="117" spans="1:37" ht="14">
      <c r="A117" s="53">
        <v>115</v>
      </c>
      <c r="B117" s="54" t="s">
        <v>504</v>
      </c>
      <c r="C117" s="55" t="s">
        <v>390</v>
      </c>
      <c r="D117" s="56" t="s">
        <v>203</v>
      </c>
      <c r="E117" s="62" t="str">
        <f>VLOOKUP($D$3:$D$213,职称信息表!$B$3:$D$161,3,FALSE)</f>
        <v>讲师</v>
      </c>
      <c r="F117" s="62" t="str">
        <f>VLOOKUP($D$3:$D$213,职称信息表!$B$2:$E$161,4,FALSE)</f>
        <v>专任教师</v>
      </c>
      <c r="G117" s="62" t="str">
        <f>VLOOKUP($D$3:$D$213,职称信息表!$B$3:$F$161,5,FALSE)</f>
        <v>中级</v>
      </c>
      <c r="H117" s="60">
        <f>VLOOKUP(D117:D327,工作量!C117:H349,6,FALSE)</f>
        <v>177.31200000000001</v>
      </c>
      <c r="I117" s="60">
        <f>VLOOKUP(D117:D327,工作量!C117:J349,8,FALSE)</f>
        <v>28.281170845201263</v>
      </c>
      <c r="J117" s="53"/>
      <c r="K117" s="53" t="e">
        <f>VLOOKUP($D$3:$D$213,#REF!,3,FALSE)</f>
        <v>#REF!</v>
      </c>
      <c r="L117" s="53" t="e">
        <f t="shared" si="24"/>
        <v>#REF!</v>
      </c>
      <c r="M117" s="61">
        <v>110</v>
      </c>
      <c r="N117" s="60">
        <f t="shared" si="14"/>
        <v>54.769736842105267</v>
      </c>
      <c r="O117" s="53"/>
      <c r="P117" s="53"/>
      <c r="Q117" s="63">
        <f t="shared" si="15"/>
        <v>0</v>
      </c>
      <c r="R117" s="53"/>
      <c r="S117" s="53"/>
      <c r="T117" s="53"/>
      <c r="U117" s="53"/>
      <c r="V117" s="53"/>
      <c r="W117" s="57">
        <f t="shared" si="16"/>
        <v>0</v>
      </c>
      <c r="X117" s="63">
        <f t="shared" si="17"/>
        <v>0</v>
      </c>
      <c r="Y117" s="57"/>
      <c r="Z117" s="57"/>
      <c r="AA117" s="57"/>
      <c r="AB117" s="57">
        <f t="shared" si="18"/>
        <v>0</v>
      </c>
      <c r="AC117" s="57"/>
      <c r="AD117" s="53"/>
      <c r="AE117" s="57"/>
      <c r="AF117" s="57">
        <f t="shared" si="19"/>
        <v>0</v>
      </c>
      <c r="AG117" s="57"/>
      <c r="AH117" s="57">
        <f t="shared" si="20"/>
        <v>0</v>
      </c>
      <c r="AI117" s="63">
        <f t="shared" si="21"/>
        <v>0</v>
      </c>
      <c r="AJ117" s="87">
        <f t="shared" si="22"/>
        <v>83.050907687306534</v>
      </c>
      <c r="AK117" s="93"/>
    </row>
    <row r="118" spans="1:37" ht="14">
      <c r="A118" s="53">
        <v>116</v>
      </c>
      <c r="B118" s="54" t="s">
        <v>504</v>
      </c>
      <c r="C118" s="55" t="s">
        <v>388</v>
      </c>
      <c r="D118" s="67" t="s">
        <v>295</v>
      </c>
      <c r="E118" s="62" t="str">
        <f>VLOOKUP($D$3:$D$213,职称信息表!$B$3:$D$161,3,FALSE)</f>
        <v>讲师</v>
      </c>
      <c r="F118" s="62" t="str">
        <f>VLOOKUP($D$3:$D$213,职称信息表!$B$2:$E$161,4,FALSE)</f>
        <v>专任教师</v>
      </c>
      <c r="G118" s="62" t="str">
        <f>VLOOKUP($D$3:$D$213,职称信息表!$B$3:$F$161,5,FALSE)</f>
        <v>中级</v>
      </c>
      <c r="H118" s="60">
        <f>VLOOKUP(D118:D328,工作量!C118:H350,6,FALSE)</f>
        <v>255.56</v>
      </c>
      <c r="I118" s="60">
        <f>VLOOKUP(D118:D328,工作量!C118:J350,8,FALSE)</f>
        <v>40.761685735875936</v>
      </c>
      <c r="J118" s="53" t="e">
        <f>VLOOKUP($D$3:$D$213,#REF!,3,FALSE)</f>
        <v>#REF!</v>
      </c>
      <c r="K118" s="53" t="e">
        <f>VLOOKUP($D$3:$D$213,#REF!,3,FALSE)</f>
        <v>#REF!</v>
      </c>
      <c r="L118" s="53" t="e">
        <f t="shared" si="24"/>
        <v>#REF!</v>
      </c>
      <c r="M118" s="61">
        <v>147</v>
      </c>
      <c r="N118" s="60">
        <f t="shared" si="14"/>
        <v>39.555921052631589</v>
      </c>
      <c r="O118" s="53"/>
      <c r="P118" s="53"/>
      <c r="Q118" s="63">
        <f t="shared" si="15"/>
        <v>0</v>
      </c>
      <c r="R118" s="53"/>
      <c r="S118" s="53"/>
      <c r="T118" s="53"/>
      <c r="U118" s="53"/>
      <c r="V118" s="53"/>
      <c r="W118" s="57">
        <f t="shared" si="16"/>
        <v>0</v>
      </c>
      <c r="X118" s="63">
        <f t="shared" si="17"/>
        <v>0</v>
      </c>
      <c r="Y118" s="57"/>
      <c r="Z118" s="57"/>
      <c r="AA118" s="57"/>
      <c r="AB118" s="57">
        <f t="shared" si="18"/>
        <v>0</v>
      </c>
      <c r="AC118" s="57"/>
      <c r="AD118" s="53"/>
      <c r="AE118" s="57"/>
      <c r="AF118" s="57">
        <f t="shared" si="19"/>
        <v>0</v>
      </c>
      <c r="AG118" s="57"/>
      <c r="AH118" s="57">
        <f t="shared" si="20"/>
        <v>0</v>
      </c>
      <c r="AI118" s="63">
        <f t="shared" si="21"/>
        <v>0</v>
      </c>
      <c r="AJ118" s="87">
        <f t="shared" si="22"/>
        <v>80.317606788507533</v>
      </c>
      <c r="AK118" s="93"/>
    </row>
    <row r="119" spans="1:37" ht="14">
      <c r="A119" s="53">
        <v>117</v>
      </c>
      <c r="B119" s="54" t="s">
        <v>504</v>
      </c>
      <c r="C119" s="55" t="s">
        <v>377</v>
      </c>
      <c r="D119" s="56" t="s">
        <v>297</v>
      </c>
      <c r="E119" s="62" t="str">
        <f>VLOOKUP($D$3:$D$213,职称信息表!$B$3:$D$161,3,FALSE)</f>
        <v>讲师</v>
      </c>
      <c r="F119" s="62" t="str">
        <f>VLOOKUP($D$3:$D$213,职称信息表!$B$2:$E$161,4,FALSE)</f>
        <v>专任教师</v>
      </c>
      <c r="G119" s="62" t="str">
        <f>VLOOKUP($D$3:$D$213,职称信息表!$B$3:$F$161,5,FALSE)</f>
        <v>中级</v>
      </c>
      <c r="H119" s="60">
        <f>VLOOKUP(D119:D329,工作量!C119:H351,6,FALSE)</f>
        <v>482.67400000000004</v>
      </c>
      <c r="I119" s="60">
        <f>VLOOKUP(D119:D329,工作量!C119:J351,8,FALSE)</f>
        <v>76.986249416489997</v>
      </c>
      <c r="J119" s="53" t="e">
        <f>VLOOKUP($D$3:$D$213,#REF!,3,FALSE)</f>
        <v>#REF!</v>
      </c>
      <c r="K119" s="53" t="e">
        <f>VLOOKUP($D$3:$D$213,#REF!,3,FALSE)</f>
        <v>#REF!</v>
      </c>
      <c r="L119" s="53" t="e">
        <f t="shared" si="24"/>
        <v>#REF!</v>
      </c>
      <c r="M119" s="61">
        <v>10</v>
      </c>
      <c r="N119" s="60">
        <f t="shared" si="14"/>
        <v>95.888157894736835</v>
      </c>
      <c r="O119" s="53"/>
      <c r="P119" s="53"/>
      <c r="Q119" s="63">
        <f t="shared" si="15"/>
        <v>0</v>
      </c>
      <c r="R119" s="53"/>
      <c r="S119" s="53"/>
      <c r="T119" s="53"/>
      <c r="U119" s="53"/>
      <c r="V119" s="53"/>
      <c r="W119" s="57">
        <f t="shared" si="16"/>
        <v>0</v>
      </c>
      <c r="X119" s="63">
        <f t="shared" si="17"/>
        <v>0</v>
      </c>
      <c r="Y119" s="57"/>
      <c r="Z119" s="57"/>
      <c r="AA119" s="57"/>
      <c r="AB119" s="57">
        <f t="shared" si="18"/>
        <v>0</v>
      </c>
      <c r="AC119" s="57"/>
      <c r="AD119" s="53"/>
      <c r="AE119" s="57"/>
      <c r="AF119" s="57">
        <f t="shared" si="19"/>
        <v>0</v>
      </c>
      <c r="AG119" s="57"/>
      <c r="AH119" s="57">
        <f t="shared" si="20"/>
        <v>0</v>
      </c>
      <c r="AI119" s="63">
        <f t="shared" si="21"/>
        <v>0</v>
      </c>
      <c r="AJ119" s="87">
        <f t="shared" si="22"/>
        <v>172.87440731122683</v>
      </c>
      <c r="AK119" s="93"/>
    </row>
    <row r="120" spans="1:37" ht="14">
      <c r="A120" s="53">
        <v>118</v>
      </c>
      <c r="B120" s="54" t="s">
        <v>504</v>
      </c>
      <c r="C120" s="55" t="s">
        <v>382</v>
      </c>
      <c r="D120" s="56" t="s">
        <v>237</v>
      </c>
      <c r="E120" s="62" t="str">
        <f>VLOOKUP($D$3:$D$213,职称信息表!$B$3:$D$161,3,FALSE)</f>
        <v>讲师</v>
      </c>
      <c r="F120" s="62" t="str">
        <f>VLOOKUP($D$3:$D$213,职称信息表!$B$2:$E$161,4,FALSE)</f>
        <v>专任教师</v>
      </c>
      <c r="G120" s="62" t="str">
        <f>VLOOKUP($D$3:$D$213,职称信息表!$B$3:$F$161,5,FALSE)</f>
        <v>中级</v>
      </c>
      <c r="H120" s="60">
        <f>VLOOKUP(D120:D330,工作量!C120:H352,6,FALSE)</f>
        <v>360.9545</v>
      </c>
      <c r="I120" s="60">
        <f>VLOOKUP(D120:D330,工作量!C120:J352,8,FALSE)</f>
        <v>57.572053114533695</v>
      </c>
      <c r="J120" s="53" t="e">
        <f>VLOOKUP($D$3:$D$213,#REF!,3,FALSE)</f>
        <v>#REF!</v>
      </c>
      <c r="K120" s="53" t="e">
        <f>VLOOKUP($D$3:$D$213,#REF!,3,FALSE)</f>
        <v>#REF!</v>
      </c>
      <c r="L120" s="53" t="e">
        <f t="shared" si="24"/>
        <v>#REF!</v>
      </c>
      <c r="M120" s="61">
        <v>95</v>
      </c>
      <c r="N120" s="60">
        <f t="shared" si="14"/>
        <v>60.937500000000007</v>
      </c>
      <c r="O120" s="53"/>
      <c r="P120" s="53"/>
      <c r="Q120" s="63">
        <f t="shared" si="15"/>
        <v>0</v>
      </c>
      <c r="R120" s="53"/>
      <c r="S120" s="53"/>
      <c r="T120" s="53"/>
      <c r="U120" s="53">
        <v>2</v>
      </c>
      <c r="V120" s="53"/>
      <c r="W120" s="57">
        <f t="shared" si="16"/>
        <v>2</v>
      </c>
      <c r="X120" s="63">
        <f t="shared" si="17"/>
        <v>2</v>
      </c>
      <c r="Y120" s="57"/>
      <c r="Z120" s="57"/>
      <c r="AA120" s="57"/>
      <c r="AB120" s="57">
        <f t="shared" si="18"/>
        <v>0</v>
      </c>
      <c r="AC120" s="57"/>
      <c r="AD120" s="53"/>
      <c r="AE120" s="57"/>
      <c r="AF120" s="57">
        <f t="shared" si="19"/>
        <v>0</v>
      </c>
      <c r="AG120" s="57"/>
      <c r="AH120" s="57">
        <f t="shared" si="20"/>
        <v>0</v>
      </c>
      <c r="AI120" s="63">
        <f t="shared" si="21"/>
        <v>0</v>
      </c>
      <c r="AJ120" s="87">
        <f t="shared" si="22"/>
        <v>120.5095531145337</v>
      </c>
      <c r="AK120" s="93"/>
    </row>
    <row r="121" spans="1:37" ht="14">
      <c r="A121" s="69">
        <v>119</v>
      </c>
      <c r="B121" s="73" t="s">
        <v>504</v>
      </c>
      <c r="C121" s="75">
        <v>41908</v>
      </c>
      <c r="D121" s="64" t="s">
        <v>335</v>
      </c>
      <c r="E121" s="69" t="e">
        <f>VLOOKUP($D$3:$D$213,职称信息表!$B$3:$D$161,3,FALSE)</f>
        <v>#N/A</v>
      </c>
      <c r="F121" s="69" t="e">
        <f>VLOOKUP($D$3:$D$213,职称信息表!$B$2:$E$161,4,FALSE)</f>
        <v>#N/A</v>
      </c>
      <c r="G121" s="69" t="e">
        <f>VLOOKUP($D$3:$D$213,职称信息表!$B$3:$F$161,5,FALSE)</f>
        <v>#N/A</v>
      </c>
      <c r="H121" s="70">
        <f>VLOOKUP(D121:D331,工作量!C121:H353,6,FALSE)</f>
        <v>32</v>
      </c>
      <c r="I121" s="70">
        <f>VLOOKUP(D121:D331,工作量!C121:J353,8,FALSE)</f>
        <v>5.1039831880890203</v>
      </c>
      <c r="J121" s="69" t="e">
        <f>VLOOKUP($D$3:$D$213,#REF!,3,FALSE)</f>
        <v>#REF!</v>
      </c>
      <c r="K121" s="69"/>
      <c r="L121" s="69" t="e">
        <f t="shared" si="24"/>
        <v>#REF!</v>
      </c>
      <c r="M121" s="69">
        <v>113</v>
      </c>
      <c r="N121" s="70">
        <f t="shared" si="14"/>
        <v>53.536184210526322</v>
      </c>
      <c r="O121" s="69"/>
      <c r="P121" s="69"/>
      <c r="Q121" s="69">
        <f t="shared" si="15"/>
        <v>0</v>
      </c>
      <c r="R121" s="69"/>
      <c r="S121" s="69"/>
      <c r="T121" s="69"/>
      <c r="U121" s="69"/>
      <c r="V121" s="69"/>
      <c r="W121" s="71">
        <f t="shared" si="16"/>
        <v>0</v>
      </c>
      <c r="X121" s="69">
        <f t="shared" si="17"/>
        <v>0</v>
      </c>
      <c r="Y121" s="71"/>
      <c r="Z121" s="71"/>
      <c r="AA121" s="71"/>
      <c r="AB121" s="71">
        <f t="shared" si="18"/>
        <v>0</v>
      </c>
      <c r="AC121" s="71"/>
      <c r="AD121" s="69"/>
      <c r="AE121" s="71"/>
      <c r="AF121" s="71">
        <f t="shared" si="19"/>
        <v>0</v>
      </c>
      <c r="AG121" s="71"/>
      <c r="AH121" s="71">
        <f t="shared" si="20"/>
        <v>0</v>
      </c>
      <c r="AI121" s="69">
        <f t="shared" si="21"/>
        <v>0</v>
      </c>
      <c r="AJ121" s="86">
        <f t="shared" si="22"/>
        <v>58.64016739861534</v>
      </c>
      <c r="AK121" s="92" t="s">
        <v>565</v>
      </c>
    </row>
    <row r="122" spans="1:37" ht="14">
      <c r="A122" s="69">
        <v>120</v>
      </c>
      <c r="B122" s="73" t="s">
        <v>504</v>
      </c>
      <c r="C122" s="75">
        <v>41962</v>
      </c>
      <c r="D122" s="64" t="s">
        <v>505</v>
      </c>
      <c r="E122" s="69" t="e">
        <f>VLOOKUP($D$3:$D$213,职称信息表!$B$3:$D$161,3,FALSE)</f>
        <v>#N/A</v>
      </c>
      <c r="F122" s="69" t="e">
        <f>VLOOKUP($D$3:$D$213,职称信息表!$B$2:$E$161,4,FALSE)</f>
        <v>#N/A</v>
      </c>
      <c r="G122" s="69" t="e">
        <f>VLOOKUP($D$3:$D$213,职称信息表!$B$3:$F$161,5,FALSE)</f>
        <v>#N/A</v>
      </c>
      <c r="H122" s="70">
        <f>VLOOKUP(D122:D332,工作量!C122:H354,6,FALSE)</f>
        <v>8</v>
      </c>
      <c r="I122" s="70">
        <f>VLOOKUP(D122:D332,工作量!C122:J354,8,FALSE)</f>
        <v>1.2759957970222551</v>
      </c>
      <c r="J122" s="69"/>
      <c r="K122" s="69"/>
      <c r="L122" s="69"/>
      <c r="M122" s="69">
        <v>153</v>
      </c>
      <c r="N122" s="70">
        <f t="shared" si="14"/>
        <v>37.088815789473692</v>
      </c>
      <c r="O122" s="69"/>
      <c r="P122" s="69"/>
      <c r="Q122" s="69">
        <f t="shared" si="15"/>
        <v>0</v>
      </c>
      <c r="R122" s="69"/>
      <c r="S122" s="69"/>
      <c r="T122" s="69"/>
      <c r="U122" s="69"/>
      <c r="V122" s="69"/>
      <c r="W122" s="71">
        <f t="shared" si="16"/>
        <v>0</v>
      </c>
      <c r="X122" s="69">
        <f t="shared" si="17"/>
        <v>0</v>
      </c>
      <c r="Y122" s="71"/>
      <c r="Z122" s="71"/>
      <c r="AA122" s="71"/>
      <c r="AB122" s="71">
        <f t="shared" si="18"/>
        <v>0</v>
      </c>
      <c r="AC122" s="71"/>
      <c r="AD122" s="69"/>
      <c r="AE122" s="71"/>
      <c r="AF122" s="71">
        <f t="shared" si="19"/>
        <v>0</v>
      </c>
      <c r="AG122" s="71"/>
      <c r="AH122" s="71">
        <f t="shared" si="20"/>
        <v>0</v>
      </c>
      <c r="AI122" s="69">
        <f t="shared" si="21"/>
        <v>0</v>
      </c>
      <c r="AJ122" s="86">
        <f t="shared" si="22"/>
        <v>38.364811586495946</v>
      </c>
      <c r="AK122" s="92" t="s">
        <v>565</v>
      </c>
    </row>
    <row r="123" spans="1:37" ht="14">
      <c r="A123" s="69">
        <v>121</v>
      </c>
      <c r="B123" s="73" t="s">
        <v>504</v>
      </c>
      <c r="C123" s="75">
        <v>41973</v>
      </c>
      <c r="D123" s="64" t="s">
        <v>506</v>
      </c>
      <c r="E123" s="69" t="e">
        <f>VLOOKUP($D$3:$D$213,职称信息表!$B$3:$D$161,3,FALSE)</f>
        <v>#N/A</v>
      </c>
      <c r="F123" s="69" t="e">
        <f>VLOOKUP($D$3:$D$213,职称信息表!$B$2:$E$161,4,FALSE)</f>
        <v>#N/A</v>
      </c>
      <c r="G123" s="69" t="e">
        <f>VLOOKUP($D$3:$D$213,职称信息表!$B$3:$F$161,5,FALSE)</f>
        <v>#N/A</v>
      </c>
      <c r="H123" s="70">
        <f>VLOOKUP(D123:D333,工作量!C123:H355,6,FALSE)</f>
        <v>11</v>
      </c>
      <c r="I123" s="70">
        <f>VLOOKUP(D123:D333,工作量!C123:J355,8,FALSE)</f>
        <v>1.7544942209056007</v>
      </c>
      <c r="J123" s="69"/>
      <c r="K123" s="69"/>
      <c r="L123" s="69"/>
      <c r="M123" s="69">
        <v>153</v>
      </c>
      <c r="N123" s="70">
        <f t="shared" si="14"/>
        <v>37.088815789473692</v>
      </c>
      <c r="O123" s="69"/>
      <c r="P123" s="69"/>
      <c r="Q123" s="69">
        <f t="shared" si="15"/>
        <v>0</v>
      </c>
      <c r="R123" s="69"/>
      <c r="S123" s="69"/>
      <c r="T123" s="69"/>
      <c r="U123" s="69"/>
      <c r="V123" s="69"/>
      <c r="W123" s="71">
        <f t="shared" si="16"/>
        <v>0</v>
      </c>
      <c r="X123" s="69">
        <f t="shared" si="17"/>
        <v>0</v>
      </c>
      <c r="Y123" s="71"/>
      <c r="Z123" s="71"/>
      <c r="AA123" s="71"/>
      <c r="AB123" s="71">
        <f t="shared" si="18"/>
        <v>0</v>
      </c>
      <c r="AC123" s="71"/>
      <c r="AD123" s="69"/>
      <c r="AE123" s="71"/>
      <c r="AF123" s="71">
        <f t="shared" si="19"/>
        <v>0</v>
      </c>
      <c r="AG123" s="71"/>
      <c r="AH123" s="71">
        <f t="shared" si="20"/>
        <v>0</v>
      </c>
      <c r="AI123" s="69">
        <f t="shared" si="21"/>
        <v>0</v>
      </c>
      <c r="AJ123" s="86">
        <f t="shared" si="22"/>
        <v>38.843310010379291</v>
      </c>
      <c r="AK123" s="92" t="s">
        <v>565</v>
      </c>
    </row>
    <row r="124" spans="1:37" ht="14">
      <c r="A124" s="69">
        <v>122</v>
      </c>
      <c r="B124" s="73" t="s">
        <v>504</v>
      </c>
      <c r="C124" s="75">
        <v>42071</v>
      </c>
      <c r="D124" s="64" t="s">
        <v>507</v>
      </c>
      <c r="E124" s="69" t="e">
        <f>VLOOKUP($D$3:$D$213,职称信息表!$B$3:$D$161,3,FALSE)</f>
        <v>#N/A</v>
      </c>
      <c r="F124" s="69" t="e">
        <f>VLOOKUP($D$3:$D$213,职称信息表!$B$2:$E$161,4,FALSE)</f>
        <v>#N/A</v>
      </c>
      <c r="G124" s="69" t="e">
        <f>VLOOKUP($D$3:$D$213,职称信息表!$B$3:$F$161,5,FALSE)</f>
        <v>#N/A</v>
      </c>
      <c r="H124" s="70">
        <f>VLOOKUP(D124:D334,工作量!C124:H356,6,FALSE)</f>
        <v>8</v>
      </c>
      <c r="I124" s="70">
        <f>VLOOKUP(D124:D334,工作量!C124:J356,8,FALSE)</f>
        <v>1.2759957970222551</v>
      </c>
      <c r="J124" s="69"/>
      <c r="K124" s="69"/>
      <c r="L124" s="69"/>
      <c r="M124" s="69">
        <v>153</v>
      </c>
      <c r="N124" s="70">
        <f t="shared" si="14"/>
        <v>37.088815789473692</v>
      </c>
      <c r="O124" s="69"/>
      <c r="P124" s="69"/>
      <c r="Q124" s="69">
        <f t="shared" si="15"/>
        <v>0</v>
      </c>
      <c r="R124" s="69"/>
      <c r="S124" s="69"/>
      <c r="T124" s="69"/>
      <c r="U124" s="69"/>
      <c r="V124" s="69"/>
      <c r="W124" s="71">
        <f t="shared" si="16"/>
        <v>0</v>
      </c>
      <c r="X124" s="69">
        <f t="shared" si="17"/>
        <v>0</v>
      </c>
      <c r="Y124" s="71"/>
      <c r="Z124" s="71"/>
      <c r="AA124" s="71"/>
      <c r="AB124" s="71">
        <f t="shared" si="18"/>
        <v>0</v>
      </c>
      <c r="AC124" s="71"/>
      <c r="AD124" s="69"/>
      <c r="AE124" s="71"/>
      <c r="AF124" s="71">
        <f t="shared" si="19"/>
        <v>0</v>
      </c>
      <c r="AG124" s="71"/>
      <c r="AH124" s="71">
        <f t="shared" si="20"/>
        <v>0</v>
      </c>
      <c r="AI124" s="69">
        <f t="shared" si="21"/>
        <v>0</v>
      </c>
      <c r="AJ124" s="86">
        <f t="shared" si="22"/>
        <v>38.364811586495946</v>
      </c>
      <c r="AK124" s="92" t="s">
        <v>565</v>
      </c>
    </row>
    <row r="125" spans="1:37" ht="14">
      <c r="A125" s="77">
        <v>123</v>
      </c>
      <c r="B125" s="78" t="s">
        <v>504</v>
      </c>
      <c r="C125" s="80">
        <v>42079</v>
      </c>
      <c r="D125" s="80" t="s">
        <v>508</v>
      </c>
      <c r="E125" s="77" t="s">
        <v>409</v>
      </c>
      <c r="F125" s="77" t="s">
        <v>403</v>
      </c>
      <c r="G125" s="77" t="s">
        <v>408</v>
      </c>
      <c r="H125" s="81">
        <f>VLOOKUP(D125:D335,工作量!C125:H357,6,FALSE)</f>
        <v>0</v>
      </c>
      <c r="I125" s="81">
        <f>VLOOKUP(D125:D335,工作量!C125:J357,8,FALSE)</f>
        <v>0</v>
      </c>
      <c r="J125" s="77"/>
      <c r="K125" s="77"/>
      <c r="L125" s="77"/>
      <c r="M125" s="77">
        <v>153</v>
      </c>
      <c r="N125" s="81">
        <f t="shared" si="14"/>
        <v>37.088815789473692</v>
      </c>
      <c r="O125" s="77"/>
      <c r="P125" s="77"/>
      <c r="Q125" s="77">
        <f t="shared" si="15"/>
        <v>0</v>
      </c>
      <c r="R125" s="77"/>
      <c r="S125" s="77"/>
      <c r="T125" s="77"/>
      <c r="U125" s="77"/>
      <c r="V125" s="77"/>
      <c r="W125" s="82">
        <f t="shared" si="16"/>
        <v>0</v>
      </c>
      <c r="X125" s="77">
        <f t="shared" si="17"/>
        <v>0</v>
      </c>
      <c r="Y125" s="82"/>
      <c r="Z125" s="82"/>
      <c r="AA125" s="82"/>
      <c r="AB125" s="82">
        <f t="shared" si="18"/>
        <v>0</v>
      </c>
      <c r="AC125" s="82"/>
      <c r="AD125" s="77"/>
      <c r="AE125" s="82"/>
      <c r="AF125" s="82">
        <f t="shared" si="19"/>
        <v>0</v>
      </c>
      <c r="AG125" s="82"/>
      <c r="AH125" s="82">
        <f t="shared" si="20"/>
        <v>0</v>
      </c>
      <c r="AI125" s="77">
        <f t="shared" si="21"/>
        <v>0</v>
      </c>
      <c r="AJ125" s="85">
        <f t="shared" si="22"/>
        <v>37.088815789473692</v>
      </c>
      <c r="AK125" s="89" t="s">
        <v>614</v>
      </c>
    </row>
    <row r="126" spans="1:37" ht="14">
      <c r="A126" s="77">
        <v>124</v>
      </c>
      <c r="B126" s="78" t="s">
        <v>504</v>
      </c>
      <c r="C126" s="79">
        <v>41953</v>
      </c>
      <c r="D126" s="80" t="s">
        <v>509</v>
      </c>
      <c r="E126" s="77" t="e">
        <f>VLOOKUP($D$3:$D$213,职称信息表!$B$3:$D$161,3,FALSE)</f>
        <v>#N/A</v>
      </c>
      <c r="F126" s="77" t="e">
        <f>VLOOKUP($D$3:$D$213,职称信息表!$B$2:$E$161,4,FALSE)</f>
        <v>#N/A</v>
      </c>
      <c r="G126" s="77" t="e">
        <f>VLOOKUP($D$3:$D$213,职称信息表!$B$3:$F$161,5,FALSE)</f>
        <v>#N/A</v>
      </c>
      <c r="H126" s="81">
        <f>VLOOKUP(D126:D336,工作量!C126:H358,6,FALSE)</f>
        <v>0</v>
      </c>
      <c r="I126" s="81">
        <f>VLOOKUP(D126:D336,工作量!C126:J358,8,FALSE)</f>
        <v>0</v>
      </c>
      <c r="J126" s="77"/>
      <c r="K126" s="77"/>
      <c r="L126" s="77"/>
      <c r="M126" s="77">
        <v>153</v>
      </c>
      <c r="N126" s="81">
        <f t="shared" si="14"/>
        <v>37.088815789473692</v>
      </c>
      <c r="O126" s="77"/>
      <c r="P126" s="77"/>
      <c r="Q126" s="77">
        <f t="shared" si="15"/>
        <v>0</v>
      </c>
      <c r="R126" s="77"/>
      <c r="S126" s="77"/>
      <c r="T126" s="77"/>
      <c r="U126" s="77"/>
      <c r="V126" s="77"/>
      <c r="W126" s="82">
        <f t="shared" si="16"/>
        <v>0</v>
      </c>
      <c r="X126" s="77">
        <f t="shared" si="17"/>
        <v>0</v>
      </c>
      <c r="Y126" s="82"/>
      <c r="Z126" s="82"/>
      <c r="AA126" s="82"/>
      <c r="AB126" s="82">
        <f t="shared" si="18"/>
        <v>0</v>
      </c>
      <c r="AC126" s="82"/>
      <c r="AD126" s="77"/>
      <c r="AE126" s="82"/>
      <c r="AF126" s="82">
        <f t="shared" si="19"/>
        <v>0</v>
      </c>
      <c r="AG126" s="82"/>
      <c r="AH126" s="82">
        <f t="shared" si="20"/>
        <v>0</v>
      </c>
      <c r="AI126" s="77">
        <f t="shared" si="21"/>
        <v>0</v>
      </c>
      <c r="AJ126" s="85">
        <f t="shared" si="22"/>
        <v>37.088815789473692</v>
      </c>
      <c r="AK126" s="89" t="s">
        <v>614</v>
      </c>
    </row>
    <row r="127" spans="1:37" ht="14">
      <c r="A127" s="77">
        <v>125</v>
      </c>
      <c r="B127" s="78" t="s">
        <v>511</v>
      </c>
      <c r="C127" s="79" t="s">
        <v>283</v>
      </c>
      <c r="D127" s="96" t="s">
        <v>258</v>
      </c>
      <c r="E127" s="77" t="str">
        <f>VLOOKUP($D$3:$D$213,职称信息表!$B$3:$D$161,3,FALSE)</f>
        <v>研究员</v>
      </c>
      <c r="F127" s="77" t="str">
        <f>VLOOKUP($D$3:$D$213,职称信息表!$B$2:$E$161,4,FALSE)</f>
        <v>专任教师</v>
      </c>
      <c r="G127" s="77" t="str">
        <f>VLOOKUP($D$3:$D$213,职称信息表!$B$3:$F$161,5,FALSE)</f>
        <v>正高</v>
      </c>
      <c r="H127" s="81">
        <f>VLOOKUP(D127:D337,工作量!C127:H359,6,FALSE)</f>
        <v>0</v>
      </c>
      <c r="I127" s="81">
        <f>VLOOKUP(D127:D337,工作量!C127:J359,8,FALSE)</f>
        <v>0</v>
      </c>
      <c r="J127" s="77"/>
      <c r="K127" s="77"/>
      <c r="L127" s="77"/>
      <c r="M127" s="77">
        <v>153</v>
      </c>
      <c r="N127" s="81">
        <f t="shared" si="14"/>
        <v>37.088815789473692</v>
      </c>
      <c r="O127" s="77"/>
      <c r="P127" s="77"/>
      <c r="Q127" s="77">
        <f t="shared" si="15"/>
        <v>0</v>
      </c>
      <c r="R127" s="77"/>
      <c r="S127" s="77"/>
      <c r="T127" s="77"/>
      <c r="U127" s="77"/>
      <c r="V127" s="77"/>
      <c r="W127" s="83">
        <f t="shared" si="16"/>
        <v>0</v>
      </c>
      <c r="X127" s="77">
        <f t="shared" si="17"/>
        <v>0</v>
      </c>
      <c r="Y127" s="83"/>
      <c r="Z127" s="83"/>
      <c r="AA127" s="83"/>
      <c r="AB127" s="83">
        <f t="shared" si="18"/>
        <v>0</v>
      </c>
      <c r="AC127" s="83"/>
      <c r="AD127" s="77"/>
      <c r="AE127" s="83"/>
      <c r="AF127" s="83">
        <f t="shared" si="19"/>
        <v>0</v>
      </c>
      <c r="AG127" s="83"/>
      <c r="AH127" s="83">
        <f t="shared" si="20"/>
        <v>0</v>
      </c>
      <c r="AI127" s="77">
        <f t="shared" si="21"/>
        <v>0</v>
      </c>
      <c r="AJ127" s="85">
        <f t="shared" si="22"/>
        <v>37.088815789473692</v>
      </c>
      <c r="AK127" s="91" t="s">
        <v>613</v>
      </c>
    </row>
    <row r="128" spans="1:37" ht="14">
      <c r="A128" s="53">
        <v>126</v>
      </c>
      <c r="B128" s="54" t="s">
        <v>511</v>
      </c>
      <c r="C128" s="55" t="s">
        <v>85</v>
      </c>
      <c r="D128" s="56" t="s">
        <v>86</v>
      </c>
      <c r="E128" s="62" t="str">
        <f>VLOOKUP($D$3:$D$213,职称信息表!$B$3:$D$161,3,FALSE)</f>
        <v>副教授</v>
      </c>
      <c r="F128" s="62" t="str">
        <f>VLOOKUP($D$3:$D$213,职称信息表!$B$2:$E$161,4,FALSE)</f>
        <v>专任教师</v>
      </c>
      <c r="G128" s="62" t="str">
        <f>VLOOKUP($D$3:$D$213,职称信息表!$B$3:$F$161,5,FALSE)</f>
        <v>副高</v>
      </c>
      <c r="H128" s="60">
        <f>VLOOKUP(D128:D338,工作量!C128:H360,6,FALSE)</f>
        <v>385</v>
      </c>
      <c r="I128" s="60">
        <f>VLOOKUP(D128:D338,工作量!C128:J360,8,FALSE)</f>
        <v>61.407297731696026</v>
      </c>
      <c r="J128" s="53" t="e">
        <f>VLOOKUP($D$3:$D$213,#REF!,3,FALSE)</f>
        <v>#REF!</v>
      </c>
      <c r="K128" s="53" t="e">
        <f>VLOOKUP($D$3:$D$213,#REF!,3,FALSE)</f>
        <v>#REF!</v>
      </c>
      <c r="L128" s="53" t="e">
        <f t="shared" ref="L128:L149" si="25">AVERAGE(J128:K128)</f>
        <v>#REF!</v>
      </c>
      <c r="M128" s="61">
        <v>130</v>
      </c>
      <c r="N128" s="60">
        <f t="shared" si="14"/>
        <v>46.546052631578952</v>
      </c>
      <c r="O128" s="53"/>
      <c r="P128" s="53"/>
      <c r="Q128" s="63">
        <f t="shared" si="15"/>
        <v>0</v>
      </c>
      <c r="R128" s="53"/>
      <c r="S128" s="53"/>
      <c r="T128" s="53"/>
      <c r="U128" s="53"/>
      <c r="V128" s="53"/>
      <c r="W128" s="57">
        <f t="shared" si="16"/>
        <v>0</v>
      </c>
      <c r="X128" s="63">
        <f t="shared" si="17"/>
        <v>0</v>
      </c>
      <c r="Y128" s="57">
        <v>65</v>
      </c>
      <c r="Z128" s="57"/>
      <c r="AA128" s="57"/>
      <c r="AB128" s="57">
        <f t="shared" si="18"/>
        <v>65</v>
      </c>
      <c r="AC128" s="57">
        <v>4</v>
      </c>
      <c r="AD128" s="53"/>
      <c r="AE128" s="57"/>
      <c r="AF128" s="57">
        <f t="shared" si="19"/>
        <v>4</v>
      </c>
      <c r="AG128" s="57"/>
      <c r="AH128" s="57">
        <f t="shared" si="20"/>
        <v>0</v>
      </c>
      <c r="AI128" s="63">
        <f t="shared" si="21"/>
        <v>69</v>
      </c>
      <c r="AJ128" s="87">
        <f t="shared" si="22"/>
        <v>176.95335036327498</v>
      </c>
      <c r="AK128" s="93"/>
    </row>
    <row r="129" spans="1:37" ht="14">
      <c r="A129" s="53">
        <v>127</v>
      </c>
      <c r="B129" s="54" t="s">
        <v>511</v>
      </c>
      <c r="C129" s="55" t="s">
        <v>128</v>
      </c>
      <c r="D129" s="56" t="s">
        <v>129</v>
      </c>
      <c r="E129" s="62" t="str">
        <f>VLOOKUP($D$3:$D$213,职称信息表!$B$3:$D$161,3,FALSE)</f>
        <v>副教授</v>
      </c>
      <c r="F129" s="62" t="str">
        <f>VLOOKUP($D$3:$D$213,职称信息表!$B$2:$E$161,4,FALSE)</f>
        <v>专任教师</v>
      </c>
      <c r="G129" s="62" t="str">
        <f>VLOOKUP($D$3:$D$213,职称信息表!$B$3:$F$161,5,FALSE)</f>
        <v>副高</v>
      </c>
      <c r="H129" s="60">
        <f>VLOOKUP(D129:D339,工作量!C129:H361,6,FALSE)</f>
        <v>325</v>
      </c>
      <c r="I129" s="60">
        <f>VLOOKUP(D129:D339,工作量!C129:J361,8,FALSE)</f>
        <v>51.837329254029115</v>
      </c>
      <c r="J129" s="53"/>
      <c r="K129" s="53" t="e">
        <f>VLOOKUP($D$3:$D$213,#REF!,3,FALSE)</f>
        <v>#REF!</v>
      </c>
      <c r="L129" s="53" t="e">
        <f t="shared" si="25"/>
        <v>#REF!</v>
      </c>
      <c r="M129" s="61">
        <v>98</v>
      </c>
      <c r="N129" s="60">
        <f t="shared" si="14"/>
        <v>59.703947368421055</v>
      </c>
      <c r="O129" s="53"/>
      <c r="P129" s="53"/>
      <c r="Q129" s="63">
        <f t="shared" si="15"/>
        <v>0</v>
      </c>
      <c r="R129" s="53"/>
      <c r="S129" s="53"/>
      <c r="T129" s="53"/>
      <c r="U129" s="53"/>
      <c r="V129" s="53"/>
      <c r="W129" s="57">
        <f t="shared" si="16"/>
        <v>0</v>
      </c>
      <c r="X129" s="63">
        <f t="shared" si="17"/>
        <v>0</v>
      </c>
      <c r="Y129" s="57"/>
      <c r="Z129" s="57"/>
      <c r="AA129" s="57"/>
      <c r="AB129" s="57">
        <f t="shared" si="18"/>
        <v>0</v>
      </c>
      <c r="AC129" s="57">
        <v>9</v>
      </c>
      <c r="AD129" s="53"/>
      <c r="AE129" s="57"/>
      <c r="AF129" s="57">
        <f t="shared" si="19"/>
        <v>9</v>
      </c>
      <c r="AG129" s="57"/>
      <c r="AH129" s="57">
        <f t="shared" si="20"/>
        <v>0</v>
      </c>
      <c r="AI129" s="63">
        <f t="shared" si="21"/>
        <v>9</v>
      </c>
      <c r="AJ129" s="87">
        <f t="shared" si="22"/>
        <v>120.54127662245017</v>
      </c>
      <c r="AK129" s="93"/>
    </row>
    <row r="130" spans="1:37" ht="14">
      <c r="A130" s="53">
        <v>128</v>
      </c>
      <c r="B130" s="54" t="s">
        <v>511</v>
      </c>
      <c r="C130" s="55" t="s">
        <v>155</v>
      </c>
      <c r="D130" s="56" t="s">
        <v>156</v>
      </c>
      <c r="E130" s="62" t="str">
        <f>VLOOKUP($D$3:$D$213,职称信息表!$B$3:$D$161,3,FALSE)</f>
        <v>副教授</v>
      </c>
      <c r="F130" s="62" t="str">
        <f>VLOOKUP($D$3:$D$213,职称信息表!$B$2:$E$161,4,FALSE)</f>
        <v>专任教师</v>
      </c>
      <c r="G130" s="62" t="str">
        <f>VLOOKUP($D$3:$D$213,职称信息表!$B$3:$F$161,5,FALSE)</f>
        <v>副高</v>
      </c>
      <c r="H130" s="60">
        <f>VLOOKUP(D130:D340,工作量!C130:H362,6,FALSE)</f>
        <v>388.81249999999994</v>
      </c>
      <c r="I130" s="60">
        <f>VLOOKUP(D130:D340,工作量!C130:J362,8,FALSE)</f>
        <v>62.01538947871444</v>
      </c>
      <c r="J130" s="53" t="e">
        <f>VLOOKUP($D$3:$D$213,#REF!,3,FALSE)</f>
        <v>#REF!</v>
      </c>
      <c r="K130" s="53" t="e">
        <f>VLOOKUP($D$3:$D$213,#REF!,3,FALSE)</f>
        <v>#REF!</v>
      </c>
      <c r="L130" s="53" t="e">
        <f t="shared" si="25"/>
        <v>#REF!</v>
      </c>
      <c r="M130" s="61">
        <v>68</v>
      </c>
      <c r="N130" s="60">
        <f t="shared" si="14"/>
        <v>72.039473684210535</v>
      </c>
      <c r="O130" s="53"/>
      <c r="P130" s="53"/>
      <c r="Q130" s="63">
        <f t="shared" si="15"/>
        <v>0</v>
      </c>
      <c r="R130" s="53"/>
      <c r="S130" s="53"/>
      <c r="T130" s="53"/>
      <c r="U130" s="53"/>
      <c r="V130" s="53"/>
      <c r="W130" s="57">
        <f t="shared" si="16"/>
        <v>0</v>
      </c>
      <c r="X130" s="63">
        <f t="shared" si="17"/>
        <v>0</v>
      </c>
      <c r="Y130" s="57"/>
      <c r="Z130" s="57"/>
      <c r="AA130" s="57"/>
      <c r="AB130" s="57">
        <f t="shared" si="18"/>
        <v>0</v>
      </c>
      <c r="AC130" s="57">
        <v>19</v>
      </c>
      <c r="AD130" s="53"/>
      <c r="AE130" s="57"/>
      <c r="AF130" s="57">
        <f t="shared" si="19"/>
        <v>19</v>
      </c>
      <c r="AG130" s="57"/>
      <c r="AH130" s="57">
        <f t="shared" si="20"/>
        <v>0</v>
      </c>
      <c r="AI130" s="63">
        <f t="shared" si="21"/>
        <v>19</v>
      </c>
      <c r="AJ130" s="87">
        <f t="shared" si="22"/>
        <v>153.05486316292496</v>
      </c>
      <c r="AK130" s="93"/>
    </row>
    <row r="131" spans="1:37" ht="14">
      <c r="A131" s="53">
        <v>129</v>
      </c>
      <c r="B131" s="54" t="s">
        <v>511</v>
      </c>
      <c r="C131" s="55" t="s">
        <v>137</v>
      </c>
      <c r="D131" s="84" t="s">
        <v>138</v>
      </c>
      <c r="E131" s="62" t="str">
        <f>VLOOKUP($D$3:$D$213,职称信息表!$B$3:$D$161,3,FALSE)</f>
        <v>讲师</v>
      </c>
      <c r="F131" s="62" t="str">
        <f>VLOOKUP($D$3:$D$213,职称信息表!$B$2:$E$161,4,FALSE)</f>
        <v>专任教师</v>
      </c>
      <c r="G131" s="62" t="str">
        <f>VLOOKUP($D$3:$D$213,职称信息表!$B$3:$F$161,5,FALSE)</f>
        <v>中级</v>
      </c>
      <c r="H131" s="60">
        <f>VLOOKUP(D131:D341,工作量!C131:H363,6,FALSE)</f>
        <v>312.21440000000001</v>
      </c>
      <c r="I131" s="60">
        <f>VLOOKUP(D131:D341,工作量!C131:J363,8,FALSE)</f>
        <v>49.798032771228151</v>
      </c>
      <c r="J131" s="53"/>
      <c r="K131" s="53" t="e">
        <f>VLOOKUP($D$3:$D$213,#REF!,3,FALSE)</f>
        <v>#REF!</v>
      </c>
      <c r="L131" s="53" t="e">
        <f t="shared" si="25"/>
        <v>#REF!</v>
      </c>
      <c r="M131" s="61">
        <v>64</v>
      </c>
      <c r="N131" s="60">
        <f t="shared" ref="N131:N194" si="26">(1.6-M131/152)*62.5</f>
        <v>73.684210526315795</v>
      </c>
      <c r="O131" s="53"/>
      <c r="P131" s="53"/>
      <c r="Q131" s="63">
        <f t="shared" ref="Q131:Q194" si="27">SUM(O131:P131)</f>
        <v>0</v>
      </c>
      <c r="R131" s="53"/>
      <c r="S131" s="53"/>
      <c r="T131" s="53"/>
      <c r="U131" s="53"/>
      <c r="V131" s="53"/>
      <c r="W131" s="57">
        <f t="shared" ref="W131:W194" si="28">SUM(R131:V131)</f>
        <v>0</v>
      </c>
      <c r="X131" s="63">
        <f t="shared" ref="X131:X194" si="29">Q131+W131</f>
        <v>0</v>
      </c>
      <c r="Y131" s="57">
        <v>35</v>
      </c>
      <c r="Z131" s="57"/>
      <c r="AA131" s="57"/>
      <c r="AB131" s="57">
        <f t="shared" ref="AB131:AB194" si="30">SUM(Y131:AA131)</f>
        <v>35</v>
      </c>
      <c r="AC131" s="57">
        <v>19</v>
      </c>
      <c r="AD131" s="53"/>
      <c r="AE131" s="57"/>
      <c r="AF131" s="57">
        <f t="shared" ref="AF131:AF194" si="31">SUM(AC131:AE131)</f>
        <v>19</v>
      </c>
      <c r="AG131" s="57"/>
      <c r="AH131" s="57">
        <f t="shared" ref="AH131:AH194" si="32">AG131</f>
        <v>0</v>
      </c>
      <c r="AI131" s="63">
        <f t="shared" ref="AI131:AI194" si="33">AB131+AF131+AH131</f>
        <v>54</v>
      </c>
      <c r="AJ131" s="87">
        <f t="shared" ref="AJ131:AJ194" si="34">I131+N131+X131+AI131</f>
        <v>177.48224329754396</v>
      </c>
      <c r="AK131" s="93"/>
    </row>
    <row r="132" spans="1:37" ht="14">
      <c r="A132" s="53">
        <v>130</v>
      </c>
      <c r="B132" s="54" t="s">
        <v>511</v>
      </c>
      <c r="C132" s="55" t="s">
        <v>383</v>
      </c>
      <c r="D132" s="56" t="s">
        <v>193</v>
      </c>
      <c r="E132" s="62" t="str">
        <f>VLOOKUP($D$3:$D$213,职称信息表!$B$3:$D$161,3,FALSE)</f>
        <v>讲师</v>
      </c>
      <c r="F132" s="62" t="str">
        <f>VLOOKUP($D$3:$D$213,职称信息表!$B$2:$E$161,4,FALSE)</f>
        <v>专任教师</v>
      </c>
      <c r="G132" s="62" t="str">
        <f>VLOOKUP($D$3:$D$213,职称信息表!$B$3:$F$161,5,FALSE)</f>
        <v>中级</v>
      </c>
      <c r="H132" s="60">
        <f>VLOOKUP(D132:D342,工作量!C132:H364,6,FALSE)</f>
        <v>375</v>
      </c>
      <c r="I132" s="60">
        <f>VLOOKUP(D132:D342,工作量!C132:J364,8,FALSE)</f>
        <v>59.812302985418206</v>
      </c>
      <c r="J132" s="53" t="e">
        <f>VLOOKUP($D$3:$D$213,#REF!,3,FALSE)</f>
        <v>#REF!</v>
      </c>
      <c r="K132" s="53" t="e">
        <f>VLOOKUP($D$3:$D$213,#REF!,3,FALSE)</f>
        <v>#REF!</v>
      </c>
      <c r="L132" s="53" t="e">
        <f t="shared" si="25"/>
        <v>#REF!</v>
      </c>
      <c r="M132" s="61">
        <v>65</v>
      </c>
      <c r="N132" s="60">
        <f t="shared" si="26"/>
        <v>73.27302631578948</v>
      </c>
      <c r="O132" s="53"/>
      <c r="P132" s="53"/>
      <c r="Q132" s="63">
        <f t="shared" si="27"/>
        <v>0</v>
      </c>
      <c r="R132" s="53"/>
      <c r="S132" s="53"/>
      <c r="T132" s="53"/>
      <c r="U132" s="53"/>
      <c r="V132" s="53"/>
      <c r="W132" s="57">
        <f t="shared" si="28"/>
        <v>0</v>
      </c>
      <c r="X132" s="63">
        <f t="shared" si="29"/>
        <v>0</v>
      </c>
      <c r="Y132" s="57"/>
      <c r="Z132" s="57"/>
      <c r="AA132" s="57"/>
      <c r="AB132" s="57">
        <f t="shared" si="30"/>
        <v>0</v>
      </c>
      <c r="AC132" s="57"/>
      <c r="AD132" s="53"/>
      <c r="AE132" s="57"/>
      <c r="AF132" s="57">
        <f t="shared" si="31"/>
        <v>0</v>
      </c>
      <c r="AG132" s="57"/>
      <c r="AH132" s="57">
        <f t="shared" si="32"/>
        <v>0</v>
      </c>
      <c r="AI132" s="63">
        <f t="shared" si="33"/>
        <v>0</v>
      </c>
      <c r="AJ132" s="87">
        <f t="shared" si="34"/>
        <v>133.08532930120768</v>
      </c>
      <c r="AK132" s="93"/>
    </row>
    <row r="133" spans="1:37" ht="14">
      <c r="A133" s="53">
        <v>131</v>
      </c>
      <c r="B133" s="54" t="s">
        <v>511</v>
      </c>
      <c r="C133" s="55" t="s">
        <v>374</v>
      </c>
      <c r="D133" s="56" t="s">
        <v>280</v>
      </c>
      <c r="E133" s="62" t="str">
        <f>VLOOKUP($D$3:$D$213,职称信息表!$B$3:$D$161,3,FALSE)</f>
        <v>讲师</v>
      </c>
      <c r="F133" s="62" t="str">
        <f>VLOOKUP($D$3:$D$213,职称信息表!$B$2:$E$161,4,FALSE)</f>
        <v>专任教师</v>
      </c>
      <c r="G133" s="62" t="str">
        <f>VLOOKUP($D$3:$D$213,职称信息表!$B$3:$F$161,5,FALSE)</f>
        <v>中级</v>
      </c>
      <c r="H133" s="60">
        <f>VLOOKUP(D133:D343,工作量!C133:H365,6,FALSE)</f>
        <v>375</v>
      </c>
      <c r="I133" s="60">
        <f>VLOOKUP(D133:D343,工作量!C133:J365,8,FALSE)</f>
        <v>59.812302985418206</v>
      </c>
      <c r="J133" s="53" t="e">
        <f>VLOOKUP($D$3:$D$213,#REF!,3,FALSE)</f>
        <v>#REF!</v>
      </c>
      <c r="K133" s="53" t="e">
        <f>VLOOKUP($D$3:$D$213,#REF!,3,FALSE)</f>
        <v>#REF!</v>
      </c>
      <c r="L133" s="53" t="e">
        <f t="shared" si="25"/>
        <v>#REF!</v>
      </c>
      <c r="M133" s="61">
        <v>120</v>
      </c>
      <c r="N133" s="60">
        <f t="shared" si="26"/>
        <v>50.65789473684211</v>
      </c>
      <c r="O133" s="53"/>
      <c r="P133" s="53"/>
      <c r="Q133" s="63">
        <f t="shared" si="27"/>
        <v>0</v>
      </c>
      <c r="R133" s="53"/>
      <c r="S133" s="53"/>
      <c r="T133" s="53"/>
      <c r="U133" s="53"/>
      <c r="V133" s="53"/>
      <c r="W133" s="57">
        <f t="shared" si="28"/>
        <v>0</v>
      </c>
      <c r="X133" s="63">
        <f t="shared" si="29"/>
        <v>0</v>
      </c>
      <c r="Y133" s="57"/>
      <c r="Z133" s="57"/>
      <c r="AA133" s="57"/>
      <c r="AB133" s="57">
        <f t="shared" si="30"/>
        <v>0</v>
      </c>
      <c r="AC133" s="57"/>
      <c r="AD133" s="53"/>
      <c r="AE133" s="57"/>
      <c r="AF133" s="57">
        <f t="shared" si="31"/>
        <v>0</v>
      </c>
      <c r="AG133" s="57"/>
      <c r="AH133" s="57">
        <f t="shared" si="32"/>
        <v>0</v>
      </c>
      <c r="AI133" s="63">
        <f t="shared" si="33"/>
        <v>0</v>
      </c>
      <c r="AJ133" s="87">
        <f t="shared" si="34"/>
        <v>110.47019772226031</v>
      </c>
      <c r="AK133" s="93"/>
    </row>
    <row r="134" spans="1:37" ht="14">
      <c r="A134" s="53">
        <v>132</v>
      </c>
      <c r="B134" s="54" t="s">
        <v>511</v>
      </c>
      <c r="C134" s="55" t="s">
        <v>131</v>
      </c>
      <c r="D134" s="56" t="s">
        <v>132</v>
      </c>
      <c r="E134" s="62" t="str">
        <f>VLOOKUP($D$3:$D$213,职称信息表!$B$3:$D$161,3,FALSE)</f>
        <v>讲师</v>
      </c>
      <c r="F134" s="62" t="str">
        <f>VLOOKUP($D$3:$D$213,职称信息表!$B$2:$E$161,4,FALSE)</f>
        <v>专任教师</v>
      </c>
      <c r="G134" s="62" t="str">
        <f>VLOOKUP($D$3:$D$213,职称信息表!$B$3:$F$161,5,FALSE)</f>
        <v>中级</v>
      </c>
      <c r="H134" s="60">
        <f>VLOOKUP(D134:D344,工作量!C134:H366,6,FALSE)</f>
        <v>375</v>
      </c>
      <c r="I134" s="60">
        <f>VLOOKUP(D134:D344,工作量!C134:J366,8,FALSE)</f>
        <v>59.812302985418206</v>
      </c>
      <c r="J134" s="53"/>
      <c r="K134" s="53" t="e">
        <f>VLOOKUP($D$3:$D$213,#REF!,3,FALSE)</f>
        <v>#REF!</v>
      </c>
      <c r="L134" s="53" t="e">
        <f t="shared" si="25"/>
        <v>#REF!</v>
      </c>
      <c r="M134" s="61">
        <v>53</v>
      </c>
      <c r="N134" s="60">
        <f t="shared" si="26"/>
        <v>78.207236842105274</v>
      </c>
      <c r="O134" s="53"/>
      <c r="P134" s="53"/>
      <c r="Q134" s="63">
        <f t="shared" si="27"/>
        <v>0</v>
      </c>
      <c r="R134" s="53"/>
      <c r="S134" s="53"/>
      <c r="T134" s="53"/>
      <c r="U134" s="53"/>
      <c r="V134" s="53"/>
      <c r="W134" s="57">
        <f t="shared" si="28"/>
        <v>0</v>
      </c>
      <c r="X134" s="63">
        <f t="shared" si="29"/>
        <v>0</v>
      </c>
      <c r="Y134" s="57"/>
      <c r="Z134" s="57"/>
      <c r="AA134" s="57"/>
      <c r="AB134" s="57">
        <f t="shared" si="30"/>
        <v>0</v>
      </c>
      <c r="AC134" s="57"/>
      <c r="AD134" s="53"/>
      <c r="AE134" s="57"/>
      <c r="AF134" s="57">
        <f t="shared" si="31"/>
        <v>0</v>
      </c>
      <c r="AG134" s="57"/>
      <c r="AH134" s="57">
        <f t="shared" si="32"/>
        <v>0</v>
      </c>
      <c r="AI134" s="63">
        <f t="shared" si="33"/>
        <v>0</v>
      </c>
      <c r="AJ134" s="87">
        <f t="shared" si="34"/>
        <v>138.01953982752349</v>
      </c>
      <c r="AK134" s="93"/>
    </row>
    <row r="135" spans="1:37" ht="14">
      <c r="A135" s="69">
        <v>133</v>
      </c>
      <c r="B135" s="73" t="s">
        <v>511</v>
      </c>
      <c r="C135" s="75" t="s">
        <v>552</v>
      </c>
      <c r="D135" s="64" t="s">
        <v>332</v>
      </c>
      <c r="E135" s="69" t="str">
        <f>VLOOKUP($D$3:$D$213,职称信息表!$B$3:$D$161,3,FALSE)</f>
        <v>讲师</v>
      </c>
      <c r="F135" s="69" t="str">
        <f>VLOOKUP($D$3:$D$213,职称信息表!$B$2:$E$161,4,FALSE)</f>
        <v>专任教师</v>
      </c>
      <c r="G135" s="69">
        <f>VLOOKUP($D$3:$D$213,职称信息表!$B$3:$F$161,5,FALSE)</f>
        <v>0</v>
      </c>
      <c r="H135" s="70">
        <f>VLOOKUP(D135:D345,工作量!C135:H367,6,FALSE)</f>
        <v>128</v>
      </c>
      <c r="I135" s="70">
        <f>VLOOKUP(D135:D345,工作量!C135:J367,8,FALSE)</f>
        <v>20.415932752356081</v>
      </c>
      <c r="J135" s="69"/>
      <c r="K135" s="69" t="e">
        <f>VLOOKUP($D$3:$D$213,#REF!,3,FALSE)</f>
        <v>#REF!</v>
      </c>
      <c r="L135" s="69" t="e">
        <f t="shared" si="25"/>
        <v>#REF!</v>
      </c>
      <c r="M135" s="69">
        <v>132</v>
      </c>
      <c r="N135" s="70">
        <f t="shared" si="26"/>
        <v>45.723684210526322</v>
      </c>
      <c r="O135" s="69"/>
      <c r="P135" s="69"/>
      <c r="Q135" s="69">
        <f t="shared" si="27"/>
        <v>0</v>
      </c>
      <c r="R135" s="69"/>
      <c r="S135" s="69"/>
      <c r="T135" s="69"/>
      <c r="U135" s="69"/>
      <c r="V135" s="69"/>
      <c r="W135" s="71">
        <f t="shared" si="28"/>
        <v>0</v>
      </c>
      <c r="X135" s="69">
        <f t="shared" si="29"/>
        <v>0</v>
      </c>
      <c r="Y135" s="71"/>
      <c r="Z135" s="71"/>
      <c r="AA135" s="71"/>
      <c r="AB135" s="71">
        <f t="shared" si="30"/>
        <v>0</v>
      </c>
      <c r="AC135" s="71"/>
      <c r="AD135" s="69"/>
      <c r="AE135" s="71"/>
      <c r="AF135" s="71">
        <f t="shared" si="31"/>
        <v>0</v>
      </c>
      <c r="AG135" s="71"/>
      <c r="AH135" s="71">
        <f t="shared" si="32"/>
        <v>0</v>
      </c>
      <c r="AI135" s="69">
        <f t="shared" si="33"/>
        <v>0</v>
      </c>
      <c r="AJ135" s="86">
        <f t="shared" si="34"/>
        <v>66.1396169628824</v>
      </c>
      <c r="AK135" s="92" t="s">
        <v>565</v>
      </c>
    </row>
    <row r="136" spans="1:37" ht="14">
      <c r="A136" s="53">
        <v>134</v>
      </c>
      <c r="B136" s="54" t="s">
        <v>512</v>
      </c>
      <c r="C136" s="55" t="s">
        <v>54</v>
      </c>
      <c r="D136" s="56" t="s">
        <v>55</v>
      </c>
      <c r="E136" s="62" t="str">
        <f>VLOOKUP($D$3:$D$213,职称信息表!$B$3:$D$161,3,FALSE)</f>
        <v>教授</v>
      </c>
      <c r="F136" s="62" t="str">
        <f>VLOOKUP($D$3:$D$213,职称信息表!$B$2:$E$161,4,FALSE)</f>
        <v>专任教师</v>
      </c>
      <c r="G136" s="62" t="str">
        <f>VLOOKUP($D$3:$D$213,职称信息表!$B$3:$F$161,5,FALSE)</f>
        <v>正高</v>
      </c>
      <c r="H136" s="60">
        <f>VLOOKUP(D136:D346,工作量!C136:H368,6,FALSE)</f>
        <v>633.7639999999999</v>
      </c>
      <c r="I136" s="60">
        <f>VLOOKUP(D136:D346,工作量!C136:J368,8,FALSE)</f>
        <v>100</v>
      </c>
      <c r="J136" s="53"/>
      <c r="K136" s="53" t="e">
        <f>VLOOKUP($D$3:$D$213,#REF!,3,FALSE)</f>
        <v>#REF!</v>
      </c>
      <c r="L136" s="53" t="e">
        <f t="shared" si="25"/>
        <v>#REF!</v>
      </c>
      <c r="M136" s="61">
        <v>19</v>
      </c>
      <c r="N136" s="60">
        <f t="shared" si="26"/>
        <v>92.1875</v>
      </c>
      <c r="O136" s="53"/>
      <c r="P136" s="53"/>
      <c r="Q136" s="63">
        <f t="shared" si="27"/>
        <v>0</v>
      </c>
      <c r="R136" s="53"/>
      <c r="S136" s="53"/>
      <c r="T136" s="53"/>
      <c r="U136" s="53"/>
      <c r="V136" s="53"/>
      <c r="W136" s="57">
        <f t="shared" si="28"/>
        <v>0</v>
      </c>
      <c r="X136" s="63">
        <f t="shared" si="29"/>
        <v>0</v>
      </c>
      <c r="Y136" s="57"/>
      <c r="Z136" s="57"/>
      <c r="AA136" s="57"/>
      <c r="AB136" s="57">
        <f t="shared" si="30"/>
        <v>0</v>
      </c>
      <c r="AC136" s="57"/>
      <c r="AD136" s="53"/>
      <c r="AE136" s="57"/>
      <c r="AF136" s="57">
        <f t="shared" si="31"/>
        <v>0</v>
      </c>
      <c r="AG136" s="57"/>
      <c r="AH136" s="57">
        <f t="shared" si="32"/>
        <v>0</v>
      </c>
      <c r="AI136" s="63">
        <f t="shared" si="33"/>
        <v>0</v>
      </c>
      <c r="AJ136" s="87">
        <f t="shared" si="34"/>
        <v>192.1875</v>
      </c>
      <c r="AK136" s="93"/>
    </row>
    <row r="137" spans="1:37" ht="14">
      <c r="A137" s="53">
        <v>135</v>
      </c>
      <c r="B137" s="54" t="s">
        <v>512</v>
      </c>
      <c r="C137" s="55" t="s">
        <v>139</v>
      </c>
      <c r="D137" s="56" t="s">
        <v>140</v>
      </c>
      <c r="E137" s="62" t="str">
        <f>VLOOKUP($D$3:$D$213,职称信息表!$B$3:$D$161,3,FALSE)</f>
        <v>副教授</v>
      </c>
      <c r="F137" s="62" t="str">
        <f>VLOOKUP($D$3:$D$213,职称信息表!$B$2:$E$161,4,FALSE)</f>
        <v>专任教师</v>
      </c>
      <c r="G137" s="62" t="str">
        <f>VLOOKUP($D$3:$D$213,职称信息表!$B$3:$F$161,5,FALSE)</f>
        <v>副高</v>
      </c>
      <c r="H137" s="60">
        <f>VLOOKUP(D137:D347,工作量!C137:H369,6,FALSE)</f>
        <v>432.29950000000008</v>
      </c>
      <c r="I137" s="60">
        <f>VLOOKUP(D137:D347,工作量!C137:J369,8,FALSE)</f>
        <v>68.951543131852802</v>
      </c>
      <c r="J137" s="53" t="e">
        <f>VLOOKUP($D$3:$D$213,#REF!,3,FALSE)</f>
        <v>#REF!</v>
      </c>
      <c r="K137" s="53"/>
      <c r="L137" s="53" t="e">
        <f t="shared" si="25"/>
        <v>#REF!</v>
      </c>
      <c r="M137" s="61">
        <v>138</v>
      </c>
      <c r="N137" s="60">
        <f t="shared" si="26"/>
        <v>43.256578947368425</v>
      </c>
      <c r="O137" s="53"/>
      <c r="P137" s="53">
        <v>10</v>
      </c>
      <c r="Q137" s="63">
        <f t="shared" si="27"/>
        <v>10</v>
      </c>
      <c r="R137" s="53"/>
      <c r="S137" s="53"/>
      <c r="T137" s="53">
        <v>7</v>
      </c>
      <c r="U137" s="53"/>
      <c r="V137" s="53"/>
      <c r="W137" s="57">
        <f t="shared" si="28"/>
        <v>7</v>
      </c>
      <c r="X137" s="63">
        <f t="shared" si="29"/>
        <v>17</v>
      </c>
      <c r="Y137" s="57"/>
      <c r="Z137" s="57"/>
      <c r="AA137" s="57"/>
      <c r="AB137" s="57">
        <f t="shared" si="30"/>
        <v>0</v>
      </c>
      <c r="AC137" s="57"/>
      <c r="AD137" s="53"/>
      <c r="AE137" s="57"/>
      <c r="AF137" s="57">
        <f t="shared" si="31"/>
        <v>0</v>
      </c>
      <c r="AG137" s="57"/>
      <c r="AH137" s="57">
        <f t="shared" si="32"/>
        <v>0</v>
      </c>
      <c r="AI137" s="63">
        <f t="shared" si="33"/>
        <v>0</v>
      </c>
      <c r="AJ137" s="87">
        <f t="shared" si="34"/>
        <v>129.20812207922123</v>
      </c>
      <c r="AK137" s="93"/>
    </row>
    <row r="138" spans="1:37" ht="14">
      <c r="A138" s="53">
        <v>136</v>
      </c>
      <c r="B138" s="54" t="s">
        <v>512</v>
      </c>
      <c r="C138" s="55" t="s">
        <v>58</v>
      </c>
      <c r="D138" s="56" t="s">
        <v>59</v>
      </c>
      <c r="E138" s="62" t="str">
        <f>VLOOKUP($D$3:$D$213,职称信息表!$B$3:$D$161,3,FALSE)</f>
        <v>副教授</v>
      </c>
      <c r="F138" s="62" t="str">
        <f>VLOOKUP($D$3:$D$213,职称信息表!$B$2:$E$161,4,FALSE)</f>
        <v>专任教师</v>
      </c>
      <c r="G138" s="62" t="str">
        <f>VLOOKUP($D$3:$D$213,职称信息表!$B$3:$F$161,5,FALSE)</f>
        <v>副高</v>
      </c>
      <c r="H138" s="60">
        <f>VLOOKUP(D138:D348,工作量!C138:H370,6,FALSE)</f>
        <v>524.43200000000002</v>
      </c>
      <c r="I138" s="60">
        <f>VLOOKUP(D138:D348,工作量!C138:J370,8,FALSE)</f>
        <v>83.646628477996899</v>
      </c>
      <c r="J138" s="53" t="e">
        <f>VLOOKUP($D$3:$D$213,#REF!,3,FALSE)</f>
        <v>#REF!</v>
      </c>
      <c r="K138" s="53"/>
      <c r="L138" s="53" t="e">
        <f t="shared" si="25"/>
        <v>#REF!</v>
      </c>
      <c r="M138" s="61">
        <v>76</v>
      </c>
      <c r="N138" s="60">
        <f t="shared" si="26"/>
        <v>68.75</v>
      </c>
      <c r="O138" s="53"/>
      <c r="P138" s="53"/>
      <c r="Q138" s="63">
        <f t="shared" si="27"/>
        <v>0</v>
      </c>
      <c r="R138" s="53"/>
      <c r="S138" s="53"/>
      <c r="T138" s="53"/>
      <c r="U138" s="53"/>
      <c r="V138" s="53"/>
      <c r="W138" s="57">
        <f t="shared" si="28"/>
        <v>0</v>
      </c>
      <c r="X138" s="63">
        <f t="shared" si="29"/>
        <v>0</v>
      </c>
      <c r="Y138" s="57"/>
      <c r="Z138" s="57"/>
      <c r="AA138" s="57"/>
      <c r="AB138" s="57">
        <f t="shared" si="30"/>
        <v>0</v>
      </c>
      <c r="AC138" s="57"/>
      <c r="AD138" s="53"/>
      <c r="AE138" s="57"/>
      <c r="AF138" s="57">
        <f t="shared" si="31"/>
        <v>0</v>
      </c>
      <c r="AG138" s="57"/>
      <c r="AH138" s="57">
        <f t="shared" si="32"/>
        <v>0</v>
      </c>
      <c r="AI138" s="63">
        <f t="shared" si="33"/>
        <v>0</v>
      </c>
      <c r="AJ138" s="87">
        <f t="shared" si="34"/>
        <v>152.3966284779969</v>
      </c>
      <c r="AK138" s="93"/>
    </row>
    <row r="139" spans="1:37" s="103" customFormat="1" ht="14">
      <c r="A139" s="102">
        <v>137</v>
      </c>
      <c r="B139" s="78" t="s">
        <v>512</v>
      </c>
      <c r="C139" s="79" t="s">
        <v>400</v>
      </c>
      <c r="D139" s="96" t="s">
        <v>177</v>
      </c>
      <c r="E139" s="102" t="str">
        <f>VLOOKUP($D$3:$D$213,职称信息表!$B$3:$D$161,3,FALSE)</f>
        <v>副教授</v>
      </c>
      <c r="F139" s="102" t="str">
        <f>VLOOKUP($D$3:$D$213,职称信息表!$B$2:$E$161,4,FALSE)</f>
        <v>专任教师</v>
      </c>
      <c r="G139" s="102" t="str">
        <f>VLOOKUP($D$3:$D$213,职称信息表!$B$3:$F$161,5,FALSE)</f>
        <v>副高</v>
      </c>
      <c r="H139" s="81">
        <f>VLOOKUP(D139:D349,工作量!C139:H371,6,FALSE)</f>
        <v>324</v>
      </c>
      <c r="I139" s="81">
        <f>VLOOKUP(D139:D349,工作量!C139:J371,8,FALSE)</f>
        <v>21.691928549378336</v>
      </c>
      <c r="J139" s="53"/>
      <c r="K139" s="53" t="e">
        <f>VLOOKUP($D$3:$D$213,#REF!,3,FALSE)</f>
        <v>#REF!</v>
      </c>
      <c r="L139" s="53" t="e">
        <f t="shared" si="25"/>
        <v>#REF!</v>
      </c>
      <c r="M139" s="102">
        <v>123</v>
      </c>
      <c r="N139" s="81">
        <f t="shared" si="26"/>
        <v>49.424342105263165</v>
      </c>
      <c r="O139" s="102"/>
      <c r="P139" s="102"/>
      <c r="Q139" s="102">
        <f t="shared" si="27"/>
        <v>0</v>
      </c>
      <c r="R139" s="102"/>
      <c r="S139" s="102"/>
      <c r="T139" s="102"/>
      <c r="U139" s="102"/>
      <c r="V139" s="102"/>
      <c r="W139" s="113">
        <f t="shared" si="28"/>
        <v>0</v>
      </c>
      <c r="X139" s="102">
        <f t="shared" si="29"/>
        <v>0</v>
      </c>
      <c r="Y139" s="113">
        <v>4</v>
      </c>
      <c r="Z139" s="113"/>
      <c r="AA139" s="113"/>
      <c r="AB139" s="113">
        <f t="shared" si="30"/>
        <v>4</v>
      </c>
      <c r="AC139" s="113"/>
      <c r="AD139" s="102"/>
      <c r="AE139" s="113"/>
      <c r="AF139" s="113">
        <f t="shared" si="31"/>
        <v>0</v>
      </c>
      <c r="AG139" s="113"/>
      <c r="AH139" s="113">
        <f t="shared" si="32"/>
        <v>0</v>
      </c>
      <c r="AI139" s="102">
        <f t="shared" si="33"/>
        <v>4</v>
      </c>
      <c r="AJ139" s="85">
        <f t="shared" si="34"/>
        <v>75.116270654641497</v>
      </c>
      <c r="AK139" s="115" t="s">
        <v>701</v>
      </c>
    </row>
    <row r="140" spans="1:37" ht="14">
      <c r="A140" s="53">
        <v>138</v>
      </c>
      <c r="B140" s="54" t="s">
        <v>512</v>
      </c>
      <c r="C140" s="55" t="s">
        <v>122</v>
      </c>
      <c r="D140" s="56" t="s">
        <v>123</v>
      </c>
      <c r="E140" s="62" t="str">
        <f>VLOOKUP($D$3:$D$213,职称信息表!$B$3:$D$161,3,FALSE)</f>
        <v>高级实验师</v>
      </c>
      <c r="F140" s="62" t="str">
        <f>VLOOKUP($D$3:$D$213,职称信息表!$B$2:$E$161,4,FALSE)</f>
        <v>实验</v>
      </c>
      <c r="G140" s="62" t="str">
        <f>VLOOKUP($D$3:$D$213,职称信息表!$B$3:$F$161,5,FALSE)</f>
        <v>副高</v>
      </c>
      <c r="H140" s="60">
        <f>VLOOKUP(D140:D350,工作量!C140:H372,6,FALSE)</f>
        <v>595.72749999999996</v>
      </c>
      <c r="I140" s="60">
        <f>VLOOKUP(D140:D350,工作量!C140:J372,8,FALSE)</f>
        <v>95.018223271321929</v>
      </c>
      <c r="J140" s="53" t="e">
        <f>VLOOKUP($D$3:$D$213,#REF!,3,FALSE)</f>
        <v>#REF!</v>
      </c>
      <c r="K140" s="53" t="e">
        <f>VLOOKUP($D$3:$D$213,#REF!,3,FALSE)</f>
        <v>#REF!</v>
      </c>
      <c r="L140" s="53" t="e">
        <f t="shared" si="25"/>
        <v>#REF!</v>
      </c>
      <c r="M140" s="61">
        <v>15</v>
      </c>
      <c r="N140" s="60">
        <f t="shared" si="26"/>
        <v>93.832236842105274</v>
      </c>
      <c r="O140" s="53"/>
      <c r="P140" s="53">
        <v>10</v>
      </c>
      <c r="Q140" s="63">
        <f t="shared" si="27"/>
        <v>10</v>
      </c>
      <c r="R140" s="53"/>
      <c r="S140" s="53"/>
      <c r="T140" s="53"/>
      <c r="U140" s="53"/>
      <c r="V140" s="53"/>
      <c r="W140" s="57">
        <f t="shared" si="28"/>
        <v>0</v>
      </c>
      <c r="X140" s="63">
        <f t="shared" si="29"/>
        <v>10</v>
      </c>
      <c r="Y140" s="57"/>
      <c r="Z140" s="57"/>
      <c r="AA140" s="57"/>
      <c r="AB140" s="57">
        <f t="shared" si="30"/>
        <v>0</v>
      </c>
      <c r="AC140" s="57">
        <v>4</v>
      </c>
      <c r="AD140" s="53"/>
      <c r="AE140" s="57"/>
      <c r="AF140" s="57">
        <f t="shared" si="31"/>
        <v>4</v>
      </c>
      <c r="AG140" s="57"/>
      <c r="AH140" s="57">
        <f t="shared" si="32"/>
        <v>0</v>
      </c>
      <c r="AI140" s="63">
        <f t="shared" si="33"/>
        <v>4</v>
      </c>
      <c r="AJ140" s="87">
        <f t="shared" si="34"/>
        <v>202.8504601134272</v>
      </c>
      <c r="AK140" s="93"/>
    </row>
    <row r="141" spans="1:37" ht="14">
      <c r="A141" s="53">
        <v>139</v>
      </c>
      <c r="B141" s="54" t="s">
        <v>512</v>
      </c>
      <c r="C141" s="55" t="s">
        <v>367</v>
      </c>
      <c r="D141" s="56" t="s">
        <v>160</v>
      </c>
      <c r="E141" s="62" t="str">
        <f>VLOOKUP($D$3:$D$213,职称信息表!$B$3:$D$161,3,FALSE)</f>
        <v>讲师</v>
      </c>
      <c r="F141" s="62" t="str">
        <f>VLOOKUP($D$3:$D$213,职称信息表!$B$2:$E$161,4,FALSE)</f>
        <v>专任教师</v>
      </c>
      <c r="G141" s="62" t="str">
        <f>VLOOKUP($D$3:$D$213,职称信息表!$B$3:$F$161,5,FALSE)</f>
        <v>中级</v>
      </c>
      <c r="H141" s="60">
        <f>VLOOKUP(D141:D351,工作量!C141:H373,6,FALSE)</f>
        <v>475</v>
      </c>
      <c r="I141" s="60">
        <f>VLOOKUP(D141:D351,工作量!C141:J373,8,FALSE)</f>
        <v>75.762250448196397</v>
      </c>
      <c r="J141" s="53"/>
      <c r="K141" s="53" t="e">
        <f>VLOOKUP($D$3:$D$213,#REF!,3,FALSE)</f>
        <v>#REF!</v>
      </c>
      <c r="L141" s="53" t="e">
        <f t="shared" si="25"/>
        <v>#REF!</v>
      </c>
      <c r="M141" s="61">
        <v>42</v>
      </c>
      <c r="N141" s="60">
        <f t="shared" si="26"/>
        <v>82.73026315789474</v>
      </c>
      <c r="O141" s="53"/>
      <c r="P141" s="53"/>
      <c r="Q141" s="63">
        <f t="shared" si="27"/>
        <v>0</v>
      </c>
      <c r="R141" s="53"/>
      <c r="S141" s="53"/>
      <c r="T141" s="53">
        <v>7</v>
      </c>
      <c r="U141" s="53"/>
      <c r="V141" s="53"/>
      <c r="W141" s="57">
        <f t="shared" si="28"/>
        <v>7</v>
      </c>
      <c r="X141" s="63">
        <f t="shared" si="29"/>
        <v>7</v>
      </c>
      <c r="Y141" s="57">
        <v>15</v>
      </c>
      <c r="Z141" s="57"/>
      <c r="AA141" s="57"/>
      <c r="AB141" s="57">
        <f t="shared" si="30"/>
        <v>15</v>
      </c>
      <c r="AC141" s="57"/>
      <c r="AD141" s="53"/>
      <c r="AE141" s="57"/>
      <c r="AF141" s="57">
        <f t="shared" si="31"/>
        <v>0</v>
      </c>
      <c r="AG141" s="57"/>
      <c r="AH141" s="57">
        <f t="shared" si="32"/>
        <v>0</v>
      </c>
      <c r="AI141" s="63">
        <f t="shared" si="33"/>
        <v>15</v>
      </c>
      <c r="AJ141" s="87">
        <f t="shared" si="34"/>
        <v>180.49251360609114</v>
      </c>
      <c r="AK141" s="93"/>
    </row>
    <row r="142" spans="1:37" ht="14">
      <c r="A142" s="53">
        <v>140</v>
      </c>
      <c r="B142" s="54" t="s">
        <v>512</v>
      </c>
      <c r="C142" s="55" t="s">
        <v>398</v>
      </c>
      <c r="D142" s="56" t="s">
        <v>173</v>
      </c>
      <c r="E142" s="62" t="str">
        <f>VLOOKUP($D$3:$D$213,职称信息表!$B$3:$D$161,3,FALSE)</f>
        <v>实验师</v>
      </c>
      <c r="F142" s="62" t="str">
        <f>VLOOKUP($D$3:$D$213,职称信息表!$B$2:$E$161,4,FALSE)</f>
        <v>实验管理</v>
      </c>
      <c r="G142" s="62" t="str">
        <f>VLOOKUP($D$3:$D$213,职称信息表!$B$3:$F$161,5,FALSE)</f>
        <v>中级</v>
      </c>
      <c r="H142" s="60">
        <f>VLOOKUP(D142:D352,工作量!C142:H374,6,FALSE)</f>
        <v>200</v>
      </c>
      <c r="I142" s="60">
        <f>VLOOKUP(D142:D352,工作量!C142:J374,8,FALSE)</f>
        <v>31.899894925556378</v>
      </c>
      <c r="J142" s="53" t="e">
        <f>VLOOKUP($D$3:$D$213,#REF!,3,FALSE)</f>
        <v>#REF!</v>
      </c>
      <c r="K142" s="53"/>
      <c r="L142" s="53" t="e">
        <f t="shared" si="25"/>
        <v>#REF!</v>
      </c>
      <c r="M142" s="61">
        <v>141</v>
      </c>
      <c r="N142" s="60">
        <f t="shared" si="26"/>
        <v>42.023026315789473</v>
      </c>
      <c r="O142" s="53"/>
      <c r="P142" s="53"/>
      <c r="Q142" s="63">
        <f t="shared" si="27"/>
        <v>0</v>
      </c>
      <c r="R142" s="53"/>
      <c r="S142" s="53"/>
      <c r="T142" s="53"/>
      <c r="U142" s="53"/>
      <c r="V142" s="53"/>
      <c r="W142" s="57">
        <f t="shared" si="28"/>
        <v>0</v>
      </c>
      <c r="X142" s="63">
        <f t="shared" si="29"/>
        <v>0</v>
      </c>
      <c r="Y142" s="57"/>
      <c r="Z142" s="57"/>
      <c r="AA142" s="57"/>
      <c r="AB142" s="57">
        <f t="shared" si="30"/>
        <v>0</v>
      </c>
      <c r="AC142" s="57"/>
      <c r="AD142" s="53"/>
      <c r="AE142" s="57"/>
      <c r="AF142" s="57">
        <f t="shared" si="31"/>
        <v>0</v>
      </c>
      <c r="AG142" s="57"/>
      <c r="AH142" s="57">
        <f t="shared" si="32"/>
        <v>0</v>
      </c>
      <c r="AI142" s="63">
        <f t="shared" si="33"/>
        <v>0</v>
      </c>
      <c r="AJ142" s="87">
        <f t="shared" si="34"/>
        <v>73.922921241345847</v>
      </c>
      <c r="AK142" s="93"/>
    </row>
    <row r="143" spans="1:37" ht="14">
      <c r="A143" s="53">
        <v>141</v>
      </c>
      <c r="B143" s="54" t="s">
        <v>512</v>
      </c>
      <c r="C143" s="55" t="s">
        <v>381</v>
      </c>
      <c r="D143" s="56" t="s">
        <v>165</v>
      </c>
      <c r="E143" s="62" t="str">
        <f>VLOOKUP($D$3:$D$213,职称信息表!$B$3:$D$161,3,FALSE)</f>
        <v>助教</v>
      </c>
      <c r="F143" s="62" t="str">
        <f>VLOOKUP($D$3:$D$213,职称信息表!$B$2:$E$161,4,FALSE)</f>
        <v>实验管理</v>
      </c>
      <c r="G143" s="62" t="str">
        <f>VLOOKUP($D$3:$D$213,职称信息表!$B$3:$F$161,5,FALSE)</f>
        <v>初级</v>
      </c>
      <c r="H143" s="60">
        <f>VLOOKUP(D143:D353,工作量!C143:H375,6,FALSE)</f>
        <v>202</v>
      </c>
      <c r="I143" s="60">
        <f>VLOOKUP(D143:D353,工作量!C143:J375,8,FALSE)</f>
        <v>32.21889387481194</v>
      </c>
      <c r="J143" s="53" t="e">
        <f>VLOOKUP($D$3:$D$213,#REF!,3,FALSE)</f>
        <v>#REF!</v>
      </c>
      <c r="K143" s="53" t="e">
        <f>VLOOKUP($D$3:$D$213,#REF!,3,FALSE)</f>
        <v>#REF!</v>
      </c>
      <c r="L143" s="53" t="e">
        <f t="shared" si="25"/>
        <v>#REF!</v>
      </c>
      <c r="M143" s="61">
        <v>48</v>
      </c>
      <c r="N143" s="60">
        <f t="shared" si="26"/>
        <v>80.263157894736835</v>
      </c>
      <c r="O143" s="53"/>
      <c r="P143" s="53"/>
      <c r="Q143" s="63">
        <f t="shared" si="27"/>
        <v>0</v>
      </c>
      <c r="R143" s="53"/>
      <c r="S143" s="53"/>
      <c r="T143" s="53"/>
      <c r="U143" s="53"/>
      <c r="V143" s="53"/>
      <c r="W143" s="57">
        <f t="shared" si="28"/>
        <v>0</v>
      </c>
      <c r="X143" s="63">
        <f t="shared" si="29"/>
        <v>0</v>
      </c>
      <c r="Y143" s="57"/>
      <c r="Z143" s="57"/>
      <c r="AA143" s="57"/>
      <c r="AB143" s="57">
        <f t="shared" si="30"/>
        <v>0</v>
      </c>
      <c r="AC143" s="57">
        <v>4</v>
      </c>
      <c r="AD143" s="53"/>
      <c r="AE143" s="57"/>
      <c r="AF143" s="57">
        <f t="shared" si="31"/>
        <v>4</v>
      </c>
      <c r="AG143" s="57"/>
      <c r="AH143" s="57">
        <f t="shared" si="32"/>
        <v>0</v>
      </c>
      <c r="AI143" s="63">
        <f t="shared" si="33"/>
        <v>4</v>
      </c>
      <c r="AJ143" s="87">
        <f t="shared" si="34"/>
        <v>116.48205176954878</v>
      </c>
      <c r="AK143" s="93"/>
    </row>
    <row r="144" spans="1:37" ht="14">
      <c r="A144" s="53">
        <v>142</v>
      </c>
      <c r="B144" s="54" t="s">
        <v>512</v>
      </c>
      <c r="C144" s="55" t="s">
        <v>39</v>
      </c>
      <c r="D144" s="56" t="s">
        <v>40</v>
      </c>
      <c r="E144" s="62" t="str">
        <f>VLOOKUP($D$3:$D$213,职称信息表!$B$3:$D$161,3,FALSE)</f>
        <v>副研究员</v>
      </c>
      <c r="F144" s="62" t="str">
        <f>VLOOKUP($D$3:$D$213,职称信息表!$B$2:$E$161,4,FALSE)</f>
        <v>专任教师</v>
      </c>
      <c r="G144" s="62" t="str">
        <f>VLOOKUP($D$3:$D$213,职称信息表!$B$3:$F$161,5,FALSE)</f>
        <v>副高</v>
      </c>
      <c r="H144" s="60">
        <f>VLOOKUP(D144:D354,工作量!C144:H376,6,FALSE)</f>
        <v>676</v>
      </c>
      <c r="I144" s="60">
        <f>VLOOKUP(D144:D354,工作量!C144:J376,8,FALSE)</f>
        <v>100</v>
      </c>
      <c r="J144" s="53" t="e">
        <f>VLOOKUP($D$3:$D$213,#REF!,3,FALSE)</f>
        <v>#REF!</v>
      </c>
      <c r="K144" s="53" t="e">
        <f>VLOOKUP($D$3:$D$213,#REF!,3,FALSE)</f>
        <v>#REF!</v>
      </c>
      <c r="L144" s="53" t="e">
        <f t="shared" si="25"/>
        <v>#REF!</v>
      </c>
      <c r="M144" s="61">
        <v>112</v>
      </c>
      <c r="N144" s="60">
        <f t="shared" si="26"/>
        <v>53.947368421052637</v>
      </c>
      <c r="O144" s="53">
        <v>88</v>
      </c>
      <c r="P144" s="53"/>
      <c r="Q144" s="63">
        <f t="shared" si="27"/>
        <v>88</v>
      </c>
      <c r="R144" s="53"/>
      <c r="S144" s="53"/>
      <c r="T144" s="53"/>
      <c r="U144" s="53"/>
      <c r="V144" s="53"/>
      <c r="W144" s="57">
        <f t="shared" si="28"/>
        <v>0</v>
      </c>
      <c r="X144" s="63">
        <f t="shared" si="29"/>
        <v>88</v>
      </c>
      <c r="Y144" s="57"/>
      <c r="Z144" s="57"/>
      <c r="AA144" s="57"/>
      <c r="AB144" s="57">
        <f t="shared" si="30"/>
        <v>0</v>
      </c>
      <c r="AC144" s="57"/>
      <c r="AD144" s="53"/>
      <c r="AE144" s="57"/>
      <c r="AF144" s="57">
        <f t="shared" si="31"/>
        <v>0</v>
      </c>
      <c r="AG144" s="57"/>
      <c r="AH144" s="57">
        <f t="shared" si="32"/>
        <v>0</v>
      </c>
      <c r="AI144" s="63">
        <f t="shared" si="33"/>
        <v>0</v>
      </c>
      <c r="AJ144" s="87">
        <f t="shared" si="34"/>
        <v>241.94736842105263</v>
      </c>
      <c r="AK144" s="93"/>
    </row>
    <row r="145" spans="1:37" ht="14">
      <c r="A145" s="53">
        <v>143</v>
      </c>
      <c r="B145" s="54" t="s">
        <v>512</v>
      </c>
      <c r="C145" s="55" t="s">
        <v>83</v>
      </c>
      <c r="D145" s="56" t="s">
        <v>84</v>
      </c>
      <c r="E145" s="62" t="str">
        <f>VLOOKUP($D$3:$D$213,职称信息表!$B$3:$D$161,3,FALSE)</f>
        <v>讲师</v>
      </c>
      <c r="F145" s="62" t="str">
        <f>VLOOKUP($D$3:$D$213,职称信息表!$B$2:$E$161,4,FALSE)</f>
        <v>专任教师</v>
      </c>
      <c r="G145" s="62" t="str">
        <f>VLOOKUP($D$3:$D$213,职称信息表!$B$3:$F$161,5,FALSE)</f>
        <v>中级</v>
      </c>
      <c r="H145" s="60">
        <f>VLOOKUP(D145:D355,工作量!C145:H377,6,FALSE)</f>
        <v>375</v>
      </c>
      <c r="I145" s="60">
        <f>VLOOKUP(D145:D355,工作量!C145:J377,8,FALSE)</f>
        <v>59.812302985418206</v>
      </c>
      <c r="J145" s="53" t="e">
        <f>VLOOKUP($D$3:$D$213,#REF!,3,FALSE)</f>
        <v>#REF!</v>
      </c>
      <c r="K145" s="53" t="e">
        <f>VLOOKUP($D$3:$D$213,#REF!,3,FALSE)</f>
        <v>#REF!</v>
      </c>
      <c r="L145" s="53" t="e">
        <f t="shared" si="25"/>
        <v>#REF!</v>
      </c>
      <c r="M145" s="61">
        <v>43</v>
      </c>
      <c r="N145" s="60">
        <f t="shared" si="26"/>
        <v>82.319078947368425</v>
      </c>
      <c r="O145" s="53"/>
      <c r="P145" s="53"/>
      <c r="Q145" s="63">
        <f t="shared" si="27"/>
        <v>0</v>
      </c>
      <c r="R145" s="53"/>
      <c r="S145" s="53"/>
      <c r="T145" s="53"/>
      <c r="U145" s="53"/>
      <c r="V145" s="53"/>
      <c r="W145" s="57">
        <f t="shared" si="28"/>
        <v>0</v>
      </c>
      <c r="X145" s="63">
        <f t="shared" si="29"/>
        <v>0</v>
      </c>
      <c r="Y145" s="57"/>
      <c r="Z145" s="57"/>
      <c r="AA145" s="57"/>
      <c r="AB145" s="57">
        <f t="shared" si="30"/>
        <v>0</v>
      </c>
      <c r="AC145" s="57"/>
      <c r="AD145" s="53"/>
      <c r="AE145" s="57"/>
      <c r="AF145" s="57">
        <f t="shared" si="31"/>
        <v>0</v>
      </c>
      <c r="AG145" s="57"/>
      <c r="AH145" s="57">
        <f t="shared" si="32"/>
        <v>0</v>
      </c>
      <c r="AI145" s="63">
        <f t="shared" si="33"/>
        <v>0</v>
      </c>
      <c r="AJ145" s="87">
        <f t="shared" si="34"/>
        <v>142.13138193278664</v>
      </c>
      <c r="AK145" s="93"/>
    </row>
    <row r="146" spans="1:37" ht="14">
      <c r="A146" s="53">
        <v>144</v>
      </c>
      <c r="B146" s="54" t="s">
        <v>512</v>
      </c>
      <c r="C146" s="55" t="s">
        <v>14</v>
      </c>
      <c r="D146" s="56" t="s">
        <v>15</v>
      </c>
      <c r="E146" s="62" t="str">
        <f>VLOOKUP($D$3:$D$213,职称信息表!$B$3:$D$161,3,FALSE)</f>
        <v>实验师</v>
      </c>
      <c r="F146" s="62" t="str">
        <f>VLOOKUP($D$3:$D$213,职称信息表!$B$2:$E$161,4,FALSE)</f>
        <v>实验</v>
      </c>
      <c r="G146" s="62" t="str">
        <f>VLOOKUP($D$3:$D$213,职称信息表!$B$3:$F$161,5,FALSE)</f>
        <v>中级</v>
      </c>
      <c r="H146" s="60">
        <f>VLOOKUP(D146:D356,工作量!C146:H378,6,FALSE)</f>
        <v>220.00000000000003</v>
      </c>
      <c r="I146" s="60">
        <f>VLOOKUP(D146:D356,工作量!C146:J378,8,FALSE)</f>
        <v>35.089884418112021</v>
      </c>
      <c r="J146" s="53" t="e">
        <f>VLOOKUP($D$3:$D$213,#REF!,3,FALSE)</f>
        <v>#REF!</v>
      </c>
      <c r="K146" s="53" t="e">
        <f>VLOOKUP($D$3:$D$213,#REF!,3,FALSE)</f>
        <v>#REF!</v>
      </c>
      <c r="L146" s="53" t="e">
        <f t="shared" si="25"/>
        <v>#REF!</v>
      </c>
      <c r="M146" s="61">
        <v>12</v>
      </c>
      <c r="N146" s="60">
        <f t="shared" si="26"/>
        <v>95.06578947368422</v>
      </c>
      <c r="O146" s="53"/>
      <c r="P146" s="53"/>
      <c r="Q146" s="63">
        <f t="shared" si="27"/>
        <v>0</v>
      </c>
      <c r="R146" s="53"/>
      <c r="S146" s="53"/>
      <c r="T146" s="53"/>
      <c r="U146" s="53"/>
      <c r="V146" s="53"/>
      <c r="W146" s="57">
        <f t="shared" si="28"/>
        <v>0</v>
      </c>
      <c r="X146" s="63">
        <f t="shared" si="29"/>
        <v>0</v>
      </c>
      <c r="Y146" s="57"/>
      <c r="Z146" s="57"/>
      <c r="AA146" s="57"/>
      <c r="AB146" s="57">
        <f t="shared" si="30"/>
        <v>0</v>
      </c>
      <c r="AC146" s="57"/>
      <c r="AD146" s="53"/>
      <c r="AE146" s="57"/>
      <c r="AF146" s="57">
        <f t="shared" si="31"/>
        <v>0</v>
      </c>
      <c r="AG146" s="57"/>
      <c r="AH146" s="57">
        <f t="shared" si="32"/>
        <v>0</v>
      </c>
      <c r="AI146" s="63">
        <f t="shared" si="33"/>
        <v>0</v>
      </c>
      <c r="AJ146" s="87">
        <f t="shared" si="34"/>
        <v>130.15567389179625</v>
      </c>
      <c r="AK146" s="93"/>
    </row>
    <row r="147" spans="1:37" ht="14">
      <c r="A147" s="53">
        <v>145</v>
      </c>
      <c r="B147" s="54" t="s">
        <v>512</v>
      </c>
      <c r="C147" s="55" t="s">
        <v>6</v>
      </c>
      <c r="D147" s="56" t="s">
        <v>7</v>
      </c>
      <c r="E147" s="62" t="str">
        <f>VLOOKUP($D$3:$D$213,职称信息表!$B$3:$D$161,3,FALSE)</f>
        <v>讲师</v>
      </c>
      <c r="F147" s="62" t="str">
        <f>VLOOKUP($D$3:$D$213,职称信息表!$B$2:$E$161,4,FALSE)</f>
        <v>实验</v>
      </c>
      <c r="G147" s="62" t="str">
        <f>VLOOKUP($D$3:$D$213,职称信息表!$B$3:$F$161,5,FALSE)</f>
        <v>中级</v>
      </c>
      <c r="H147" s="60">
        <f>VLOOKUP(D147:D357,工作量!C147:H379,6,FALSE)</f>
        <v>220.00000000000003</v>
      </c>
      <c r="I147" s="60">
        <f>VLOOKUP(D147:D357,工作量!C147:J379,8,FALSE)</f>
        <v>35.089884418112021</v>
      </c>
      <c r="J147" s="53" t="e">
        <f>VLOOKUP($D$3:$D$213,#REF!,3,FALSE)</f>
        <v>#REF!</v>
      </c>
      <c r="K147" s="53" t="e">
        <f>VLOOKUP($D$3:$D$213,#REF!,3,FALSE)</f>
        <v>#REF!</v>
      </c>
      <c r="L147" s="53" t="e">
        <f t="shared" si="25"/>
        <v>#REF!</v>
      </c>
      <c r="M147" s="61">
        <v>101</v>
      </c>
      <c r="N147" s="60">
        <f t="shared" si="26"/>
        <v>58.47039473684211</v>
      </c>
      <c r="O147" s="53"/>
      <c r="P147" s="53"/>
      <c r="Q147" s="63">
        <f t="shared" si="27"/>
        <v>0</v>
      </c>
      <c r="R147" s="53"/>
      <c r="S147" s="53"/>
      <c r="T147" s="53"/>
      <c r="U147" s="53"/>
      <c r="V147" s="53"/>
      <c r="W147" s="57">
        <f t="shared" si="28"/>
        <v>0</v>
      </c>
      <c r="X147" s="63">
        <f t="shared" si="29"/>
        <v>0</v>
      </c>
      <c r="Y147" s="57"/>
      <c r="Z147" s="57"/>
      <c r="AA147" s="57"/>
      <c r="AB147" s="57">
        <f t="shared" si="30"/>
        <v>0</v>
      </c>
      <c r="AC147" s="57"/>
      <c r="AD147" s="53"/>
      <c r="AE147" s="57"/>
      <c r="AF147" s="57">
        <f t="shared" si="31"/>
        <v>0</v>
      </c>
      <c r="AG147" s="57"/>
      <c r="AH147" s="57">
        <f t="shared" si="32"/>
        <v>0</v>
      </c>
      <c r="AI147" s="63">
        <f t="shared" si="33"/>
        <v>0</v>
      </c>
      <c r="AJ147" s="87">
        <f t="shared" si="34"/>
        <v>93.560279154954131</v>
      </c>
      <c r="AK147" s="93"/>
    </row>
    <row r="148" spans="1:37" ht="14">
      <c r="A148" s="53">
        <v>146</v>
      </c>
      <c r="B148" s="54" t="s">
        <v>512</v>
      </c>
      <c r="C148" s="55" t="s">
        <v>369</v>
      </c>
      <c r="D148" s="56" t="s">
        <v>101</v>
      </c>
      <c r="E148" s="62" t="str">
        <f>VLOOKUP($D$3:$D$213,职称信息表!$B$3:$D$161,3,FALSE)</f>
        <v>实验师</v>
      </c>
      <c r="F148" s="62" t="str">
        <f>VLOOKUP($D$3:$D$213,职称信息表!$B$2:$E$161,4,FALSE)</f>
        <v>实验管理</v>
      </c>
      <c r="G148" s="62" t="str">
        <f>VLOOKUP($D$3:$D$213,职称信息表!$B$3:$F$161,5,FALSE)</f>
        <v>中级</v>
      </c>
      <c r="H148" s="60">
        <f>VLOOKUP(D148:D358,工作量!C148:H380,6,FALSE)</f>
        <v>390.00000000000006</v>
      </c>
      <c r="I148" s="60">
        <f>VLOOKUP(D148:D358,工作量!C148:J380,8,FALSE)</f>
        <v>62.204795104834943</v>
      </c>
      <c r="J148" s="53" t="e">
        <f>VLOOKUP($D$3:$D$213,#REF!,3,FALSE)</f>
        <v>#REF!</v>
      </c>
      <c r="K148" s="53" t="e">
        <f>VLOOKUP($D$3:$D$213,#REF!,3,FALSE)</f>
        <v>#REF!</v>
      </c>
      <c r="L148" s="53" t="e">
        <f t="shared" si="25"/>
        <v>#REF!</v>
      </c>
      <c r="M148" s="61">
        <v>73</v>
      </c>
      <c r="N148" s="60">
        <f t="shared" si="26"/>
        <v>69.983552631578959</v>
      </c>
      <c r="O148" s="53"/>
      <c r="P148" s="53"/>
      <c r="Q148" s="63">
        <f t="shared" si="27"/>
        <v>0</v>
      </c>
      <c r="R148" s="53"/>
      <c r="S148" s="53"/>
      <c r="T148" s="53"/>
      <c r="U148" s="53"/>
      <c r="V148" s="53"/>
      <c r="W148" s="57">
        <f t="shared" si="28"/>
        <v>0</v>
      </c>
      <c r="X148" s="63">
        <f t="shared" si="29"/>
        <v>0</v>
      </c>
      <c r="Y148" s="57"/>
      <c r="Z148" s="57"/>
      <c r="AA148" s="57"/>
      <c r="AB148" s="57">
        <f t="shared" si="30"/>
        <v>0</v>
      </c>
      <c r="AC148" s="57"/>
      <c r="AD148" s="53"/>
      <c r="AE148" s="57"/>
      <c r="AF148" s="57">
        <f t="shared" si="31"/>
        <v>0</v>
      </c>
      <c r="AG148" s="57"/>
      <c r="AH148" s="57">
        <f t="shared" si="32"/>
        <v>0</v>
      </c>
      <c r="AI148" s="63">
        <f t="shared" si="33"/>
        <v>0</v>
      </c>
      <c r="AJ148" s="87">
        <f t="shared" si="34"/>
        <v>132.1883477364139</v>
      </c>
      <c r="AK148" s="93"/>
    </row>
    <row r="149" spans="1:37" ht="14">
      <c r="A149" s="53">
        <v>147</v>
      </c>
      <c r="B149" s="54" t="s">
        <v>512</v>
      </c>
      <c r="C149" s="55" t="s">
        <v>16</v>
      </c>
      <c r="D149" s="56" t="s">
        <v>17</v>
      </c>
      <c r="E149" s="62" t="str">
        <f>VLOOKUP($D$3:$D$213,职称信息表!$B$3:$D$161,3,FALSE)</f>
        <v>讲师</v>
      </c>
      <c r="F149" s="62" t="str">
        <f>VLOOKUP($D$3:$D$213,职称信息表!$B$2:$E$161,4,FALSE)</f>
        <v>专任教师</v>
      </c>
      <c r="G149" s="62" t="str">
        <f>VLOOKUP($D$3:$D$213,职称信息表!$B$3:$F$161,5,FALSE)</f>
        <v>中级</v>
      </c>
      <c r="H149" s="60">
        <f>VLOOKUP(D149:D359,工作量!C149:H381,6,FALSE)</f>
        <v>463.62600000000009</v>
      </c>
      <c r="I149" s="60">
        <f>VLOOKUP(D149:D359,工作量!C149:J381,8,FALSE)</f>
        <v>73.948103423780012</v>
      </c>
      <c r="J149" s="53" t="e">
        <f>VLOOKUP($D$3:$D$213,#REF!,3,FALSE)</f>
        <v>#REF!</v>
      </c>
      <c r="K149" s="53" t="e">
        <f>VLOOKUP($D$3:$D$213,#REF!,3,FALSE)</f>
        <v>#REF!</v>
      </c>
      <c r="L149" s="53" t="e">
        <f t="shared" si="25"/>
        <v>#REF!</v>
      </c>
      <c r="M149" s="61">
        <v>107</v>
      </c>
      <c r="N149" s="60">
        <f t="shared" si="26"/>
        <v>56.003289473684212</v>
      </c>
      <c r="O149" s="53"/>
      <c r="P149" s="53"/>
      <c r="Q149" s="63">
        <f t="shared" si="27"/>
        <v>0</v>
      </c>
      <c r="R149" s="53"/>
      <c r="S149" s="53"/>
      <c r="T149" s="53"/>
      <c r="U149" s="53"/>
      <c r="V149" s="53"/>
      <c r="W149" s="57">
        <f t="shared" si="28"/>
        <v>0</v>
      </c>
      <c r="X149" s="63">
        <f t="shared" si="29"/>
        <v>0</v>
      </c>
      <c r="Y149" s="57">
        <v>20</v>
      </c>
      <c r="Z149" s="57"/>
      <c r="AA149" s="57"/>
      <c r="AB149" s="57">
        <f t="shared" si="30"/>
        <v>20</v>
      </c>
      <c r="AC149" s="57"/>
      <c r="AD149" s="53"/>
      <c r="AE149" s="57"/>
      <c r="AF149" s="57">
        <f t="shared" si="31"/>
        <v>0</v>
      </c>
      <c r="AG149" s="57"/>
      <c r="AH149" s="57">
        <f t="shared" si="32"/>
        <v>0</v>
      </c>
      <c r="AI149" s="63">
        <f t="shared" si="33"/>
        <v>20</v>
      </c>
      <c r="AJ149" s="87">
        <f t="shared" si="34"/>
        <v>149.95139289746422</v>
      </c>
      <c r="AK149" s="93"/>
    </row>
    <row r="150" spans="1:37" ht="14">
      <c r="A150" s="69">
        <v>148</v>
      </c>
      <c r="B150" s="73" t="s">
        <v>512</v>
      </c>
      <c r="C150" s="64" t="s">
        <v>553</v>
      </c>
      <c r="D150" s="64" t="s">
        <v>513</v>
      </c>
      <c r="E150" s="69" t="e">
        <f>VLOOKUP($D$3:$D$213,职称信息表!$B$3:$D$161,3,FALSE)</f>
        <v>#N/A</v>
      </c>
      <c r="F150" s="69" t="e">
        <f>VLOOKUP($D$3:$D$213,职称信息表!$B$2:$E$161,4,FALSE)</f>
        <v>#N/A</v>
      </c>
      <c r="G150" s="69" t="e">
        <f>VLOOKUP($D$3:$D$213,职称信息表!$B$3:$F$161,5,FALSE)</f>
        <v>#N/A</v>
      </c>
      <c r="H150" s="70">
        <f>VLOOKUP(D150:D360,工作量!C150:H382,6,FALSE)</f>
        <v>72</v>
      </c>
      <c r="I150" s="70">
        <f>VLOOKUP(D150:D360,工作量!C150:J382,8,FALSE)</f>
        <v>11.483962173200295</v>
      </c>
      <c r="J150" s="69"/>
      <c r="K150" s="69"/>
      <c r="L150" s="69"/>
      <c r="M150" s="69">
        <v>153</v>
      </c>
      <c r="N150" s="70">
        <f t="shared" si="26"/>
        <v>37.088815789473692</v>
      </c>
      <c r="O150" s="69"/>
      <c r="P150" s="69"/>
      <c r="Q150" s="69">
        <f t="shared" si="27"/>
        <v>0</v>
      </c>
      <c r="R150" s="69"/>
      <c r="S150" s="69"/>
      <c r="T150" s="69"/>
      <c r="U150" s="69"/>
      <c r="V150" s="69"/>
      <c r="W150" s="71">
        <f t="shared" si="28"/>
        <v>0</v>
      </c>
      <c r="X150" s="69">
        <f t="shared" si="29"/>
        <v>0</v>
      </c>
      <c r="Y150" s="71"/>
      <c r="Z150" s="71"/>
      <c r="AA150" s="71"/>
      <c r="AB150" s="71">
        <f t="shared" si="30"/>
        <v>0</v>
      </c>
      <c r="AC150" s="71"/>
      <c r="AD150" s="69"/>
      <c r="AE150" s="71"/>
      <c r="AF150" s="71">
        <f t="shared" si="31"/>
        <v>0</v>
      </c>
      <c r="AG150" s="71"/>
      <c r="AH150" s="71">
        <f t="shared" si="32"/>
        <v>0</v>
      </c>
      <c r="AI150" s="69">
        <f t="shared" si="33"/>
        <v>0</v>
      </c>
      <c r="AJ150" s="86">
        <f t="shared" si="34"/>
        <v>48.572777962673989</v>
      </c>
      <c r="AK150" s="92" t="s">
        <v>565</v>
      </c>
    </row>
    <row r="151" spans="1:37" ht="14">
      <c r="A151" s="69">
        <v>149</v>
      </c>
      <c r="B151" s="73" t="s">
        <v>512</v>
      </c>
      <c r="C151" s="75">
        <v>42040</v>
      </c>
      <c r="D151" s="64" t="s">
        <v>514</v>
      </c>
      <c r="E151" s="69" t="e">
        <f>VLOOKUP($D$3:$D$213,职称信息表!$B$3:$D$161,3,FALSE)</f>
        <v>#N/A</v>
      </c>
      <c r="F151" s="69" t="e">
        <f>VLOOKUP($D$3:$D$213,职称信息表!$B$2:$E$161,4,FALSE)</f>
        <v>#N/A</v>
      </c>
      <c r="G151" s="69" t="e">
        <f>VLOOKUP($D$3:$D$213,职称信息表!$B$3:$F$161,5,FALSE)</f>
        <v>#N/A</v>
      </c>
      <c r="H151" s="70">
        <f>VLOOKUP(D151:D361,工作量!C151:H383,6,FALSE)</f>
        <v>108</v>
      </c>
      <c r="I151" s="70">
        <f>VLOOKUP(D151:D361,工作量!C151:J383,8,FALSE)</f>
        <v>17.225943259800442</v>
      </c>
      <c r="J151" s="69"/>
      <c r="K151" s="69" t="e">
        <f>VLOOKUP($D$3:$D$213,#REF!,3,FALSE)</f>
        <v>#REF!</v>
      </c>
      <c r="L151" s="69" t="e">
        <f t="shared" ref="L151:L160" si="35">AVERAGE(J151:K151)</f>
        <v>#REF!</v>
      </c>
      <c r="M151" s="69">
        <v>24</v>
      </c>
      <c r="N151" s="70">
        <f t="shared" si="26"/>
        <v>90.131578947368425</v>
      </c>
      <c r="O151" s="69"/>
      <c r="P151" s="69"/>
      <c r="Q151" s="69">
        <f t="shared" si="27"/>
        <v>0</v>
      </c>
      <c r="R151" s="69"/>
      <c r="S151" s="69"/>
      <c r="T151" s="69"/>
      <c r="U151" s="69"/>
      <c r="V151" s="69"/>
      <c r="W151" s="71">
        <f t="shared" si="28"/>
        <v>0</v>
      </c>
      <c r="X151" s="69">
        <f t="shared" si="29"/>
        <v>0</v>
      </c>
      <c r="Y151" s="71"/>
      <c r="Z151" s="71"/>
      <c r="AA151" s="71"/>
      <c r="AB151" s="71">
        <f t="shared" si="30"/>
        <v>0</v>
      </c>
      <c r="AC151" s="71">
        <v>4</v>
      </c>
      <c r="AD151" s="69"/>
      <c r="AE151" s="71"/>
      <c r="AF151" s="71">
        <f t="shared" si="31"/>
        <v>4</v>
      </c>
      <c r="AG151" s="71"/>
      <c r="AH151" s="71">
        <f t="shared" si="32"/>
        <v>0</v>
      </c>
      <c r="AI151" s="69">
        <f t="shared" si="33"/>
        <v>4</v>
      </c>
      <c r="AJ151" s="86">
        <f t="shared" si="34"/>
        <v>111.35752220716887</v>
      </c>
      <c r="AK151" s="92" t="s">
        <v>565</v>
      </c>
    </row>
    <row r="152" spans="1:37" ht="14">
      <c r="A152" s="94">
        <v>150</v>
      </c>
      <c r="B152" s="54" t="s">
        <v>512</v>
      </c>
      <c r="C152" s="66" t="s">
        <v>79</v>
      </c>
      <c r="D152" s="95" t="s">
        <v>80</v>
      </c>
      <c r="E152" s="94" t="str">
        <f>VLOOKUP($D$3:$D$213,职称信息表!$B$3:$D$161,3,FALSE)</f>
        <v>教授</v>
      </c>
      <c r="F152" s="94" t="str">
        <f>VLOOKUP($D$3:$D$213,职称信息表!$B$2:$E$161,4,FALSE)</f>
        <v>专任教师</v>
      </c>
      <c r="G152" s="94" t="str">
        <f>VLOOKUP($D$3:$D$213,职称信息表!$B$3:$F$161,5,FALSE)</f>
        <v>正高</v>
      </c>
      <c r="H152" s="60">
        <f>VLOOKUP(D152:D362,工作量!C152:H384,6,FALSE)</f>
        <v>2772</v>
      </c>
      <c r="I152" s="60">
        <f>VLOOKUP(D152:D362,工作量!C152:J384,8,FALSE)</f>
        <v>100</v>
      </c>
      <c r="J152" s="94">
        <v>91.650999999999996</v>
      </c>
      <c r="K152" s="94">
        <v>90.465999999999994</v>
      </c>
      <c r="L152" s="94">
        <f t="shared" si="35"/>
        <v>91.058499999999995</v>
      </c>
      <c r="M152" s="94">
        <v>59</v>
      </c>
      <c r="N152" s="60">
        <f t="shared" si="26"/>
        <v>75.740131578947384</v>
      </c>
      <c r="O152" s="94">
        <v>175</v>
      </c>
      <c r="P152" s="94"/>
      <c r="Q152" s="94">
        <f t="shared" si="27"/>
        <v>175</v>
      </c>
      <c r="R152" s="94"/>
      <c r="S152" s="94"/>
      <c r="T152" s="94"/>
      <c r="U152" s="94"/>
      <c r="V152" s="94"/>
      <c r="W152" s="97">
        <f t="shared" si="28"/>
        <v>0</v>
      </c>
      <c r="X152" s="94">
        <f t="shared" si="29"/>
        <v>175</v>
      </c>
      <c r="Y152" s="97">
        <v>60</v>
      </c>
      <c r="Z152" s="97"/>
      <c r="AA152" s="97"/>
      <c r="AB152" s="97">
        <f t="shared" si="30"/>
        <v>60</v>
      </c>
      <c r="AC152" s="97"/>
      <c r="AD152" s="94"/>
      <c r="AE152" s="97"/>
      <c r="AF152" s="97">
        <f t="shared" si="31"/>
        <v>0</v>
      </c>
      <c r="AG152" s="97">
        <v>40</v>
      </c>
      <c r="AH152" s="97">
        <f t="shared" si="32"/>
        <v>40</v>
      </c>
      <c r="AI152" s="94">
        <f t="shared" si="33"/>
        <v>100</v>
      </c>
      <c r="AJ152" s="87">
        <f t="shared" si="34"/>
        <v>450.7401315789474</v>
      </c>
      <c r="AK152" s="101" t="s">
        <v>627</v>
      </c>
    </row>
    <row r="153" spans="1:37" ht="14">
      <c r="A153" s="53">
        <v>151</v>
      </c>
      <c r="B153" s="54" t="s">
        <v>518</v>
      </c>
      <c r="C153" s="55">
        <v>40475</v>
      </c>
      <c r="D153" s="56" t="s">
        <v>98</v>
      </c>
      <c r="E153" s="62" t="str">
        <f>VLOOKUP($D$3:$D$213,职称信息表!$B$3:$D$161,3,FALSE)</f>
        <v>教授</v>
      </c>
      <c r="F153" s="62" t="str">
        <f>VLOOKUP($D$3:$D$213,职称信息表!$B$2:$E$161,4,FALSE)</f>
        <v>专任教师</v>
      </c>
      <c r="G153" s="62" t="str">
        <f>VLOOKUP($D$3:$D$213,职称信息表!$B$3:$F$161,5,FALSE)</f>
        <v>正高</v>
      </c>
      <c r="H153" s="60">
        <f>VLOOKUP(D153:D363,工作量!C153:H385,6,FALSE)</f>
        <v>1375.0264999999999</v>
      </c>
      <c r="I153" s="60">
        <f>VLOOKUP(D153:D363,工作量!C153:J385,8,FALSE)</f>
        <v>100</v>
      </c>
      <c r="J153" s="53" t="e">
        <f>VLOOKUP($D$3:$D$213,#REF!,3,FALSE)</f>
        <v>#REF!</v>
      </c>
      <c r="K153" s="53"/>
      <c r="L153" s="61" t="e">
        <f t="shared" si="35"/>
        <v>#REF!</v>
      </c>
      <c r="M153" s="61">
        <v>55</v>
      </c>
      <c r="N153" s="60">
        <f t="shared" si="26"/>
        <v>77.38486842105263</v>
      </c>
      <c r="O153" s="53"/>
      <c r="P153" s="53"/>
      <c r="Q153" s="63">
        <f t="shared" si="27"/>
        <v>0</v>
      </c>
      <c r="R153" s="53"/>
      <c r="S153" s="53"/>
      <c r="T153" s="53"/>
      <c r="U153" s="53"/>
      <c r="V153" s="53"/>
      <c r="W153" s="57">
        <f t="shared" si="28"/>
        <v>0</v>
      </c>
      <c r="X153" s="63">
        <f t="shared" si="29"/>
        <v>0</v>
      </c>
      <c r="Y153" s="57"/>
      <c r="Z153" s="57"/>
      <c r="AA153" s="57">
        <v>28</v>
      </c>
      <c r="AB153" s="57">
        <f t="shared" si="30"/>
        <v>28</v>
      </c>
      <c r="AC153" s="57">
        <v>50</v>
      </c>
      <c r="AD153" s="53"/>
      <c r="AE153" s="57"/>
      <c r="AF153" s="57">
        <f t="shared" si="31"/>
        <v>50</v>
      </c>
      <c r="AG153" s="57">
        <v>20</v>
      </c>
      <c r="AH153" s="57">
        <f t="shared" si="32"/>
        <v>20</v>
      </c>
      <c r="AI153" s="63">
        <f t="shared" si="33"/>
        <v>98</v>
      </c>
      <c r="AJ153" s="87">
        <f t="shared" si="34"/>
        <v>275.3848684210526</v>
      </c>
      <c r="AK153" s="93"/>
    </row>
    <row r="154" spans="1:37" ht="14">
      <c r="A154" s="53">
        <v>152</v>
      </c>
      <c r="B154" s="54" t="s">
        <v>518</v>
      </c>
      <c r="C154" s="55" t="s">
        <v>395</v>
      </c>
      <c r="D154" s="56" t="s">
        <v>62</v>
      </c>
      <c r="E154" s="62" t="str">
        <f>VLOOKUP($D$3:$D$213,职称信息表!$B$3:$D$161,3,FALSE)</f>
        <v>副教授</v>
      </c>
      <c r="F154" s="62" t="str">
        <f>VLOOKUP($D$3:$D$213,职称信息表!$B$2:$E$161,4,FALSE)</f>
        <v>专任教师</v>
      </c>
      <c r="G154" s="62" t="str">
        <f>VLOOKUP($D$3:$D$213,职称信息表!$B$3:$F$161,5,FALSE)</f>
        <v>副高</v>
      </c>
      <c r="H154" s="60">
        <f>VLOOKUP(D154:D364,工作量!C154:H386,6,FALSE)</f>
        <v>908.33650000000011</v>
      </c>
      <c r="I154" s="60">
        <f>VLOOKUP(D154:D364,工作量!C154:J386,8,FALSE)</f>
        <v>100</v>
      </c>
      <c r="J154" s="53" t="e">
        <f>VLOOKUP($D$3:$D$213,#REF!,3,FALSE)</f>
        <v>#REF!</v>
      </c>
      <c r="K154" s="53"/>
      <c r="L154" s="61" t="e">
        <f t="shared" si="35"/>
        <v>#REF!</v>
      </c>
      <c r="M154" s="61">
        <v>41</v>
      </c>
      <c r="N154" s="60">
        <f t="shared" si="26"/>
        <v>83.141447368421055</v>
      </c>
      <c r="O154" s="53"/>
      <c r="P154" s="53"/>
      <c r="Q154" s="63">
        <f t="shared" si="27"/>
        <v>0</v>
      </c>
      <c r="R154" s="53"/>
      <c r="S154" s="53"/>
      <c r="T154" s="53"/>
      <c r="U154" s="53"/>
      <c r="V154" s="53"/>
      <c r="W154" s="57">
        <f t="shared" si="28"/>
        <v>0</v>
      </c>
      <c r="X154" s="63">
        <f t="shared" si="29"/>
        <v>0</v>
      </c>
      <c r="Y154" s="57">
        <v>30</v>
      </c>
      <c r="Z154" s="57">
        <v>6</v>
      </c>
      <c r="AA154" s="57">
        <v>8</v>
      </c>
      <c r="AB154" s="57">
        <f t="shared" si="30"/>
        <v>44</v>
      </c>
      <c r="AC154" s="57">
        <v>60</v>
      </c>
      <c r="AD154" s="53"/>
      <c r="AE154" s="57"/>
      <c r="AF154" s="57">
        <f t="shared" si="31"/>
        <v>60</v>
      </c>
      <c r="AG154" s="57"/>
      <c r="AH154" s="57">
        <f t="shared" si="32"/>
        <v>0</v>
      </c>
      <c r="AI154" s="63">
        <f t="shared" si="33"/>
        <v>104</v>
      </c>
      <c r="AJ154" s="87">
        <f t="shared" si="34"/>
        <v>287.14144736842104</v>
      </c>
      <c r="AK154" s="93"/>
    </row>
    <row r="155" spans="1:37" ht="14">
      <c r="A155" s="77">
        <v>153</v>
      </c>
      <c r="B155" s="78" t="s">
        <v>518</v>
      </c>
      <c r="C155" s="79" t="s">
        <v>389</v>
      </c>
      <c r="D155" s="80" t="s">
        <v>225</v>
      </c>
      <c r="E155" s="77" t="str">
        <f>VLOOKUP($D$3:$D$213,职称信息表!$B$3:$D$161,3,FALSE)</f>
        <v>高级工程师</v>
      </c>
      <c r="F155" s="77" t="str">
        <f>VLOOKUP($D$3:$D$213,职称信息表!$B$2:$E$161,4,FALSE)</f>
        <v>专任教师</v>
      </c>
      <c r="G155" s="77" t="str">
        <f>VLOOKUP($D$3:$D$213,职称信息表!$B$3:$F$161,5,FALSE)</f>
        <v>副高</v>
      </c>
      <c r="H155" s="81">
        <f>VLOOKUP(D155:D365,工作量!C155:H387,6,FALSE)</f>
        <v>485.40000000000003</v>
      </c>
      <c r="I155" s="81">
        <f>VLOOKUP(D155:D365,工作量!C155:J387,8,FALSE)</f>
        <v>77.421044984325334</v>
      </c>
      <c r="J155" s="77" t="e">
        <f>VLOOKUP($D$3:$D$213,#REF!,3,FALSE)</f>
        <v>#REF!</v>
      </c>
      <c r="K155" s="77"/>
      <c r="L155" s="77" t="e">
        <f t="shared" si="35"/>
        <v>#REF!</v>
      </c>
      <c r="M155" s="77">
        <v>111</v>
      </c>
      <c r="N155" s="81">
        <f t="shared" si="26"/>
        <v>54.358552631578952</v>
      </c>
      <c r="O155" s="77"/>
      <c r="P155" s="77"/>
      <c r="Q155" s="77">
        <f t="shared" si="27"/>
        <v>0</v>
      </c>
      <c r="R155" s="77"/>
      <c r="S155" s="77"/>
      <c r="T155" s="77"/>
      <c r="U155" s="77"/>
      <c r="V155" s="77"/>
      <c r="W155" s="82">
        <f t="shared" si="28"/>
        <v>0</v>
      </c>
      <c r="X155" s="77">
        <f t="shared" si="29"/>
        <v>0</v>
      </c>
      <c r="Y155" s="82"/>
      <c r="Z155" s="82"/>
      <c r="AA155" s="82"/>
      <c r="AB155" s="82">
        <f t="shared" si="30"/>
        <v>0</v>
      </c>
      <c r="AC155" s="82"/>
      <c r="AD155" s="77"/>
      <c r="AE155" s="82"/>
      <c r="AF155" s="82">
        <f t="shared" si="31"/>
        <v>0</v>
      </c>
      <c r="AG155" s="82"/>
      <c r="AH155" s="82">
        <f t="shared" si="32"/>
        <v>0</v>
      </c>
      <c r="AI155" s="77">
        <f t="shared" si="33"/>
        <v>0</v>
      </c>
      <c r="AJ155" s="85">
        <f t="shared" si="34"/>
        <v>131.77959761590429</v>
      </c>
      <c r="AK155" s="91" t="s">
        <v>623</v>
      </c>
    </row>
    <row r="156" spans="1:37" ht="14">
      <c r="A156" s="53">
        <v>154</v>
      </c>
      <c r="B156" s="54" t="s">
        <v>518</v>
      </c>
      <c r="C156" s="55" t="s">
        <v>73</v>
      </c>
      <c r="D156" s="56" t="s">
        <v>74</v>
      </c>
      <c r="E156" s="62" t="str">
        <f>VLOOKUP($D$3:$D$213,职称信息表!$B$3:$D$161,3,FALSE)</f>
        <v>副教授</v>
      </c>
      <c r="F156" s="62" t="str">
        <f>VLOOKUP($D$3:$D$213,职称信息表!$B$2:$E$161,4,FALSE)</f>
        <v>实验</v>
      </c>
      <c r="G156" s="62" t="str">
        <f>VLOOKUP($D$3:$D$213,职称信息表!$B$3:$F$161,5,FALSE)</f>
        <v>副高</v>
      </c>
      <c r="H156" s="60">
        <f>VLOOKUP(D156:D366,工作量!C156:H388,6,FALSE)</f>
        <v>867.98</v>
      </c>
      <c r="I156" s="60">
        <f>VLOOKUP(D156:D366,工作量!C156:J388,8,FALSE)</f>
        <v>100</v>
      </c>
      <c r="J156" s="53" t="e">
        <f>VLOOKUP($D$3:$D$213,#REF!,3,FALSE)</f>
        <v>#REF!</v>
      </c>
      <c r="K156" s="53"/>
      <c r="L156" s="61" t="e">
        <f t="shared" si="35"/>
        <v>#REF!</v>
      </c>
      <c r="M156" s="61">
        <v>122</v>
      </c>
      <c r="N156" s="60">
        <f t="shared" si="26"/>
        <v>49.835526315789473</v>
      </c>
      <c r="O156" s="53">
        <v>75.5</v>
      </c>
      <c r="P156" s="53"/>
      <c r="Q156" s="63">
        <f t="shared" si="27"/>
        <v>75.5</v>
      </c>
      <c r="R156" s="53"/>
      <c r="S156" s="53"/>
      <c r="T156" s="53">
        <v>7</v>
      </c>
      <c r="U156" s="53"/>
      <c r="V156" s="53"/>
      <c r="W156" s="57">
        <f t="shared" si="28"/>
        <v>7</v>
      </c>
      <c r="X156" s="63">
        <f t="shared" si="29"/>
        <v>82.5</v>
      </c>
      <c r="Y156" s="57">
        <v>34</v>
      </c>
      <c r="Z156" s="57"/>
      <c r="AA156" s="57"/>
      <c r="AB156" s="57">
        <f t="shared" si="30"/>
        <v>34</v>
      </c>
      <c r="AC156" s="57"/>
      <c r="AD156" s="53"/>
      <c r="AE156" s="57"/>
      <c r="AF156" s="57">
        <f t="shared" si="31"/>
        <v>0</v>
      </c>
      <c r="AG156" s="57">
        <v>20</v>
      </c>
      <c r="AH156" s="57">
        <f t="shared" si="32"/>
        <v>20</v>
      </c>
      <c r="AI156" s="63">
        <f t="shared" si="33"/>
        <v>54</v>
      </c>
      <c r="AJ156" s="87">
        <f t="shared" si="34"/>
        <v>286.33552631578948</v>
      </c>
      <c r="AK156" s="93"/>
    </row>
    <row r="157" spans="1:37" ht="14">
      <c r="A157" s="53">
        <v>155</v>
      </c>
      <c r="B157" s="54" t="s">
        <v>518</v>
      </c>
      <c r="C157" s="55" t="s">
        <v>396</v>
      </c>
      <c r="D157" s="56" t="s">
        <v>5</v>
      </c>
      <c r="E157" s="62" t="str">
        <f>VLOOKUP($D$3:$D$213,职称信息表!$B$3:$D$161,3,FALSE)</f>
        <v>讲师</v>
      </c>
      <c r="F157" s="62" t="str">
        <f>VLOOKUP($D$3:$D$213,职称信息表!$B$2:$E$161,4,FALSE)</f>
        <v>专任教师</v>
      </c>
      <c r="G157" s="62" t="str">
        <f>VLOOKUP($D$3:$D$213,职称信息表!$B$3:$F$161,5,FALSE)</f>
        <v>中级</v>
      </c>
      <c r="H157" s="60">
        <f>VLOOKUP(D157:D367,工作量!C157:H389,6,FALSE)</f>
        <v>215.77600000000001</v>
      </c>
      <c r="I157" s="60">
        <f>VLOOKUP(D157:D367,工作量!C157:J389,8,FALSE)</f>
        <v>34.416158637284262</v>
      </c>
      <c r="J157" s="53" t="e">
        <f>VLOOKUP($D$3:$D$213,#REF!,3,FALSE)</f>
        <v>#REF!</v>
      </c>
      <c r="K157" s="53"/>
      <c r="L157" s="61" t="e">
        <f t="shared" si="35"/>
        <v>#REF!</v>
      </c>
      <c r="M157" s="61">
        <v>128</v>
      </c>
      <c r="N157" s="60">
        <f t="shared" si="26"/>
        <v>47.368421052631589</v>
      </c>
      <c r="O157" s="53"/>
      <c r="P157" s="53"/>
      <c r="Q157" s="63">
        <f t="shared" si="27"/>
        <v>0</v>
      </c>
      <c r="R157" s="53"/>
      <c r="S157" s="53"/>
      <c r="T157" s="53"/>
      <c r="U157" s="53"/>
      <c r="V157" s="53"/>
      <c r="W157" s="57">
        <f t="shared" si="28"/>
        <v>0</v>
      </c>
      <c r="X157" s="63">
        <f t="shared" si="29"/>
        <v>0</v>
      </c>
      <c r="Y157" s="57"/>
      <c r="Z157" s="57"/>
      <c r="AA157" s="57"/>
      <c r="AB157" s="57">
        <f t="shared" si="30"/>
        <v>0</v>
      </c>
      <c r="AC157" s="57"/>
      <c r="AD157" s="53"/>
      <c r="AE157" s="57"/>
      <c r="AF157" s="57">
        <f t="shared" si="31"/>
        <v>0</v>
      </c>
      <c r="AG157" s="57"/>
      <c r="AH157" s="57">
        <f t="shared" si="32"/>
        <v>0</v>
      </c>
      <c r="AI157" s="63">
        <f t="shared" si="33"/>
        <v>0</v>
      </c>
      <c r="AJ157" s="87">
        <f t="shared" si="34"/>
        <v>81.784579689915859</v>
      </c>
      <c r="AK157" s="93"/>
    </row>
    <row r="158" spans="1:37" ht="14">
      <c r="A158" s="53">
        <v>156</v>
      </c>
      <c r="B158" s="54" t="s">
        <v>518</v>
      </c>
      <c r="C158" s="55" t="s">
        <v>399</v>
      </c>
      <c r="D158" s="56" t="s">
        <v>199</v>
      </c>
      <c r="E158" s="62" t="str">
        <f>VLOOKUP($D$3:$D$213,职称信息表!$B$3:$D$161,3,FALSE)</f>
        <v>讲师</v>
      </c>
      <c r="F158" s="62" t="str">
        <f>VLOOKUP($D$3:$D$213,职称信息表!$B$2:$E$161,4,FALSE)</f>
        <v>专任教师</v>
      </c>
      <c r="G158" s="62" t="str">
        <f>VLOOKUP($D$3:$D$213,职称信息表!$B$3:$F$161,5,FALSE)</f>
        <v>中级</v>
      </c>
      <c r="H158" s="60">
        <f>VLOOKUP(D158:D368,工作量!C158:H390,6,FALSE)</f>
        <v>267.512</v>
      </c>
      <c r="I158" s="60">
        <f>VLOOKUP(D158:D368,工作量!C158:J390,8,FALSE)</f>
        <v>42.668023456627182</v>
      </c>
      <c r="J158" s="53" t="e">
        <f>VLOOKUP($D$3:$D$213,#REF!,3,FALSE)</f>
        <v>#REF!</v>
      </c>
      <c r="K158" s="53"/>
      <c r="L158" s="61" t="e">
        <f t="shared" si="35"/>
        <v>#REF!</v>
      </c>
      <c r="M158" s="61">
        <v>140</v>
      </c>
      <c r="N158" s="60">
        <f t="shared" si="26"/>
        <v>42.434210526315795</v>
      </c>
      <c r="O158" s="53"/>
      <c r="P158" s="53"/>
      <c r="Q158" s="63">
        <f t="shared" si="27"/>
        <v>0</v>
      </c>
      <c r="R158" s="53"/>
      <c r="S158" s="53"/>
      <c r="T158" s="53"/>
      <c r="U158" s="53"/>
      <c r="V158" s="53"/>
      <c r="W158" s="57">
        <f t="shared" si="28"/>
        <v>0</v>
      </c>
      <c r="X158" s="63">
        <f t="shared" si="29"/>
        <v>0</v>
      </c>
      <c r="Y158" s="57"/>
      <c r="Z158" s="57"/>
      <c r="AA158" s="57"/>
      <c r="AB158" s="57">
        <f t="shared" si="30"/>
        <v>0</v>
      </c>
      <c r="AC158" s="57"/>
      <c r="AD158" s="53"/>
      <c r="AE158" s="57"/>
      <c r="AF158" s="57">
        <f t="shared" si="31"/>
        <v>0</v>
      </c>
      <c r="AG158" s="57"/>
      <c r="AH158" s="57">
        <f t="shared" si="32"/>
        <v>0</v>
      </c>
      <c r="AI158" s="63">
        <f t="shared" si="33"/>
        <v>0</v>
      </c>
      <c r="AJ158" s="87">
        <f t="shared" si="34"/>
        <v>85.102233982942977</v>
      </c>
      <c r="AK158" s="93"/>
    </row>
    <row r="159" spans="1:37" ht="14">
      <c r="A159" s="53">
        <v>157</v>
      </c>
      <c r="B159" s="54" t="s">
        <v>518</v>
      </c>
      <c r="C159" s="55" t="s">
        <v>360</v>
      </c>
      <c r="D159" s="56" t="s">
        <v>224</v>
      </c>
      <c r="E159" s="62" t="str">
        <f>VLOOKUP($D$3:$D$213,职称信息表!$B$3:$D$161,3,FALSE)</f>
        <v>讲师</v>
      </c>
      <c r="F159" s="62" t="str">
        <f>VLOOKUP($D$3:$D$213,职称信息表!$B$2:$E$161,4,FALSE)</f>
        <v>专任教师</v>
      </c>
      <c r="G159" s="62" t="str">
        <f>VLOOKUP($D$3:$D$213,职称信息表!$B$3:$F$161,5,FALSE)</f>
        <v>中级</v>
      </c>
      <c r="H159" s="60">
        <f>VLOOKUP(D159:D369,工作量!C159:H391,6,FALSE)</f>
        <v>176.04</v>
      </c>
      <c r="I159" s="60">
        <f>VLOOKUP(D159:D369,工作量!C159:J391,8,FALSE)</f>
        <v>28.07828751347472</v>
      </c>
      <c r="J159" s="53" t="e">
        <f>VLOOKUP($D$3:$D$213,#REF!,3,FALSE)</f>
        <v>#REF!</v>
      </c>
      <c r="K159" s="53"/>
      <c r="L159" s="61" t="e">
        <f t="shared" si="35"/>
        <v>#REF!</v>
      </c>
      <c r="M159" s="61">
        <v>84</v>
      </c>
      <c r="N159" s="60">
        <f t="shared" si="26"/>
        <v>65.460526315789465</v>
      </c>
      <c r="O159" s="53"/>
      <c r="P159" s="53"/>
      <c r="Q159" s="63">
        <f t="shared" si="27"/>
        <v>0</v>
      </c>
      <c r="R159" s="53"/>
      <c r="S159" s="53"/>
      <c r="T159" s="53"/>
      <c r="U159" s="53"/>
      <c r="V159" s="53"/>
      <c r="W159" s="57">
        <f t="shared" si="28"/>
        <v>0</v>
      </c>
      <c r="X159" s="63">
        <f t="shared" si="29"/>
        <v>0</v>
      </c>
      <c r="Y159" s="57"/>
      <c r="Z159" s="57"/>
      <c r="AA159" s="57"/>
      <c r="AB159" s="57">
        <f t="shared" si="30"/>
        <v>0</v>
      </c>
      <c r="AC159" s="57"/>
      <c r="AD159" s="53"/>
      <c r="AE159" s="57"/>
      <c r="AF159" s="57">
        <f t="shared" si="31"/>
        <v>0</v>
      </c>
      <c r="AG159" s="57"/>
      <c r="AH159" s="57">
        <f t="shared" si="32"/>
        <v>0</v>
      </c>
      <c r="AI159" s="63">
        <f t="shared" si="33"/>
        <v>0</v>
      </c>
      <c r="AJ159" s="87">
        <f t="shared" si="34"/>
        <v>93.538813829264186</v>
      </c>
      <c r="AK159" s="93"/>
    </row>
    <row r="160" spans="1:37" ht="14">
      <c r="A160" s="53">
        <v>158</v>
      </c>
      <c r="B160" s="54" t="s">
        <v>518</v>
      </c>
      <c r="C160" s="55" t="s">
        <v>370</v>
      </c>
      <c r="D160" s="56" t="s">
        <v>176</v>
      </c>
      <c r="E160" s="62" t="str">
        <f>VLOOKUP($D$3:$D$213,职称信息表!$B$3:$D$161,3,FALSE)</f>
        <v>实验师</v>
      </c>
      <c r="F160" s="62" t="str">
        <f>VLOOKUP($D$3:$D$213,职称信息表!$B$2:$E$161,4,FALSE)</f>
        <v>实验管理</v>
      </c>
      <c r="G160" s="62" t="str">
        <f>VLOOKUP($D$3:$D$213,职称信息表!$B$3:$F$161,5,FALSE)</f>
        <v>中级</v>
      </c>
      <c r="H160" s="60">
        <f>VLOOKUP(D160:D370,工作量!C160:H392,6,FALSE)</f>
        <v>572.00000000000011</v>
      </c>
      <c r="I160" s="60">
        <f>VLOOKUP(D160:D370,工作量!C160:J392,8,FALSE)</f>
        <v>91.233699487091258</v>
      </c>
      <c r="J160" s="53" t="e">
        <f>VLOOKUP($D$3:$D$213,#REF!,3,FALSE)</f>
        <v>#REF!</v>
      </c>
      <c r="K160" s="53" t="e">
        <f>VLOOKUP($D$3:$D$213,#REF!,3,FALSE)</f>
        <v>#REF!</v>
      </c>
      <c r="L160" s="61" t="e">
        <f t="shared" si="35"/>
        <v>#REF!</v>
      </c>
      <c r="M160" s="61">
        <v>103</v>
      </c>
      <c r="N160" s="60">
        <f t="shared" si="26"/>
        <v>57.648026315789473</v>
      </c>
      <c r="O160" s="53">
        <v>50</v>
      </c>
      <c r="P160" s="53"/>
      <c r="Q160" s="63">
        <f t="shared" si="27"/>
        <v>50</v>
      </c>
      <c r="R160" s="53"/>
      <c r="S160" s="53"/>
      <c r="T160" s="53"/>
      <c r="U160" s="53"/>
      <c r="V160" s="53"/>
      <c r="W160" s="57">
        <f t="shared" si="28"/>
        <v>0</v>
      </c>
      <c r="X160" s="63">
        <f t="shared" si="29"/>
        <v>50</v>
      </c>
      <c r="Y160" s="57"/>
      <c r="Z160" s="57"/>
      <c r="AA160" s="57"/>
      <c r="AB160" s="57">
        <f t="shared" si="30"/>
        <v>0</v>
      </c>
      <c r="AC160" s="57">
        <v>2</v>
      </c>
      <c r="AD160" s="53"/>
      <c r="AE160" s="57"/>
      <c r="AF160" s="57">
        <f t="shared" si="31"/>
        <v>2</v>
      </c>
      <c r="AG160" s="57"/>
      <c r="AH160" s="57">
        <f t="shared" si="32"/>
        <v>0</v>
      </c>
      <c r="AI160" s="63">
        <f t="shared" si="33"/>
        <v>2</v>
      </c>
      <c r="AJ160" s="87">
        <f t="shared" si="34"/>
        <v>200.88172580288074</v>
      </c>
      <c r="AK160" s="93"/>
    </row>
    <row r="161" spans="1:37" ht="14">
      <c r="A161" s="77">
        <v>159</v>
      </c>
      <c r="B161" s="78" t="s">
        <v>518</v>
      </c>
      <c r="C161" s="79">
        <v>41890</v>
      </c>
      <c r="D161" s="80" t="s">
        <v>334</v>
      </c>
      <c r="E161" s="77">
        <f>VLOOKUP($D$3:$D$213,职称信息表!$B$3:$D$161,3,FALSE)</f>
        <v>0</v>
      </c>
      <c r="F161" s="77" t="str">
        <f>VLOOKUP($D$3:$D$213,职称信息表!$B$2:$E$161,4,FALSE)</f>
        <v>专任教师</v>
      </c>
      <c r="G161" s="77" t="str">
        <f>VLOOKUP($D$3:$D$213,职称信息表!$B$3:$F$161,5,FALSE)</f>
        <v>高级</v>
      </c>
      <c r="H161" s="81">
        <f>VLOOKUP(D161:D371,工作量!C161:H393,6,FALSE)</f>
        <v>0</v>
      </c>
      <c r="I161" s="81">
        <f>VLOOKUP(D161:D371,工作量!C161:J393,8,FALSE)</f>
        <v>0</v>
      </c>
      <c r="J161" s="77"/>
      <c r="K161" s="77"/>
      <c r="L161" s="77"/>
      <c r="M161" s="77">
        <v>153</v>
      </c>
      <c r="N161" s="81">
        <f t="shared" si="26"/>
        <v>37.088815789473692</v>
      </c>
      <c r="O161" s="77"/>
      <c r="P161" s="77"/>
      <c r="Q161" s="77">
        <f t="shared" si="27"/>
        <v>0</v>
      </c>
      <c r="R161" s="77"/>
      <c r="S161" s="77"/>
      <c r="T161" s="77"/>
      <c r="U161" s="77"/>
      <c r="V161" s="77"/>
      <c r="W161" s="82">
        <f t="shared" si="28"/>
        <v>0</v>
      </c>
      <c r="X161" s="77">
        <f t="shared" si="29"/>
        <v>0</v>
      </c>
      <c r="Y161" s="82"/>
      <c r="Z161" s="82"/>
      <c r="AA161" s="82"/>
      <c r="AB161" s="82">
        <f t="shared" si="30"/>
        <v>0</v>
      </c>
      <c r="AC161" s="82"/>
      <c r="AD161" s="77"/>
      <c r="AE161" s="82"/>
      <c r="AF161" s="82">
        <f t="shared" si="31"/>
        <v>0</v>
      </c>
      <c r="AG161" s="82"/>
      <c r="AH161" s="82">
        <f t="shared" si="32"/>
        <v>0</v>
      </c>
      <c r="AI161" s="77">
        <f t="shared" si="33"/>
        <v>0</v>
      </c>
      <c r="AJ161" s="85">
        <f t="shared" si="34"/>
        <v>37.088815789473692</v>
      </c>
      <c r="AK161" s="91" t="s">
        <v>615</v>
      </c>
    </row>
    <row r="162" spans="1:37" ht="14">
      <c r="A162" s="69">
        <v>160</v>
      </c>
      <c r="B162" s="73" t="s">
        <v>518</v>
      </c>
      <c r="C162" s="75">
        <v>41942</v>
      </c>
      <c r="D162" s="64" t="s">
        <v>519</v>
      </c>
      <c r="E162" s="69" t="e">
        <f>VLOOKUP($D$3:$D$213,职称信息表!$B$3:$D$161,3,FALSE)</f>
        <v>#N/A</v>
      </c>
      <c r="F162" s="69" t="e">
        <f>VLOOKUP($D$3:$D$213,职称信息表!$B$2:$E$161,4,FALSE)</f>
        <v>#N/A</v>
      </c>
      <c r="G162" s="69" t="e">
        <f>VLOOKUP($D$3:$D$213,职称信息表!$B$3:$F$161,5,FALSE)</f>
        <v>#N/A</v>
      </c>
      <c r="H162" s="70">
        <f>VLOOKUP(D162:D372,工作量!C162:H394,6,FALSE)</f>
        <v>32</v>
      </c>
      <c r="I162" s="70">
        <f>VLOOKUP(D162:D372,工作量!C162:J394,8,FALSE)</f>
        <v>5.1039831880890203</v>
      </c>
      <c r="J162" s="69" t="e">
        <f>VLOOKUP($D$3:$D$213,#REF!,3,FALSE)</f>
        <v>#REF!</v>
      </c>
      <c r="K162" s="69"/>
      <c r="L162" s="69" t="e">
        <f>AVERAGE(J162:K162)</f>
        <v>#REF!</v>
      </c>
      <c r="M162" s="69">
        <v>143</v>
      </c>
      <c r="N162" s="70">
        <f t="shared" si="26"/>
        <v>41.20065789473685</v>
      </c>
      <c r="O162" s="69"/>
      <c r="P162" s="69"/>
      <c r="Q162" s="69">
        <f t="shared" si="27"/>
        <v>0</v>
      </c>
      <c r="R162" s="69"/>
      <c r="S162" s="69"/>
      <c r="T162" s="69"/>
      <c r="U162" s="69"/>
      <c r="V162" s="69"/>
      <c r="W162" s="71">
        <f t="shared" si="28"/>
        <v>0</v>
      </c>
      <c r="X162" s="69">
        <f t="shared" si="29"/>
        <v>0</v>
      </c>
      <c r="Y162" s="71"/>
      <c r="Z162" s="71"/>
      <c r="AA162" s="71"/>
      <c r="AB162" s="71">
        <f t="shared" si="30"/>
        <v>0</v>
      </c>
      <c r="AC162" s="71"/>
      <c r="AD162" s="69"/>
      <c r="AE162" s="71"/>
      <c r="AF162" s="71">
        <f t="shared" si="31"/>
        <v>0</v>
      </c>
      <c r="AG162" s="71"/>
      <c r="AH162" s="71">
        <f t="shared" si="32"/>
        <v>0</v>
      </c>
      <c r="AI162" s="69">
        <f t="shared" si="33"/>
        <v>0</v>
      </c>
      <c r="AJ162" s="86">
        <f t="shared" si="34"/>
        <v>46.304641082825867</v>
      </c>
      <c r="AK162" s="92" t="s">
        <v>565</v>
      </c>
    </row>
    <row r="163" spans="1:37" ht="14">
      <c r="A163" s="94">
        <v>161</v>
      </c>
      <c r="B163" s="54" t="s">
        <v>518</v>
      </c>
      <c r="C163" s="66" t="s">
        <v>8</v>
      </c>
      <c r="D163" s="95" t="s">
        <v>9</v>
      </c>
      <c r="E163" s="94" t="str">
        <f>VLOOKUP($D$3:$D$213,职称信息表!$B$3:$D$161,3,FALSE)</f>
        <v>教授</v>
      </c>
      <c r="F163" s="94" t="str">
        <f>VLOOKUP($D$3:$D$213,职称信息表!$B$2:$E$161,4,FALSE)</f>
        <v>专任教师</v>
      </c>
      <c r="G163" s="94" t="str">
        <f>VLOOKUP($D$3:$D$213,职称信息表!$B$3:$F$161,5,FALSE)</f>
        <v>正高</v>
      </c>
      <c r="H163" s="60">
        <f>VLOOKUP(D163:D373,工作量!C163:H395,6,FALSE)</f>
        <v>325</v>
      </c>
      <c r="I163" s="60">
        <f>VLOOKUP(D163:D373,工作量!C163:J395,8,FALSE)</f>
        <v>51.837329254029115</v>
      </c>
      <c r="J163" s="94" t="e">
        <f>VLOOKUP($D$3:$D$213,#REF!,3,FALSE)</f>
        <v>#REF!</v>
      </c>
      <c r="K163" s="94" t="e">
        <f>VLOOKUP($D$3:$D$213,#REF!,3,FALSE)</f>
        <v>#REF!</v>
      </c>
      <c r="L163" s="94" t="e">
        <f>AVERAGE(J163:K163)</f>
        <v>#REF!</v>
      </c>
      <c r="M163" s="94">
        <v>108</v>
      </c>
      <c r="N163" s="60">
        <f t="shared" si="26"/>
        <v>55.592105263157904</v>
      </c>
      <c r="O163" s="94"/>
      <c r="P163" s="94"/>
      <c r="Q163" s="94">
        <f t="shared" si="27"/>
        <v>0</v>
      </c>
      <c r="R163" s="94"/>
      <c r="S163" s="94"/>
      <c r="T163" s="94"/>
      <c r="U163" s="94"/>
      <c r="V163" s="94"/>
      <c r="W163" s="97">
        <f t="shared" si="28"/>
        <v>0</v>
      </c>
      <c r="X163" s="94">
        <f t="shared" si="29"/>
        <v>0</v>
      </c>
      <c r="Y163" s="97"/>
      <c r="Z163" s="97"/>
      <c r="AA163" s="97"/>
      <c r="AB163" s="97">
        <f t="shared" si="30"/>
        <v>0</v>
      </c>
      <c r="AC163" s="97"/>
      <c r="AD163" s="94"/>
      <c r="AE163" s="97"/>
      <c r="AF163" s="97">
        <f t="shared" si="31"/>
        <v>0</v>
      </c>
      <c r="AG163" s="97"/>
      <c r="AH163" s="97">
        <f t="shared" si="32"/>
        <v>0</v>
      </c>
      <c r="AI163" s="94">
        <f t="shared" si="33"/>
        <v>0</v>
      </c>
      <c r="AJ163" s="87">
        <f t="shared" si="34"/>
        <v>107.42943451718702</v>
      </c>
      <c r="AK163" s="93"/>
    </row>
    <row r="164" spans="1:37" ht="14">
      <c r="A164" s="53">
        <v>162</v>
      </c>
      <c r="B164" s="54" t="s">
        <v>518</v>
      </c>
      <c r="C164" s="55">
        <v>40159</v>
      </c>
      <c r="D164" s="56" t="s">
        <v>70</v>
      </c>
      <c r="E164" s="62" t="str">
        <f>VLOOKUP($D$3:$D$213,职称信息表!$B$3:$D$161,3,FALSE)</f>
        <v>实验师</v>
      </c>
      <c r="F164" s="62" t="str">
        <f>VLOOKUP($D$3:$D$213,职称信息表!$B$2:$E$161,4,FALSE)</f>
        <v>实验</v>
      </c>
      <c r="G164" s="62" t="str">
        <f>VLOOKUP($D$3:$D$213,职称信息表!$B$3:$F$161,5,FALSE)</f>
        <v>中级</v>
      </c>
      <c r="H164" s="60">
        <f>VLOOKUP(D164:D374,工作量!C164:H396,6,FALSE)</f>
        <v>446.488</v>
      </c>
      <c r="I164" s="60">
        <f>VLOOKUP(D164:D374,工作量!C164:J396,8,FALSE)</f>
        <v>71.214601427609082</v>
      </c>
      <c r="J164" s="53" t="e">
        <f>VLOOKUP($D$3:$D$213,#REF!,3,FALSE)</f>
        <v>#REF!</v>
      </c>
      <c r="K164" s="53" t="e">
        <f>VLOOKUP($D$3:$D$213,#REF!,3,FALSE)</f>
        <v>#REF!</v>
      </c>
      <c r="L164" s="61" t="e">
        <f>AVERAGE(J164:K164)</f>
        <v>#REF!</v>
      </c>
      <c r="M164" s="61">
        <v>8</v>
      </c>
      <c r="N164" s="60">
        <f t="shared" si="26"/>
        <v>96.71052631578948</v>
      </c>
      <c r="O164" s="53"/>
      <c r="P164" s="53"/>
      <c r="Q164" s="63">
        <f t="shared" si="27"/>
        <v>0</v>
      </c>
      <c r="R164" s="53"/>
      <c r="S164" s="53"/>
      <c r="T164" s="53"/>
      <c r="U164" s="53"/>
      <c r="V164" s="53"/>
      <c r="W164" s="57">
        <f t="shared" si="28"/>
        <v>0</v>
      </c>
      <c r="X164" s="63">
        <f t="shared" si="29"/>
        <v>0</v>
      </c>
      <c r="Y164" s="57">
        <v>15</v>
      </c>
      <c r="Z164" s="57"/>
      <c r="AA164" s="57"/>
      <c r="AB164" s="57">
        <f t="shared" si="30"/>
        <v>15</v>
      </c>
      <c r="AC164" s="57"/>
      <c r="AD164" s="53"/>
      <c r="AE164" s="57"/>
      <c r="AF164" s="57">
        <f t="shared" si="31"/>
        <v>0</v>
      </c>
      <c r="AG164" s="57"/>
      <c r="AH164" s="57">
        <f t="shared" si="32"/>
        <v>0</v>
      </c>
      <c r="AI164" s="63">
        <f t="shared" si="33"/>
        <v>15</v>
      </c>
      <c r="AJ164" s="87">
        <f t="shared" si="34"/>
        <v>182.92512774339855</v>
      </c>
      <c r="AK164" s="93"/>
    </row>
    <row r="165" spans="1:37" ht="14">
      <c r="A165" s="69">
        <v>163</v>
      </c>
      <c r="B165" s="73" t="s">
        <v>518</v>
      </c>
      <c r="C165" s="75">
        <v>42042</v>
      </c>
      <c r="D165" s="64" t="s">
        <v>520</v>
      </c>
      <c r="E165" s="69" t="e">
        <f>VLOOKUP($D$3:$D$213,职称信息表!$B$3:$D$161,3,FALSE)</f>
        <v>#N/A</v>
      </c>
      <c r="F165" s="69" t="e">
        <f>VLOOKUP($D$3:$D$213,职称信息表!$B$2:$E$161,4,FALSE)</f>
        <v>#N/A</v>
      </c>
      <c r="G165" s="69" t="e">
        <f>VLOOKUP($D$3:$D$213,职称信息表!$B$3:$F$161,5,FALSE)</f>
        <v>#N/A</v>
      </c>
      <c r="H165" s="70">
        <f>VLOOKUP(D165:D375,工作量!C165:H397,6,FALSE)</f>
        <v>0</v>
      </c>
      <c r="I165" s="70">
        <f>VLOOKUP(D165:D375,工作量!C165:J397,8,FALSE)</f>
        <v>0</v>
      </c>
      <c r="J165" s="69"/>
      <c r="K165" s="69"/>
      <c r="L165" s="69"/>
      <c r="M165" s="69">
        <v>153</v>
      </c>
      <c r="N165" s="70">
        <f t="shared" si="26"/>
        <v>37.088815789473692</v>
      </c>
      <c r="O165" s="69"/>
      <c r="P165" s="69"/>
      <c r="Q165" s="69">
        <f t="shared" si="27"/>
        <v>0</v>
      </c>
      <c r="R165" s="69"/>
      <c r="S165" s="69"/>
      <c r="T165" s="69"/>
      <c r="U165" s="69"/>
      <c r="V165" s="69"/>
      <c r="W165" s="71">
        <f t="shared" si="28"/>
        <v>0</v>
      </c>
      <c r="X165" s="69">
        <f t="shared" si="29"/>
        <v>0</v>
      </c>
      <c r="Y165" s="71"/>
      <c r="Z165" s="71"/>
      <c r="AA165" s="71"/>
      <c r="AB165" s="71">
        <f t="shared" si="30"/>
        <v>0</v>
      </c>
      <c r="AC165" s="71"/>
      <c r="AD165" s="69"/>
      <c r="AE165" s="71"/>
      <c r="AF165" s="71">
        <f t="shared" si="31"/>
        <v>0</v>
      </c>
      <c r="AG165" s="71"/>
      <c r="AH165" s="71">
        <f t="shared" si="32"/>
        <v>0</v>
      </c>
      <c r="AI165" s="69">
        <f t="shared" si="33"/>
        <v>0</v>
      </c>
      <c r="AJ165" s="86">
        <f t="shared" si="34"/>
        <v>37.088815789473692</v>
      </c>
      <c r="AK165" s="92" t="s">
        <v>565</v>
      </c>
    </row>
    <row r="166" spans="1:37" ht="14">
      <c r="A166" s="77">
        <v>164</v>
      </c>
      <c r="B166" s="78" t="s">
        <v>518</v>
      </c>
      <c r="C166" s="79">
        <v>42043</v>
      </c>
      <c r="D166" s="80" t="s">
        <v>521</v>
      </c>
      <c r="E166" s="77" t="e">
        <f>VLOOKUP($D$3:$D$213,职称信息表!$B$3:$D$161,3,FALSE)</f>
        <v>#N/A</v>
      </c>
      <c r="F166" s="77" t="e">
        <f>VLOOKUP($D$3:$D$213,职称信息表!$B$2:$E$161,4,FALSE)</f>
        <v>#N/A</v>
      </c>
      <c r="G166" s="77" t="e">
        <f>VLOOKUP($D$3:$D$213,职称信息表!$B$3:$F$161,5,FALSE)</f>
        <v>#N/A</v>
      </c>
      <c r="H166" s="81">
        <f>VLOOKUP(D166:D376,工作量!C166:H398,6,FALSE)</f>
        <v>199.8</v>
      </c>
      <c r="I166" s="81">
        <f>VLOOKUP(D166:D376,工作量!C166:J398,8,FALSE)</f>
        <v>31.867995030630823</v>
      </c>
      <c r="J166" s="77"/>
      <c r="K166" s="77" t="e">
        <f>VLOOKUP($D$3:$D$213,#REF!,3,FALSE)</f>
        <v>#REF!</v>
      </c>
      <c r="L166" s="77" t="e">
        <f>AVERAGE(J166:K166)</f>
        <v>#REF!</v>
      </c>
      <c r="M166" s="77">
        <v>36</v>
      </c>
      <c r="N166" s="81">
        <f t="shared" si="26"/>
        <v>85.19736842105263</v>
      </c>
      <c r="O166" s="77"/>
      <c r="P166" s="77"/>
      <c r="Q166" s="77">
        <f t="shared" si="27"/>
        <v>0</v>
      </c>
      <c r="R166" s="77"/>
      <c r="S166" s="77"/>
      <c r="T166" s="77"/>
      <c r="U166" s="77"/>
      <c r="V166" s="77"/>
      <c r="W166" s="82">
        <f t="shared" si="28"/>
        <v>0</v>
      </c>
      <c r="X166" s="77">
        <f t="shared" si="29"/>
        <v>0</v>
      </c>
      <c r="Y166" s="82"/>
      <c r="Z166" s="82"/>
      <c r="AA166" s="82"/>
      <c r="AB166" s="82">
        <f t="shared" si="30"/>
        <v>0</v>
      </c>
      <c r="AC166" s="82"/>
      <c r="AD166" s="77"/>
      <c r="AE166" s="82"/>
      <c r="AF166" s="82">
        <f t="shared" si="31"/>
        <v>0</v>
      </c>
      <c r="AG166" s="82"/>
      <c r="AH166" s="82">
        <f t="shared" si="32"/>
        <v>0</v>
      </c>
      <c r="AI166" s="77">
        <f t="shared" si="33"/>
        <v>0</v>
      </c>
      <c r="AJ166" s="85">
        <f t="shared" si="34"/>
        <v>117.06536345168345</v>
      </c>
      <c r="AK166" s="91" t="s">
        <v>615</v>
      </c>
    </row>
    <row r="167" spans="1:37" ht="14">
      <c r="A167" s="77">
        <v>165</v>
      </c>
      <c r="B167" s="78" t="s">
        <v>518</v>
      </c>
      <c r="C167" s="79">
        <v>42076</v>
      </c>
      <c r="D167" s="80" t="s">
        <v>522</v>
      </c>
      <c r="E167" s="77" t="e">
        <f>VLOOKUP($D$3:$D$213,职称信息表!$B$3:$D$161,3,FALSE)</f>
        <v>#N/A</v>
      </c>
      <c r="F167" s="77" t="e">
        <f>VLOOKUP($D$3:$D$213,职称信息表!$B$2:$E$161,4,FALSE)</f>
        <v>#N/A</v>
      </c>
      <c r="G167" s="77" t="e">
        <f>VLOOKUP($D$3:$D$213,职称信息表!$B$3:$F$161,5,FALSE)</f>
        <v>#N/A</v>
      </c>
      <c r="H167" s="81">
        <f>VLOOKUP(D167:D377,工作量!C167:H399,6,FALSE)</f>
        <v>0</v>
      </c>
      <c r="I167" s="81">
        <f>VLOOKUP(D167:D377,工作量!C167:J399,8,FALSE)</f>
        <v>0</v>
      </c>
      <c r="J167" s="77"/>
      <c r="K167" s="77"/>
      <c r="L167" s="77"/>
      <c r="M167" s="77">
        <v>153</v>
      </c>
      <c r="N167" s="81">
        <f t="shared" si="26"/>
        <v>37.088815789473692</v>
      </c>
      <c r="O167" s="77"/>
      <c r="P167" s="77"/>
      <c r="Q167" s="77">
        <f t="shared" si="27"/>
        <v>0</v>
      </c>
      <c r="R167" s="77"/>
      <c r="S167" s="77"/>
      <c r="T167" s="77"/>
      <c r="U167" s="77"/>
      <c r="V167" s="77"/>
      <c r="W167" s="82">
        <f t="shared" si="28"/>
        <v>0</v>
      </c>
      <c r="X167" s="77">
        <f t="shared" si="29"/>
        <v>0</v>
      </c>
      <c r="Y167" s="82"/>
      <c r="Z167" s="82"/>
      <c r="AA167" s="82"/>
      <c r="AB167" s="82">
        <f t="shared" si="30"/>
        <v>0</v>
      </c>
      <c r="AC167" s="82"/>
      <c r="AD167" s="77"/>
      <c r="AE167" s="82"/>
      <c r="AF167" s="82">
        <f t="shared" si="31"/>
        <v>0</v>
      </c>
      <c r="AG167" s="82"/>
      <c r="AH167" s="82">
        <f t="shared" si="32"/>
        <v>0</v>
      </c>
      <c r="AI167" s="77">
        <f t="shared" si="33"/>
        <v>0</v>
      </c>
      <c r="AJ167" s="85">
        <f t="shared" si="34"/>
        <v>37.088815789473692</v>
      </c>
      <c r="AK167" s="91" t="s">
        <v>615</v>
      </c>
    </row>
    <row r="168" spans="1:37" ht="14">
      <c r="A168" s="69">
        <v>166</v>
      </c>
      <c r="B168" s="73" t="s">
        <v>518</v>
      </c>
      <c r="C168" s="75">
        <v>42007</v>
      </c>
      <c r="D168" s="64" t="s">
        <v>523</v>
      </c>
      <c r="E168" s="69" t="e">
        <f>VLOOKUP($D$3:$D$213,职称信息表!$B$3:$D$161,3,FALSE)</f>
        <v>#N/A</v>
      </c>
      <c r="F168" s="69" t="e">
        <f>VLOOKUP($D$3:$D$213,职称信息表!$B$2:$E$161,4,FALSE)</f>
        <v>#N/A</v>
      </c>
      <c r="G168" s="69" t="e">
        <f>VLOOKUP($D$3:$D$213,职称信息表!$B$3:$F$161,5,FALSE)</f>
        <v>#N/A</v>
      </c>
      <c r="H168" s="70">
        <f>VLOOKUP(D168:D378,工作量!C168:H400,6,FALSE)</f>
        <v>6</v>
      </c>
      <c r="I168" s="70">
        <f>VLOOKUP(D168:D378,工作量!C168:J400,8,FALSE)</f>
        <v>0.95699684776669136</v>
      </c>
      <c r="J168" s="69"/>
      <c r="K168" s="69"/>
      <c r="L168" s="69"/>
      <c r="M168" s="69">
        <v>153</v>
      </c>
      <c r="N168" s="70">
        <f t="shared" si="26"/>
        <v>37.088815789473692</v>
      </c>
      <c r="O168" s="69"/>
      <c r="P168" s="69"/>
      <c r="Q168" s="69">
        <f t="shared" si="27"/>
        <v>0</v>
      </c>
      <c r="R168" s="69"/>
      <c r="S168" s="69"/>
      <c r="T168" s="69"/>
      <c r="U168" s="69"/>
      <c r="V168" s="69"/>
      <c r="W168" s="71">
        <f t="shared" si="28"/>
        <v>0</v>
      </c>
      <c r="X168" s="69">
        <f t="shared" si="29"/>
        <v>0</v>
      </c>
      <c r="Y168" s="71"/>
      <c r="Z168" s="71"/>
      <c r="AA168" s="71"/>
      <c r="AB168" s="71">
        <f t="shared" si="30"/>
        <v>0</v>
      </c>
      <c r="AC168" s="71"/>
      <c r="AD168" s="69"/>
      <c r="AE168" s="71"/>
      <c r="AF168" s="71">
        <f t="shared" si="31"/>
        <v>0</v>
      </c>
      <c r="AG168" s="71"/>
      <c r="AH168" s="71">
        <f t="shared" si="32"/>
        <v>0</v>
      </c>
      <c r="AI168" s="69">
        <f t="shared" si="33"/>
        <v>0</v>
      </c>
      <c r="AJ168" s="86">
        <f t="shared" si="34"/>
        <v>38.045812637240381</v>
      </c>
      <c r="AK168" s="92" t="s">
        <v>565</v>
      </c>
    </row>
    <row r="169" spans="1:37" ht="14">
      <c r="A169" s="77">
        <v>167</v>
      </c>
      <c r="B169" s="78" t="s">
        <v>518</v>
      </c>
      <c r="C169" s="79">
        <v>42087</v>
      </c>
      <c r="D169" s="80" t="s">
        <v>524</v>
      </c>
      <c r="E169" s="77" t="e">
        <f>VLOOKUP($D$3:$D$213,职称信息表!$B$3:$D$161,3,FALSE)</f>
        <v>#N/A</v>
      </c>
      <c r="F169" s="77" t="e">
        <f>VLOOKUP($D$3:$D$213,职称信息表!$B$2:$E$161,4,FALSE)</f>
        <v>#N/A</v>
      </c>
      <c r="G169" s="77" t="e">
        <f>VLOOKUP($D$3:$D$213,职称信息表!$B$3:$F$161,5,FALSE)</f>
        <v>#N/A</v>
      </c>
      <c r="H169" s="81">
        <f>VLOOKUP(D169:D379,工作量!C169:H401,6,FALSE)</f>
        <v>6</v>
      </c>
      <c r="I169" s="81">
        <f>VLOOKUP(D169:D379,工作量!C169:J401,8,FALSE)</f>
        <v>0.95699684776669136</v>
      </c>
      <c r="J169" s="77"/>
      <c r="K169" s="77"/>
      <c r="L169" s="77"/>
      <c r="M169" s="77">
        <v>153</v>
      </c>
      <c r="N169" s="81">
        <f t="shared" si="26"/>
        <v>37.088815789473692</v>
      </c>
      <c r="O169" s="77"/>
      <c r="P169" s="77"/>
      <c r="Q169" s="77">
        <f t="shared" si="27"/>
        <v>0</v>
      </c>
      <c r="R169" s="77"/>
      <c r="S169" s="77"/>
      <c r="T169" s="77"/>
      <c r="U169" s="77"/>
      <c r="V169" s="77"/>
      <c r="W169" s="82">
        <f t="shared" si="28"/>
        <v>0</v>
      </c>
      <c r="X169" s="77">
        <f t="shared" si="29"/>
        <v>0</v>
      </c>
      <c r="Y169" s="82"/>
      <c r="Z169" s="82"/>
      <c r="AA169" s="82"/>
      <c r="AB169" s="82">
        <f t="shared" si="30"/>
        <v>0</v>
      </c>
      <c r="AC169" s="82"/>
      <c r="AD169" s="77"/>
      <c r="AE169" s="82"/>
      <c r="AF169" s="82">
        <f t="shared" si="31"/>
        <v>0</v>
      </c>
      <c r="AG169" s="82"/>
      <c r="AH169" s="82">
        <f t="shared" si="32"/>
        <v>0</v>
      </c>
      <c r="AI169" s="77">
        <f t="shared" si="33"/>
        <v>0</v>
      </c>
      <c r="AJ169" s="85">
        <f t="shared" si="34"/>
        <v>38.045812637240381</v>
      </c>
      <c r="AK169" s="91" t="s">
        <v>615</v>
      </c>
    </row>
    <row r="170" spans="1:37" ht="14">
      <c r="A170" s="77">
        <v>168</v>
      </c>
      <c r="B170" s="78" t="s">
        <v>518</v>
      </c>
      <c r="C170" s="79">
        <v>42110</v>
      </c>
      <c r="D170" s="80" t="s">
        <v>525</v>
      </c>
      <c r="E170" s="77" t="e">
        <f>VLOOKUP($D$3:$D$213,职称信息表!$B$3:$D$161,3,FALSE)</f>
        <v>#N/A</v>
      </c>
      <c r="F170" s="77" t="e">
        <f>VLOOKUP($D$3:$D$213,职称信息表!$B$2:$E$161,4,FALSE)</f>
        <v>#N/A</v>
      </c>
      <c r="G170" s="77" t="e">
        <f>VLOOKUP($D$3:$D$213,职称信息表!$B$3:$F$161,5,FALSE)</f>
        <v>#N/A</v>
      </c>
      <c r="H170" s="81">
        <f>VLOOKUP(D170:D380,工作量!C170:H402,6,FALSE)</f>
        <v>0</v>
      </c>
      <c r="I170" s="81">
        <f>VLOOKUP(D170:D380,工作量!C170:J402,8,FALSE)</f>
        <v>0</v>
      </c>
      <c r="J170" s="77"/>
      <c r="K170" s="77"/>
      <c r="L170" s="77"/>
      <c r="M170" s="77">
        <v>153</v>
      </c>
      <c r="N170" s="81">
        <f t="shared" si="26"/>
        <v>37.088815789473692</v>
      </c>
      <c r="O170" s="77"/>
      <c r="P170" s="77"/>
      <c r="Q170" s="77">
        <f t="shared" si="27"/>
        <v>0</v>
      </c>
      <c r="R170" s="77"/>
      <c r="S170" s="77"/>
      <c r="T170" s="77"/>
      <c r="U170" s="77"/>
      <c r="V170" s="77"/>
      <c r="W170" s="82">
        <f t="shared" si="28"/>
        <v>0</v>
      </c>
      <c r="X170" s="77">
        <f t="shared" si="29"/>
        <v>0</v>
      </c>
      <c r="Y170" s="82"/>
      <c r="Z170" s="82"/>
      <c r="AA170" s="82"/>
      <c r="AB170" s="82">
        <f t="shared" si="30"/>
        <v>0</v>
      </c>
      <c r="AC170" s="82"/>
      <c r="AD170" s="77"/>
      <c r="AE170" s="82"/>
      <c r="AF170" s="82">
        <f t="shared" si="31"/>
        <v>0</v>
      </c>
      <c r="AG170" s="82"/>
      <c r="AH170" s="82">
        <f t="shared" si="32"/>
        <v>0</v>
      </c>
      <c r="AI170" s="77">
        <f t="shared" si="33"/>
        <v>0</v>
      </c>
      <c r="AJ170" s="85">
        <f t="shared" si="34"/>
        <v>37.088815789473692</v>
      </c>
      <c r="AK170" s="91" t="s">
        <v>615</v>
      </c>
    </row>
    <row r="171" spans="1:37" ht="14">
      <c r="A171" s="53">
        <v>169</v>
      </c>
      <c r="B171" s="54" t="s">
        <v>526</v>
      </c>
      <c r="C171" s="55" t="s">
        <v>41</v>
      </c>
      <c r="D171" s="56" t="s">
        <v>42</v>
      </c>
      <c r="E171" s="62" t="str">
        <f>VLOOKUP($D$3:$D$213,职称信息表!$B$3:$D$161,3,FALSE)</f>
        <v>教授</v>
      </c>
      <c r="F171" s="62" t="str">
        <f>VLOOKUP($D$3:$D$213,职称信息表!$B$2:$E$161,4,FALSE)</f>
        <v>专任教师</v>
      </c>
      <c r="G171" s="62" t="str">
        <f>VLOOKUP($D$3:$D$213,职称信息表!$B$3:$F$161,5,FALSE)</f>
        <v>正高</v>
      </c>
      <c r="H171" s="60">
        <f>VLOOKUP(D171:D381,工作量!C171:H403,6,FALSE)</f>
        <v>334.31679999999994</v>
      </c>
      <c r="I171" s="60">
        <f>VLOOKUP(D171:D381,工作量!C171:J403,8,FALSE)</f>
        <v>53.323353959241217</v>
      </c>
      <c r="J171" s="53" t="e">
        <f>VLOOKUP($D$3:$D$213,#REF!,3,FALSE)</f>
        <v>#REF!</v>
      </c>
      <c r="K171" s="53"/>
      <c r="L171" s="61" t="e">
        <f>AVERAGE(J171:K171)</f>
        <v>#REF!</v>
      </c>
      <c r="M171" s="61">
        <v>135</v>
      </c>
      <c r="N171" s="60">
        <f t="shared" si="26"/>
        <v>44.49013157894737</v>
      </c>
      <c r="O171" s="53"/>
      <c r="P171" s="53"/>
      <c r="Q171" s="63">
        <f t="shared" si="27"/>
        <v>0</v>
      </c>
      <c r="R171" s="53"/>
      <c r="S171" s="53"/>
      <c r="T171" s="53">
        <v>7</v>
      </c>
      <c r="U171" s="53"/>
      <c r="V171" s="53"/>
      <c r="W171" s="57">
        <f t="shared" si="28"/>
        <v>7</v>
      </c>
      <c r="X171" s="63">
        <f t="shared" si="29"/>
        <v>7</v>
      </c>
      <c r="Y171" s="57"/>
      <c r="Z171" s="57"/>
      <c r="AA171" s="57"/>
      <c r="AB171" s="57">
        <f t="shared" si="30"/>
        <v>0</v>
      </c>
      <c r="AC171" s="57">
        <v>5</v>
      </c>
      <c r="AD171" s="53"/>
      <c r="AE171" s="57"/>
      <c r="AF171" s="57">
        <f t="shared" si="31"/>
        <v>5</v>
      </c>
      <c r="AG171" s="57"/>
      <c r="AH171" s="57">
        <f t="shared" si="32"/>
        <v>0</v>
      </c>
      <c r="AI171" s="63">
        <f t="shared" si="33"/>
        <v>5</v>
      </c>
      <c r="AJ171" s="87">
        <f t="shared" si="34"/>
        <v>109.81348553818859</v>
      </c>
      <c r="AK171" s="93"/>
    </row>
    <row r="172" spans="1:37" ht="14">
      <c r="A172" s="77">
        <v>170</v>
      </c>
      <c r="B172" s="78" t="s">
        <v>526</v>
      </c>
      <c r="C172" s="79" t="s">
        <v>284</v>
      </c>
      <c r="D172" s="96" t="s">
        <v>620</v>
      </c>
      <c r="E172" s="77" t="str">
        <f>VLOOKUP($D$3:$D$213,职称信息表!$B$3:$D$161,3,FALSE)</f>
        <v>教授级高工</v>
      </c>
      <c r="F172" s="77" t="str">
        <f>VLOOKUP($D$3:$D$213,职称信息表!$B$2:$E$161,4,FALSE)</f>
        <v>专任教师</v>
      </c>
      <c r="G172" s="77" t="str">
        <f>VLOOKUP($D$3:$D$213,职称信息表!$B$3:$F$161,5,FALSE)</f>
        <v>正高</v>
      </c>
      <c r="H172" s="81">
        <f>VLOOKUP(D172:D382,工作量!C172:H404,6,FALSE)</f>
        <v>0</v>
      </c>
      <c r="I172" s="81">
        <f>VLOOKUP(D172:D382,工作量!C172:J404,8,FALSE)</f>
        <v>0</v>
      </c>
      <c r="J172" s="77"/>
      <c r="K172" s="77"/>
      <c r="L172" s="77"/>
      <c r="M172" s="77">
        <v>153</v>
      </c>
      <c r="N172" s="81">
        <f t="shared" si="26"/>
        <v>37.088815789473692</v>
      </c>
      <c r="O172" s="77"/>
      <c r="P172" s="77"/>
      <c r="Q172" s="77">
        <f t="shared" si="27"/>
        <v>0</v>
      </c>
      <c r="R172" s="77"/>
      <c r="S172" s="77"/>
      <c r="T172" s="77"/>
      <c r="U172" s="77"/>
      <c r="V172" s="77"/>
      <c r="W172" s="83">
        <f t="shared" si="28"/>
        <v>0</v>
      </c>
      <c r="X172" s="77">
        <f t="shared" si="29"/>
        <v>0</v>
      </c>
      <c r="Y172" s="83"/>
      <c r="Z172" s="83"/>
      <c r="AA172" s="83"/>
      <c r="AB172" s="83">
        <f t="shared" si="30"/>
        <v>0</v>
      </c>
      <c r="AC172" s="83"/>
      <c r="AD172" s="77"/>
      <c r="AE172" s="83"/>
      <c r="AF172" s="83">
        <f t="shared" si="31"/>
        <v>0</v>
      </c>
      <c r="AG172" s="83"/>
      <c r="AH172" s="83">
        <f t="shared" si="32"/>
        <v>0</v>
      </c>
      <c r="AI172" s="77">
        <f t="shared" si="33"/>
        <v>0</v>
      </c>
      <c r="AJ172" s="85">
        <f t="shared" si="34"/>
        <v>37.088815789473692</v>
      </c>
      <c r="AK172" s="91" t="s">
        <v>617</v>
      </c>
    </row>
    <row r="173" spans="1:37" ht="14">
      <c r="A173" s="77">
        <v>171</v>
      </c>
      <c r="B173" s="78" t="s">
        <v>526</v>
      </c>
      <c r="C173" s="79" t="s">
        <v>218</v>
      </c>
      <c r="D173" s="96" t="s">
        <v>245</v>
      </c>
      <c r="E173" s="77" t="str">
        <f>VLOOKUP($D$3:$D$213,职称信息表!$B$3:$D$161,3,FALSE)</f>
        <v>教授</v>
      </c>
      <c r="F173" s="77" t="str">
        <f>VLOOKUP($D$3:$D$213,职称信息表!$B$2:$E$161,4,FALSE)</f>
        <v>专任教师</v>
      </c>
      <c r="G173" s="77" t="str">
        <f>VLOOKUP($D$3:$D$213,职称信息表!$B$3:$F$161,5,FALSE)</f>
        <v>正高</v>
      </c>
      <c r="H173" s="81">
        <f>VLOOKUP(D173:D383,工作量!C173:H405,6,FALSE)</f>
        <v>0</v>
      </c>
      <c r="I173" s="81">
        <f>VLOOKUP(D173:D383,工作量!C173:J405,8,FALSE)</f>
        <v>0</v>
      </c>
      <c r="J173" s="77"/>
      <c r="K173" s="77"/>
      <c r="L173" s="77"/>
      <c r="M173" s="77">
        <v>153</v>
      </c>
      <c r="N173" s="81">
        <f t="shared" si="26"/>
        <v>37.088815789473692</v>
      </c>
      <c r="O173" s="77"/>
      <c r="P173" s="77"/>
      <c r="Q173" s="77">
        <f t="shared" si="27"/>
        <v>0</v>
      </c>
      <c r="R173" s="77"/>
      <c r="S173" s="77"/>
      <c r="T173" s="77"/>
      <c r="U173" s="77"/>
      <c r="V173" s="77"/>
      <c r="W173" s="83">
        <f t="shared" si="28"/>
        <v>0</v>
      </c>
      <c r="X173" s="77">
        <f t="shared" si="29"/>
        <v>0</v>
      </c>
      <c r="Y173" s="83"/>
      <c r="Z173" s="83"/>
      <c r="AA173" s="83"/>
      <c r="AB173" s="83">
        <f t="shared" si="30"/>
        <v>0</v>
      </c>
      <c r="AC173" s="83"/>
      <c r="AD173" s="77"/>
      <c r="AE173" s="83"/>
      <c r="AF173" s="83">
        <f t="shared" si="31"/>
        <v>0</v>
      </c>
      <c r="AG173" s="83"/>
      <c r="AH173" s="83">
        <f t="shared" si="32"/>
        <v>0</v>
      </c>
      <c r="AI173" s="77">
        <f t="shared" si="33"/>
        <v>0</v>
      </c>
      <c r="AJ173" s="85">
        <f t="shared" si="34"/>
        <v>37.088815789473692</v>
      </c>
      <c r="AK173" s="91" t="s">
        <v>610</v>
      </c>
    </row>
    <row r="174" spans="1:37" ht="14">
      <c r="A174" s="53">
        <v>172</v>
      </c>
      <c r="B174" s="54" t="s">
        <v>526</v>
      </c>
      <c r="C174" s="55" t="s">
        <v>10</v>
      </c>
      <c r="D174" s="56" t="s">
        <v>11</v>
      </c>
      <c r="E174" s="62" t="str">
        <f>VLOOKUP($D$3:$D$213,职称信息表!$B$3:$D$161,3,FALSE)</f>
        <v>副教授</v>
      </c>
      <c r="F174" s="62" t="str">
        <f>VLOOKUP($D$3:$D$213,职称信息表!$B$2:$E$161,4,FALSE)</f>
        <v>专任教师</v>
      </c>
      <c r="G174" s="62" t="str">
        <f>VLOOKUP($D$3:$D$213,职称信息表!$B$3:$F$161,5,FALSE)</f>
        <v>副高</v>
      </c>
      <c r="H174" s="60">
        <f>VLOOKUP(D174:D384,工作量!C174:H406,6,FALSE)</f>
        <v>656.52325000000008</v>
      </c>
      <c r="I174" s="60">
        <f>VLOOKUP(D174:D384,工作量!C174:J406,8,FALSE)</f>
        <v>100</v>
      </c>
      <c r="J174" s="53" t="e">
        <f>VLOOKUP($D$3:$D$213,#REF!,3,FALSE)</f>
        <v>#REF!</v>
      </c>
      <c r="K174" s="53"/>
      <c r="L174" s="61" t="e">
        <f t="shared" ref="L174:L188" si="36">AVERAGE(J174:K174)</f>
        <v>#REF!</v>
      </c>
      <c r="M174" s="61">
        <v>23</v>
      </c>
      <c r="N174" s="60">
        <f t="shared" si="26"/>
        <v>90.54276315789474</v>
      </c>
      <c r="O174" s="53">
        <v>45</v>
      </c>
      <c r="P174" s="53"/>
      <c r="Q174" s="63">
        <f t="shared" si="27"/>
        <v>45</v>
      </c>
      <c r="R174" s="53"/>
      <c r="S174" s="53"/>
      <c r="T174" s="53"/>
      <c r="U174" s="53"/>
      <c r="V174" s="53"/>
      <c r="W174" s="57">
        <f t="shared" si="28"/>
        <v>0</v>
      </c>
      <c r="X174" s="63">
        <f t="shared" si="29"/>
        <v>45</v>
      </c>
      <c r="Y174" s="57"/>
      <c r="Z174" s="57"/>
      <c r="AA174" s="57"/>
      <c r="AB174" s="57">
        <f t="shared" si="30"/>
        <v>0</v>
      </c>
      <c r="AC174" s="57"/>
      <c r="AD174" s="53"/>
      <c r="AE174" s="57"/>
      <c r="AF174" s="57">
        <f t="shared" si="31"/>
        <v>0</v>
      </c>
      <c r="AG174" s="57"/>
      <c r="AH174" s="57">
        <f t="shared" si="32"/>
        <v>0</v>
      </c>
      <c r="AI174" s="63">
        <f t="shared" si="33"/>
        <v>0</v>
      </c>
      <c r="AJ174" s="87">
        <f t="shared" si="34"/>
        <v>235.54276315789474</v>
      </c>
      <c r="AK174" s="93"/>
    </row>
    <row r="175" spans="1:37" ht="14">
      <c r="A175" s="53">
        <v>173</v>
      </c>
      <c r="B175" s="54" t="s">
        <v>526</v>
      </c>
      <c r="C175" s="55" t="s">
        <v>109</v>
      </c>
      <c r="D175" s="56" t="s">
        <v>110</v>
      </c>
      <c r="E175" s="62" t="str">
        <f>VLOOKUP($D$3:$D$213,职称信息表!$B$3:$D$161,3,FALSE)</f>
        <v>副教授</v>
      </c>
      <c r="F175" s="62" t="str">
        <f>VLOOKUP($D$3:$D$213,职称信息表!$B$2:$E$161,4,FALSE)</f>
        <v>专任教师</v>
      </c>
      <c r="G175" s="62" t="str">
        <f>VLOOKUP($D$3:$D$213,职称信息表!$B$3:$F$161,5,FALSE)</f>
        <v>副高</v>
      </c>
      <c r="H175" s="60">
        <f>VLOOKUP(D175:D385,工作量!C175:H407,6,FALSE)</f>
        <v>371.39750000000004</v>
      </c>
      <c r="I175" s="60">
        <f>VLOOKUP(D175:D385,工作量!C175:J407,8,FALSE)</f>
        <v>59.237706128071622</v>
      </c>
      <c r="J175" s="53" t="e">
        <f>VLOOKUP($D$3:$D$213,#REF!,3,FALSE)</f>
        <v>#REF!</v>
      </c>
      <c r="K175" s="53" t="e">
        <f>VLOOKUP($D$3:$D$213,#REF!,3,FALSE)</f>
        <v>#REF!</v>
      </c>
      <c r="L175" s="61" t="e">
        <f t="shared" si="36"/>
        <v>#REF!</v>
      </c>
      <c r="M175" s="61">
        <v>63</v>
      </c>
      <c r="N175" s="60">
        <f t="shared" si="26"/>
        <v>74.09539473684211</v>
      </c>
      <c r="O175" s="53"/>
      <c r="P175" s="53"/>
      <c r="Q175" s="63">
        <f t="shared" si="27"/>
        <v>0</v>
      </c>
      <c r="R175" s="53"/>
      <c r="S175" s="53"/>
      <c r="T175" s="53"/>
      <c r="U175" s="53"/>
      <c r="V175" s="53"/>
      <c r="W175" s="57">
        <f t="shared" si="28"/>
        <v>0</v>
      </c>
      <c r="X175" s="63">
        <f t="shared" si="29"/>
        <v>0</v>
      </c>
      <c r="Y175" s="57"/>
      <c r="Z175" s="57"/>
      <c r="AA175" s="57"/>
      <c r="AB175" s="57">
        <f t="shared" si="30"/>
        <v>0</v>
      </c>
      <c r="AC175" s="57"/>
      <c r="AD175" s="53"/>
      <c r="AE175" s="57"/>
      <c r="AF175" s="57">
        <f t="shared" si="31"/>
        <v>0</v>
      </c>
      <c r="AG175" s="57"/>
      <c r="AH175" s="57">
        <f t="shared" si="32"/>
        <v>0</v>
      </c>
      <c r="AI175" s="63">
        <f t="shared" si="33"/>
        <v>0</v>
      </c>
      <c r="AJ175" s="87">
        <f t="shared" si="34"/>
        <v>133.33310086491372</v>
      </c>
      <c r="AK175" s="93"/>
    </row>
    <row r="176" spans="1:37" ht="14">
      <c r="A176" s="53">
        <v>174</v>
      </c>
      <c r="B176" s="54" t="s">
        <v>526</v>
      </c>
      <c r="C176" s="55" t="s">
        <v>67</v>
      </c>
      <c r="D176" s="56" t="s">
        <v>68</v>
      </c>
      <c r="E176" s="62" t="str">
        <f>VLOOKUP($D$3:$D$213,职称信息表!$B$3:$D$161,3,FALSE)</f>
        <v>讲师</v>
      </c>
      <c r="F176" s="62" t="str">
        <f>VLOOKUP($D$3:$D$213,职称信息表!$B$2:$E$161,4,FALSE)</f>
        <v>专任教师</v>
      </c>
      <c r="G176" s="62" t="str">
        <f>VLOOKUP($D$3:$D$213,职称信息表!$B$3:$F$161,5,FALSE)</f>
        <v>中级</v>
      </c>
      <c r="H176" s="60">
        <f>VLOOKUP(D176:D386,工作量!C176:H408,6,FALSE)</f>
        <v>405</v>
      </c>
      <c r="I176" s="60">
        <f>VLOOKUP(D176:D386,工作量!C176:J408,8,FALSE)</f>
        <v>64.597287224251659</v>
      </c>
      <c r="J176" s="53" t="e">
        <f>VLOOKUP($D$3:$D$213,#REF!,3,FALSE)</f>
        <v>#REF!</v>
      </c>
      <c r="K176" s="53" t="e">
        <f>VLOOKUP($D$3:$D$213,#REF!,3,FALSE)</f>
        <v>#REF!</v>
      </c>
      <c r="L176" s="61" t="e">
        <f t="shared" si="36"/>
        <v>#REF!</v>
      </c>
      <c r="M176" s="61">
        <v>16</v>
      </c>
      <c r="N176" s="60">
        <f t="shared" si="26"/>
        <v>93.421052631578959</v>
      </c>
      <c r="O176" s="53"/>
      <c r="P176" s="53"/>
      <c r="Q176" s="63">
        <f t="shared" si="27"/>
        <v>0</v>
      </c>
      <c r="R176" s="53"/>
      <c r="S176" s="53"/>
      <c r="T176" s="53"/>
      <c r="U176" s="53"/>
      <c r="V176" s="53"/>
      <c r="W176" s="57">
        <f t="shared" si="28"/>
        <v>0</v>
      </c>
      <c r="X176" s="63">
        <f t="shared" si="29"/>
        <v>0</v>
      </c>
      <c r="Y176" s="57"/>
      <c r="Z176" s="57"/>
      <c r="AA176" s="57"/>
      <c r="AB176" s="57">
        <f t="shared" si="30"/>
        <v>0</v>
      </c>
      <c r="AC176" s="57"/>
      <c r="AD176" s="53"/>
      <c r="AE176" s="57"/>
      <c r="AF176" s="57">
        <f t="shared" si="31"/>
        <v>0</v>
      </c>
      <c r="AG176" s="57"/>
      <c r="AH176" s="57">
        <f t="shared" si="32"/>
        <v>0</v>
      </c>
      <c r="AI176" s="63">
        <f t="shared" si="33"/>
        <v>0</v>
      </c>
      <c r="AJ176" s="87">
        <f t="shared" si="34"/>
        <v>158.01833985583062</v>
      </c>
      <c r="AK176" s="93"/>
    </row>
    <row r="177" spans="1:37" ht="14">
      <c r="A177" s="53">
        <v>175</v>
      </c>
      <c r="B177" s="54" t="s">
        <v>526</v>
      </c>
      <c r="C177" s="55" t="s">
        <v>126</v>
      </c>
      <c r="D177" s="56" t="s">
        <v>127</v>
      </c>
      <c r="E177" s="62" t="str">
        <f>VLOOKUP($D$3:$D$213,职称信息表!$B$3:$D$161,3,FALSE)</f>
        <v>讲师</v>
      </c>
      <c r="F177" s="62" t="str">
        <f>VLOOKUP($D$3:$D$213,职称信息表!$B$2:$E$161,4,FALSE)</f>
        <v>专任教师</v>
      </c>
      <c r="G177" s="62" t="str">
        <f>VLOOKUP($D$3:$D$213,职称信息表!$B$3:$F$161,5,FALSE)</f>
        <v>中级</v>
      </c>
      <c r="H177" s="60">
        <f>VLOOKUP(D177:D387,工作量!C177:H409,6,FALSE)</f>
        <v>518.72149999999999</v>
      </c>
      <c r="I177" s="60">
        <f>VLOOKUP(D177:D387,工作量!C177:J409,8,FALSE)</f>
        <v>82.735806728134961</v>
      </c>
      <c r="J177" s="53" t="e">
        <f>VLOOKUP($D$3:$D$213,#REF!,3,FALSE)</f>
        <v>#REF!</v>
      </c>
      <c r="K177" s="53" t="e">
        <f>VLOOKUP($D$3:$D$213,#REF!,3,FALSE)</f>
        <v>#REF!</v>
      </c>
      <c r="L177" s="61" t="e">
        <f t="shared" si="36"/>
        <v>#REF!</v>
      </c>
      <c r="M177" s="61">
        <v>49</v>
      </c>
      <c r="N177" s="60">
        <f t="shared" si="26"/>
        <v>79.851973684210535</v>
      </c>
      <c r="O177" s="53">
        <v>35</v>
      </c>
      <c r="P177" s="53"/>
      <c r="Q177" s="63">
        <f t="shared" si="27"/>
        <v>35</v>
      </c>
      <c r="R177" s="53"/>
      <c r="S177" s="53"/>
      <c r="T177" s="53">
        <v>7</v>
      </c>
      <c r="U177" s="53"/>
      <c r="V177" s="53"/>
      <c r="W177" s="57">
        <f t="shared" si="28"/>
        <v>7</v>
      </c>
      <c r="X177" s="63">
        <f t="shared" si="29"/>
        <v>42</v>
      </c>
      <c r="Y177" s="57">
        <v>15</v>
      </c>
      <c r="Z177" s="57"/>
      <c r="AA177" s="57"/>
      <c r="AB177" s="57">
        <f t="shared" si="30"/>
        <v>15</v>
      </c>
      <c r="AC177" s="57">
        <v>10</v>
      </c>
      <c r="AD177" s="53"/>
      <c r="AE177" s="57"/>
      <c r="AF177" s="57">
        <f t="shared" si="31"/>
        <v>10</v>
      </c>
      <c r="AG177" s="57"/>
      <c r="AH177" s="57">
        <f t="shared" si="32"/>
        <v>0</v>
      </c>
      <c r="AI177" s="63">
        <f t="shared" si="33"/>
        <v>25</v>
      </c>
      <c r="AJ177" s="87">
        <f t="shared" si="34"/>
        <v>229.5877804123455</v>
      </c>
      <c r="AK177" s="93"/>
    </row>
    <row r="178" spans="1:37" ht="14">
      <c r="A178" s="53">
        <v>176</v>
      </c>
      <c r="B178" s="54" t="s">
        <v>526</v>
      </c>
      <c r="C178" s="55" t="s">
        <v>232</v>
      </c>
      <c r="D178" s="56" t="s">
        <v>233</v>
      </c>
      <c r="E178" s="62" t="str">
        <f>VLOOKUP($D$3:$D$213,职称信息表!$B$3:$D$161,3,FALSE)</f>
        <v>讲师</v>
      </c>
      <c r="F178" s="62" t="str">
        <f>VLOOKUP($D$3:$D$213,职称信息表!$B$2:$E$161,4,FALSE)</f>
        <v>专任教师</v>
      </c>
      <c r="G178" s="62" t="str">
        <f>VLOOKUP($D$3:$D$213,职称信息表!$B$3:$F$161,5,FALSE)</f>
        <v>中级</v>
      </c>
      <c r="H178" s="60">
        <f>VLOOKUP(D178:D388,工作量!C178:H410,6,FALSE)</f>
        <v>375</v>
      </c>
      <c r="I178" s="60">
        <f>VLOOKUP(D178:D388,工作量!C178:J410,8,FALSE)</f>
        <v>59.812302985418206</v>
      </c>
      <c r="J178" s="53"/>
      <c r="K178" s="53" t="e">
        <f>VLOOKUP($D$3:$D$213,#REF!,3,FALSE)</f>
        <v>#REF!</v>
      </c>
      <c r="L178" s="61" t="e">
        <f t="shared" si="36"/>
        <v>#REF!</v>
      </c>
      <c r="M178" s="61">
        <v>93</v>
      </c>
      <c r="N178" s="60">
        <f t="shared" si="26"/>
        <v>61.759868421052637</v>
      </c>
      <c r="O178" s="53"/>
      <c r="P178" s="53"/>
      <c r="Q178" s="63">
        <f t="shared" si="27"/>
        <v>0</v>
      </c>
      <c r="R178" s="53"/>
      <c r="S178" s="53"/>
      <c r="T178" s="53"/>
      <c r="U178" s="53"/>
      <c r="V178" s="53"/>
      <c r="W178" s="57">
        <f t="shared" si="28"/>
        <v>0</v>
      </c>
      <c r="X178" s="63">
        <f t="shared" si="29"/>
        <v>0</v>
      </c>
      <c r="Y178" s="57"/>
      <c r="Z178" s="57"/>
      <c r="AA178" s="57"/>
      <c r="AB178" s="57">
        <f t="shared" si="30"/>
        <v>0</v>
      </c>
      <c r="AC178" s="57"/>
      <c r="AD178" s="53"/>
      <c r="AE178" s="57"/>
      <c r="AF178" s="57">
        <f t="shared" si="31"/>
        <v>0</v>
      </c>
      <c r="AG178" s="57"/>
      <c r="AH178" s="57">
        <f t="shared" si="32"/>
        <v>0</v>
      </c>
      <c r="AI178" s="63">
        <f t="shared" si="33"/>
        <v>0</v>
      </c>
      <c r="AJ178" s="87">
        <f t="shared" si="34"/>
        <v>121.57217140647084</v>
      </c>
      <c r="AK178" s="93"/>
    </row>
    <row r="179" spans="1:37" ht="14">
      <c r="A179" s="69">
        <v>177</v>
      </c>
      <c r="B179" s="73" t="s">
        <v>526</v>
      </c>
      <c r="C179" s="75">
        <v>41985</v>
      </c>
      <c r="D179" s="64" t="s">
        <v>527</v>
      </c>
      <c r="E179" s="69" t="e">
        <f>VLOOKUP($D$3:$D$213,职称信息表!$B$3:$D$161,3,FALSE)</f>
        <v>#N/A</v>
      </c>
      <c r="F179" s="69" t="e">
        <f>VLOOKUP($D$3:$D$213,职称信息表!$B$2:$E$161,4,FALSE)</f>
        <v>#N/A</v>
      </c>
      <c r="G179" s="69" t="e">
        <f>VLOOKUP($D$3:$D$213,职称信息表!$B$3:$F$161,5,FALSE)</f>
        <v>#N/A</v>
      </c>
      <c r="H179" s="70">
        <f>VLOOKUP(D179:D389,工作量!C179:H411,6,FALSE)</f>
        <v>59</v>
      </c>
      <c r="I179" s="70">
        <f>VLOOKUP(D179:D389,工作量!C179:J411,8,FALSE)</f>
        <v>9.4104690030391307</v>
      </c>
      <c r="J179" s="69"/>
      <c r="K179" s="69" t="e">
        <f>VLOOKUP($D$3:$D$213,#REF!,3,FALSE)</f>
        <v>#REF!</v>
      </c>
      <c r="L179" s="69" t="e">
        <f t="shared" si="36"/>
        <v>#REF!</v>
      </c>
      <c r="M179" s="69">
        <v>22</v>
      </c>
      <c r="N179" s="70">
        <f t="shared" si="26"/>
        <v>90.953947368421055</v>
      </c>
      <c r="O179" s="69"/>
      <c r="P179" s="69"/>
      <c r="Q179" s="69">
        <f t="shared" si="27"/>
        <v>0</v>
      </c>
      <c r="R179" s="69"/>
      <c r="S179" s="69"/>
      <c r="T179" s="69"/>
      <c r="U179" s="69"/>
      <c r="V179" s="69"/>
      <c r="W179" s="71">
        <f t="shared" si="28"/>
        <v>0</v>
      </c>
      <c r="X179" s="69">
        <f t="shared" si="29"/>
        <v>0</v>
      </c>
      <c r="Y179" s="71"/>
      <c r="Z179" s="71"/>
      <c r="AA179" s="71"/>
      <c r="AB179" s="71">
        <f t="shared" si="30"/>
        <v>0</v>
      </c>
      <c r="AC179" s="71"/>
      <c r="AD179" s="69"/>
      <c r="AE179" s="71"/>
      <c r="AF179" s="71">
        <f t="shared" si="31"/>
        <v>0</v>
      </c>
      <c r="AG179" s="71"/>
      <c r="AH179" s="71">
        <f t="shared" si="32"/>
        <v>0</v>
      </c>
      <c r="AI179" s="69">
        <f t="shared" si="33"/>
        <v>0</v>
      </c>
      <c r="AJ179" s="86">
        <f t="shared" si="34"/>
        <v>100.36441637146018</v>
      </c>
      <c r="AK179" s="92" t="s">
        <v>565</v>
      </c>
    </row>
    <row r="180" spans="1:37" ht="14">
      <c r="A180" s="94">
        <v>178</v>
      </c>
      <c r="B180" s="54" t="s">
        <v>528</v>
      </c>
      <c r="C180" s="66" t="s">
        <v>24</v>
      </c>
      <c r="D180" s="95" t="s">
        <v>563</v>
      </c>
      <c r="E180" s="94" t="str">
        <f>VLOOKUP($D$3:$D$213,职称信息表!$B$3:$D$161,3,FALSE)</f>
        <v>教授</v>
      </c>
      <c r="F180" s="94" t="str">
        <f>VLOOKUP($D$3:$D$213,职称信息表!$B$2:$E$161,4,FALSE)</f>
        <v>专任教师</v>
      </c>
      <c r="G180" s="94" t="str">
        <f>VLOOKUP($D$3:$D$213,职称信息表!$B$3:$F$161,5,FALSE)</f>
        <v>正高</v>
      </c>
      <c r="H180" s="60">
        <f>VLOOKUP(D180:D390,工作量!C180:H412,6,FALSE)</f>
        <v>938.01650000000018</v>
      </c>
      <c r="I180" s="60">
        <f>VLOOKUP(D180:D390,工作量!C180:J412,8,FALSE)</f>
        <v>100</v>
      </c>
      <c r="J180" s="94"/>
      <c r="K180" s="94" t="e">
        <f>VLOOKUP($D$3:$D$213,#REF!,3,FALSE)</f>
        <v>#REF!</v>
      </c>
      <c r="L180" s="94" t="e">
        <f t="shared" si="36"/>
        <v>#REF!</v>
      </c>
      <c r="M180" s="94">
        <v>71</v>
      </c>
      <c r="N180" s="60">
        <f t="shared" si="26"/>
        <v>70.805921052631589</v>
      </c>
      <c r="O180" s="94">
        <v>68</v>
      </c>
      <c r="P180" s="94">
        <v>25</v>
      </c>
      <c r="Q180" s="94">
        <f t="shared" si="27"/>
        <v>93</v>
      </c>
      <c r="R180" s="94"/>
      <c r="S180" s="94"/>
      <c r="T180" s="94"/>
      <c r="U180" s="94"/>
      <c r="V180" s="94"/>
      <c r="W180" s="97">
        <f t="shared" si="28"/>
        <v>0</v>
      </c>
      <c r="X180" s="94">
        <f t="shared" si="29"/>
        <v>93</v>
      </c>
      <c r="Y180" s="97"/>
      <c r="Z180" s="97"/>
      <c r="AA180" s="97"/>
      <c r="AB180" s="97">
        <f t="shared" si="30"/>
        <v>0</v>
      </c>
      <c r="AC180" s="97"/>
      <c r="AD180" s="94"/>
      <c r="AE180" s="97"/>
      <c r="AF180" s="97">
        <f t="shared" si="31"/>
        <v>0</v>
      </c>
      <c r="AG180" s="97"/>
      <c r="AH180" s="97">
        <f t="shared" si="32"/>
        <v>0</v>
      </c>
      <c r="AI180" s="94">
        <f t="shared" si="33"/>
        <v>0</v>
      </c>
      <c r="AJ180" s="87">
        <f t="shared" si="34"/>
        <v>263.80592105263156</v>
      </c>
      <c r="AK180" s="93"/>
    </row>
    <row r="181" spans="1:37" ht="14">
      <c r="A181" s="94">
        <v>179</v>
      </c>
      <c r="B181" s="54" t="s">
        <v>528</v>
      </c>
      <c r="C181" s="66" t="s">
        <v>99</v>
      </c>
      <c r="D181" s="95" t="s">
        <v>100</v>
      </c>
      <c r="E181" s="94" t="str">
        <f>VLOOKUP($D$3:$D$213,职称信息表!$B$3:$D$161,3,FALSE)</f>
        <v>教授</v>
      </c>
      <c r="F181" s="94" t="str">
        <f>VLOOKUP($D$3:$D$213,职称信息表!$B$2:$E$161,4,FALSE)</f>
        <v>专任教师</v>
      </c>
      <c r="G181" s="94" t="str">
        <f>VLOOKUP($D$3:$D$213,职称信息表!$B$3:$F$161,5,FALSE)</f>
        <v>正高</v>
      </c>
      <c r="H181" s="60">
        <f>VLOOKUP(D181:D391,工作量!C181:H413,6,FALSE)</f>
        <v>909.46929999999986</v>
      </c>
      <c r="I181" s="60">
        <f>VLOOKUP(D181:D391,工作量!C181:J413,8,FALSE)</f>
        <v>100</v>
      </c>
      <c r="J181" s="94"/>
      <c r="K181" s="94" t="e">
        <f>VLOOKUP($D$3:$D$213,#REF!,3,FALSE)</f>
        <v>#REF!</v>
      </c>
      <c r="L181" s="94" t="e">
        <f t="shared" si="36"/>
        <v>#REF!</v>
      </c>
      <c r="M181" s="94">
        <v>33</v>
      </c>
      <c r="N181" s="60">
        <f t="shared" si="26"/>
        <v>86.430921052631589</v>
      </c>
      <c r="O181" s="94"/>
      <c r="P181" s="94"/>
      <c r="Q181" s="94">
        <f t="shared" si="27"/>
        <v>0</v>
      </c>
      <c r="R181" s="94"/>
      <c r="S181" s="94"/>
      <c r="T181" s="94"/>
      <c r="U181" s="94"/>
      <c r="V181" s="94"/>
      <c r="W181" s="97">
        <f t="shared" si="28"/>
        <v>0</v>
      </c>
      <c r="X181" s="94">
        <f t="shared" si="29"/>
        <v>0</v>
      </c>
      <c r="Y181" s="97">
        <v>15</v>
      </c>
      <c r="Z181" s="97"/>
      <c r="AA181" s="97"/>
      <c r="AB181" s="97">
        <f t="shared" si="30"/>
        <v>15</v>
      </c>
      <c r="AC181" s="97">
        <v>30</v>
      </c>
      <c r="AD181" s="94"/>
      <c r="AE181" s="97"/>
      <c r="AF181" s="97">
        <f t="shared" si="31"/>
        <v>30</v>
      </c>
      <c r="AG181" s="97"/>
      <c r="AH181" s="97">
        <f t="shared" si="32"/>
        <v>0</v>
      </c>
      <c r="AI181" s="94">
        <f t="shared" si="33"/>
        <v>45</v>
      </c>
      <c r="AJ181" s="87">
        <f t="shared" si="34"/>
        <v>231.43092105263159</v>
      </c>
      <c r="AK181" s="93"/>
    </row>
    <row r="182" spans="1:37" ht="14">
      <c r="A182" s="53">
        <v>180</v>
      </c>
      <c r="B182" s="54" t="s">
        <v>528</v>
      </c>
      <c r="C182" s="55" t="s">
        <v>27</v>
      </c>
      <c r="D182" s="56" t="s">
        <v>28</v>
      </c>
      <c r="E182" s="62" t="str">
        <f>VLOOKUP($D$3:$D$213,职称信息表!$B$3:$D$161,3,FALSE)</f>
        <v>副教授</v>
      </c>
      <c r="F182" s="62" t="str">
        <f>VLOOKUP($D$3:$D$213,职称信息表!$B$2:$E$161,4,FALSE)</f>
        <v>专任教师</v>
      </c>
      <c r="G182" s="62" t="str">
        <f>VLOOKUP($D$3:$D$213,职称信息表!$B$3:$F$161,5,FALSE)</f>
        <v>副高</v>
      </c>
      <c r="H182" s="60">
        <f>VLOOKUP(D182:D392,工作量!C182:H414,6,FALSE)</f>
        <v>2381.2799999999997</v>
      </c>
      <c r="I182" s="60">
        <f>VLOOKUP(D182:D392,工作量!C182:J414,8,FALSE)</f>
        <v>100</v>
      </c>
      <c r="J182" s="53" t="e">
        <f>VLOOKUP($D$3:$D$213,#REF!,3,FALSE)</f>
        <v>#REF!</v>
      </c>
      <c r="K182" s="53" t="e">
        <f>VLOOKUP($D$3:$D$213,#REF!,3,FALSE)</f>
        <v>#REF!</v>
      </c>
      <c r="L182" s="61" t="e">
        <f t="shared" si="36"/>
        <v>#REF!</v>
      </c>
      <c r="M182" s="61">
        <v>121</v>
      </c>
      <c r="N182" s="60">
        <f t="shared" si="26"/>
        <v>50.246710526315795</v>
      </c>
      <c r="O182" s="53">
        <v>130.5</v>
      </c>
      <c r="P182" s="53"/>
      <c r="Q182" s="63">
        <f t="shared" si="27"/>
        <v>130.5</v>
      </c>
      <c r="R182" s="53"/>
      <c r="S182" s="53"/>
      <c r="T182" s="53"/>
      <c r="U182" s="53"/>
      <c r="V182" s="53"/>
      <c r="W182" s="57">
        <f t="shared" si="28"/>
        <v>0</v>
      </c>
      <c r="X182" s="63">
        <f t="shared" si="29"/>
        <v>130.5</v>
      </c>
      <c r="Y182" s="57"/>
      <c r="Z182" s="57"/>
      <c r="AA182" s="57"/>
      <c r="AB182" s="57">
        <f t="shared" si="30"/>
        <v>0</v>
      </c>
      <c r="AC182" s="57">
        <v>16</v>
      </c>
      <c r="AD182" s="53"/>
      <c r="AE182" s="57">
        <v>40</v>
      </c>
      <c r="AF182" s="57">
        <f t="shared" si="31"/>
        <v>56</v>
      </c>
      <c r="AG182" s="57"/>
      <c r="AH182" s="57">
        <f t="shared" si="32"/>
        <v>0</v>
      </c>
      <c r="AI182" s="63">
        <f t="shared" si="33"/>
        <v>56</v>
      </c>
      <c r="AJ182" s="87">
        <f t="shared" si="34"/>
        <v>336.74671052631578</v>
      </c>
      <c r="AK182" s="93"/>
    </row>
    <row r="183" spans="1:37" ht="14">
      <c r="A183" s="53">
        <v>181</v>
      </c>
      <c r="B183" s="54" t="s">
        <v>528</v>
      </c>
      <c r="C183" s="55" t="s">
        <v>145</v>
      </c>
      <c r="D183" s="56" t="s">
        <v>146</v>
      </c>
      <c r="E183" s="62" t="str">
        <f>VLOOKUP($D$3:$D$213,职称信息表!$B$3:$D$161,3,FALSE)</f>
        <v>副教授</v>
      </c>
      <c r="F183" s="62" t="str">
        <f>VLOOKUP($D$3:$D$213,职称信息表!$B$2:$E$161,4,FALSE)</f>
        <v>专任教师</v>
      </c>
      <c r="G183" s="62" t="str">
        <f>VLOOKUP($D$3:$D$213,职称信息表!$B$3:$F$161,5,FALSE)</f>
        <v>副高</v>
      </c>
      <c r="H183" s="60">
        <f>VLOOKUP(D183:D393,工作量!C183:H415,6,FALSE)</f>
        <v>622.36</v>
      </c>
      <c r="I183" s="60">
        <f>VLOOKUP(D183:D393,工作量!C183:J415,8,FALSE)</f>
        <v>99.266093029346337</v>
      </c>
      <c r="J183" s="53" t="e">
        <f>VLOOKUP($D$3:$D$213,#REF!,3,FALSE)</f>
        <v>#REF!</v>
      </c>
      <c r="K183" s="53" t="e">
        <f>VLOOKUP($D$3:$D$213,#REF!,3,FALSE)</f>
        <v>#REF!</v>
      </c>
      <c r="L183" s="61" t="e">
        <f t="shared" si="36"/>
        <v>#REF!</v>
      </c>
      <c r="M183" s="61">
        <v>60</v>
      </c>
      <c r="N183" s="60">
        <f t="shared" si="26"/>
        <v>75.328947368421055</v>
      </c>
      <c r="O183" s="53"/>
      <c r="P183" s="53"/>
      <c r="Q183" s="63">
        <f t="shared" si="27"/>
        <v>0</v>
      </c>
      <c r="R183" s="53"/>
      <c r="S183" s="53"/>
      <c r="T183" s="53"/>
      <c r="U183" s="53"/>
      <c r="V183" s="53"/>
      <c r="W183" s="57">
        <f t="shared" si="28"/>
        <v>0</v>
      </c>
      <c r="X183" s="63">
        <f t="shared" si="29"/>
        <v>0</v>
      </c>
      <c r="Y183" s="57"/>
      <c r="Z183" s="57"/>
      <c r="AA183" s="57"/>
      <c r="AB183" s="57">
        <f t="shared" si="30"/>
        <v>0</v>
      </c>
      <c r="AC183" s="57"/>
      <c r="AD183" s="53"/>
      <c r="AE183" s="57"/>
      <c r="AF183" s="57">
        <f t="shared" si="31"/>
        <v>0</v>
      </c>
      <c r="AG183" s="57"/>
      <c r="AH183" s="57">
        <f t="shared" si="32"/>
        <v>0</v>
      </c>
      <c r="AI183" s="63">
        <f t="shared" si="33"/>
        <v>0</v>
      </c>
      <c r="AJ183" s="87">
        <f t="shared" si="34"/>
        <v>174.59504039776738</v>
      </c>
      <c r="AK183" s="93"/>
    </row>
    <row r="184" spans="1:37" ht="14">
      <c r="A184" s="53">
        <v>182</v>
      </c>
      <c r="B184" s="54" t="s">
        <v>528</v>
      </c>
      <c r="C184" s="55" t="s">
        <v>368</v>
      </c>
      <c r="D184" s="56" t="s">
        <v>192</v>
      </c>
      <c r="E184" s="62" t="str">
        <f>VLOOKUP($D$3:$D$213,职称信息表!$B$3:$D$161,3,FALSE)</f>
        <v>副教授</v>
      </c>
      <c r="F184" s="62" t="str">
        <f>VLOOKUP($D$3:$D$213,职称信息表!$B$2:$E$161,4,FALSE)</f>
        <v>专任教师</v>
      </c>
      <c r="G184" s="62" t="str">
        <f>VLOOKUP($D$3:$D$213,职称信息表!$B$3:$F$161,5,FALSE)</f>
        <v>副高</v>
      </c>
      <c r="H184" s="60">
        <f>VLOOKUP(D184:D394,工作量!C184:H416,6,FALSE)</f>
        <v>678.46400000000006</v>
      </c>
      <c r="I184" s="60">
        <f>VLOOKUP(D184:D394,工作量!C184:J416,8,FALSE)</f>
        <v>100</v>
      </c>
      <c r="J184" s="53" t="e">
        <f>VLOOKUP($D$3:$D$213,#REF!,3,FALSE)</f>
        <v>#REF!</v>
      </c>
      <c r="K184" s="53" t="e">
        <f>VLOOKUP($D$3:$D$213,#REF!,3,FALSE)</f>
        <v>#REF!</v>
      </c>
      <c r="L184" s="61" t="e">
        <f t="shared" si="36"/>
        <v>#REF!</v>
      </c>
      <c r="M184" s="61">
        <v>7</v>
      </c>
      <c r="N184" s="60">
        <f t="shared" si="26"/>
        <v>97.121710526315795</v>
      </c>
      <c r="O184" s="53"/>
      <c r="P184" s="53"/>
      <c r="Q184" s="63">
        <f t="shared" si="27"/>
        <v>0</v>
      </c>
      <c r="R184" s="53"/>
      <c r="S184" s="53"/>
      <c r="T184" s="53"/>
      <c r="U184" s="53"/>
      <c r="V184" s="53"/>
      <c r="W184" s="57">
        <f t="shared" si="28"/>
        <v>0</v>
      </c>
      <c r="X184" s="63">
        <f t="shared" si="29"/>
        <v>0</v>
      </c>
      <c r="Y184" s="57"/>
      <c r="Z184" s="57"/>
      <c r="AA184" s="57"/>
      <c r="AB184" s="57">
        <f t="shared" si="30"/>
        <v>0</v>
      </c>
      <c r="AC184" s="57"/>
      <c r="AD184" s="53"/>
      <c r="AE184" s="57"/>
      <c r="AF184" s="57">
        <f t="shared" si="31"/>
        <v>0</v>
      </c>
      <c r="AG184" s="57"/>
      <c r="AH184" s="57">
        <f t="shared" si="32"/>
        <v>0</v>
      </c>
      <c r="AI184" s="63">
        <f t="shared" si="33"/>
        <v>0</v>
      </c>
      <c r="AJ184" s="87">
        <f t="shared" si="34"/>
        <v>197.12171052631578</v>
      </c>
      <c r="AK184" s="93"/>
    </row>
    <row r="185" spans="1:37" ht="14">
      <c r="A185" s="53">
        <v>183</v>
      </c>
      <c r="B185" s="54" t="s">
        <v>528</v>
      </c>
      <c r="C185" s="55" t="s">
        <v>63</v>
      </c>
      <c r="D185" s="56" t="s">
        <v>64</v>
      </c>
      <c r="E185" s="62" t="str">
        <f>VLOOKUP($D$3:$D$213,职称信息表!$B$3:$D$161,3,FALSE)</f>
        <v>副教授</v>
      </c>
      <c r="F185" s="62" t="str">
        <f>VLOOKUP($D$3:$D$213,职称信息表!$B$2:$E$161,4,FALSE)</f>
        <v>实验</v>
      </c>
      <c r="G185" s="62" t="str">
        <f>VLOOKUP($D$3:$D$213,职称信息表!$B$3:$F$161,5,FALSE)</f>
        <v>副高</v>
      </c>
      <c r="H185" s="60">
        <f>VLOOKUP(D185:D395,工作量!C185:H417,6,FALSE)</f>
        <v>250</v>
      </c>
      <c r="I185" s="60">
        <f>VLOOKUP(D185:D395,工作量!C185:J417,8,FALSE)</f>
        <v>39.874868656945473</v>
      </c>
      <c r="J185" s="53" t="e">
        <f>VLOOKUP($D$3:$D$213,#REF!,3,FALSE)</f>
        <v>#REF!</v>
      </c>
      <c r="K185" s="53" t="e">
        <f>VLOOKUP($D$3:$D$213,#REF!,3,FALSE)</f>
        <v>#REF!</v>
      </c>
      <c r="L185" s="61" t="e">
        <f t="shared" si="36"/>
        <v>#REF!</v>
      </c>
      <c r="M185" s="61">
        <v>79</v>
      </c>
      <c r="N185" s="60">
        <f t="shared" si="26"/>
        <v>67.516447368421055</v>
      </c>
      <c r="O185" s="53"/>
      <c r="P185" s="53"/>
      <c r="Q185" s="63">
        <f t="shared" si="27"/>
        <v>0</v>
      </c>
      <c r="R185" s="53"/>
      <c r="S185" s="53"/>
      <c r="T185" s="53"/>
      <c r="U185" s="53"/>
      <c r="V185" s="53"/>
      <c r="W185" s="57">
        <f t="shared" si="28"/>
        <v>0</v>
      </c>
      <c r="X185" s="63">
        <f t="shared" si="29"/>
        <v>0</v>
      </c>
      <c r="Y185" s="57"/>
      <c r="Z185" s="57"/>
      <c r="AA185" s="57"/>
      <c r="AB185" s="57">
        <f t="shared" si="30"/>
        <v>0</v>
      </c>
      <c r="AC185" s="57"/>
      <c r="AD185" s="53"/>
      <c r="AE185" s="57"/>
      <c r="AF185" s="57">
        <f t="shared" si="31"/>
        <v>0</v>
      </c>
      <c r="AG185" s="57"/>
      <c r="AH185" s="57">
        <f t="shared" si="32"/>
        <v>0</v>
      </c>
      <c r="AI185" s="63">
        <f t="shared" si="33"/>
        <v>0</v>
      </c>
      <c r="AJ185" s="87">
        <f t="shared" si="34"/>
        <v>107.39131602536654</v>
      </c>
      <c r="AK185" s="93"/>
    </row>
    <row r="186" spans="1:37" ht="14">
      <c r="A186" s="53">
        <v>184</v>
      </c>
      <c r="B186" s="54" t="s">
        <v>528</v>
      </c>
      <c r="C186" s="55" t="s">
        <v>29</v>
      </c>
      <c r="D186" s="56" t="s">
        <v>30</v>
      </c>
      <c r="E186" s="62" t="str">
        <f>VLOOKUP($D$3:$D$213,职称信息表!$B$3:$D$161,3,FALSE)</f>
        <v>高级实验师</v>
      </c>
      <c r="F186" s="62" t="str">
        <f>VLOOKUP($D$3:$D$213,职称信息表!$B$2:$E$161,4,FALSE)</f>
        <v>实验</v>
      </c>
      <c r="G186" s="62" t="str">
        <f>VLOOKUP($D$3:$D$213,职称信息表!$B$3:$F$161,5,FALSE)</f>
        <v>副高</v>
      </c>
      <c r="H186" s="60">
        <f>VLOOKUP(D186:D396,工作量!C186:H418,6,FALSE)</f>
        <v>898.04</v>
      </c>
      <c r="I186" s="60">
        <f>VLOOKUP(D186:D396,工作量!C186:J418,8,FALSE)</f>
        <v>100</v>
      </c>
      <c r="J186" s="53" t="e">
        <f>VLOOKUP($D$3:$D$213,#REF!,3,FALSE)</f>
        <v>#REF!</v>
      </c>
      <c r="K186" s="53" t="e">
        <f>VLOOKUP($D$3:$D$213,#REF!,3,FALSE)</f>
        <v>#REF!</v>
      </c>
      <c r="L186" s="61" t="e">
        <f t="shared" si="36"/>
        <v>#REF!</v>
      </c>
      <c r="M186" s="61">
        <v>66</v>
      </c>
      <c r="N186" s="60">
        <f t="shared" si="26"/>
        <v>72.861842105263165</v>
      </c>
      <c r="O186" s="53"/>
      <c r="P186" s="53"/>
      <c r="Q186" s="63">
        <f t="shared" si="27"/>
        <v>0</v>
      </c>
      <c r="R186" s="53"/>
      <c r="S186" s="53"/>
      <c r="T186" s="53"/>
      <c r="U186" s="53"/>
      <c r="V186" s="53"/>
      <c r="W186" s="57">
        <f t="shared" si="28"/>
        <v>0</v>
      </c>
      <c r="X186" s="63">
        <f t="shared" si="29"/>
        <v>0</v>
      </c>
      <c r="Y186" s="57"/>
      <c r="Z186" s="57"/>
      <c r="AA186" s="57"/>
      <c r="AB186" s="57">
        <f t="shared" si="30"/>
        <v>0</v>
      </c>
      <c r="AC186" s="57"/>
      <c r="AD186" s="53"/>
      <c r="AE186" s="57">
        <v>30</v>
      </c>
      <c r="AF186" s="57">
        <f t="shared" si="31"/>
        <v>30</v>
      </c>
      <c r="AG186" s="57"/>
      <c r="AH186" s="57">
        <f t="shared" si="32"/>
        <v>0</v>
      </c>
      <c r="AI186" s="63">
        <f t="shared" si="33"/>
        <v>30</v>
      </c>
      <c r="AJ186" s="87">
        <f t="shared" si="34"/>
        <v>202.86184210526318</v>
      </c>
      <c r="AK186" s="93"/>
    </row>
    <row r="187" spans="1:37" ht="14">
      <c r="A187" s="53">
        <v>185</v>
      </c>
      <c r="B187" s="54" t="s">
        <v>528</v>
      </c>
      <c r="C187" s="55" t="s">
        <v>12</v>
      </c>
      <c r="D187" s="56" t="s">
        <v>13</v>
      </c>
      <c r="E187" s="62" t="str">
        <f>VLOOKUP($D$3:$D$213,职称信息表!$B$3:$D$161,3,FALSE)</f>
        <v>副教授</v>
      </c>
      <c r="F187" s="62" t="str">
        <f>VLOOKUP($D$3:$D$213,职称信息表!$B$2:$E$161,4,FALSE)</f>
        <v>专任教师</v>
      </c>
      <c r="G187" s="62" t="str">
        <f>VLOOKUP($D$3:$D$213,职称信息表!$B$3:$F$161,5,FALSE)</f>
        <v>副高</v>
      </c>
      <c r="H187" s="60">
        <f>VLOOKUP(D187:D397,工作量!C187:H419,6,FALSE)</f>
        <v>509.06824999999998</v>
      </c>
      <c r="I187" s="60">
        <f>VLOOKUP(D187:D397,工作量!C187:J419,8,FALSE)</f>
        <v>81.196118424684329</v>
      </c>
      <c r="J187" s="53" t="e">
        <f>VLOOKUP($D$3:$D$213,#REF!,3,FALSE)</f>
        <v>#REF!</v>
      </c>
      <c r="K187" s="53" t="e">
        <f>VLOOKUP($D$3:$D$213,#REF!,3,FALSE)</f>
        <v>#REF!</v>
      </c>
      <c r="L187" s="61" t="e">
        <f t="shared" si="36"/>
        <v>#REF!</v>
      </c>
      <c r="M187" s="61">
        <v>144</v>
      </c>
      <c r="N187" s="60">
        <f t="shared" si="26"/>
        <v>40.789473684210535</v>
      </c>
      <c r="O187" s="53">
        <v>64.5</v>
      </c>
      <c r="P187" s="53"/>
      <c r="Q187" s="63">
        <f t="shared" si="27"/>
        <v>64.5</v>
      </c>
      <c r="R187" s="53"/>
      <c r="S187" s="53"/>
      <c r="T187" s="53"/>
      <c r="U187" s="53"/>
      <c r="V187" s="53"/>
      <c r="W187" s="57">
        <f t="shared" si="28"/>
        <v>0</v>
      </c>
      <c r="X187" s="63">
        <f t="shared" si="29"/>
        <v>64.5</v>
      </c>
      <c r="Y187" s="57"/>
      <c r="Z187" s="57"/>
      <c r="AA187" s="57"/>
      <c r="AB187" s="57">
        <f t="shared" si="30"/>
        <v>0</v>
      </c>
      <c r="AC187" s="57"/>
      <c r="AD187" s="53"/>
      <c r="AE187" s="57"/>
      <c r="AF187" s="57">
        <f t="shared" si="31"/>
        <v>0</v>
      </c>
      <c r="AG187" s="57"/>
      <c r="AH187" s="57">
        <f t="shared" si="32"/>
        <v>0</v>
      </c>
      <c r="AI187" s="63">
        <f t="shared" si="33"/>
        <v>0</v>
      </c>
      <c r="AJ187" s="87">
        <f t="shared" si="34"/>
        <v>186.48559210889488</v>
      </c>
      <c r="AK187" s="93"/>
    </row>
    <row r="188" spans="1:37" ht="14">
      <c r="A188" s="53">
        <v>186</v>
      </c>
      <c r="B188" s="54" t="s">
        <v>528</v>
      </c>
      <c r="C188" s="55" t="s">
        <v>49</v>
      </c>
      <c r="D188" s="56" t="s">
        <v>50</v>
      </c>
      <c r="E188" s="62" t="str">
        <f>VLOOKUP($D$3:$D$213,职称信息表!$B$3:$D$161,3,FALSE)</f>
        <v>副教授</v>
      </c>
      <c r="F188" s="62" t="str">
        <f>VLOOKUP($D$3:$D$213,职称信息表!$B$2:$E$161,4,FALSE)</f>
        <v>专任教师</v>
      </c>
      <c r="G188" s="62" t="str">
        <f>VLOOKUP($D$3:$D$213,职称信息表!$B$3:$F$161,5,FALSE)</f>
        <v>副高</v>
      </c>
      <c r="H188" s="60">
        <f>VLOOKUP(D188:D398,工作量!C188:H420,6,FALSE)</f>
        <v>209.25600000000003</v>
      </c>
      <c r="I188" s="60">
        <f>VLOOKUP(D188:D398,工作量!C188:J420,8,FALSE)</f>
        <v>33.376222062711129</v>
      </c>
      <c r="J188" s="53"/>
      <c r="K188" s="53" t="e">
        <f>VLOOKUP($D$3:$D$213,#REF!,3,FALSE)</f>
        <v>#REF!</v>
      </c>
      <c r="L188" s="61" t="e">
        <f t="shared" si="36"/>
        <v>#REF!</v>
      </c>
      <c r="M188" s="61">
        <v>54</v>
      </c>
      <c r="N188" s="60">
        <f t="shared" si="26"/>
        <v>77.796052631578959</v>
      </c>
      <c r="O188" s="53"/>
      <c r="P188" s="53"/>
      <c r="Q188" s="63">
        <f t="shared" si="27"/>
        <v>0</v>
      </c>
      <c r="R188" s="53"/>
      <c r="S188" s="53"/>
      <c r="T188" s="53"/>
      <c r="U188" s="53"/>
      <c r="V188" s="53"/>
      <c r="W188" s="57">
        <f t="shared" si="28"/>
        <v>0</v>
      </c>
      <c r="X188" s="63">
        <f t="shared" si="29"/>
        <v>0</v>
      </c>
      <c r="Y188" s="57"/>
      <c r="Z188" s="57"/>
      <c r="AA188" s="57"/>
      <c r="AB188" s="57">
        <f t="shared" si="30"/>
        <v>0</v>
      </c>
      <c r="AC188" s="57"/>
      <c r="AD188" s="53"/>
      <c r="AE188" s="57"/>
      <c r="AF188" s="57">
        <f t="shared" si="31"/>
        <v>0</v>
      </c>
      <c r="AG188" s="57"/>
      <c r="AH188" s="57">
        <f t="shared" si="32"/>
        <v>0</v>
      </c>
      <c r="AI188" s="63">
        <f t="shared" si="33"/>
        <v>0</v>
      </c>
      <c r="AJ188" s="87">
        <f t="shared" si="34"/>
        <v>111.17227469429008</v>
      </c>
      <c r="AK188" s="93"/>
    </row>
    <row r="189" spans="1:37" ht="14">
      <c r="A189" s="77">
        <v>187</v>
      </c>
      <c r="B189" s="78" t="s">
        <v>528</v>
      </c>
      <c r="C189" s="79" t="s">
        <v>554</v>
      </c>
      <c r="D189" s="80" t="s">
        <v>530</v>
      </c>
      <c r="E189" s="77" t="e">
        <f>VLOOKUP($D$3:$D$213,职称信息表!$B$3:$D$161,3,FALSE)</f>
        <v>#N/A</v>
      </c>
      <c r="F189" s="77" t="e">
        <f>VLOOKUP($D$3:$D$213,职称信息表!$B$2:$E$161,4,FALSE)</f>
        <v>#N/A</v>
      </c>
      <c r="G189" s="77" t="e">
        <f>VLOOKUP($D$3:$D$213,职称信息表!$B$3:$F$161,5,FALSE)</f>
        <v>#N/A</v>
      </c>
      <c r="H189" s="81">
        <f>VLOOKUP(D189:D399,工作量!C189:H421,6,FALSE)</f>
        <v>0</v>
      </c>
      <c r="I189" s="81">
        <f>VLOOKUP(D189:D399,工作量!C189:J421,8,FALSE)</f>
        <v>0</v>
      </c>
      <c r="J189" s="77"/>
      <c r="K189" s="77"/>
      <c r="L189" s="77"/>
      <c r="M189" s="77">
        <v>153</v>
      </c>
      <c r="N189" s="81">
        <f t="shared" si="26"/>
        <v>37.088815789473692</v>
      </c>
      <c r="O189" s="77"/>
      <c r="P189" s="77"/>
      <c r="Q189" s="77">
        <f t="shared" si="27"/>
        <v>0</v>
      </c>
      <c r="R189" s="77"/>
      <c r="S189" s="77"/>
      <c r="T189" s="77"/>
      <c r="U189" s="77"/>
      <c r="V189" s="77"/>
      <c r="W189" s="82">
        <f t="shared" si="28"/>
        <v>0</v>
      </c>
      <c r="X189" s="77">
        <f t="shared" si="29"/>
        <v>0</v>
      </c>
      <c r="Y189" s="82"/>
      <c r="Z189" s="82"/>
      <c r="AA189" s="82"/>
      <c r="AB189" s="82">
        <f t="shared" si="30"/>
        <v>0</v>
      </c>
      <c r="AC189" s="82"/>
      <c r="AD189" s="77"/>
      <c r="AE189" s="82"/>
      <c r="AF189" s="82">
        <f t="shared" si="31"/>
        <v>0</v>
      </c>
      <c r="AG189" s="82"/>
      <c r="AH189" s="82">
        <f t="shared" si="32"/>
        <v>0</v>
      </c>
      <c r="AI189" s="77">
        <f t="shared" si="33"/>
        <v>0</v>
      </c>
      <c r="AJ189" s="85">
        <f t="shared" si="34"/>
        <v>37.088815789473692</v>
      </c>
      <c r="AK189" s="91" t="s">
        <v>615</v>
      </c>
    </row>
    <row r="190" spans="1:37" ht="14">
      <c r="A190" s="53">
        <v>188</v>
      </c>
      <c r="B190" s="54" t="s">
        <v>329</v>
      </c>
      <c r="C190" s="55" t="s">
        <v>287</v>
      </c>
      <c r="D190" s="56" t="s">
        <v>262</v>
      </c>
      <c r="E190" s="62" t="str">
        <f>VLOOKUP($D$3:$D$213,职称信息表!$B$3:$D$161,3,FALSE)</f>
        <v>副教授</v>
      </c>
      <c r="F190" s="62" t="str">
        <f>VLOOKUP($D$3:$D$213,职称信息表!$B$2:$E$161,4,FALSE)</f>
        <v>专任教师</v>
      </c>
      <c r="G190" s="62" t="str">
        <f>VLOOKUP($D$3:$D$213,职称信息表!$B$3:$F$161,5,FALSE)</f>
        <v>副高</v>
      </c>
      <c r="H190" s="60">
        <f>VLOOKUP(D190:D400,工作量!C190:H422,6,FALSE)</f>
        <v>236.60000000000002</v>
      </c>
      <c r="I190" s="60">
        <f>VLOOKUP(D190:D400,工作量!C190:J422,8,FALSE)</f>
        <v>37.737575696933199</v>
      </c>
      <c r="J190" s="53" t="e">
        <f>VLOOKUP($D$3:$D$213,#REF!,3,FALSE)</f>
        <v>#REF!</v>
      </c>
      <c r="K190" s="53" t="e">
        <f>VLOOKUP($D$3:$D$213,#REF!,3,FALSE)</f>
        <v>#REF!</v>
      </c>
      <c r="L190" s="61" t="e">
        <f>AVERAGE(J190:K190)</f>
        <v>#REF!</v>
      </c>
      <c r="M190" s="61">
        <v>139</v>
      </c>
      <c r="N190" s="60">
        <f t="shared" si="26"/>
        <v>42.84539473684211</v>
      </c>
      <c r="O190" s="53"/>
      <c r="P190" s="53"/>
      <c r="Q190" s="63">
        <f t="shared" si="27"/>
        <v>0</v>
      </c>
      <c r="R190" s="53"/>
      <c r="S190" s="53"/>
      <c r="T190" s="53"/>
      <c r="U190" s="53"/>
      <c r="V190" s="53"/>
      <c r="W190" s="57">
        <f t="shared" si="28"/>
        <v>0</v>
      </c>
      <c r="X190" s="63">
        <f t="shared" si="29"/>
        <v>0</v>
      </c>
      <c r="Y190" s="57"/>
      <c r="Z190" s="57"/>
      <c r="AA190" s="57"/>
      <c r="AB190" s="57">
        <f t="shared" si="30"/>
        <v>0</v>
      </c>
      <c r="AC190" s="57"/>
      <c r="AD190" s="53"/>
      <c r="AE190" s="57"/>
      <c r="AF190" s="57">
        <f t="shared" si="31"/>
        <v>0</v>
      </c>
      <c r="AG190" s="57"/>
      <c r="AH190" s="57">
        <f t="shared" si="32"/>
        <v>0</v>
      </c>
      <c r="AI190" s="63">
        <f t="shared" si="33"/>
        <v>0</v>
      </c>
      <c r="AJ190" s="87">
        <f t="shared" si="34"/>
        <v>80.582970433775301</v>
      </c>
      <c r="AK190" s="93"/>
    </row>
    <row r="191" spans="1:37" ht="14">
      <c r="A191" s="77">
        <v>189</v>
      </c>
      <c r="B191" s="78" t="s">
        <v>329</v>
      </c>
      <c r="C191" s="79" t="s">
        <v>289</v>
      </c>
      <c r="D191" s="80" t="s">
        <v>259</v>
      </c>
      <c r="E191" s="77" t="str">
        <f>VLOOKUP($D$3:$D$213,职称信息表!$B$3:$D$161,3,FALSE)</f>
        <v>副研究员</v>
      </c>
      <c r="F191" s="77" t="str">
        <f>VLOOKUP($D$3:$D$213,职称信息表!$B$2:$E$161,4,FALSE)</f>
        <v>专任教师</v>
      </c>
      <c r="G191" s="77" t="str">
        <f>VLOOKUP($D$3:$D$213,职称信息表!$B$3:$F$161,5,FALSE)</f>
        <v>副高</v>
      </c>
      <c r="H191" s="81">
        <f>VLOOKUP(D191:D401,工作量!C191:H423,6,FALSE)</f>
        <v>0</v>
      </c>
      <c r="I191" s="81">
        <f>VLOOKUP(D191:D401,工作量!C191:J423,8,FALSE)</f>
        <v>0</v>
      </c>
      <c r="J191" s="77"/>
      <c r="K191" s="77"/>
      <c r="L191" s="77"/>
      <c r="M191" s="77">
        <v>153</v>
      </c>
      <c r="N191" s="81">
        <f t="shared" si="26"/>
        <v>37.088815789473692</v>
      </c>
      <c r="O191" s="77"/>
      <c r="P191" s="77"/>
      <c r="Q191" s="77">
        <f t="shared" si="27"/>
        <v>0</v>
      </c>
      <c r="R191" s="77"/>
      <c r="S191" s="77"/>
      <c r="T191" s="77"/>
      <c r="U191" s="77"/>
      <c r="V191" s="77"/>
      <c r="W191" s="82">
        <f t="shared" si="28"/>
        <v>0</v>
      </c>
      <c r="X191" s="77">
        <f t="shared" si="29"/>
        <v>0</v>
      </c>
      <c r="Y191" s="82"/>
      <c r="Z191" s="82"/>
      <c r="AA191" s="82"/>
      <c r="AB191" s="82">
        <f t="shared" si="30"/>
        <v>0</v>
      </c>
      <c r="AC191" s="82"/>
      <c r="AD191" s="77"/>
      <c r="AE191" s="82"/>
      <c r="AF191" s="82">
        <f t="shared" si="31"/>
        <v>0</v>
      </c>
      <c r="AG191" s="82"/>
      <c r="AH191" s="82">
        <f t="shared" si="32"/>
        <v>0</v>
      </c>
      <c r="AI191" s="77">
        <f t="shared" si="33"/>
        <v>0</v>
      </c>
      <c r="AJ191" s="85">
        <f t="shared" si="34"/>
        <v>37.088815789473692</v>
      </c>
      <c r="AK191" s="91" t="s">
        <v>613</v>
      </c>
    </row>
    <row r="192" spans="1:37" ht="14">
      <c r="A192" s="94">
        <v>190</v>
      </c>
      <c r="B192" s="54" t="s">
        <v>325</v>
      </c>
      <c r="C192" s="66" t="s">
        <v>37</v>
      </c>
      <c r="D192" s="95" t="s">
        <v>38</v>
      </c>
      <c r="E192" s="94" t="str">
        <f>VLOOKUP($D$3:$D$213,职称信息表!$B$3:$D$161,3,FALSE)</f>
        <v>教授</v>
      </c>
      <c r="F192" s="94" t="str">
        <f>VLOOKUP($D$3:$D$213,职称信息表!$B$2:$E$161,4,FALSE)</f>
        <v>专任教师</v>
      </c>
      <c r="G192" s="94" t="str">
        <f>VLOOKUP($D$3:$D$213,职称信息表!$B$3:$F$161,5,FALSE)</f>
        <v>正高</v>
      </c>
      <c r="H192" s="60">
        <f>VLOOKUP(D192:D402,工作量!C192:H424,6,FALSE)</f>
        <v>800.05324999999993</v>
      </c>
      <c r="I192" s="60">
        <f>VLOOKUP(D192:D402,工作量!C192:J424,8,FALSE)</f>
        <v>100</v>
      </c>
      <c r="J192" s="94" t="e">
        <f>VLOOKUP($D$3:$D$213,#REF!,3,FALSE)</f>
        <v>#REF!</v>
      </c>
      <c r="K192" s="94"/>
      <c r="L192" s="94" t="e">
        <f>AVERAGE(J192:K192)</f>
        <v>#REF!</v>
      </c>
      <c r="M192" s="94">
        <v>58</v>
      </c>
      <c r="N192" s="60">
        <f t="shared" si="26"/>
        <v>76.151315789473685</v>
      </c>
      <c r="O192" s="94"/>
      <c r="P192" s="94"/>
      <c r="Q192" s="94">
        <f t="shared" si="27"/>
        <v>0</v>
      </c>
      <c r="R192" s="94"/>
      <c r="S192" s="94"/>
      <c r="T192" s="94"/>
      <c r="U192" s="94"/>
      <c r="V192" s="94"/>
      <c r="W192" s="97">
        <f t="shared" si="28"/>
        <v>0</v>
      </c>
      <c r="X192" s="94">
        <f t="shared" si="29"/>
        <v>0</v>
      </c>
      <c r="Y192" s="97"/>
      <c r="Z192" s="97"/>
      <c r="AA192" s="97"/>
      <c r="AB192" s="97">
        <f t="shared" si="30"/>
        <v>0</v>
      </c>
      <c r="AC192" s="97"/>
      <c r="AD192" s="94"/>
      <c r="AE192" s="97"/>
      <c r="AF192" s="97">
        <f t="shared" si="31"/>
        <v>0</v>
      </c>
      <c r="AG192" s="97"/>
      <c r="AH192" s="97">
        <f t="shared" si="32"/>
        <v>0</v>
      </c>
      <c r="AI192" s="94">
        <f t="shared" si="33"/>
        <v>0</v>
      </c>
      <c r="AJ192" s="87">
        <f t="shared" si="34"/>
        <v>176.1513157894737</v>
      </c>
      <c r="AK192" s="93"/>
    </row>
    <row r="193" spans="1:37" ht="14">
      <c r="A193" s="77">
        <v>191</v>
      </c>
      <c r="B193" s="78" t="s">
        <v>325</v>
      </c>
      <c r="C193" s="79" t="s">
        <v>45</v>
      </c>
      <c r="D193" s="80" t="s">
        <v>46</v>
      </c>
      <c r="E193" s="77" t="e">
        <f>VLOOKUP($D$3:$D$213,职称信息表!$B$3:$D$161,3,FALSE)</f>
        <v>#N/A</v>
      </c>
      <c r="F193" s="77" t="e">
        <f>VLOOKUP($D$3:$D$213,职称信息表!$B$2:$E$161,4,FALSE)</f>
        <v>#N/A</v>
      </c>
      <c r="G193" s="77" t="e">
        <f>VLOOKUP($D$3:$D$213,职称信息表!$B$3:$F$161,5,FALSE)</f>
        <v>#N/A</v>
      </c>
      <c r="H193" s="81">
        <f>VLOOKUP(D193:D403,工作量!C193:H425,6,FALSE)</f>
        <v>0</v>
      </c>
      <c r="I193" s="81">
        <f>VLOOKUP(D193:D403,工作量!C193:J425,8,FALSE)</f>
        <v>0</v>
      </c>
      <c r="J193" s="77"/>
      <c r="K193" s="77"/>
      <c r="L193" s="77"/>
      <c r="M193" s="77">
        <v>153</v>
      </c>
      <c r="N193" s="81">
        <f t="shared" si="26"/>
        <v>37.088815789473692</v>
      </c>
      <c r="O193" s="77"/>
      <c r="P193" s="77"/>
      <c r="Q193" s="77">
        <f t="shared" si="27"/>
        <v>0</v>
      </c>
      <c r="R193" s="77"/>
      <c r="S193" s="77"/>
      <c r="T193" s="77"/>
      <c r="U193" s="77"/>
      <c r="V193" s="77"/>
      <c r="W193" s="82">
        <f t="shared" si="28"/>
        <v>0</v>
      </c>
      <c r="X193" s="77">
        <f t="shared" si="29"/>
        <v>0</v>
      </c>
      <c r="Y193" s="82"/>
      <c r="Z193" s="82"/>
      <c r="AA193" s="82"/>
      <c r="AB193" s="82">
        <f t="shared" si="30"/>
        <v>0</v>
      </c>
      <c r="AC193" s="82"/>
      <c r="AD193" s="77"/>
      <c r="AE193" s="82"/>
      <c r="AF193" s="82">
        <f t="shared" si="31"/>
        <v>0</v>
      </c>
      <c r="AG193" s="82"/>
      <c r="AH193" s="82">
        <f t="shared" si="32"/>
        <v>0</v>
      </c>
      <c r="AI193" s="77">
        <f t="shared" si="33"/>
        <v>0</v>
      </c>
      <c r="AJ193" s="85">
        <f t="shared" si="34"/>
        <v>37.088815789473692</v>
      </c>
      <c r="AK193" s="91" t="s">
        <v>611</v>
      </c>
    </row>
    <row r="194" spans="1:37" ht="14">
      <c r="A194" s="77">
        <v>192</v>
      </c>
      <c r="B194" s="78" t="s">
        <v>325</v>
      </c>
      <c r="C194" s="79" t="s">
        <v>279</v>
      </c>
      <c r="D194" s="80" t="s">
        <v>267</v>
      </c>
      <c r="E194" s="77" t="e">
        <f>VLOOKUP($D$3:$D$213,职称信息表!$B$3:$D$161,3,FALSE)</f>
        <v>#N/A</v>
      </c>
      <c r="F194" s="77" t="e">
        <f>VLOOKUP($D$3:$D$213,职称信息表!$B$2:$E$161,4,FALSE)</f>
        <v>#N/A</v>
      </c>
      <c r="G194" s="77" t="e">
        <f>VLOOKUP($D$3:$D$213,职称信息表!$B$3:$F$161,5,FALSE)</f>
        <v>#N/A</v>
      </c>
      <c r="H194" s="81">
        <f>VLOOKUP(D194:D404,工作量!C194:H426,6,FALSE)</f>
        <v>0</v>
      </c>
      <c r="I194" s="81">
        <f>VLOOKUP(D194:D404,工作量!C194:J426,8,FALSE)</f>
        <v>0</v>
      </c>
      <c r="J194" s="77"/>
      <c r="K194" s="77"/>
      <c r="L194" s="77"/>
      <c r="M194" s="77">
        <v>153</v>
      </c>
      <c r="N194" s="81">
        <f t="shared" si="26"/>
        <v>37.088815789473692</v>
      </c>
      <c r="O194" s="77"/>
      <c r="P194" s="77"/>
      <c r="Q194" s="77">
        <f t="shared" si="27"/>
        <v>0</v>
      </c>
      <c r="R194" s="77"/>
      <c r="S194" s="77"/>
      <c r="T194" s="77"/>
      <c r="U194" s="77"/>
      <c r="V194" s="77"/>
      <c r="W194" s="82">
        <f t="shared" si="28"/>
        <v>0</v>
      </c>
      <c r="X194" s="77">
        <f t="shared" si="29"/>
        <v>0</v>
      </c>
      <c r="Y194" s="82"/>
      <c r="Z194" s="82"/>
      <c r="AA194" s="82"/>
      <c r="AB194" s="82">
        <f t="shared" si="30"/>
        <v>0</v>
      </c>
      <c r="AC194" s="82"/>
      <c r="AD194" s="77"/>
      <c r="AE194" s="82"/>
      <c r="AF194" s="82">
        <f t="shared" si="31"/>
        <v>0</v>
      </c>
      <c r="AG194" s="82"/>
      <c r="AH194" s="82">
        <f t="shared" si="32"/>
        <v>0</v>
      </c>
      <c r="AI194" s="77">
        <f t="shared" si="33"/>
        <v>0</v>
      </c>
      <c r="AJ194" s="85">
        <f t="shared" si="34"/>
        <v>37.088815789473692</v>
      </c>
      <c r="AK194" s="91" t="s">
        <v>611</v>
      </c>
    </row>
    <row r="195" spans="1:37" ht="14">
      <c r="A195" s="77">
        <v>193</v>
      </c>
      <c r="B195" s="78" t="s">
        <v>325</v>
      </c>
      <c r="C195" s="79" t="s">
        <v>277</v>
      </c>
      <c r="D195" s="80" t="s">
        <v>264</v>
      </c>
      <c r="E195" s="77" t="e">
        <f>VLOOKUP($D$3:$D$213,职称信息表!$B$3:$D$161,3,FALSE)</f>
        <v>#N/A</v>
      </c>
      <c r="F195" s="77" t="e">
        <f>VLOOKUP($D$3:$D$213,职称信息表!$B$2:$E$161,4,FALSE)</f>
        <v>#N/A</v>
      </c>
      <c r="G195" s="77" t="e">
        <f>VLOOKUP($D$3:$D$213,职称信息表!$B$3:$F$161,5,FALSE)</f>
        <v>#N/A</v>
      </c>
      <c r="H195" s="81">
        <f>VLOOKUP(D195:D405,工作量!C195:H427,6,FALSE)</f>
        <v>0</v>
      </c>
      <c r="I195" s="81">
        <f>VLOOKUP(D195:D405,工作量!C195:J427,8,FALSE)</f>
        <v>0</v>
      </c>
      <c r="J195" s="77"/>
      <c r="K195" s="77"/>
      <c r="L195" s="77"/>
      <c r="M195" s="77">
        <v>153</v>
      </c>
      <c r="N195" s="81">
        <f t="shared" ref="N195:N213" si="37">(1.6-M195/152)*62.5</f>
        <v>37.088815789473692</v>
      </c>
      <c r="O195" s="77"/>
      <c r="P195" s="77"/>
      <c r="Q195" s="77">
        <f t="shared" ref="Q195:Q213" si="38">SUM(O195:P195)</f>
        <v>0</v>
      </c>
      <c r="R195" s="77"/>
      <c r="S195" s="77"/>
      <c r="T195" s="77"/>
      <c r="U195" s="77"/>
      <c r="V195" s="77"/>
      <c r="W195" s="82">
        <f t="shared" ref="W195:W213" si="39">SUM(R195:V195)</f>
        <v>0</v>
      </c>
      <c r="X195" s="77">
        <f t="shared" ref="X195:X213" si="40">Q195+W195</f>
        <v>0</v>
      </c>
      <c r="Y195" s="82"/>
      <c r="Z195" s="82"/>
      <c r="AA195" s="82"/>
      <c r="AB195" s="82">
        <f t="shared" ref="AB195:AB213" si="41">SUM(Y195:AA195)</f>
        <v>0</v>
      </c>
      <c r="AC195" s="82"/>
      <c r="AD195" s="77"/>
      <c r="AE195" s="82"/>
      <c r="AF195" s="82">
        <f t="shared" ref="AF195:AF213" si="42">SUM(AC195:AE195)</f>
        <v>0</v>
      </c>
      <c r="AG195" s="82"/>
      <c r="AH195" s="82">
        <f t="shared" ref="AH195:AH213" si="43">AG195</f>
        <v>0</v>
      </c>
      <c r="AI195" s="77">
        <f t="shared" ref="AI195:AI213" si="44">AB195+AF195+AH195</f>
        <v>0</v>
      </c>
      <c r="AJ195" s="85">
        <f t="shared" ref="AJ195:AJ213" si="45">I195+N195+X195+AI195</f>
        <v>37.088815789473692</v>
      </c>
      <c r="AK195" s="91" t="s">
        <v>611</v>
      </c>
    </row>
    <row r="196" spans="1:37" ht="14">
      <c r="A196" s="77">
        <v>194</v>
      </c>
      <c r="B196" s="78" t="s">
        <v>325</v>
      </c>
      <c r="C196" s="79" t="s">
        <v>278</v>
      </c>
      <c r="D196" s="80" t="s">
        <v>266</v>
      </c>
      <c r="E196" s="77" t="e">
        <f>VLOOKUP($D$3:$D$213,职称信息表!$B$3:$D$161,3,FALSE)</f>
        <v>#N/A</v>
      </c>
      <c r="F196" s="77" t="e">
        <f>VLOOKUP($D$3:$D$213,职称信息表!$B$2:$E$161,4,FALSE)</f>
        <v>#N/A</v>
      </c>
      <c r="G196" s="77" t="e">
        <f>VLOOKUP($D$3:$D$213,职称信息表!$B$3:$F$161,5,FALSE)</f>
        <v>#N/A</v>
      </c>
      <c r="H196" s="81">
        <f>VLOOKUP(D196:D406,工作量!C196:H428,6,FALSE)</f>
        <v>0</v>
      </c>
      <c r="I196" s="81">
        <f>VLOOKUP(D196:D406,工作量!C196:J428,8,FALSE)</f>
        <v>0</v>
      </c>
      <c r="J196" s="77"/>
      <c r="K196" s="77"/>
      <c r="L196" s="77"/>
      <c r="M196" s="77">
        <v>153</v>
      </c>
      <c r="N196" s="81">
        <f t="shared" si="37"/>
        <v>37.088815789473692</v>
      </c>
      <c r="O196" s="77"/>
      <c r="P196" s="77"/>
      <c r="Q196" s="77">
        <f t="shared" si="38"/>
        <v>0</v>
      </c>
      <c r="R196" s="77"/>
      <c r="S196" s="77"/>
      <c r="T196" s="77"/>
      <c r="U196" s="77"/>
      <c r="V196" s="77"/>
      <c r="W196" s="82">
        <f t="shared" si="39"/>
        <v>0</v>
      </c>
      <c r="X196" s="77">
        <f t="shared" si="40"/>
        <v>0</v>
      </c>
      <c r="Y196" s="82"/>
      <c r="Z196" s="82"/>
      <c r="AA196" s="82"/>
      <c r="AB196" s="82">
        <f t="shared" si="41"/>
        <v>0</v>
      </c>
      <c r="AC196" s="82"/>
      <c r="AD196" s="77"/>
      <c r="AE196" s="82"/>
      <c r="AF196" s="82">
        <f t="shared" si="42"/>
        <v>0</v>
      </c>
      <c r="AG196" s="82"/>
      <c r="AH196" s="82">
        <f t="shared" si="43"/>
        <v>0</v>
      </c>
      <c r="AI196" s="77">
        <f t="shared" si="44"/>
        <v>0</v>
      </c>
      <c r="AJ196" s="85">
        <f t="shared" si="45"/>
        <v>37.088815789473692</v>
      </c>
      <c r="AK196" s="91" t="s">
        <v>611</v>
      </c>
    </row>
    <row r="197" spans="1:37" ht="14">
      <c r="A197" s="77">
        <v>195</v>
      </c>
      <c r="B197" s="78" t="s">
        <v>325</v>
      </c>
      <c r="C197" s="79" t="s">
        <v>275</v>
      </c>
      <c r="D197" s="80" t="s">
        <v>265</v>
      </c>
      <c r="E197" s="77" t="e">
        <f>VLOOKUP($D$3:$D$213,职称信息表!$B$3:$D$161,3,FALSE)</f>
        <v>#N/A</v>
      </c>
      <c r="F197" s="77" t="e">
        <f>VLOOKUP($D$3:$D$213,职称信息表!$B$2:$E$161,4,FALSE)</f>
        <v>#N/A</v>
      </c>
      <c r="G197" s="77" t="e">
        <f>VLOOKUP($D$3:$D$213,职称信息表!$B$3:$F$161,5,FALSE)</f>
        <v>#N/A</v>
      </c>
      <c r="H197" s="81">
        <f>VLOOKUP(D197:D407,工作量!C197:H429,6,FALSE)</f>
        <v>0</v>
      </c>
      <c r="I197" s="81">
        <f>VLOOKUP(D197:D407,工作量!C197:J429,8,FALSE)</f>
        <v>0</v>
      </c>
      <c r="J197" s="77"/>
      <c r="K197" s="77"/>
      <c r="L197" s="77"/>
      <c r="M197" s="77">
        <v>153</v>
      </c>
      <c r="N197" s="81">
        <f t="shared" si="37"/>
        <v>37.088815789473692</v>
      </c>
      <c r="O197" s="77"/>
      <c r="P197" s="77"/>
      <c r="Q197" s="77">
        <f t="shared" si="38"/>
        <v>0</v>
      </c>
      <c r="R197" s="77"/>
      <c r="S197" s="77"/>
      <c r="T197" s="77"/>
      <c r="U197" s="77"/>
      <c r="V197" s="77"/>
      <c r="W197" s="82">
        <f t="shared" si="39"/>
        <v>0</v>
      </c>
      <c r="X197" s="77">
        <f t="shared" si="40"/>
        <v>0</v>
      </c>
      <c r="Y197" s="82"/>
      <c r="Z197" s="82"/>
      <c r="AA197" s="82"/>
      <c r="AB197" s="82">
        <f t="shared" si="41"/>
        <v>0</v>
      </c>
      <c r="AC197" s="82"/>
      <c r="AD197" s="77"/>
      <c r="AE197" s="82"/>
      <c r="AF197" s="82">
        <f t="shared" si="42"/>
        <v>0</v>
      </c>
      <c r="AG197" s="82"/>
      <c r="AH197" s="82">
        <f t="shared" si="43"/>
        <v>0</v>
      </c>
      <c r="AI197" s="77">
        <f t="shared" si="44"/>
        <v>0</v>
      </c>
      <c r="AJ197" s="85">
        <f t="shared" si="45"/>
        <v>37.088815789473692</v>
      </c>
      <c r="AK197" s="91" t="s">
        <v>611</v>
      </c>
    </row>
    <row r="198" spans="1:37" ht="14">
      <c r="A198" s="77">
        <v>196</v>
      </c>
      <c r="B198" s="78" t="s">
        <v>325</v>
      </c>
      <c r="C198" s="79" t="s">
        <v>276</v>
      </c>
      <c r="D198" s="80" t="s">
        <v>263</v>
      </c>
      <c r="E198" s="77" t="e">
        <f>VLOOKUP($D$3:$D$213,职称信息表!$B$3:$D$161,3,FALSE)</f>
        <v>#N/A</v>
      </c>
      <c r="F198" s="77" t="e">
        <f>VLOOKUP($D$3:$D$213,职称信息表!$B$2:$E$161,4,FALSE)</f>
        <v>#N/A</v>
      </c>
      <c r="G198" s="77" t="e">
        <f>VLOOKUP($D$3:$D$213,职称信息表!$B$3:$F$161,5,FALSE)</f>
        <v>#N/A</v>
      </c>
      <c r="H198" s="81">
        <f>VLOOKUP(D198:D408,工作量!C198:H430,6,FALSE)</f>
        <v>6.625</v>
      </c>
      <c r="I198" s="81">
        <f>VLOOKUP(D198:D408,工作量!C198:J430,8,FALSE)</f>
        <v>1.056684019409055</v>
      </c>
      <c r="J198" s="77"/>
      <c r="K198" s="77"/>
      <c r="L198" s="77"/>
      <c r="M198" s="77">
        <v>153</v>
      </c>
      <c r="N198" s="81">
        <f t="shared" si="37"/>
        <v>37.088815789473692</v>
      </c>
      <c r="O198" s="77"/>
      <c r="P198" s="77"/>
      <c r="Q198" s="77">
        <f t="shared" si="38"/>
        <v>0</v>
      </c>
      <c r="R198" s="77"/>
      <c r="S198" s="77"/>
      <c r="T198" s="77"/>
      <c r="U198" s="77"/>
      <c r="V198" s="77"/>
      <c r="W198" s="82">
        <f t="shared" si="39"/>
        <v>0</v>
      </c>
      <c r="X198" s="77">
        <f t="shared" si="40"/>
        <v>0</v>
      </c>
      <c r="Y198" s="82"/>
      <c r="Z198" s="82"/>
      <c r="AA198" s="82"/>
      <c r="AB198" s="82">
        <f t="shared" si="41"/>
        <v>0</v>
      </c>
      <c r="AC198" s="82"/>
      <c r="AD198" s="77"/>
      <c r="AE198" s="82"/>
      <c r="AF198" s="82">
        <f t="shared" si="42"/>
        <v>0</v>
      </c>
      <c r="AG198" s="82"/>
      <c r="AH198" s="82">
        <f t="shared" si="43"/>
        <v>0</v>
      </c>
      <c r="AI198" s="77">
        <f t="shared" si="44"/>
        <v>0</v>
      </c>
      <c r="AJ198" s="85">
        <f t="shared" si="45"/>
        <v>38.145499808882747</v>
      </c>
      <c r="AK198" s="91" t="s">
        <v>611</v>
      </c>
    </row>
    <row r="199" spans="1:37" ht="14">
      <c r="A199" s="77">
        <v>197</v>
      </c>
      <c r="B199" s="78" t="s">
        <v>325</v>
      </c>
      <c r="C199" s="79" t="s">
        <v>31</v>
      </c>
      <c r="D199" s="80" t="s">
        <v>32</v>
      </c>
      <c r="E199" s="77" t="e">
        <f>VLOOKUP($D$3:$D$213,职称信息表!$B$3:$D$161,3,FALSE)</f>
        <v>#N/A</v>
      </c>
      <c r="F199" s="77" t="e">
        <f>VLOOKUP($D$3:$D$213,职称信息表!$B$2:$E$161,4,FALSE)</f>
        <v>#N/A</v>
      </c>
      <c r="G199" s="77" t="e">
        <f>VLOOKUP($D$3:$D$213,职称信息表!$B$3:$F$161,5,FALSE)</f>
        <v>#N/A</v>
      </c>
      <c r="H199" s="81">
        <f>VLOOKUP(D199:D409,工作量!C199:H431,6,FALSE)</f>
        <v>0</v>
      </c>
      <c r="I199" s="81">
        <f>VLOOKUP(D199:D409,工作量!C199:J431,8,FALSE)</f>
        <v>0</v>
      </c>
      <c r="J199" s="77" t="e">
        <f>VLOOKUP($D$3:$D$213,#REF!,3,FALSE)</f>
        <v>#REF!</v>
      </c>
      <c r="K199" s="77" t="e">
        <f>VLOOKUP($D$3:$D$213,#REF!,3,FALSE)</f>
        <v>#REF!</v>
      </c>
      <c r="L199" s="77" t="e">
        <f t="shared" ref="L199:L204" si="46">AVERAGE(J199:K199)</f>
        <v>#REF!</v>
      </c>
      <c r="M199" s="77">
        <v>29</v>
      </c>
      <c r="N199" s="81">
        <f t="shared" si="37"/>
        <v>88.075657894736835</v>
      </c>
      <c r="O199" s="77"/>
      <c r="P199" s="77"/>
      <c r="Q199" s="77">
        <f t="shared" si="38"/>
        <v>0</v>
      </c>
      <c r="R199" s="77"/>
      <c r="S199" s="77"/>
      <c r="T199" s="77"/>
      <c r="U199" s="77"/>
      <c r="V199" s="77"/>
      <c r="W199" s="82">
        <f t="shared" si="39"/>
        <v>0</v>
      </c>
      <c r="X199" s="77">
        <f t="shared" si="40"/>
        <v>0</v>
      </c>
      <c r="Y199" s="82"/>
      <c r="Z199" s="82"/>
      <c r="AA199" s="82"/>
      <c r="AB199" s="82">
        <f t="shared" si="41"/>
        <v>0</v>
      </c>
      <c r="AC199" s="82"/>
      <c r="AD199" s="77"/>
      <c r="AE199" s="82"/>
      <c r="AF199" s="82">
        <f t="shared" si="42"/>
        <v>0</v>
      </c>
      <c r="AG199" s="82"/>
      <c r="AH199" s="82">
        <f t="shared" si="43"/>
        <v>0</v>
      </c>
      <c r="AI199" s="77">
        <f t="shared" si="44"/>
        <v>0</v>
      </c>
      <c r="AJ199" s="85">
        <f t="shared" si="45"/>
        <v>88.075657894736835</v>
      </c>
      <c r="AK199" s="91" t="s">
        <v>611</v>
      </c>
    </row>
    <row r="200" spans="1:37" ht="14">
      <c r="A200" s="77">
        <v>198</v>
      </c>
      <c r="B200" s="78" t="s">
        <v>325</v>
      </c>
      <c r="C200" s="79" t="s">
        <v>238</v>
      </c>
      <c r="D200" s="80" t="s">
        <v>239</v>
      </c>
      <c r="E200" s="77" t="e">
        <f>VLOOKUP($D$3:$D$213,职称信息表!$B$3:$D$161,3,FALSE)</f>
        <v>#N/A</v>
      </c>
      <c r="F200" s="77" t="e">
        <f>VLOOKUP($D$3:$D$213,职称信息表!$B$2:$E$161,4,FALSE)</f>
        <v>#N/A</v>
      </c>
      <c r="G200" s="77" t="e">
        <f>VLOOKUP($D$3:$D$213,职称信息表!$B$3:$F$161,5,FALSE)</f>
        <v>#N/A</v>
      </c>
      <c r="H200" s="81">
        <f>VLOOKUP(D200:D410,工作量!C200:H432,6,FALSE)</f>
        <v>0</v>
      </c>
      <c r="I200" s="81">
        <f>VLOOKUP(D200:D410,工作量!C200:J432,8,FALSE)</f>
        <v>0</v>
      </c>
      <c r="J200" s="77" t="e">
        <f>VLOOKUP($D$3:$D$213,#REF!,3,FALSE)</f>
        <v>#REF!</v>
      </c>
      <c r="K200" s="77" t="e">
        <f>VLOOKUP($D$3:$D$213,#REF!,3,FALSE)</f>
        <v>#REF!</v>
      </c>
      <c r="L200" s="77" t="e">
        <f t="shared" si="46"/>
        <v>#REF!</v>
      </c>
      <c r="M200" s="77">
        <v>106</v>
      </c>
      <c r="N200" s="81">
        <f t="shared" si="37"/>
        <v>56.414473684210535</v>
      </c>
      <c r="O200" s="77"/>
      <c r="P200" s="77"/>
      <c r="Q200" s="77">
        <f t="shared" si="38"/>
        <v>0</v>
      </c>
      <c r="R200" s="77"/>
      <c r="S200" s="77"/>
      <c r="T200" s="77"/>
      <c r="U200" s="77"/>
      <c r="V200" s="77"/>
      <c r="W200" s="82">
        <f t="shared" si="39"/>
        <v>0</v>
      </c>
      <c r="X200" s="77">
        <f t="shared" si="40"/>
        <v>0</v>
      </c>
      <c r="Y200" s="82"/>
      <c r="Z200" s="82"/>
      <c r="AA200" s="82"/>
      <c r="AB200" s="82">
        <f t="shared" si="41"/>
        <v>0</v>
      </c>
      <c r="AC200" s="82"/>
      <c r="AD200" s="77"/>
      <c r="AE200" s="82"/>
      <c r="AF200" s="82">
        <f t="shared" si="42"/>
        <v>0</v>
      </c>
      <c r="AG200" s="82"/>
      <c r="AH200" s="82">
        <f t="shared" si="43"/>
        <v>0</v>
      </c>
      <c r="AI200" s="77">
        <f t="shared" si="44"/>
        <v>0</v>
      </c>
      <c r="AJ200" s="85">
        <f t="shared" si="45"/>
        <v>56.414473684210535</v>
      </c>
      <c r="AK200" s="91" t="s">
        <v>611</v>
      </c>
    </row>
    <row r="201" spans="1:37" ht="14">
      <c r="A201" s="77">
        <v>199</v>
      </c>
      <c r="B201" s="78" t="s">
        <v>325</v>
      </c>
      <c r="C201" s="79" t="s">
        <v>111</v>
      </c>
      <c r="D201" s="80" t="s">
        <v>112</v>
      </c>
      <c r="E201" s="77" t="e">
        <f>VLOOKUP($D$3:$D$213,职称信息表!$B$3:$D$161,3,FALSE)</f>
        <v>#N/A</v>
      </c>
      <c r="F201" s="77" t="e">
        <f>VLOOKUP($D$3:$D$213,职称信息表!$B$2:$E$161,4,FALSE)</f>
        <v>#N/A</v>
      </c>
      <c r="G201" s="77" t="e">
        <f>VLOOKUP($D$3:$D$213,职称信息表!$B$3:$F$161,5,FALSE)</f>
        <v>#N/A</v>
      </c>
      <c r="H201" s="81">
        <f>VLOOKUP(D201:D411,工作量!C201:H433,6,FALSE)</f>
        <v>0</v>
      </c>
      <c r="I201" s="81">
        <f>VLOOKUP(D201:D411,工作量!C201:J433,8,FALSE)</f>
        <v>0</v>
      </c>
      <c r="J201" s="77" t="e">
        <f>VLOOKUP($D$3:$D$213,#REF!,3,FALSE)</f>
        <v>#REF!</v>
      </c>
      <c r="K201" s="77" t="e">
        <f>VLOOKUP($D$3:$D$213,#REF!,3,FALSE)</f>
        <v>#REF!</v>
      </c>
      <c r="L201" s="77" t="e">
        <f t="shared" si="46"/>
        <v>#REF!</v>
      </c>
      <c r="M201" s="77">
        <v>89</v>
      </c>
      <c r="N201" s="81">
        <f t="shared" si="37"/>
        <v>63.404605263157904</v>
      </c>
      <c r="O201" s="77"/>
      <c r="P201" s="77"/>
      <c r="Q201" s="77">
        <f t="shared" si="38"/>
        <v>0</v>
      </c>
      <c r="R201" s="77"/>
      <c r="S201" s="77"/>
      <c r="T201" s="77"/>
      <c r="U201" s="77"/>
      <c r="V201" s="77"/>
      <c r="W201" s="82">
        <f t="shared" si="39"/>
        <v>0</v>
      </c>
      <c r="X201" s="77">
        <f t="shared" si="40"/>
        <v>0</v>
      </c>
      <c r="Y201" s="82"/>
      <c r="Z201" s="82"/>
      <c r="AA201" s="82"/>
      <c r="AB201" s="82">
        <f t="shared" si="41"/>
        <v>0</v>
      </c>
      <c r="AC201" s="82"/>
      <c r="AD201" s="77"/>
      <c r="AE201" s="82"/>
      <c r="AF201" s="82">
        <f t="shared" si="42"/>
        <v>0</v>
      </c>
      <c r="AG201" s="82"/>
      <c r="AH201" s="82">
        <f t="shared" si="43"/>
        <v>0</v>
      </c>
      <c r="AI201" s="77">
        <f t="shared" si="44"/>
        <v>0</v>
      </c>
      <c r="AJ201" s="85">
        <f t="shared" si="45"/>
        <v>63.404605263157904</v>
      </c>
      <c r="AK201" s="91" t="s">
        <v>611</v>
      </c>
    </row>
    <row r="202" spans="1:37" ht="14">
      <c r="A202" s="77">
        <v>200</v>
      </c>
      <c r="B202" s="78" t="s">
        <v>325</v>
      </c>
      <c r="C202" s="79" t="s">
        <v>171</v>
      </c>
      <c r="D202" s="80" t="s">
        <v>172</v>
      </c>
      <c r="E202" s="77" t="e">
        <f>VLOOKUP($D$3:$D$213,职称信息表!$B$3:$D$161,3,FALSE)</f>
        <v>#N/A</v>
      </c>
      <c r="F202" s="77" t="e">
        <f>VLOOKUP($D$3:$D$213,职称信息表!$B$2:$E$161,4,FALSE)</f>
        <v>#N/A</v>
      </c>
      <c r="G202" s="77" t="e">
        <f>VLOOKUP($D$3:$D$213,职称信息表!$B$3:$F$161,5,FALSE)</f>
        <v>#N/A</v>
      </c>
      <c r="H202" s="81">
        <f>VLOOKUP(D202:D412,工作量!C202:H434,6,FALSE)</f>
        <v>0</v>
      </c>
      <c r="I202" s="81">
        <f>VLOOKUP(D202:D412,工作量!C202:J434,8,FALSE)</f>
        <v>0</v>
      </c>
      <c r="J202" s="77" t="e">
        <f>VLOOKUP($D$3:$D$213,#REF!,3,FALSE)</f>
        <v>#REF!</v>
      </c>
      <c r="K202" s="77" t="e">
        <f>VLOOKUP($D$3:$D$213,#REF!,3,FALSE)</f>
        <v>#REF!</v>
      </c>
      <c r="L202" s="77" t="e">
        <f t="shared" si="46"/>
        <v>#REF!</v>
      </c>
      <c r="M202" s="77">
        <v>119</v>
      </c>
      <c r="N202" s="81">
        <f t="shared" si="37"/>
        <v>51.069078947368425</v>
      </c>
      <c r="O202" s="77"/>
      <c r="P202" s="77"/>
      <c r="Q202" s="77">
        <f t="shared" si="38"/>
        <v>0</v>
      </c>
      <c r="R202" s="77"/>
      <c r="S202" s="77"/>
      <c r="T202" s="77"/>
      <c r="U202" s="77"/>
      <c r="V202" s="77"/>
      <c r="W202" s="82">
        <f t="shared" si="39"/>
        <v>0</v>
      </c>
      <c r="X202" s="77">
        <f t="shared" si="40"/>
        <v>0</v>
      </c>
      <c r="Y202" s="82"/>
      <c r="Z202" s="82"/>
      <c r="AA202" s="82"/>
      <c r="AB202" s="82">
        <f t="shared" si="41"/>
        <v>0</v>
      </c>
      <c r="AC202" s="82"/>
      <c r="AD202" s="77"/>
      <c r="AE202" s="82"/>
      <c r="AF202" s="82">
        <f t="shared" si="42"/>
        <v>0</v>
      </c>
      <c r="AG202" s="82"/>
      <c r="AH202" s="82">
        <f t="shared" si="43"/>
        <v>0</v>
      </c>
      <c r="AI202" s="77">
        <f t="shared" si="44"/>
        <v>0</v>
      </c>
      <c r="AJ202" s="85">
        <f t="shared" si="45"/>
        <v>51.069078947368425</v>
      </c>
      <c r="AK202" s="91" t="s">
        <v>611</v>
      </c>
    </row>
    <row r="203" spans="1:37" ht="14">
      <c r="A203" s="77">
        <v>201</v>
      </c>
      <c r="B203" s="78" t="s">
        <v>325</v>
      </c>
      <c r="C203" s="79" t="s">
        <v>378</v>
      </c>
      <c r="D203" s="80" t="s">
        <v>243</v>
      </c>
      <c r="E203" s="77" t="e">
        <f>VLOOKUP($D$3:$D$213,职称信息表!$B$3:$D$161,3,FALSE)</f>
        <v>#N/A</v>
      </c>
      <c r="F203" s="77" t="e">
        <f>VLOOKUP($D$3:$D$213,职称信息表!$B$2:$E$161,4,FALSE)</f>
        <v>#N/A</v>
      </c>
      <c r="G203" s="77" t="e">
        <f>VLOOKUP($D$3:$D$213,职称信息表!$B$3:$F$161,5,FALSE)</f>
        <v>#N/A</v>
      </c>
      <c r="H203" s="81">
        <f>VLOOKUP(D203:D413,工作量!C203:H435,6,FALSE)</f>
        <v>0</v>
      </c>
      <c r="I203" s="81">
        <f>VLOOKUP(D203:D413,工作量!C203:J435,8,FALSE)</f>
        <v>0</v>
      </c>
      <c r="J203" s="77" t="e">
        <f>VLOOKUP($D$3:$D$213,#REF!,3,FALSE)</f>
        <v>#REF!</v>
      </c>
      <c r="K203" s="77" t="e">
        <f>VLOOKUP($D$3:$D$213,#REF!,3,FALSE)</f>
        <v>#REF!</v>
      </c>
      <c r="L203" s="77" t="e">
        <f t="shared" si="46"/>
        <v>#REF!</v>
      </c>
      <c r="M203" s="77">
        <v>97</v>
      </c>
      <c r="N203" s="81">
        <f t="shared" si="37"/>
        <v>60.11513157894737</v>
      </c>
      <c r="O203" s="77"/>
      <c r="P203" s="77"/>
      <c r="Q203" s="77">
        <f t="shared" si="38"/>
        <v>0</v>
      </c>
      <c r="R203" s="77"/>
      <c r="S203" s="77"/>
      <c r="T203" s="77"/>
      <c r="U203" s="77"/>
      <c r="V203" s="77"/>
      <c r="W203" s="82">
        <f t="shared" si="39"/>
        <v>0</v>
      </c>
      <c r="X203" s="77">
        <f t="shared" si="40"/>
        <v>0</v>
      </c>
      <c r="Y203" s="82"/>
      <c r="Z203" s="82"/>
      <c r="AA203" s="82"/>
      <c r="AB203" s="82">
        <f t="shared" si="41"/>
        <v>0</v>
      </c>
      <c r="AC203" s="82"/>
      <c r="AD203" s="77"/>
      <c r="AE203" s="82"/>
      <c r="AF203" s="82">
        <f t="shared" si="42"/>
        <v>0</v>
      </c>
      <c r="AG203" s="82"/>
      <c r="AH203" s="82">
        <f t="shared" si="43"/>
        <v>0</v>
      </c>
      <c r="AI203" s="77">
        <f t="shared" si="44"/>
        <v>0</v>
      </c>
      <c r="AJ203" s="85">
        <f t="shared" si="45"/>
        <v>60.11513157894737</v>
      </c>
      <c r="AK203" s="91" t="s">
        <v>611</v>
      </c>
    </row>
    <row r="204" spans="1:37" ht="14">
      <c r="A204" s="77">
        <v>202</v>
      </c>
      <c r="B204" s="78" t="s">
        <v>325</v>
      </c>
      <c r="C204" s="79" t="s">
        <v>365</v>
      </c>
      <c r="D204" s="80" t="s">
        <v>214</v>
      </c>
      <c r="E204" s="77" t="e">
        <f>VLOOKUP($D$3:$D$213,职称信息表!$B$3:$D$161,3,FALSE)</f>
        <v>#N/A</v>
      </c>
      <c r="F204" s="77" t="e">
        <f>VLOOKUP($D$3:$D$213,职称信息表!$B$2:$E$161,4,FALSE)</f>
        <v>#N/A</v>
      </c>
      <c r="G204" s="77" t="e">
        <f>VLOOKUP($D$3:$D$213,职称信息表!$B$3:$F$161,5,FALSE)</f>
        <v>#N/A</v>
      </c>
      <c r="H204" s="81">
        <f>VLOOKUP(D204:D414,工作量!C204:H436,6,FALSE)</f>
        <v>0</v>
      </c>
      <c r="I204" s="81">
        <f>VLOOKUP(D204:D414,工作量!C204:J436,8,FALSE)</f>
        <v>0</v>
      </c>
      <c r="J204" s="77" t="e">
        <f>VLOOKUP($D$3:$D$213,#REF!,3,FALSE)</f>
        <v>#REF!</v>
      </c>
      <c r="K204" s="77" t="e">
        <f>VLOOKUP($D$3:$D$213,#REF!,3,FALSE)</f>
        <v>#REF!</v>
      </c>
      <c r="L204" s="77" t="e">
        <f t="shared" si="46"/>
        <v>#REF!</v>
      </c>
      <c r="M204" s="77">
        <v>40</v>
      </c>
      <c r="N204" s="81">
        <f t="shared" si="37"/>
        <v>83.552631578947384</v>
      </c>
      <c r="O204" s="77"/>
      <c r="P204" s="77"/>
      <c r="Q204" s="77">
        <f t="shared" si="38"/>
        <v>0</v>
      </c>
      <c r="R204" s="77"/>
      <c r="S204" s="77"/>
      <c r="T204" s="77"/>
      <c r="U204" s="77"/>
      <c r="V204" s="77"/>
      <c r="W204" s="82">
        <f t="shared" si="39"/>
        <v>0</v>
      </c>
      <c r="X204" s="77">
        <f t="shared" si="40"/>
        <v>0</v>
      </c>
      <c r="Y204" s="82"/>
      <c r="Z204" s="82"/>
      <c r="AA204" s="82"/>
      <c r="AB204" s="82">
        <f t="shared" si="41"/>
        <v>0</v>
      </c>
      <c r="AC204" s="82"/>
      <c r="AD204" s="77"/>
      <c r="AE204" s="82"/>
      <c r="AF204" s="82">
        <f t="shared" si="42"/>
        <v>0</v>
      </c>
      <c r="AG204" s="82"/>
      <c r="AH204" s="82">
        <f t="shared" si="43"/>
        <v>0</v>
      </c>
      <c r="AI204" s="77">
        <f t="shared" si="44"/>
        <v>0</v>
      </c>
      <c r="AJ204" s="85">
        <f t="shared" si="45"/>
        <v>83.552631578947384</v>
      </c>
      <c r="AK204" s="91" t="s">
        <v>611</v>
      </c>
    </row>
    <row r="205" spans="1:37" ht="14">
      <c r="A205" s="77">
        <v>203</v>
      </c>
      <c r="B205" s="78" t="s">
        <v>325</v>
      </c>
      <c r="C205" s="79" t="s">
        <v>3</v>
      </c>
      <c r="D205" s="80" t="s">
        <v>4</v>
      </c>
      <c r="E205" s="77" t="str">
        <f>VLOOKUP($D$3:$D$213,职称信息表!$B$3:$D$161,3,FALSE)</f>
        <v>副教授</v>
      </c>
      <c r="F205" s="77" t="str">
        <f>VLOOKUP($D$3:$D$213,职称信息表!$B$2:$E$161,4,FALSE)</f>
        <v>专任教师</v>
      </c>
      <c r="G205" s="77" t="str">
        <f>VLOOKUP($D$3:$D$213,职称信息表!$B$3:$F$161,5,FALSE)</f>
        <v>副高</v>
      </c>
      <c r="H205" s="81">
        <f>VLOOKUP($D$205:$D$415,工作量!$C$205:$H$437,6,FALSE)</f>
        <v>50</v>
      </c>
      <c r="I205" s="81">
        <f>VLOOKUP(D205:D415,工作量!C205:J437,8,FALSE)</f>
        <v>7.9749737313890945</v>
      </c>
      <c r="J205" s="77"/>
      <c r="K205" s="77"/>
      <c r="L205" s="77"/>
      <c r="M205" s="77">
        <v>153</v>
      </c>
      <c r="N205" s="81">
        <f t="shared" si="37"/>
        <v>37.088815789473692</v>
      </c>
      <c r="O205" s="77"/>
      <c r="P205" s="77"/>
      <c r="Q205" s="77">
        <f t="shared" si="38"/>
        <v>0</v>
      </c>
      <c r="R205" s="77"/>
      <c r="S205" s="77"/>
      <c r="T205" s="77"/>
      <c r="U205" s="77"/>
      <c r="V205" s="77"/>
      <c r="W205" s="82">
        <f t="shared" si="39"/>
        <v>0</v>
      </c>
      <c r="X205" s="77">
        <f t="shared" si="40"/>
        <v>0</v>
      </c>
      <c r="Y205" s="82"/>
      <c r="Z205" s="82"/>
      <c r="AA205" s="82"/>
      <c r="AB205" s="82">
        <f t="shared" si="41"/>
        <v>0</v>
      </c>
      <c r="AC205" s="82"/>
      <c r="AD205" s="77"/>
      <c r="AE205" s="82"/>
      <c r="AF205" s="82">
        <f t="shared" si="42"/>
        <v>0</v>
      </c>
      <c r="AG205" s="82"/>
      <c r="AH205" s="82">
        <f t="shared" si="43"/>
        <v>0</v>
      </c>
      <c r="AI205" s="77">
        <f t="shared" si="44"/>
        <v>0</v>
      </c>
      <c r="AJ205" s="85">
        <f t="shared" si="45"/>
        <v>45.063789520862784</v>
      </c>
      <c r="AK205" s="91" t="s">
        <v>612</v>
      </c>
    </row>
    <row r="206" spans="1:37" ht="14">
      <c r="A206" s="77">
        <v>204</v>
      </c>
      <c r="B206" s="78" t="s">
        <v>325</v>
      </c>
      <c r="C206" s="79" t="s">
        <v>340</v>
      </c>
      <c r="D206" s="80" t="s">
        <v>326</v>
      </c>
      <c r="E206" s="77" t="e">
        <f>VLOOKUP($D$3:$D$213,职称信息表!$B$3:$D$161,3,FALSE)</f>
        <v>#N/A</v>
      </c>
      <c r="F206" s="77" t="e">
        <f>VLOOKUP($D$3:$D$213,职称信息表!$B$2:$E$161,4,FALSE)</f>
        <v>#N/A</v>
      </c>
      <c r="G206" s="77" t="e">
        <f>VLOOKUP($D$3:$D$213,职称信息表!$B$3:$F$161,5,FALSE)</f>
        <v>#N/A</v>
      </c>
      <c r="H206" s="81">
        <f>VLOOKUP(D206:D416,工作量!C206:H438,6,FALSE)</f>
        <v>0</v>
      </c>
      <c r="I206" s="81">
        <f>VLOOKUP(D206:D416,工作量!C206:J438,8,FALSE)</f>
        <v>0</v>
      </c>
      <c r="J206" s="77" t="e">
        <f>VLOOKUP($D$3:$D$213,#REF!,3,FALSE)</f>
        <v>#REF!</v>
      </c>
      <c r="K206" s="77" t="e">
        <f>VLOOKUP($D$3:$D$213,#REF!,3,FALSE)</f>
        <v>#REF!</v>
      </c>
      <c r="L206" s="77" t="e">
        <f>AVERAGE(J206:K206)</f>
        <v>#REF!</v>
      </c>
      <c r="M206" s="77">
        <v>85</v>
      </c>
      <c r="N206" s="81">
        <f t="shared" si="37"/>
        <v>65.049342105263165</v>
      </c>
      <c r="O206" s="77"/>
      <c r="P206" s="77"/>
      <c r="Q206" s="77">
        <f t="shared" si="38"/>
        <v>0</v>
      </c>
      <c r="R206" s="77"/>
      <c r="S206" s="77"/>
      <c r="T206" s="77"/>
      <c r="U206" s="77"/>
      <c r="V206" s="77"/>
      <c r="W206" s="82">
        <f t="shared" si="39"/>
        <v>0</v>
      </c>
      <c r="X206" s="77">
        <f t="shared" si="40"/>
        <v>0</v>
      </c>
      <c r="Y206" s="82"/>
      <c r="Z206" s="82"/>
      <c r="AA206" s="82"/>
      <c r="AB206" s="82">
        <f t="shared" si="41"/>
        <v>0</v>
      </c>
      <c r="AC206" s="82"/>
      <c r="AD206" s="77"/>
      <c r="AE206" s="82"/>
      <c r="AF206" s="82">
        <f t="shared" si="42"/>
        <v>0</v>
      </c>
      <c r="AG206" s="82"/>
      <c r="AH206" s="82">
        <f t="shared" si="43"/>
        <v>0</v>
      </c>
      <c r="AI206" s="77">
        <f t="shared" si="44"/>
        <v>0</v>
      </c>
      <c r="AJ206" s="85">
        <f t="shared" si="45"/>
        <v>65.049342105263165</v>
      </c>
      <c r="AK206" s="91" t="s">
        <v>611</v>
      </c>
    </row>
    <row r="207" spans="1:37" ht="14">
      <c r="A207" s="69">
        <v>205</v>
      </c>
      <c r="B207" s="73" t="s">
        <v>325</v>
      </c>
      <c r="C207" s="75">
        <v>41934</v>
      </c>
      <c r="D207" s="64" t="s">
        <v>531</v>
      </c>
      <c r="E207" s="69" t="e">
        <f>VLOOKUP($D$3:$D$213,职称信息表!$B$3:$D$161,3,FALSE)</f>
        <v>#N/A</v>
      </c>
      <c r="F207" s="69" t="e">
        <f>VLOOKUP($D$3:$D$213,职称信息表!$B$2:$E$161,4,FALSE)</f>
        <v>#N/A</v>
      </c>
      <c r="G207" s="69" t="e">
        <f>VLOOKUP($D$3:$D$213,职称信息表!$B$3:$F$161,5,FALSE)</f>
        <v>#N/A</v>
      </c>
      <c r="H207" s="70">
        <f>VLOOKUP(D207:D417,工作量!C207:H439,6,FALSE)</f>
        <v>0</v>
      </c>
      <c r="I207" s="70">
        <f>VLOOKUP(D207:D417,工作量!C207:J439,8,FALSE)</f>
        <v>0</v>
      </c>
      <c r="J207" s="69"/>
      <c r="K207" s="69" t="e">
        <f>VLOOKUP($D$3:$D$213,#REF!,3,FALSE)</f>
        <v>#REF!</v>
      </c>
      <c r="L207" s="69" t="e">
        <f>AVERAGE(J207:K207)</f>
        <v>#REF!</v>
      </c>
      <c r="M207" s="69">
        <v>30</v>
      </c>
      <c r="N207" s="70">
        <f t="shared" si="37"/>
        <v>87.664473684210535</v>
      </c>
      <c r="O207" s="69"/>
      <c r="P207" s="69"/>
      <c r="Q207" s="69">
        <f t="shared" si="38"/>
        <v>0</v>
      </c>
      <c r="R207" s="69"/>
      <c r="S207" s="69"/>
      <c r="T207" s="69"/>
      <c r="U207" s="69"/>
      <c r="V207" s="69"/>
      <c r="W207" s="71">
        <f t="shared" si="39"/>
        <v>0</v>
      </c>
      <c r="X207" s="69">
        <f t="shared" si="40"/>
        <v>0</v>
      </c>
      <c r="Y207" s="71"/>
      <c r="Z207" s="71"/>
      <c r="AA207" s="71"/>
      <c r="AB207" s="71">
        <f t="shared" si="41"/>
        <v>0</v>
      </c>
      <c r="AC207" s="71"/>
      <c r="AD207" s="69"/>
      <c r="AE207" s="71"/>
      <c r="AF207" s="71">
        <f t="shared" si="42"/>
        <v>0</v>
      </c>
      <c r="AG207" s="71"/>
      <c r="AH207" s="71">
        <f t="shared" si="43"/>
        <v>0</v>
      </c>
      <c r="AI207" s="69">
        <f t="shared" si="44"/>
        <v>0</v>
      </c>
      <c r="AJ207" s="86">
        <f t="shared" si="45"/>
        <v>87.664473684210535</v>
      </c>
      <c r="AK207" s="92" t="s">
        <v>565</v>
      </c>
    </row>
    <row r="208" spans="1:37" ht="14">
      <c r="A208" s="77">
        <v>206</v>
      </c>
      <c r="B208" s="78" t="s">
        <v>325</v>
      </c>
      <c r="C208" s="79">
        <v>41916</v>
      </c>
      <c r="D208" s="80" t="s">
        <v>328</v>
      </c>
      <c r="E208" s="77" t="e">
        <f>VLOOKUP($D$3:$D$213,职称信息表!$B$3:$D$161,3,FALSE)</f>
        <v>#N/A</v>
      </c>
      <c r="F208" s="77" t="e">
        <f>VLOOKUP($D$3:$D$213,职称信息表!$B$2:$E$161,4,FALSE)</f>
        <v>#N/A</v>
      </c>
      <c r="G208" s="77" t="e">
        <f>VLOOKUP($D$3:$D$213,职称信息表!$B$3:$F$161,5,FALSE)</f>
        <v>#N/A</v>
      </c>
      <c r="H208" s="81">
        <f>VLOOKUP(D208:D418,工作量!C208:H440,6,FALSE)</f>
        <v>0</v>
      </c>
      <c r="I208" s="81">
        <f>VLOOKUP(D208:D418,工作量!C208:J440,8,FALSE)</f>
        <v>0</v>
      </c>
      <c r="J208" s="77"/>
      <c r="K208" s="77"/>
      <c r="L208" s="77"/>
      <c r="M208" s="77">
        <v>153</v>
      </c>
      <c r="N208" s="81">
        <f t="shared" si="37"/>
        <v>37.088815789473692</v>
      </c>
      <c r="O208" s="77"/>
      <c r="P208" s="77"/>
      <c r="Q208" s="77">
        <f t="shared" si="38"/>
        <v>0</v>
      </c>
      <c r="R208" s="77"/>
      <c r="S208" s="77"/>
      <c r="T208" s="77"/>
      <c r="U208" s="77"/>
      <c r="V208" s="77"/>
      <c r="W208" s="82">
        <f t="shared" si="39"/>
        <v>0</v>
      </c>
      <c r="X208" s="77">
        <f t="shared" si="40"/>
        <v>0</v>
      </c>
      <c r="Y208" s="82"/>
      <c r="Z208" s="82"/>
      <c r="AA208" s="82"/>
      <c r="AB208" s="82">
        <f t="shared" si="41"/>
        <v>0</v>
      </c>
      <c r="AC208" s="82"/>
      <c r="AD208" s="77"/>
      <c r="AE208" s="82"/>
      <c r="AF208" s="82">
        <f t="shared" si="42"/>
        <v>0</v>
      </c>
      <c r="AG208" s="82"/>
      <c r="AH208" s="82">
        <f t="shared" si="43"/>
        <v>0</v>
      </c>
      <c r="AI208" s="77">
        <f t="shared" si="44"/>
        <v>0</v>
      </c>
      <c r="AJ208" s="85">
        <f t="shared" si="45"/>
        <v>37.088815789473692</v>
      </c>
      <c r="AK208" s="91" t="s">
        <v>611</v>
      </c>
    </row>
    <row r="209" spans="1:37" ht="14">
      <c r="A209" s="77">
        <v>207</v>
      </c>
      <c r="B209" s="78" t="s">
        <v>336</v>
      </c>
      <c r="C209" s="79" t="s">
        <v>555</v>
      </c>
      <c r="D209" s="80" t="s">
        <v>327</v>
      </c>
      <c r="E209" s="77" t="e">
        <f>VLOOKUP($D$3:$D$213,职称信息表!$B$3:$D$161,3,FALSE)</f>
        <v>#N/A</v>
      </c>
      <c r="F209" s="77" t="e">
        <f>VLOOKUP($D$3:$D$213,职称信息表!$B$2:$E$161,4,FALSE)</f>
        <v>#N/A</v>
      </c>
      <c r="G209" s="77" t="e">
        <f>VLOOKUP($D$3:$D$213,职称信息表!$B$3:$F$161,5,FALSE)</f>
        <v>#N/A</v>
      </c>
      <c r="H209" s="81">
        <f>VLOOKUP(D209:D419,工作量!C209:H441,6,FALSE)</f>
        <v>0</v>
      </c>
      <c r="I209" s="81">
        <f>VLOOKUP(D209:D419,工作量!C209:J441,8,FALSE)</f>
        <v>0</v>
      </c>
      <c r="J209" s="77"/>
      <c r="K209" s="77"/>
      <c r="L209" s="77"/>
      <c r="M209" s="77">
        <v>153</v>
      </c>
      <c r="N209" s="81">
        <f t="shared" si="37"/>
        <v>37.088815789473692</v>
      </c>
      <c r="O209" s="77"/>
      <c r="P209" s="77"/>
      <c r="Q209" s="77">
        <f t="shared" si="38"/>
        <v>0</v>
      </c>
      <c r="R209" s="77"/>
      <c r="S209" s="77"/>
      <c r="T209" s="77"/>
      <c r="U209" s="77"/>
      <c r="V209" s="77"/>
      <c r="W209" s="82">
        <f t="shared" si="39"/>
        <v>0</v>
      </c>
      <c r="X209" s="77">
        <f t="shared" si="40"/>
        <v>0</v>
      </c>
      <c r="Y209" s="82"/>
      <c r="Z209" s="82"/>
      <c r="AA209" s="82"/>
      <c r="AB209" s="82">
        <f t="shared" si="41"/>
        <v>0</v>
      </c>
      <c r="AC209" s="82"/>
      <c r="AD209" s="77"/>
      <c r="AE209" s="82"/>
      <c r="AF209" s="82">
        <f t="shared" si="42"/>
        <v>0</v>
      </c>
      <c r="AG209" s="82"/>
      <c r="AH209" s="82">
        <f t="shared" si="43"/>
        <v>0</v>
      </c>
      <c r="AI209" s="77">
        <f t="shared" si="44"/>
        <v>0</v>
      </c>
      <c r="AJ209" s="85">
        <f t="shared" si="45"/>
        <v>37.088815789473692</v>
      </c>
      <c r="AK209" s="91" t="s">
        <v>611</v>
      </c>
    </row>
    <row r="210" spans="1:37" ht="14">
      <c r="A210" s="77">
        <v>208</v>
      </c>
      <c r="B210" s="78" t="s">
        <v>336</v>
      </c>
      <c r="C210" s="79" t="s">
        <v>355</v>
      </c>
      <c r="D210" s="80" t="s">
        <v>0</v>
      </c>
      <c r="E210" s="77" t="e">
        <f>VLOOKUP($D$3:$D$213,职称信息表!$B$3:$D$161,3,FALSE)</f>
        <v>#N/A</v>
      </c>
      <c r="F210" s="77" t="e">
        <f>VLOOKUP($D$3:$D$213,职称信息表!$B$2:$E$161,4,FALSE)</f>
        <v>#N/A</v>
      </c>
      <c r="G210" s="77" t="e">
        <f>VLOOKUP($D$3:$D$213,职称信息表!$B$3:$F$161,5,FALSE)</f>
        <v>#N/A</v>
      </c>
      <c r="H210" s="81">
        <f>VLOOKUP(D210:D420,工作量!C210:H442,6,FALSE)</f>
        <v>0</v>
      </c>
      <c r="I210" s="81">
        <f>VLOOKUP(D210:D420,工作量!C210:J442,8,FALSE)</f>
        <v>0</v>
      </c>
      <c r="J210" s="77"/>
      <c r="K210" s="77"/>
      <c r="L210" s="77"/>
      <c r="M210" s="77">
        <v>153</v>
      </c>
      <c r="N210" s="81">
        <f t="shared" si="37"/>
        <v>37.088815789473692</v>
      </c>
      <c r="O210" s="77"/>
      <c r="P210" s="77"/>
      <c r="Q210" s="77">
        <f t="shared" si="38"/>
        <v>0</v>
      </c>
      <c r="R210" s="77"/>
      <c r="S210" s="77"/>
      <c r="T210" s="77"/>
      <c r="U210" s="77"/>
      <c r="V210" s="77"/>
      <c r="W210" s="82">
        <f t="shared" si="39"/>
        <v>0</v>
      </c>
      <c r="X210" s="77">
        <f t="shared" si="40"/>
        <v>0</v>
      </c>
      <c r="Y210" s="82"/>
      <c r="Z210" s="82"/>
      <c r="AA210" s="82"/>
      <c r="AB210" s="82">
        <f t="shared" si="41"/>
        <v>0</v>
      </c>
      <c r="AC210" s="82"/>
      <c r="AD210" s="77"/>
      <c r="AE210" s="82"/>
      <c r="AF210" s="82">
        <f t="shared" si="42"/>
        <v>0</v>
      </c>
      <c r="AG210" s="82"/>
      <c r="AH210" s="82">
        <f t="shared" si="43"/>
        <v>0</v>
      </c>
      <c r="AI210" s="77">
        <f t="shared" si="44"/>
        <v>0</v>
      </c>
      <c r="AJ210" s="85">
        <f t="shared" si="45"/>
        <v>37.088815789473692</v>
      </c>
      <c r="AK210" s="91" t="s">
        <v>611</v>
      </c>
    </row>
    <row r="211" spans="1:37" ht="14">
      <c r="A211" s="77">
        <v>209</v>
      </c>
      <c r="B211" s="78" t="s">
        <v>336</v>
      </c>
      <c r="C211" s="79" t="s">
        <v>158</v>
      </c>
      <c r="D211" s="80" t="s">
        <v>159</v>
      </c>
      <c r="E211" s="77" t="e">
        <f>VLOOKUP($D$3:$D$213,职称信息表!$B$3:$D$161,3,FALSE)</f>
        <v>#N/A</v>
      </c>
      <c r="F211" s="77" t="e">
        <f>VLOOKUP($D$3:$D$213,职称信息表!$B$2:$E$161,4,FALSE)</f>
        <v>#N/A</v>
      </c>
      <c r="G211" s="77" t="e">
        <f>VLOOKUP($D$3:$D$213,职称信息表!$B$3:$F$161,5,FALSE)</f>
        <v>#N/A</v>
      </c>
      <c r="H211" s="81">
        <f>VLOOKUP(D211:D421,工作量!C211:H443,6,FALSE)</f>
        <v>0</v>
      </c>
      <c r="I211" s="81">
        <f>VLOOKUP(D211:D421,工作量!C211:J443,8,FALSE)</f>
        <v>0</v>
      </c>
      <c r="J211" s="77"/>
      <c r="K211" s="77"/>
      <c r="L211" s="77"/>
      <c r="M211" s="77">
        <v>153</v>
      </c>
      <c r="N211" s="81">
        <f t="shared" si="37"/>
        <v>37.088815789473692</v>
      </c>
      <c r="O211" s="77"/>
      <c r="P211" s="77"/>
      <c r="Q211" s="77">
        <f t="shared" si="38"/>
        <v>0</v>
      </c>
      <c r="R211" s="77"/>
      <c r="S211" s="77"/>
      <c r="T211" s="77"/>
      <c r="U211" s="77"/>
      <c r="V211" s="77"/>
      <c r="W211" s="82">
        <f t="shared" si="39"/>
        <v>0</v>
      </c>
      <c r="X211" s="77">
        <f t="shared" si="40"/>
        <v>0</v>
      </c>
      <c r="Y211" s="82"/>
      <c r="Z211" s="82"/>
      <c r="AA211" s="82"/>
      <c r="AB211" s="82">
        <f t="shared" si="41"/>
        <v>0</v>
      </c>
      <c r="AC211" s="82"/>
      <c r="AD211" s="77"/>
      <c r="AE211" s="82"/>
      <c r="AF211" s="82">
        <f t="shared" si="42"/>
        <v>0</v>
      </c>
      <c r="AG211" s="82"/>
      <c r="AH211" s="82">
        <f t="shared" si="43"/>
        <v>0</v>
      </c>
      <c r="AI211" s="77">
        <f t="shared" si="44"/>
        <v>0</v>
      </c>
      <c r="AJ211" s="85">
        <f t="shared" si="45"/>
        <v>37.088815789473692</v>
      </c>
      <c r="AK211" s="91" t="s">
        <v>611</v>
      </c>
    </row>
    <row r="212" spans="1:37" ht="14">
      <c r="A212" s="77">
        <v>210</v>
      </c>
      <c r="B212" s="78" t="s">
        <v>336</v>
      </c>
      <c r="C212" s="79" t="s">
        <v>285</v>
      </c>
      <c r="D212" s="80" t="s">
        <v>261</v>
      </c>
      <c r="E212" s="77" t="e">
        <f>VLOOKUP($D$3:$D$213,职称信息表!$B$3:$D$161,3,FALSE)</f>
        <v>#N/A</v>
      </c>
      <c r="F212" s="77" t="e">
        <f>VLOOKUP($D$3:$D$213,职称信息表!$B$2:$E$161,4,FALSE)</f>
        <v>#N/A</v>
      </c>
      <c r="G212" s="77" t="e">
        <f>VLOOKUP($D$3:$D$213,职称信息表!$B$3:$F$161,5,FALSE)</f>
        <v>#N/A</v>
      </c>
      <c r="H212" s="81">
        <f>VLOOKUP(D212:D422,工作量!C212:H444,6,FALSE)</f>
        <v>0</v>
      </c>
      <c r="I212" s="81">
        <f>VLOOKUP(D212:D422,工作量!C212:J444,8,FALSE)</f>
        <v>0</v>
      </c>
      <c r="J212" s="77"/>
      <c r="K212" s="77"/>
      <c r="L212" s="77"/>
      <c r="M212" s="77">
        <v>153</v>
      </c>
      <c r="N212" s="81">
        <f t="shared" si="37"/>
        <v>37.088815789473692</v>
      </c>
      <c r="O212" s="77"/>
      <c r="P212" s="77"/>
      <c r="Q212" s="77">
        <f t="shared" si="38"/>
        <v>0</v>
      </c>
      <c r="R212" s="77"/>
      <c r="S212" s="77"/>
      <c r="T212" s="77"/>
      <c r="U212" s="77"/>
      <c r="V212" s="77"/>
      <c r="W212" s="82">
        <f t="shared" si="39"/>
        <v>0</v>
      </c>
      <c r="X212" s="77">
        <f t="shared" si="40"/>
        <v>0</v>
      </c>
      <c r="Y212" s="82"/>
      <c r="Z212" s="82"/>
      <c r="AA212" s="82"/>
      <c r="AB212" s="82">
        <f t="shared" si="41"/>
        <v>0</v>
      </c>
      <c r="AC212" s="82"/>
      <c r="AD212" s="77"/>
      <c r="AE212" s="82"/>
      <c r="AF212" s="82">
        <f t="shared" si="42"/>
        <v>0</v>
      </c>
      <c r="AG212" s="82"/>
      <c r="AH212" s="82">
        <f t="shared" si="43"/>
        <v>0</v>
      </c>
      <c r="AI212" s="77">
        <f t="shared" si="44"/>
        <v>0</v>
      </c>
      <c r="AJ212" s="85">
        <f t="shared" si="45"/>
        <v>37.088815789473692</v>
      </c>
      <c r="AK212" s="91" t="s">
        <v>611</v>
      </c>
    </row>
    <row r="213" spans="1:37" ht="14">
      <c r="A213" s="77">
        <v>211</v>
      </c>
      <c r="B213" s="78" t="s">
        <v>336</v>
      </c>
      <c r="C213" s="79" t="s">
        <v>556</v>
      </c>
      <c r="D213" s="80" t="s">
        <v>196</v>
      </c>
      <c r="E213" s="77" t="e">
        <f>VLOOKUP($D$3:$D$213,职称信息表!$B$3:$D$161,3,FALSE)</f>
        <v>#N/A</v>
      </c>
      <c r="F213" s="77" t="e">
        <f>VLOOKUP($D$3:$D$213,职称信息表!$B$2:$E$161,4,FALSE)</f>
        <v>#N/A</v>
      </c>
      <c r="G213" s="77" t="e">
        <f>VLOOKUP($D$3:$D$213,职称信息表!$B$3:$F$161,5,FALSE)</f>
        <v>#N/A</v>
      </c>
      <c r="H213" s="81">
        <f>VLOOKUP(D213:D423,工作量!C213:H445,6,FALSE)</f>
        <v>0</v>
      </c>
      <c r="I213" s="81">
        <f>VLOOKUP(D213:D423,工作量!C213:J445,8,FALSE)</f>
        <v>0</v>
      </c>
      <c r="J213" s="77"/>
      <c r="K213" s="77"/>
      <c r="L213" s="77"/>
      <c r="M213" s="77">
        <v>153</v>
      </c>
      <c r="N213" s="81">
        <f t="shared" si="37"/>
        <v>37.088815789473692</v>
      </c>
      <c r="O213" s="77"/>
      <c r="P213" s="77"/>
      <c r="Q213" s="77">
        <f t="shared" si="38"/>
        <v>0</v>
      </c>
      <c r="R213" s="77"/>
      <c r="S213" s="77"/>
      <c r="T213" s="77"/>
      <c r="U213" s="77"/>
      <c r="V213" s="77"/>
      <c r="W213" s="82">
        <f t="shared" si="39"/>
        <v>0</v>
      </c>
      <c r="X213" s="77">
        <f t="shared" si="40"/>
        <v>0</v>
      </c>
      <c r="Y213" s="82"/>
      <c r="Z213" s="82"/>
      <c r="AA213" s="82"/>
      <c r="AB213" s="82">
        <f t="shared" si="41"/>
        <v>0</v>
      </c>
      <c r="AC213" s="82"/>
      <c r="AD213" s="77"/>
      <c r="AE213" s="82"/>
      <c r="AF213" s="82">
        <f t="shared" si="42"/>
        <v>0</v>
      </c>
      <c r="AG213" s="82"/>
      <c r="AH213" s="82">
        <f t="shared" si="43"/>
        <v>0</v>
      </c>
      <c r="AI213" s="77">
        <f t="shared" si="44"/>
        <v>0</v>
      </c>
      <c r="AJ213" s="85">
        <f t="shared" si="45"/>
        <v>37.088815789473692</v>
      </c>
      <c r="AK213" s="91" t="s">
        <v>611</v>
      </c>
    </row>
  </sheetData>
  <mergeCells count="12">
    <mergeCell ref="B1:B2"/>
    <mergeCell ref="O1:X1"/>
    <mergeCell ref="D1:D2"/>
    <mergeCell ref="AK1:AK2"/>
    <mergeCell ref="J1:N1"/>
    <mergeCell ref="AJ1:AJ2"/>
    <mergeCell ref="H1:I1"/>
    <mergeCell ref="Y1:AI1"/>
    <mergeCell ref="G1:G2"/>
    <mergeCell ref="F1:F2"/>
    <mergeCell ref="E1:E2"/>
    <mergeCell ref="C1:C2"/>
  </mergeCells>
  <phoneticPr fontId="2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1"/>
  <sheetViews>
    <sheetView zoomScaleNormal="100" workbookViewId="0">
      <selection activeCell="B8" sqref="B8"/>
    </sheetView>
  </sheetViews>
  <sheetFormatPr defaultColWidth="9" defaultRowHeight="15.5"/>
  <cols>
    <col min="1" max="1" width="25" style="65" bestFit="1" customWidth="1"/>
    <col min="2" max="2" width="7.5" style="65" bestFit="1" customWidth="1"/>
    <col min="3" max="3" width="6.5" style="65" bestFit="1" customWidth="1"/>
    <col min="4" max="4" width="13" style="3" bestFit="1" customWidth="1"/>
    <col min="5" max="5" width="11.58203125" style="65" bestFit="1" customWidth="1"/>
    <col min="6" max="6" width="9.5" style="65" bestFit="1" customWidth="1"/>
    <col min="7" max="16384" width="9" style="2"/>
  </cols>
  <sheetData>
    <row r="1" spans="1:6">
      <c r="A1" s="65">
        <v>2017</v>
      </c>
    </row>
    <row r="2" spans="1:6">
      <c r="A2" s="68" t="s">
        <v>249</v>
      </c>
      <c r="B2" s="68" t="s">
        <v>178</v>
      </c>
      <c r="C2" s="68" t="s">
        <v>274</v>
      </c>
      <c r="D2" s="72" t="s">
        <v>582</v>
      </c>
      <c r="E2" s="68" t="s">
        <v>583</v>
      </c>
      <c r="F2" s="68" t="s">
        <v>584</v>
      </c>
    </row>
    <row r="3" spans="1:6">
      <c r="A3" s="68" t="s">
        <v>566</v>
      </c>
      <c r="B3" s="68" t="s">
        <v>61</v>
      </c>
      <c r="C3" s="68" t="s">
        <v>60</v>
      </c>
      <c r="D3" s="72" t="s">
        <v>407</v>
      </c>
      <c r="E3" s="68" t="s">
        <v>403</v>
      </c>
      <c r="F3" s="68" t="s">
        <v>408</v>
      </c>
    </row>
    <row r="4" spans="1:6">
      <c r="A4" s="68" t="s">
        <v>567</v>
      </c>
      <c r="B4" s="68" t="s">
        <v>195</v>
      </c>
      <c r="C4" s="68" t="s">
        <v>212</v>
      </c>
      <c r="D4" s="72" t="s">
        <v>409</v>
      </c>
      <c r="E4" s="68" t="s">
        <v>403</v>
      </c>
      <c r="F4" s="68" t="s">
        <v>408</v>
      </c>
    </row>
    <row r="5" spans="1:6">
      <c r="A5" s="68" t="s">
        <v>329</v>
      </c>
      <c r="B5" s="68" t="s">
        <v>15</v>
      </c>
      <c r="C5" s="68" t="s">
        <v>14</v>
      </c>
      <c r="D5" s="72" t="s">
        <v>420</v>
      </c>
      <c r="E5" s="68" t="s">
        <v>414</v>
      </c>
      <c r="F5" s="68" t="s">
        <v>406</v>
      </c>
    </row>
    <row r="6" spans="1:6">
      <c r="A6" s="68" t="s">
        <v>566</v>
      </c>
      <c r="B6" s="68" t="s">
        <v>236</v>
      </c>
      <c r="C6" s="68" t="s">
        <v>356</v>
      </c>
      <c r="D6" s="72" t="s">
        <v>405</v>
      </c>
      <c r="E6" s="68" t="s">
        <v>403</v>
      </c>
      <c r="F6" s="68" t="s">
        <v>406</v>
      </c>
    </row>
    <row r="7" spans="1:6">
      <c r="A7" s="68" t="s">
        <v>567</v>
      </c>
      <c r="B7" s="68" t="s">
        <v>194</v>
      </c>
      <c r="C7" s="68">
        <v>41468</v>
      </c>
      <c r="D7" s="72" t="s">
        <v>407</v>
      </c>
      <c r="E7" s="68" t="s">
        <v>403</v>
      </c>
      <c r="F7" s="68" t="s">
        <v>408</v>
      </c>
    </row>
    <row r="8" spans="1:6">
      <c r="A8" s="68" t="s">
        <v>568</v>
      </c>
      <c r="B8" s="68" t="s">
        <v>80</v>
      </c>
      <c r="C8" s="68">
        <v>40216</v>
      </c>
      <c r="D8" s="74" t="s">
        <v>591</v>
      </c>
      <c r="E8" s="68" t="s">
        <v>403</v>
      </c>
      <c r="F8" s="16" t="s">
        <v>592</v>
      </c>
    </row>
    <row r="9" spans="1:6">
      <c r="A9" s="68" t="s">
        <v>571</v>
      </c>
      <c r="B9" s="68" t="s">
        <v>170</v>
      </c>
      <c r="C9" s="68">
        <v>41404</v>
      </c>
      <c r="D9" s="72" t="s">
        <v>405</v>
      </c>
      <c r="E9" s="68" t="s">
        <v>403</v>
      </c>
      <c r="F9" s="68" t="s">
        <v>406</v>
      </c>
    </row>
    <row r="10" spans="1:6">
      <c r="A10" s="68" t="s">
        <v>566</v>
      </c>
      <c r="B10" s="68" t="s">
        <v>34</v>
      </c>
      <c r="C10" s="68" t="s">
        <v>33</v>
      </c>
      <c r="D10" s="72" t="s">
        <v>405</v>
      </c>
      <c r="E10" s="68" t="s">
        <v>403</v>
      </c>
      <c r="F10" s="68" t="s">
        <v>406</v>
      </c>
    </row>
    <row r="11" spans="1:6">
      <c r="A11" s="68" t="s">
        <v>566</v>
      </c>
      <c r="B11" s="68" t="s">
        <v>286</v>
      </c>
      <c r="C11" s="68">
        <v>41737</v>
      </c>
      <c r="D11" s="72" t="s">
        <v>409</v>
      </c>
      <c r="E11" s="68" t="s">
        <v>403</v>
      </c>
      <c r="F11" s="68" t="s">
        <v>408</v>
      </c>
    </row>
    <row r="12" spans="1:6">
      <c r="A12" s="68" t="s">
        <v>572</v>
      </c>
      <c r="B12" s="68" t="s">
        <v>241</v>
      </c>
      <c r="C12" s="68">
        <v>41701</v>
      </c>
      <c r="D12" s="72" t="s">
        <v>405</v>
      </c>
      <c r="E12" s="68" t="s">
        <v>403</v>
      </c>
      <c r="F12" s="68" t="s">
        <v>406</v>
      </c>
    </row>
    <row r="13" spans="1:6">
      <c r="A13" s="68" t="s">
        <v>573</v>
      </c>
      <c r="B13" s="68" t="s">
        <v>229</v>
      </c>
      <c r="C13" s="68" t="s">
        <v>228</v>
      </c>
      <c r="D13" s="72" t="s">
        <v>405</v>
      </c>
      <c r="E13" s="68" t="s">
        <v>403</v>
      </c>
      <c r="F13" s="68" t="s">
        <v>406</v>
      </c>
    </row>
    <row r="14" spans="1:6">
      <c r="A14" s="68" t="s">
        <v>574</v>
      </c>
      <c r="B14" s="68" t="s">
        <v>157</v>
      </c>
      <c r="C14" s="68">
        <v>41260</v>
      </c>
      <c r="D14" s="72" t="s">
        <v>407</v>
      </c>
      <c r="E14" s="68" t="s">
        <v>403</v>
      </c>
      <c r="F14" s="68" t="s">
        <v>408</v>
      </c>
    </row>
    <row r="15" spans="1:6">
      <c r="A15" s="68" t="s">
        <v>572</v>
      </c>
      <c r="B15" s="68" t="s">
        <v>235</v>
      </c>
      <c r="C15" s="68" t="s">
        <v>234</v>
      </c>
      <c r="D15" s="72" t="s">
        <v>402</v>
      </c>
      <c r="E15" s="68" t="s">
        <v>403</v>
      </c>
      <c r="F15" s="68" t="s">
        <v>404</v>
      </c>
    </row>
    <row r="16" spans="1:6">
      <c r="A16" s="68" t="s">
        <v>574</v>
      </c>
      <c r="B16" s="68" t="s">
        <v>162</v>
      </c>
      <c r="C16" s="68" t="s">
        <v>161</v>
      </c>
      <c r="D16" s="72" t="s">
        <v>413</v>
      </c>
      <c r="E16" s="68" t="s">
        <v>403</v>
      </c>
      <c r="F16" s="68" t="s">
        <v>408</v>
      </c>
    </row>
    <row r="17" spans="1:6">
      <c r="A17" s="68" t="s">
        <v>575</v>
      </c>
      <c r="B17" s="68" t="s">
        <v>192</v>
      </c>
      <c r="C17" s="68">
        <v>41459</v>
      </c>
      <c r="D17" s="72" t="s">
        <v>407</v>
      </c>
      <c r="E17" s="68" t="s">
        <v>403</v>
      </c>
      <c r="F17" s="68" t="s">
        <v>408</v>
      </c>
    </row>
    <row r="18" spans="1:6">
      <c r="A18" s="68" t="s">
        <v>573</v>
      </c>
      <c r="B18" s="68" t="s">
        <v>175</v>
      </c>
      <c r="C18" s="68" t="s">
        <v>174</v>
      </c>
      <c r="D18" s="72" t="s">
        <v>405</v>
      </c>
      <c r="E18" s="68" t="s">
        <v>403</v>
      </c>
      <c r="F18" s="68" t="s">
        <v>406</v>
      </c>
    </row>
    <row r="19" spans="1:6">
      <c r="A19" s="68" t="s">
        <v>568</v>
      </c>
      <c r="B19" s="68" t="s">
        <v>123</v>
      </c>
      <c r="C19" s="68" t="s">
        <v>122</v>
      </c>
      <c r="D19" s="72" t="s">
        <v>419</v>
      </c>
      <c r="E19" s="68" t="s">
        <v>414</v>
      </c>
      <c r="F19" s="68" t="s">
        <v>408</v>
      </c>
    </row>
    <row r="20" spans="1:6">
      <c r="A20" s="68" t="s">
        <v>566</v>
      </c>
      <c r="B20" s="68" t="s">
        <v>168</v>
      </c>
      <c r="C20" s="68">
        <v>41395</v>
      </c>
      <c r="D20" s="74" t="s">
        <v>593</v>
      </c>
      <c r="E20" s="68" t="s">
        <v>403</v>
      </c>
      <c r="F20" s="68" t="s">
        <v>408</v>
      </c>
    </row>
    <row r="21" spans="1:6">
      <c r="A21" s="68" t="s">
        <v>567</v>
      </c>
      <c r="B21" s="68" t="s">
        <v>144</v>
      </c>
      <c r="C21" s="68" t="s">
        <v>143</v>
      </c>
      <c r="D21" s="72" t="s">
        <v>407</v>
      </c>
      <c r="E21" s="68" t="s">
        <v>403</v>
      </c>
      <c r="F21" s="68" t="s">
        <v>408</v>
      </c>
    </row>
    <row r="22" spans="1:6">
      <c r="A22" s="68" t="s">
        <v>574</v>
      </c>
      <c r="B22" s="68" t="s">
        <v>226</v>
      </c>
      <c r="C22" s="68">
        <v>41684</v>
      </c>
      <c r="D22" s="72" t="s">
        <v>409</v>
      </c>
      <c r="E22" s="68" t="s">
        <v>403</v>
      </c>
      <c r="F22" s="68" t="s">
        <v>408</v>
      </c>
    </row>
    <row r="23" spans="1:6">
      <c r="A23" s="68" t="s">
        <v>576</v>
      </c>
      <c r="B23" s="68" t="s">
        <v>224</v>
      </c>
      <c r="C23" s="68">
        <v>61608</v>
      </c>
      <c r="D23" s="72" t="s">
        <v>405</v>
      </c>
      <c r="E23" s="68" t="s">
        <v>403</v>
      </c>
      <c r="F23" s="68" t="s">
        <v>406</v>
      </c>
    </row>
    <row r="24" spans="1:6">
      <c r="A24" s="68" t="s">
        <v>571</v>
      </c>
      <c r="B24" s="68" t="s">
        <v>82</v>
      </c>
      <c r="C24" s="68" t="s">
        <v>81</v>
      </c>
      <c r="D24" s="72" t="s">
        <v>405</v>
      </c>
      <c r="E24" s="68" t="s">
        <v>403</v>
      </c>
      <c r="F24" s="68" t="s">
        <v>406</v>
      </c>
    </row>
    <row r="25" spans="1:6">
      <c r="A25" s="68" t="s">
        <v>566</v>
      </c>
      <c r="B25" s="68" t="s">
        <v>105</v>
      </c>
      <c r="C25" s="68" t="s">
        <v>104</v>
      </c>
      <c r="D25" s="72" t="s">
        <v>405</v>
      </c>
      <c r="E25" s="68" t="s">
        <v>403</v>
      </c>
      <c r="F25" s="68" t="s">
        <v>406</v>
      </c>
    </row>
    <row r="26" spans="1:6">
      <c r="A26" s="68" t="s">
        <v>571</v>
      </c>
      <c r="B26" s="68" t="s">
        <v>205</v>
      </c>
      <c r="C26" s="68" t="s">
        <v>87</v>
      </c>
      <c r="D26" s="72" t="s">
        <v>405</v>
      </c>
      <c r="E26" s="68" t="s">
        <v>403</v>
      </c>
      <c r="F26" s="68" t="s">
        <v>406</v>
      </c>
    </row>
    <row r="27" spans="1:6">
      <c r="A27" s="68" t="s">
        <v>572</v>
      </c>
      <c r="B27" s="68" t="s">
        <v>91</v>
      </c>
      <c r="C27" s="68" t="s">
        <v>90</v>
      </c>
      <c r="D27" s="72" t="s">
        <v>407</v>
      </c>
      <c r="E27" s="68" t="s">
        <v>403</v>
      </c>
      <c r="F27" s="68" t="s">
        <v>408</v>
      </c>
    </row>
    <row r="28" spans="1:6">
      <c r="A28" s="68" t="s">
        <v>575</v>
      </c>
      <c r="B28" s="68" t="s">
        <v>100</v>
      </c>
      <c r="C28" s="68" t="s">
        <v>99</v>
      </c>
      <c r="D28" s="72" t="s">
        <v>402</v>
      </c>
      <c r="E28" s="68" t="s">
        <v>403</v>
      </c>
      <c r="F28" s="68" t="s">
        <v>404</v>
      </c>
    </row>
    <row r="29" spans="1:6">
      <c r="A29" s="68" t="s">
        <v>572</v>
      </c>
      <c r="B29" s="68" t="s">
        <v>240</v>
      </c>
      <c r="C29" s="68">
        <v>41731</v>
      </c>
      <c r="D29" s="74" t="s">
        <v>593</v>
      </c>
      <c r="E29" s="68" t="s">
        <v>403</v>
      </c>
      <c r="F29" s="68" t="s">
        <v>408</v>
      </c>
    </row>
    <row r="30" spans="1:6">
      <c r="A30" s="68" t="s">
        <v>577</v>
      </c>
      <c r="B30" s="68" t="s">
        <v>132</v>
      </c>
      <c r="C30" s="68" t="s">
        <v>131</v>
      </c>
      <c r="D30" s="72" t="s">
        <v>405</v>
      </c>
      <c r="E30" s="68" t="s">
        <v>403</v>
      </c>
      <c r="F30" s="68" t="s">
        <v>406</v>
      </c>
    </row>
    <row r="31" spans="1:6">
      <c r="A31" s="68" t="s">
        <v>566</v>
      </c>
      <c r="B31" s="68" t="s">
        <v>53</v>
      </c>
      <c r="C31" s="68" t="s">
        <v>52</v>
      </c>
      <c r="D31" s="72" t="s">
        <v>407</v>
      </c>
      <c r="E31" s="68" t="s">
        <v>403</v>
      </c>
      <c r="F31" s="68" t="s">
        <v>408</v>
      </c>
    </row>
    <row r="32" spans="1:6">
      <c r="A32" s="68" t="s">
        <v>566</v>
      </c>
      <c r="B32" s="68" t="s">
        <v>211</v>
      </c>
      <c r="C32" s="68">
        <v>41694</v>
      </c>
      <c r="D32" s="72" t="s">
        <v>405</v>
      </c>
      <c r="E32" s="68" t="s">
        <v>403</v>
      </c>
      <c r="F32" s="68" t="s">
        <v>406</v>
      </c>
    </row>
    <row r="33" spans="1:6">
      <c r="A33" s="68" t="s">
        <v>567</v>
      </c>
      <c r="B33" s="68" t="s">
        <v>103</v>
      </c>
      <c r="C33" s="68" t="s">
        <v>102</v>
      </c>
      <c r="D33" s="72" t="s">
        <v>405</v>
      </c>
      <c r="E33" s="68" t="s">
        <v>403</v>
      </c>
      <c r="F33" s="68" t="s">
        <v>406</v>
      </c>
    </row>
    <row r="34" spans="1:6">
      <c r="A34" s="68" t="s">
        <v>566</v>
      </c>
      <c r="B34" s="68" t="s">
        <v>19</v>
      </c>
      <c r="C34" s="68" t="s">
        <v>18</v>
      </c>
      <c r="D34" s="72" t="s">
        <v>407</v>
      </c>
      <c r="E34" s="68" t="s">
        <v>403</v>
      </c>
      <c r="F34" s="68" t="s">
        <v>408</v>
      </c>
    </row>
    <row r="35" spans="1:6">
      <c r="A35" s="68" t="s">
        <v>329</v>
      </c>
      <c r="B35" s="68" t="s">
        <v>101</v>
      </c>
      <c r="C35" s="68" t="s">
        <v>421</v>
      </c>
      <c r="D35" s="74" t="s">
        <v>596</v>
      </c>
      <c r="E35" s="68" t="s">
        <v>418</v>
      </c>
      <c r="F35" s="68" t="s">
        <v>406</v>
      </c>
    </row>
    <row r="36" spans="1:6">
      <c r="A36" s="68" t="s">
        <v>574</v>
      </c>
      <c r="B36" s="68" t="s">
        <v>246</v>
      </c>
      <c r="C36" s="68">
        <v>41535</v>
      </c>
      <c r="D36" s="72" t="s">
        <v>402</v>
      </c>
      <c r="E36" s="68" t="s">
        <v>403</v>
      </c>
      <c r="F36" s="68" t="s">
        <v>404</v>
      </c>
    </row>
    <row r="37" spans="1:6">
      <c r="A37" s="68" t="s">
        <v>329</v>
      </c>
      <c r="B37" s="68" t="s">
        <v>70</v>
      </c>
      <c r="C37" s="68" t="s">
        <v>69</v>
      </c>
      <c r="D37" s="72" t="s">
        <v>420</v>
      </c>
      <c r="E37" s="68" t="s">
        <v>414</v>
      </c>
      <c r="F37" s="68" t="s">
        <v>406</v>
      </c>
    </row>
    <row r="38" spans="1:6">
      <c r="A38" s="68" t="s">
        <v>572</v>
      </c>
      <c r="B38" s="68" t="s">
        <v>78</v>
      </c>
      <c r="C38" s="68" t="s">
        <v>77</v>
      </c>
      <c r="D38" s="74" t="s">
        <v>590</v>
      </c>
      <c r="E38" s="68" t="s">
        <v>403</v>
      </c>
      <c r="F38" s="16" t="s">
        <v>592</v>
      </c>
    </row>
    <row r="39" spans="1:6">
      <c r="A39" s="68" t="s">
        <v>572</v>
      </c>
      <c r="B39" s="68" t="s">
        <v>166</v>
      </c>
      <c r="C39" s="68">
        <v>41356</v>
      </c>
      <c r="D39" s="74" t="s">
        <v>593</v>
      </c>
      <c r="E39" s="68" t="s">
        <v>403</v>
      </c>
      <c r="F39" s="68" t="s">
        <v>408</v>
      </c>
    </row>
    <row r="40" spans="1:6">
      <c r="A40" s="68" t="s">
        <v>574</v>
      </c>
      <c r="B40" s="68" t="s">
        <v>201</v>
      </c>
      <c r="C40" s="68">
        <v>41547</v>
      </c>
      <c r="D40" s="72" t="s">
        <v>405</v>
      </c>
      <c r="E40" s="68" t="s">
        <v>403</v>
      </c>
      <c r="F40" s="68" t="s">
        <v>406</v>
      </c>
    </row>
    <row r="41" spans="1:6">
      <c r="A41" s="68" t="s">
        <v>568</v>
      </c>
      <c r="B41" s="68" t="s">
        <v>176</v>
      </c>
      <c r="C41" s="68">
        <v>41431</v>
      </c>
      <c r="D41" s="74" t="s">
        <v>597</v>
      </c>
      <c r="E41" s="68" t="s">
        <v>418</v>
      </c>
      <c r="F41" s="68" t="s">
        <v>406</v>
      </c>
    </row>
    <row r="42" spans="1:6">
      <c r="A42" s="68" t="s">
        <v>325</v>
      </c>
      <c r="B42" s="68" t="s">
        <v>38</v>
      </c>
      <c r="C42" s="68" t="s">
        <v>37</v>
      </c>
      <c r="D42" s="72" t="s">
        <v>402</v>
      </c>
      <c r="E42" s="68" t="s">
        <v>403</v>
      </c>
      <c r="F42" s="68" t="s">
        <v>404</v>
      </c>
    </row>
    <row r="43" spans="1:6">
      <c r="A43" s="68" t="s">
        <v>568</v>
      </c>
      <c r="B43" s="68" t="s">
        <v>160</v>
      </c>
      <c r="C43" s="68">
        <v>41306</v>
      </c>
      <c r="D43" s="72" t="s">
        <v>405</v>
      </c>
      <c r="E43" s="68" t="s">
        <v>403</v>
      </c>
      <c r="F43" s="68" t="s">
        <v>406</v>
      </c>
    </row>
    <row r="44" spans="1:6">
      <c r="A44" s="68" t="s">
        <v>574</v>
      </c>
      <c r="B44" s="68" t="s">
        <v>200</v>
      </c>
      <c r="C44" s="68">
        <v>41505</v>
      </c>
      <c r="D44" s="72" t="s">
        <v>407</v>
      </c>
      <c r="E44" s="68" t="s">
        <v>403</v>
      </c>
      <c r="F44" s="68" t="s">
        <v>408</v>
      </c>
    </row>
    <row r="45" spans="1:6">
      <c r="A45" s="68" t="s">
        <v>577</v>
      </c>
      <c r="B45" s="68" t="s">
        <v>156</v>
      </c>
      <c r="C45" s="68" t="s">
        <v>155</v>
      </c>
      <c r="D45" s="72" t="s">
        <v>407</v>
      </c>
      <c r="E45" s="68" t="s">
        <v>403</v>
      </c>
      <c r="F45" s="68" t="s">
        <v>408</v>
      </c>
    </row>
    <row r="46" spans="1:6">
      <c r="A46" s="68" t="s">
        <v>568</v>
      </c>
      <c r="B46" s="68" t="s">
        <v>165</v>
      </c>
      <c r="C46" s="68">
        <v>41338</v>
      </c>
      <c r="D46" s="72" t="s">
        <v>417</v>
      </c>
      <c r="E46" s="68" t="s">
        <v>418</v>
      </c>
      <c r="F46" s="68" t="s">
        <v>415</v>
      </c>
    </row>
    <row r="47" spans="1:6">
      <c r="A47" s="68" t="s">
        <v>577</v>
      </c>
      <c r="B47" s="68" t="s">
        <v>138</v>
      </c>
      <c r="C47" s="68" t="s">
        <v>137</v>
      </c>
      <c r="D47" s="72" t="s">
        <v>405</v>
      </c>
      <c r="E47" s="68" t="s">
        <v>403</v>
      </c>
      <c r="F47" s="68" t="s">
        <v>406</v>
      </c>
    </row>
    <row r="48" spans="1:6">
      <c r="A48" s="68" t="s">
        <v>574</v>
      </c>
      <c r="B48" s="68" t="s">
        <v>297</v>
      </c>
      <c r="C48" s="68">
        <v>41703</v>
      </c>
      <c r="D48" s="72" t="s">
        <v>405</v>
      </c>
      <c r="E48" s="68" t="s">
        <v>403</v>
      </c>
      <c r="F48" s="68" t="s">
        <v>406</v>
      </c>
    </row>
    <row r="49" spans="1:6">
      <c r="A49" s="68" t="s">
        <v>567</v>
      </c>
      <c r="B49" s="68" t="s">
        <v>169</v>
      </c>
      <c r="C49" s="68">
        <v>41396</v>
      </c>
      <c r="D49" s="74" t="s">
        <v>593</v>
      </c>
      <c r="E49" s="68" t="s">
        <v>403</v>
      </c>
      <c r="F49" s="68" t="s">
        <v>408</v>
      </c>
    </row>
    <row r="50" spans="1:6">
      <c r="A50" s="68" t="s">
        <v>576</v>
      </c>
      <c r="B50" s="68" t="s">
        <v>62</v>
      </c>
      <c r="C50" s="68" t="s">
        <v>395</v>
      </c>
      <c r="D50" s="72" t="s">
        <v>407</v>
      </c>
      <c r="E50" s="68" t="s">
        <v>403</v>
      </c>
      <c r="F50" s="68" t="s">
        <v>408</v>
      </c>
    </row>
    <row r="51" spans="1:6">
      <c r="A51" s="68" t="s">
        <v>571</v>
      </c>
      <c r="B51" s="68" t="s">
        <v>125</v>
      </c>
      <c r="C51" s="68" t="s">
        <v>124</v>
      </c>
      <c r="D51" s="72" t="s">
        <v>405</v>
      </c>
      <c r="E51" s="68" t="s">
        <v>403</v>
      </c>
      <c r="F51" s="68" t="s">
        <v>406</v>
      </c>
    </row>
    <row r="52" spans="1:6">
      <c r="A52" s="68" t="s">
        <v>578</v>
      </c>
      <c r="B52" s="68" t="s">
        <v>127</v>
      </c>
      <c r="C52" s="68" t="s">
        <v>126</v>
      </c>
      <c r="D52" s="72" t="s">
        <v>405</v>
      </c>
      <c r="E52" s="68" t="s">
        <v>403</v>
      </c>
      <c r="F52" s="68" t="s">
        <v>406</v>
      </c>
    </row>
    <row r="53" spans="1:6">
      <c r="A53" s="68" t="s">
        <v>329</v>
      </c>
      <c r="B53" s="68" t="s">
        <v>50</v>
      </c>
      <c r="C53" s="68" t="s">
        <v>49</v>
      </c>
      <c r="D53" s="72" t="s">
        <v>407</v>
      </c>
      <c r="E53" s="68" t="s">
        <v>403</v>
      </c>
      <c r="F53" s="68" t="s">
        <v>408</v>
      </c>
    </row>
    <row r="54" spans="1:6">
      <c r="A54" s="68" t="s">
        <v>567</v>
      </c>
      <c r="B54" s="68" t="s">
        <v>290</v>
      </c>
      <c r="C54" s="68" t="s">
        <v>379</v>
      </c>
      <c r="D54" s="72" t="s">
        <v>407</v>
      </c>
      <c r="E54" s="68" t="s">
        <v>403</v>
      </c>
      <c r="F54" s="68" t="s">
        <v>408</v>
      </c>
    </row>
    <row r="55" spans="1:6">
      <c r="A55" s="68" t="s">
        <v>571</v>
      </c>
      <c r="B55" s="68" t="s">
        <v>89</v>
      </c>
      <c r="C55" s="68" t="s">
        <v>88</v>
      </c>
      <c r="D55" s="72" t="s">
        <v>407</v>
      </c>
      <c r="E55" s="68" t="s">
        <v>403</v>
      </c>
      <c r="F55" s="68" t="s">
        <v>408</v>
      </c>
    </row>
    <row r="56" spans="1:6">
      <c r="A56" s="68" t="s">
        <v>568</v>
      </c>
      <c r="B56" s="68" t="s">
        <v>59</v>
      </c>
      <c r="C56" s="68" t="s">
        <v>58</v>
      </c>
      <c r="D56" s="72" t="s">
        <v>407</v>
      </c>
      <c r="E56" s="68" t="s">
        <v>403</v>
      </c>
      <c r="F56" s="68" t="s">
        <v>408</v>
      </c>
    </row>
    <row r="57" spans="1:6">
      <c r="A57" s="68" t="s">
        <v>566</v>
      </c>
      <c r="B57" s="68" t="s">
        <v>167</v>
      </c>
      <c r="C57" s="68">
        <v>41368</v>
      </c>
      <c r="D57" s="72" t="s">
        <v>405</v>
      </c>
      <c r="E57" s="68" t="s">
        <v>403</v>
      </c>
      <c r="F57" s="68" t="s">
        <v>406</v>
      </c>
    </row>
    <row r="58" spans="1:6">
      <c r="A58" s="68" t="s">
        <v>318</v>
      </c>
      <c r="B58" s="68" t="s">
        <v>130</v>
      </c>
      <c r="C58" s="68" t="s">
        <v>213</v>
      </c>
      <c r="D58" s="72" t="s">
        <v>407</v>
      </c>
      <c r="E58" s="68" t="s">
        <v>403</v>
      </c>
      <c r="F58" s="68" t="s">
        <v>408</v>
      </c>
    </row>
    <row r="59" spans="1:6">
      <c r="A59" s="68" t="s">
        <v>577</v>
      </c>
      <c r="B59" s="68" t="s">
        <v>280</v>
      </c>
      <c r="C59" s="68" t="s">
        <v>374</v>
      </c>
      <c r="D59" s="72" t="s">
        <v>405</v>
      </c>
      <c r="E59" s="68" t="s">
        <v>403</v>
      </c>
      <c r="F59" s="68" t="s">
        <v>406</v>
      </c>
    </row>
    <row r="60" spans="1:6">
      <c r="A60" s="68" t="s">
        <v>329</v>
      </c>
      <c r="B60" s="68" t="s">
        <v>17</v>
      </c>
      <c r="C60" s="68" t="s">
        <v>16</v>
      </c>
      <c r="D60" s="72" t="s">
        <v>405</v>
      </c>
      <c r="E60" s="68" t="s">
        <v>403</v>
      </c>
      <c r="F60" s="68" t="s">
        <v>406</v>
      </c>
    </row>
    <row r="61" spans="1:6">
      <c r="A61" s="68" t="s">
        <v>318</v>
      </c>
      <c r="B61" s="68" t="s">
        <v>72</v>
      </c>
      <c r="C61" s="68" t="s">
        <v>71</v>
      </c>
      <c r="D61" s="72" t="s">
        <v>402</v>
      </c>
      <c r="E61" s="68" t="s">
        <v>403</v>
      </c>
      <c r="F61" s="68" t="s">
        <v>404</v>
      </c>
    </row>
    <row r="62" spans="1:6">
      <c r="A62" s="68" t="s">
        <v>329</v>
      </c>
      <c r="B62" s="68" t="s">
        <v>7</v>
      </c>
      <c r="C62" s="68" t="s">
        <v>6</v>
      </c>
      <c r="D62" s="72" t="s">
        <v>405</v>
      </c>
      <c r="E62" s="68" t="s">
        <v>414</v>
      </c>
      <c r="F62" s="68" t="s">
        <v>406</v>
      </c>
    </row>
    <row r="63" spans="1:6">
      <c r="A63" s="68" t="s">
        <v>571</v>
      </c>
      <c r="B63" s="68" t="s">
        <v>26</v>
      </c>
      <c r="C63" s="68" t="s">
        <v>25</v>
      </c>
      <c r="D63" s="72" t="s">
        <v>417</v>
      </c>
      <c r="E63" s="68" t="s">
        <v>403</v>
      </c>
      <c r="F63" s="68" t="s">
        <v>406</v>
      </c>
    </row>
    <row r="64" spans="1:6">
      <c r="A64" s="68" t="s">
        <v>572</v>
      </c>
      <c r="B64" s="68" t="s">
        <v>198</v>
      </c>
      <c r="C64" s="68">
        <v>41469</v>
      </c>
      <c r="D64" s="72" t="s">
        <v>407</v>
      </c>
      <c r="E64" s="68" t="s">
        <v>403</v>
      </c>
      <c r="F64" s="68" t="s">
        <v>408</v>
      </c>
    </row>
    <row r="65" spans="1:6">
      <c r="A65" s="68" t="s">
        <v>329</v>
      </c>
      <c r="B65" s="68" t="s">
        <v>262</v>
      </c>
      <c r="C65" s="68" t="s">
        <v>287</v>
      </c>
      <c r="D65" s="72" t="s">
        <v>407</v>
      </c>
      <c r="E65" s="68" t="s">
        <v>403</v>
      </c>
      <c r="F65" s="68" t="s">
        <v>408</v>
      </c>
    </row>
    <row r="66" spans="1:6">
      <c r="A66" s="68" t="s">
        <v>575</v>
      </c>
      <c r="B66" s="68" t="s">
        <v>30</v>
      </c>
      <c r="C66" s="68" t="s">
        <v>29</v>
      </c>
      <c r="D66" s="74" t="s">
        <v>594</v>
      </c>
      <c r="E66" s="68" t="s">
        <v>414</v>
      </c>
      <c r="F66" s="16" t="s">
        <v>595</v>
      </c>
    </row>
    <row r="67" spans="1:6">
      <c r="A67" s="68" t="s">
        <v>574</v>
      </c>
      <c r="B67" s="68" t="s">
        <v>237</v>
      </c>
      <c r="C67" s="68">
        <v>41661</v>
      </c>
      <c r="D67" s="72" t="s">
        <v>405</v>
      </c>
      <c r="E67" s="68" t="s">
        <v>403</v>
      </c>
      <c r="F67" s="68" t="s">
        <v>406</v>
      </c>
    </row>
    <row r="68" spans="1:6">
      <c r="A68" s="68" t="s">
        <v>567</v>
      </c>
      <c r="B68" s="68" t="s">
        <v>197</v>
      </c>
      <c r="C68" s="68">
        <v>41578</v>
      </c>
      <c r="D68" s="72" t="s">
        <v>405</v>
      </c>
      <c r="E68" s="68" t="s">
        <v>403</v>
      </c>
      <c r="F68" s="68" t="s">
        <v>406</v>
      </c>
    </row>
    <row r="69" spans="1:6">
      <c r="A69" s="68" t="s">
        <v>577</v>
      </c>
      <c r="B69" s="68" t="s">
        <v>193</v>
      </c>
      <c r="C69" s="68">
        <v>41603</v>
      </c>
      <c r="D69" s="72" t="s">
        <v>405</v>
      </c>
      <c r="E69" s="68" t="s">
        <v>403</v>
      </c>
      <c r="F69" s="68" t="s">
        <v>406</v>
      </c>
    </row>
    <row r="70" spans="1:6">
      <c r="A70" s="68" t="s">
        <v>577</v>
      </c>
      <c r="B70" s="68" t="s">
        <v>129</v>
      </c>
      <c r="C70" s="68" t="s">
        <v>128</v>
      </c>
      <c r="D70" s="72" t="s">
        <v>407</v>
      </c>
      <c r="E70" s="68" t="s">
        <v>403</v>
      </c>
      <c r="F70" s="68" t="s">
        <v>408</v>
      </c>
    </row>
    <row r="71" spans="1:6">
      <c r="A71" s="68" t="s">
        <v>575</v>
      </c>
      <c r="B71" s="68" t="s">
        <v>146</v>
      </c>
      <c r="C71" s="68" t="s">
        <v>145</v>
      </c>
      <c r="D71" s="72" t="s">
        <v>407</v>
      </c>
      <c r="E71" s="68" t="s">
        <v>403</v>
      </c>
      <c r="F71" s="68" t="s">
        <v>408</v>
      </c>
    </row>
    <row r="72" spans="1:6">
      <c r="A72" s="68" t="s">
        <v>329</v>
      </c>
      <c r="B72" s="68" t="s">
        <v>40</v>
      </c>
      <c r="C72" s="68" t="s">
        <v>39</v>
      </c>
      <c r="D72" s="72" t="s">
        <v>413</v>
      </c>
      <c r="E72" s="68" t="s">
        <v>403</v>
      </c>
      <c r="F72" s="68" t="s">
        <v>408</v>
      </c>
    </row>
    <row r="73" spans="1:6">
      <c r="A73" s="68" t="s">
        <v>572</v>
      </c>
      <c r="B73" s="68" t="s">
        <v>242</v>
      </c>
      <c r="C73" s="68">
        <v>41739</v>
      </c>
      <c r="D73" s="72" t="s">
        <v>409</v>
      </c>
      <c r="E73" s="68" t="s">
        <v>403</v>
      </c>
      <c r="F73" s="68" t="s">
        <v>408</v>
      </c>
    </row>
    <row r="74" spans="1:6">
      <c r="A74" s="68" t="s">
        <v>566</v>
      </c>
      <c r="B74" s="68" t="s">
        <v>230</v>
      </c>
      <c r="C74" s="68">
        <v>41501</v>
      </c>
      <c r="D74" s="72" t="s">
        <v>405</v>
      </c>
      <c r="E74" s="68" t="s">
        <v>403</v>
      </c>
      <c r="F74" s="68" t="s">
        <v>406</v>
      </c>
    </row>
    <row r="75" spans="1:6">
      <c r="A75" s="68" t="s">
        <v>566</v>
      </c>
      <c r="B75" s="68" t="s">
        <v>270</v>
      </c>
      <c r="C75" s="68">
        <v>41784</v>
      </c>
      <c r="D75" s="72">
        <v>0</v>
      </c>
      <c r="E75" s="68" t="s">
        <v>403</v>
      </c>
      <c r="F75" s="68" t="s">
        <v>408</v>
      </c>
    </row>
    <row r="76" spans="1:6">
      <c r="A76" s="68" t="s">
        <v>572</v>
      </c>
      <c r="B76" s="68" t="s">
        <v>93</v>
      </c>
      <c r="C76" s="68" t="s">
        <v>92</v>
      </c>
      <c r="D76" s="72" t="s">
        <v>407</v>
      </c>
      <c r="E76" s="68" t="s">
        <v>403</v>
      </c>
      <c r="F76" s="68" t="s">
        <v>408</v>
      </c>
    </row>
    <row r="77" spans="1:6">
      <c r="A77" s="68" t="s">
        <v>575</v>
      </c>
      <c r="B77" s="68" t="s">
        <v>64</v>
      </c>
      <c r="C77" s="68" t="s">
        <v>63</v>
      </c>
      <c r="D77" s="72" t="s">
        <v>407</v>
      </c>
      <c r="E77" s="68" t="s">
        <v>414</v>
      </c>
      <c r="F77" s="68" t="s">
        <v>408</v>
      </c>
    </row>
    <row r="78" spans="1:6">
      <c r="A78" s="68" t="s">
        <v>571</v>
      </c>
      <c r="B78" s="68" t="s">
        <v>136</v>
      </c>
      <c r="C78" s="68" t="s">
        <v>135</v>
      </c>
      <c r="D78" s="72" t="s">
        <v>405</v>
      </c>
      <c r="E78" s="68" t="s">
        <v>403</v>
      </c>
      <c r="F78" s="68" t="s">
        <v>406</v>
      </c>
    </row>
    <row r="79" spans="1:6">
      <c r="A79" s="68" t="s">
        <v>578</v>
      </c>
      <c r="B79" s="68" t="s">
        <v>110</v>
      </c>
      <c r="C79" s="68" t="s">
        <v>109</v>
      </c>
      <c r="D79" s="72" t="s">
        <v>407</v>
      </c>
      <c r="E79" s="68" t="s">
        <v>403</v>
      </c>
      <c r="F79" s="68" t="s">
        <v>408</v>
      </c>
    </row>
    <row r="80" spans="1:6">
      <c r="A80" s="68" t="s">
        <v>573</v>
      </c>
      <c r="B80" s="68" t="s">
        <v>120</v>
      </c>
      <c r="C80" s="68" t="s">
        <v>119</v>
      </c>
      <c r="D80" s="72" t="s">
        <v>407</v>
      </c>
      <c r="E80" s="68" t="s">
        <v>403</v>
      </c>
      <c r="F80" s="68" t="s">
        <v>408</v>
      </c>
    </row>
    <row r="81" spans="1:6">
      <c r="A81" s="68" t="s">
        <v>577</v>
      </c>
      <c r="B81" s="68" t="s">
        <v>86</v>
      </c>
      <c r="C81" s="68" t="s">
        <v>85</v>
      </c>
      <c r="D81" s="72" t="s">
        <v>407</v>
      </c>
      <c r="E81" s="68" t="s">
        <v>403</v>
      </c>
      <c r="F81" s="68" t="s">
        <v>408</v>
      </c>
    </row>
    <row r="82" spans="1:6">
      <c r="A82" s="68" t="s">
        <v>329</v>
      </c>
      <c r="B82" s="68" t="s">
        <v>9</v>
      </c>
      <c r="C82" s="68" t="s">
        <v>8</v>
      </c>
      <c r="D82" s="72" t="s">
        <v>402</v>
      </c>
      <c r="E82" s="68" t="s">
        <v>403</v>
      </c>
      <c r="F82" s="68" t="s">
        <v>404</v>
      </c>
    </row>
    <row r="83" spans="1:6">
      <c r="A83" s="68" t="s">
        <v>575</v>
      </c>
      <c r="B83" s="16" t="s">
        <v>589</v>
      </c>
      <c r="C83" s="68" t="s">
        <v>24</v>
      </c>
      <c r="D83" s="72" t="s">
        <v>402</v>
      </c>
      <c r="E83" s="68" t="s">
        <v>403</v>
      </c>
      <c r="F83" s="68" t="s">
        <v>404</v>
      </c>
    </row>
    <row r="84" spans="1:6">
      <c r="A84" s="68" t="s">
        <v>568</v>
      </c>
      <c r="B84" s="68" t="s">
        <v>55</v>
      </c>
      <c r="C84" s="68" t="s">
        <v>54</v>
      </c>
      <c r="D84" s="72" t="s">
        <v>402</v>
      </c>
      <c r="E84" s="68" t="s">
        <v>403</v>
      </c>
      <c r="F84" s="68" t="s">
        <v>404</v>
      </c>
    </row>
    <row r="85" spans="1:6">
      <c r="A85" s="68" t="s">
        <v>329</v>
      </c>
      <c r="B85" s="68" t="s">
        <v>84</v>
      </c>
      <c r="C85" s="68" t="s">
        <v>83</v>
      </c>
      <c r="D85" s="72" t="s">
        <v>405</v>
      </c>
      <c r="E85" s="68" t="s">
        <v>403</v>
      </c>
      <c r="F85" s="68" t="s">
        <v>406</v>
      </c>
    </row>
    <row r="86" spans="1:6">
      <c r="A86" s="68" t="s">
        <v>572</v>
      </c>
      <c r="B86" s="68" t="s">
        <v>142</v>
      </c>
      <c r="C86" s="68" t="s">
        <v>141</v>
      </c>
      <c r="D86" s="72" t="s">
        <v>407</v>
      </c>
      <c r="E86" s="68" t="s">
        <v>403</v>
      </c>
      <c r="F86" s="68" t="s">
        <v>408</v>
      </c>
    </row>
    <row r="87" spans="1:6">
      <c r="A87" s="68" t="s">
        <v>575</v>
      </c>
      <c r="B87" s="68" t="s">
        <v>28</v>
      </c>
      <c r="C87" s="68" t="s">
        <v>27</v>
      </c>
      <c r="D87" s="72" t="s">
        <v>407</v>
      </c>
      <c r="E87" s="68" t="s">
        <v>403</v>
      </c>
      <c r="F87" s="68" t="s">
        <v>408</v>
      </c>
    </row>
    <row r="88" spans="1:6">
      <c r="A88" s="68" t="s">
        <v>318</v>
      </c>
      <c r="B88" s="68" t="s">
        <v>23</v>
      </c>
      <c r="C88" s="68" t="s">
        <v>22</v>
      </c>
      <c r="D88" s="72" t="s">
        <v>407</v>
      </c>
      <c r="E88" s="68" t="s">
        <v>403</v>
      </c>
      <c r="F88" s="68" t="s">
        <v>408</v>
      </c>
    </row>
    <row r="89" spans="1:6">
      <c r="A89" s="68" t="s">
        <v>576</v>
      </c>
      <c r="B89" s="68" t="s">
        <v>98</v>
      </c>
      <c r="C89" s="68" t="s">
        <v>97</v>
      </c>
      <c r="D89" s="72" t="s">
        <v>402</v>
      </c>
      <c r="E89" s="68" t="s">
        <v>403</v>
      </c>
      <c r="F89" s="68" t="s">
        <v>404</v>
      </c>
    </row>
    <row r="90" spans="1:6">
      <c r="A90" s="68" t="s">
        <v>573</v>
      </c>
      <c r="B90" s="68" t="s">
        <v>48</v>
      </c>
      <c r="C90" s="68" t="s">
        <v>47</v>
      </c>
      <c r="D90" s="72" t="s">
        <v>416</v>
      </c>
      <c r="E90" s="68" t="s">
        <v>412</v>
      </c>
      <c r="F90" s="68" t="s">
        <v>406</v>
      </c>
    </row>
    <row r="91" spans="1:6">
      <c r="A91" s="68" t="s">
        <v>571</v>
      </c>
      <c r="B91" s="68" t="s">
        <v>36</v>
      </c>
      <c r="C91" s="68" t="s">
        <v>35</v>
      </c>
      <c r="D91" s="72" t="s">
        <v>402</v>
      </c>
      <c r="E91" s="68" t="s">
        <v>403</v>
      </c>
      <c r="F91" s="68" t="s">
        <v>404</v>
      </c>
    </row>
    <row r="92" spans="1:6">
      <c r="A92" s="68" t="s">
        <v>576</v>
      </c>
      <c r="B92" s="68" t="s">
        <v>5</v>
      </c>
      <c r="C92" s="68" t="s">
        <v>396</v>
      </c>
      <c r="D92" s="72" t="s">
        <v>405</v>
      </c>
      <c r="E92" s="68" t="s">
        <v>403</v>
      </c>
      <c r="F92" s="68" t="s">
        <v>406</v>
      </c>
    </row>
    <row r="93" spans="1:6">
      <c r="A93" s="68" t="s">
        <v>573</v>
      </c>
      <c r="B93" s="68" t="s">
        <v>114</v>
      </c>
      <c r="C93" s="68" t="s">
        <v>113</v>
      </c>
      <c r="D93" s="72" t="s">
        <v>407</v>
      </c>
      <c r="E93" s="68" t="s">
        <v>403</v>
      </c>
      <c r="F93" s="68" t="s">
        <v>408</v>
      </c>
    </row>
    <row r="94" spans="1:6">
      <c r="A94" s="68" t="s">
        <v>566</v>
      </c>
      <c r="B94" s="68" t="s">
        <v>118</v>
      </c>
      <c r="C94" s="68" t="s">
        <v>117</v>
      </c>
      <c r="D94" s="72" t="s">
        <v>407</v>
      </c>
      <c r="E94" s="68" t="s">
        <v>403</v>
      </c>
      <c r="F94" s="68" t="s">
        <v>408</v>
      </c>
    </row>
    <row r="95" spans="1:6">
      <c r="A95" s="68" t="s">
        <v>572</v>
      </c>
      <c r="B95" s="68" t="s">
        <v>154</v>
      </c>
      <c r="C95" s="68" t="s">
        <v>153</v>
      </c>
      <c r="D95" s="72" t="s">
        <v>405</v>
      </c>
      <c r="E95" s="68" t="s">
        <v>403</v>
      </c>
      <c r="F95" s="68" t="s">
        <v>406</v>
      </c>
    </row>
    <row r="96" spans="1:6">
      <c r="A96" s="68" t="s">
        <v>574</v>
      </c>
      <c r="B96" s="68" t="s">
        <v>203</v>
      </c>
      <c r="C96" s="68">
        <v>41600</v>
      </c>
      <c r="D96" s="72" t="s">
        <v>405</v>
      </c>
      <c r="E96" s="68" t="s">
        <v>403</v>
      </c>
      <c r="F96" s="68" t="s">
        <v>406</v>
      </c>
    </row>
    <row r="97" spans="1:6">
      <c r="A97" s="68" t="s">
        <v>572</v>
      </c>
      <c r="B97" s="68" t="s">
        <v>202</v>
      </c>
      <c r="C97" s="68">
        <v>41586</v>
      </c>
      <c r="D97" s="72" t="s">
        <v>405</v>
      </c>
      <c r="E97" s="68" t="s">
        <v>414</v>
      </c>
      <c r="F97" s="68" t="s">
        <v>415</v>
      </c>
    </row>
    <row r="98" spans="1:6">
      <c r="A98" s="68" t="s">
        <v>574</v>
      </c>
      <c r="B98" s="68" t="s">
        <v>296</v>
      </c>
      <c r="C98" s="68" t="s">
        <v>392</v>
      </c>
      <c r="D98" s="72" t="s">
        <v>409</v>
      </c>
      <c r="E98" s="68" t="s">
        <v>403</v>
      </c>
      <c r="F98" s="68" t="s">
        <v>408</v>
      </c>
    </row>
    <row r="99" spans="1:6">
      <c r="A99" s="68" t="s">
        <v>572</v>
      </c>
      <c r="B99" s="68" t="s">
        <v>66</v>
      </c>
      <c r="C99" s="68" t="s">
        <v>65</v>
      </c>
      <c r="D99" s="72" t="s">
        <v>405</v>
      </c>
      <c r="E99" s="68" t="s">
        <v>403</v>
      </c>
      <c r="F99" s="68" t="s">
        <v>406</v>
      </c>
    </row>
    <row r="100" spans="1:6">
      <c r="A100" s="68" t="s">
        <v>572</v>
      </c>
      <c r="B100" s="68" t="s">
        <v>51</v>
      </c>
      <c r="C100" s="68" t="s">
        <v>391</v>
      </c>
      <c r="D100" s="72" t="s">
        <v>413</v>
      </c>
      <c r="E100" s="68" t="s">
        <v>403</v>
      </c>
      <c r="F100" s="68" t="s">
        <v>408</v>
      </c>
    </row>
    <row r="101" spans="1:6">
      <c r="A101" s="68" t="s">
        <v>574</v>
      </c>
      <c r="B101" s="68" t="s">
        <v>295</v>
      </c>
      <c r="C101" s="68">
        <v>41735</v>
      </c>
      <c r="D101" s="74" t="s">
        <v>598</v>
      </c>
      <c r="E101" s="68" t="s">
        <v>403</v>
      </c>
      <c r="F101" s="68" t="s">
        <v>406</v>
      </c>
    </row>
    <row r="102" spans="1:6">
      <c r="A102" s="68" t="s">
        <v>568</v>
      </c>
      <c r="B102" s="68" t="s">
        <v>173</v>
      </c>
      <c r="C102" s="68">
        <v>41423</v>
      </c>
      <c r="D102" s="72" t="s">
        <v>420</v>
      </c>
      <c r="E102" s="68" t="s">
        <v>418</v>
      </c>
      <c r="F102" s="68" t="s">
        <v>406</v>
      </c>
    </row>
    <row r="103" spans="1:6">
      <c r="A103" s="68" t="s">
        <v>318</v>
      </c>
      <c r="B103" s="68" t="s">
        <v>121</v>
      </c>
      <c r="C103" s="68" t="s">
        <v>216</v>
      </c>
      <c r="D103" s="72" t="s">
        <v>402</v>
      </c>
      <c r="E103" s="68" t="s">
        <v>403</v>
      </c>
      <c r="F103" s="68" t="s">
        <v>404</v>
      </c>
    </row>
    <row r="104" spans="1:6">
      <c r="A104" s="68" t="s">
        <v>576</v>
      </c>
      <c r="B104" s="68" t="s">
        <v>225</v>
      </c>
      <c r="C104" s="68">
        <v>41643</v>
      </c>
      <c r="D104" s="72" t="s">
        <v>411</v>
      </c>
      <c r="E104" s="68" t="s">
        <v>403</v>
      </c>
      <c r="F104" s="68" t="s">
        <v>408</v>
      </c>
    </row>
    <row r="105" spans="1:6">
      <c r="A105" s="68" t="s">
        <v>574</v>
      </c>
      <c r="B105" s="68" t="s">
        <v>76</v>
      </c>
      <c r="C105" s="68" t="s">
        <v>75</v>
      </c>
      <c r="D105" s="72" t="s">
        <v>402</v>
      </c>
      <c r="E105" s="68" t="s">
        <v>403</v>
      </c>
      <c r="F105" s="68" t="s">
        <v>404</v>
      </c>
    </row>
    <row r="106" spans="1:6">
      <c r="A106" s="68" t="s">
        <v>572</v>
      </c>
      <c r="B106" s="68" t="s">
        <v>164</v>
      </c>
      <c r="C106" s="68" t="s">
        <v>163</v>
      </c>
      <c r="D106" s="72" t="s">
        <v>407</v>
      </c>
      <c r="E106" s="68" t="s">
        <v>403</v>
      </c>
      <c r="F106" s="68" t="s">
        <v>408</v>
      </c>
    </row>
    <row r="107" spans="1:6">
      <c r="A107" s="68" t="s">
        <v>578</v>
      </c>
      <c r="B107" s="68" t="s">
        <v>42</v>
      </c>
      <c r="C107" s="68" t="s">
        <v>41</v>
      </c>
      <c r="D107" s="72" t="s">
        <v>402</v>
      </c>
      <c r="E107" s="68" t="s">
        <v>403</v>
      </c>
      <c r="F107" s="68" t="s">
        <v>404</v>
      </c>
    </row>
    <row r="108" spans="1:6">
      <c r="A108" s="68" t="s">
        <v>579</v>
      </c>
      <c r="B108" s="68" t="s">
        <v>248</v>
      </c>
      <c r="C108" s="68" t="s">
        <v>247</v>
      </c>
      <c r="D108" s="72" t="s">
        <v>402</v>
      </c>
      <c r="E108" s="68" t="s">
        <v>403</v>
      </c>
      <c r="F108" s="68" t="s">
        <v>404</v>
      </c>
    </row>
    <row r="109" spans="1:6">
      <c r="A109" s="68" t="s">
        <v>329</v>
      </c>
      <c r="B109" s="68" t="s">
        <v>13</v>
      </c>
      <c r="C109" s="68" t="s">
        <v>12</v>
      </c>
      <c r="D109" s="72" t="s">
        <v>407</v>
      </c>
      <c r="E109" s="68" t="s">
        <v>403</v>
      </c>
      <c r="F109" s="68" t="s">
        <v>408</v>
      </c>
    </row>
    <row r="110" spans="1:6">
      <c r="A110" s="68" t="s">
        <v>576</v>
      </c>
      <c r="B110" s="68" t="s">
        <v>199</v>
      </c>
      <c r="C110" s="68">
        <v>41514</v>
      </c>
      <c r="D110" s="72" t="s">
        <v>405</v>
      </c>
      <c r="E110" s="68" t="s">
        <v>403</v>
      </c>
      <c r="F110" s="68" t="s">
        <v>406</v>
      </c>
    </row>
    <row r="111" spans="1:6">
      <c r="A111" s="68" t="s">
        <v>579</v>
      </c>
      <c r="B111" s="68" t="s">
        <v>150</v>
      </c>
      <c r="C111" s="68" t="s">
        <v>149</v>
      </c>
      <c r="D111" s="72" t="s">
        <v>405</v>
      </c>
      <c r="E111" s="68" t="s">
        <v>403</v>
      </c>
      <c r="F111" s="68" t="s">
        <v>406</v>
      </c>
    </row>
    <row r="112" spans="1:6">
      <c r="A112" s="68" t="s">
        <v>572</v>
      </c>
      <c r="B112" s="68" t="s">
        <v>107</v>
      </c>
      <c r="C112" s="68" t="s">
        <v>106</v>
      </c>
      <c r="D112" s="72" t="s">
        <v>407</v>
      </c>
      <c r="E112" s="68" t="s">
        <v>403</v>
      </c>
      <c r="F112" s="68" t="s">
        <v>408</v>
      </c>
    </row>
    <row r="113" spans="1:6">
      <c r="A113" s="68" t="s">
        <v>567</v>
      </c>
      <c r="B113" s="68" t="s">
        <v>152</v>
      </c>
      <c r="C113" s="68" t="s">
        <v>151</v>
      </c>
      <c r="D113" s="72" t="s">
        <v>405</v>
      </c>
      <c r="E113" s="68" t="s">
        <v>410</v>
      </c>
      <c r="F113" s="68" t="s">
        <v>406</v>
      </c>
    </row>
    <row r="114" spans="1:6">
      <c r="A114" s="68" t="s">
        <v>572</v>
      </c>
      <c r="B114" s="68" t="s">
        <v>148</v>
      </c>
      <c r="C114" s="68" t="s">
        <v>147</v>
      </c>
      <c r="D114" s="72" t="s">
        <v>407</v>
      </c>
      <c r="E114" s="68" t="s">
        <v>403</v>
      </c>
      <c r="F114" s="68" t="s">
        <v>408</v>
      </c>
    </row>
    <row r="115" spans="1:6">
      <c r="A115" s="68" t="s">
        <v>579</v>
      </c>
      <c r="B115" s="68" t="s">
        <v>294</v>
      </c>
      <c r="C115" s="68" t="s">
        <v>538</v>
      </c>
      <c r="D115" s="72">
        <v>0</v>
      </c>
      <c r="E115" s="68" t="s">
        <v>403</v>
      </c>
      <c r="F115" s="68" t="s">
        <v>406</v>
      </c>
    </row>
    <row r="116" spans="1:6">
      <c r="A116" s="68" t="s">
        <v>566</v>
      </c>
      <c r="B116" s="68" t="s">
        <v>260</v>
      </c>
      <c r="C116" s="68" t="s">
        <v>288</v>
      </c>
      <c r="D116" s="72" t="s">
        <v>407</v>
      </c>
      <c r="E116" s="68" t="s">
        <v>403</v>
      </c>
      <c r="F116" s="68" t="s">
        <v>408</v>
      </c>
    </row>
    <row r="117" spans="1:6">
      <c r="A117" s="68" t="s">
        <v>572</v>
      </c>
      <c r="B117" s="68" t="s">
        <v>57</v>
      </c>
      <c r="C117" s="68" t="s">
        <v>56</v>
      </c>
      <c r="D117" s="72" t="s">
        <v>405</v>
      </c>
      <c r="E117" s="68" t="s">
        <v>403</v>
      </c>
      <c r="F117" s="68" t="s">
        <v>406</v>
      </c>
    </row>
    <row r="118" spans="1:6">
      <c r="A118" s="68" t="s">
        <v>578</v>
      </c>
      <c r="B118" s="68" t="s">
        <v>11</v>
      </c>
      <c r="C118" s="68" t="s">
        <v>10</v>
      </c>
      <c r="D118" s="72" t="s">
        <v>407</v>
      </c>
      <c r="E118" s="68" t="s">
        <v>403</v>
      </c>
      <c r="F118" s="68" t="s">
        <v>408</v>
      </c>
    </row>
    <row r="119" spans="1:6">
      <c r="A119" s="68" t="s">
        <v>578</v>
      </c>
      <c r="B119" s="68" t="s">
        <v>245</v>
      </c>
      <c r="C119" s="68" t="s">
        <v>218</v>
      </c>
      <c r="D119" s="72" t="s">
        <v>402</v>
      </c>
      <c r="E119" s="68" t="s">
        <v>403</v>
      </c>
      <c r="F119" s="68" t="s">
        <v>404</v>
      </c>
    </row>
    <row r="120" spans="1:6">
      <c r="A120" s="68" t="s">
        <v>578</v>
      </c>
      <c r="B120" s="68" t="s">
        <v>233</v>
      </c>
      <c r="C120" s="68" t="s">
        <v>232</v>
      </c>
      <c r="D120" s="72" t="s">
        <v>405</v>
      </c>
      <c r="E120" s="68" t="s">
        <v>403</v>
      </c>
      <c r="F120" s="68" t="s">
        <v>406</v>
      </c>
    </row>
    <row r="121" spans="1:6">
      <c r="A121" s="68" t="s">
        <v>571</v>
      </c>
      <c r="B121" s="68" t="s">
        <v>244</v>
      </c>
      <c r="C121" s="68" t="s">
        <v>227</v>
      </c>
      <c r="D121" s="72" t="s">
        <v>402</v>
      </c>
      <c r="E121" s="68" t="s">
        <v>403</v>
      </c>
      <c r="F121" s="68" t="s">
        <v>404</v>
      </c>
    </row>
    <row r="122" spans="1:6">
      <c r="A122" s="68" t="s">
        <v>318</v>
      </c>
      <c r="B122" s="68" t="s">
        <v>271</v>
      </c>
      <c r="C122" s="68" t="s">
        <v>282</v>
      </c>
      <c r="D122" s="72" t="s">
        <v>407</v>
      </c>
      <c r="E122" s="68" t="s">
        <v>403</v>
      </c>
      <c r="F122" s="68" t="s">
        <v>408</v>
      </c>
    </row>
    <row r="123" spans="1:6">
      <c r="A123" s="68" t="s">
        <v>329</v>
      </c>
      <c r="B123" s="68" t="s">
        <v>256</v>
      </c>
      <c r="C123" s="68">
        <v>41220</v>
      </c>
      <c r="D123" s="72" t="s">
        <v>585</v>
      </c>
      <c r="E123" s="68" t="s">
        <v>403</v>
      </c>
      <c r="F123" s="68" t="s">
        <v>404</v>
      </c>
    </row>
    <row r="124" spans="1:6">
      <c r="A124" s="68" t="s">
        <v>329</v>
      </c>
      <c r="B124" s="68" t="s">
        <v>259</v>
      </c>
      <c r="C124" s="68" t="s">
        <v>289</v>
      </c>
      <c r="D124" s="72" t="s">
        <v>413</v>
      </c>
      <c r="E124" s="68" t="s">
        <v>403</v>
      </c>
      <c r="F124" s="68" t="s">
        <v>408</v>
      </c>
    </row>
    <row r="125" spans="1:6">
      <c r="A125" s="68" t="s">
        <v>577</v>
      </c>
      <c r="B125" s="68" t="s">
        <v>258</v>
      </c>
      <c r="C125" s="68" t="s">
        <v>283</v>
      </c>
      <c r="D125" s="72" t="s">
        <v>585</v>
      </c>
      <c r="E125" s="68" t="s">
        <v>403</v>
      </c>
      <c r="F125" s="68" t="s">
        <v>404</v>
      </c>
    </row>
    <row r="126" spans="1:6">
      <c r="A126" s="68" t="s">
        <v>572</v>
      </c>
      <c r="B126" s="68" t="s">
        <v>252</v>
      </c>
      <c r="C126" s="68" t="s">
        <v>293</v>
      </c>
      <c r="D126" s="72" t="s">
        <v>585</v>
      </c>
      <c r="E126" s="68" t="s">
        <v>403</v>
      </c>
      <c r="F126" s="68" t="s">
        <v>404</v>
      </c>
    </row>
    <row r="127" spans="1:6">
      <c r="A127" s="68" t="s">
        <v>572</v>
      </c>
      <c r="B127" s="68" t="s">
        <v>44</v>
      </c>
      <c r="C127" s="68" t="s">
        <v>43</v>
      </c>
      <c r="D127" s="72" t="s">
        <v>585</v>
      </c>
      <c r="E127" s="68" t="s">
        <v>403</v>
      </c>
      <c r="F127" s="68" t="s">
        <v>404</v>
      </c>
    </row>
    <row r="128" spans="1:6">
      <c r="A128" s="68" t="s">
        <v>573</v>
      </c>
      <c r="B128" s="68" t="s">
        <v>108</v>
      </c>
      <c r="C128" s="68" t="s">
        <v>215</v>
      </c>
      <c r="D128" s="72" t="s">
        <v>585</v>
      </c>
      <c r="E128" s="68" t="s">
        <v>403</v>
      </c>
      <c r="F128" s="68" t="s">
        <v>404</v>
      </c>
    </row>
    <row r="129" spans="1:6">
      <c r="A129" s="68" t="s">
        <v>572</v>
      </c>
      <c r="B129" s="68" t="s">
        <v>254</v>
      </c>
      <c r="C129" s="68" t="s">
        <v>292</v>
      </c>
      <c r="D129" s="72" t="s">
        <v>413</v>
      </c>
      <c r="E129" s="68" t="s">
        <v>403</v>
      </c>
      <c r="F129" s="68" t="s">
        <v>408</v>
      </c>
    </row>
    <row r="130" spans="1:6">
      <c r="A130" s="68" t="s">
        <v>579</v>
      </c>
      <c r="B130" s="68" t="s">
        <v>255</v>
      </c>
      <c r="C130" s="68" t="s">
        <v>291</v>
      </c>
      <c r="D130" s="72" t="s">
        <v>413</v>
      </c>
      <c r="E130" s="68" t="s">
        <v>403</v>
      </c>
      <c r="F130" s="68" t="s">
        <v>408</v>
      </c>
    </row>
    <row r="131" spans="1:6">
      <c r="A131" s="68" t="s">
        <v>578</v>
      </c>
      <c r="B131" s="68" t="s">
        <v>257</v>
      </c>
      <c r="C131" s="68" t="s">
        <v>284</v>
      </c>
      <c r="D131" s="72" t="s">
        <v>586</v>
      </c>
      <c r="E131" s="68" t="s">
        <v>403</v>
      </c>
      <c r="F131" s="68" t="s">
        <v>404</v>
      </c>
    </row>
    <row r="132" spans="1:6">
      <c r="A132" s="68" t="s">
        <v>566</v>
      </c>
      <c r="B132" s="68" t="s">
        <v>269</v>
      </c>
      <c r="C132" s="68">
        <v>41788</v>
      </c>
      <c r="D132" s="72">
        <v>0</v>
      </c>
      <c r="E132" s="68" t="s">
        <v>403</v>
      </c>
      <c r="F132" s="68" t="s">
        <v>408</v>
      </c>
    </row>
    <row r="133" spans="1:6">
      <c r="A133" s="68" t="s">
        <v>325</v>
      </c>
      <c r="B133" s="68" t="s">
        <v>327</v>
      </c>
      <c r="C133" s="68" t="e">
        <v>#N/A</v>
      </c>
      <c r="D133" s="72" t="e">
        <v>#N/A</v>
      </c>
      <c r="E133" s="68" t="e">
        <v>#N/A</v>
      </c>
      <c r="F133" s="68" t="e">
        <v>#N/A</v>
      </c>
    </row>
    <row r="134" spans="1:6">
      <c r="A134" s="68" t="s">
        <v>579</v>
      </c>
      <c r="B134" s="68" t="s">
        <v>312</v>
      </c>
      <c r="C134" s="68" t="e">
        <v>#N/A</v>
      </c>
      <c r="D134" s="72" t="e">
        <v>#N/A</v>
      </c>
      <c r="E134" s="68" t="e">
        <v>#N/A</v>
      </c>
      <c r="F134" s="68" t="e">
        <v>#N/A</v>
      </c>
    </row>
    <row r="135" spans="1:6">
      <c r="A135" s="68" t="s">
        <v>579</v>
      </c>
      <c r="B135" s="68" t="s">
        <v>313</v>
      </c>
      <c r="C135" s="68" t="e">
        <v>#N/A</v>
      </c>
      <c r="D135" s="72" t="e">
        <v>#N/A</v>
      </c>
      <c r="E135" s="68" t="e">
        <v>#N/A</v>
      </c>
      <c r="F135" s="68" t="e">
        <v>#N/A</v>
      </c>
    </row>
    <row r="136" spans="1:6">
      <c r="A136" s="68" t="s">
        <v>574</v>
      </c>
      <c r="B136" s="68" t="s">
        <v>580</v>
      </c>
      <c r="C136" s="68" t="e">
        <v>#N/A</v>
      </c>
      <c r="D136" s="72" t="e">
        <v>#N/A</v>
      </c>
      <c r="E136" s="68" t="e">
        <v>#N/A</v>
      </c>
      <c r="F136" s="68" t="e">
        <v>#N/A</v>
      </c>
    </row>
    <row r="137" spans="1:6">
      <c r="A137" s="68" t="s">
        <v>574</v>
      </c>
      <c r="B137" s="68" t="s">
        <v>314</v>
      </c>
      <c r="C137" s="68" t="e">
        <v>#N/A</v>
      </c>
      <c r="D137" s="72" t="e">
        <v>#N/A</v>
      </c>
      <c r="E137" s="68" t="e">
        <v>#N/A</v>
      </c>
      <c r="F137" s="68" t="e">
        <v>#N/A</v>
      </c>
    </row>
    <row r="138" spans="1:6">
      <c r="A138" s="68" t="s">
        <v>574</v>
      </c>
      <c r="B138" s="68" t="s">
        <v>315</v>
      </c>
      <c r="C138" s="68" t="e">
        <v>#N/A</v>
      </c>
      <c r="D138" s="72" t="e">
        <v>#N/A</v>
      </c>
      <c r="E138" s="68" t="e">
        <v>#N/A</v>
      </c>
      <c r="F138" s="68" t="e">
        <v>#N/A</v>
      </c>
    </row>
    <row r="139" spans="1:6">
      <c r="A139" s="68" t="s">
        <v>574</v>
      </c>
      <c r="B139" s="68" t="s">
        <v>316</v>
      </c>
      <c r="C139" s="68" t="e">
        <v>#N/A</v>
      </c>
      <c r="D139" s="72" t="e">
        <v>#N/A</v>
      </c>
      <c r="E139" s="68" t="e">
        <v>#N/A</v>
      </c>
      <c r="F139" s="68" t="e">
        <v>#N/A</v>
      </c>
    </row>
    <row r="140" spans="1:6">
      <c r="A140" s="68" t="s">
        <v>574</v>
      </c>
      <c r="B140" s="68" t="s">
        <v>317</v>
      </c>
      <c r="C140" s="68" t="e">
        <v>#N/A</v>
      </c>
      <c r="D140" s="72" t="e">
        <v>#N/A</v>
      </c>
      <c r="E140" s="68" t="e">
        <v>#N/A</v>
      </c>
      <c r="F140" s="68" t="e">
        <v>#N/A</v>
      </c>
    </row>
    <row r="141" spans="1:6">
      <c r="A141" s="68" t="s">
        <v>329</v>
      </c>
      <c r="B141" s="68" t="s">
        <v>335</v>
      </c>
      <c r="C141" s="68" t="e">
        <v>#N/A</v>
      </c>
      <c r="D141" s="72" t="e">
        <v>#N/A</v>
      </c>
      <c r="E141" s="68" t="e">
        <v>#N/A</v>
      </c>
      <c r="F141" s="68" t="e">
        <v>#N/A</v>
      </c>
    </row>
    <row r="142" spans="1:6">
      <c r="A142" s="68" t="s">
        <v>329</v>
      </c>
      <c r="B142" s="68" t="s">
        <v>331</v>
      </c>
      <c r="C142" s="68" t="s">
        <v>541</v>
      </c>
      <c r="D142" s="72">
        <v>0</v>
      </c>
      <c r="E142" s="68" t="s">
        <v>403</v>
      </c>
      <c r="F142" s="68">
        <v>0</v>
      </c>
    </row>
    <row r="143" spans="1:6">
      <c r="A143" s="68" t="s">
        <v>329</v>
      </c>
      <c r="B143" s="68" t="s">
        <v>330</v>
      </c>
      <c r="C143" s="68" t="s">
        <v>550</v>
      </c>
      <c r="D143" s="72">
        <v>0</v>
      </c>
      <c r="E143" s="68" t="s">
        <v>403</v>
      </c>
      <c r="F143" s="68">
        <v>0</v>
      </c>
    </row>
    <row r="144" spans="1:6">
      <c r="A144" s="68" t="s">
        <v>329</v>
      </c>
      <c r="B144" s="68" t="s">
        <v>333</v>
      </c>
      <c r="C144" s="68" t="s">
        <v>546</v>
      </c>
      <c r="D144" s="72">
        <v>0</v>
      </c>
      <c r="E144" s="68" t="s">
        <v>403</v>
      </c>
      <c r="F144" s="68">
        <v>0</v>
      </c>
    </row>
    <row r="145" spans="1:6">
      <c r="A145" s="68" t="s">
        <v>329</v>
      </c>
      <c r="B145" s="68" t="s">
        <v>334</v>
      </c>
      <c r="C145" s="68" t="s">
        <v>587</v>
      </c>
      <c r="D145" s="72">
        <v>0</v>
      </c>
      <c r="E145" s="68" t="s">
        <v>403</v>
      </c>
      <c r="F145" s="68" t="s">
        <v>588</v>
      </c>
    </row>
    <row r="146" spans="1:6">
      <c r="A146" s="68" t="s">
        <v>566</v>
      </c>
      <c r="B146" s="68" t="s">
        <v>21</v>
      </c>
      <c r="C146" s="68" t="e">
        <v>#N/A</v>
      </c>
      <c r="D146" s="72" t="e">
        <v>#N/A</v>
      </c>
      <c r="E146" s="68" t="e">
        <v>#N/A</v>
      </c>
      <c r="F146" s="68" t="e">
        <v>#N/A</v>
      </c>
    </row>
    <row r="147" spans="1:6">
      <c r="A147" s="68" t="s">
        <v>329</v>
      </c>
      <c r="B147" s="68" t="s">
        <v>332</v>
      </c>
      <c r="C147" s="68" t="s">
        <v>552</v>
      </c>
      <c r="D147" s="72" t="s">
        <v>405</v>
      </c>
      <c r="E147" s="68" t="s">
        <v>403</v>
      </c>
      <c r="F147" s="68">
        <v>0</v>
      </c>
    </row>
    <row r="148" spans="1:6">
      <c r="A148" s="68" t="s">
        <v>578</v>
      </c>
      <c r="B148" s="68" t="s">
        <v>68</v>
      </c>
      <c r="C148" s="68" t="s">
        <v>67</v>
      </c>
      <c r="D148" s="72" t="s">
        <v>405</v>
      </c>
      <c r="E148" s="68" t="s">
        <v>403</v>
      </c>
      <c r="F148" s="68" t="s">
        <v>406</v>
      </c>
    </row>
    <row r="149" spans="1:6">
      <c r="A149" s="68" t="s">
        <v>567</v>
      </c>
      <c r="B149" s="68" t="s">
        <v>231</v>
      </c>
      <c r="C149" s="68" t="s">
        <v>397</v>
      </c>
      <c r="D149" s="72" t="s">
        <v>409</v>
      </c>
      <c r="E149" s="68" t="s">
        <v>403</v>
      </c>
      <c r="F149" s="68" t="s">
        <v>408</v>
      </c>
    </row>
    <row r="150" spans="1:6">
      <c r="A150" s="68" t="s">
        <v>568</v>
      </c>
      <c r="B150" s="68" t="s">
        <v>140</v>
      </c>
      <c r="C150" s="68" t="s">
        <v>139</v>
      </c>
      <c r="D150" s="72" t="s">
        <v>407</v>
      </c>
      <c r="E150" s="68" t="s">
        <v>403</v>
      </c>
      <c r="F150" s="68" t="s">
        <v>408</v>
      </c>
    </row>
    <row r="151" spans="1:6">
      <c r="A151" s="68" t="s">
        <v>566</v>
      </c>
      <c r="B151" s="68" t="s">
        <v>116</v>
      </c>
      <c r="C151" s="68" t="s">
        <v>115</v>
      </c>
      <c r="D151" s="72" t="s">
        <v>407</v>
      </c>
      <c r="E151" s="68" t="s">
        <v>403</v>
      </c>
      <c r="F151" s="68" t="s">
        <v>408</v>
      </c>
    </row>
    <row r="152" spans="1:6">
      <c r="A152" s="68" t="s">
        <v>568</v>
      </c>
      <c r="B152" s="68" t="s">
        <v>177</v>
      </c>
      <c r="C152" s="68">
        <v>41442</v>
      </c>
      <c r="D152" s="72" t="s">
        <v>407</v>
      </c>
      <c r="E152" s="68" t="s">
        <v>403</v>
      </c>
      <c r="F152" s="68" t="s">
        <v>408</v>
      </c>
    </row>
    <row r="153" spans="1:6">
      <c r="A153" s="68" t="s">
        <v>325</v>
      </c>
      <c r="B153" s="68" t="s">
        <v>4</v>
      </c>
      <c r="C153" s="68" t="s">
        <v>3</v>
      </c>
      <c r="D153" s="72" t="s">
        <v>407</v>
      </c>
      <c r="E153" s="68" t="s">
        <v>403</v>
      </c>
      <c r="F153" s="68" t="s">
        <v>408</v>
      </c>
    </row>
    <row r="154" spans="1:6">
      <c r="A154" s="68" t="s">
        <v>572</v>
      </c>
      <c r="B154" s="68" t="s">
        <v>323</v>
      </c>
      <c r="C154" s="68">
        <v>41808</v>
      </c>
      <c r="D154" s="72">
        <v>0</v>
      </c>
      <c r="E154" s="68" t="s">
        <v>403</v>
      </c>
      <c r="F154" s="68" t="s">
        <v>406</v>
      </c>
    </row>
    <row r="155" spans="1:6">
      <c r="A155" s="68" t="s">
        <v>567</v>
      </c>
      <c r="B155" s="68" t="s">
        <v>2</v>
      </c>
      <c r="C155" s="68" t="s">
        <v>1</v>
      </c>
      <c r="D155" s="72" t="s">
        <v>411</v>
      </c>
      <c r="E155" s="68" t="s">
        <v>412</v>
      </c>
      <c r="F155" s="68" t="s">
        <v>408</v>
      </c>
    </row>
    <row r="156" spans="1:6">
      <c r="A156" s="68" t="s">
        <v>572</v>
      </c>
      <c r="B156" s="68" t="s">
        <v>320</v>
      </c>
      <c r="C156" s="68">
        <v>41809</v>
      </c>
      <c r="D156" s="72" t="s">
        <v>402</v>
      </c>
      <c r="E156" s="68" t="s">
        <v>403</v>
      </c>
      <c r="F156" s="68" t="s">
        <v>404</v>
      </c>
    </row>
    <row r="157" spans="1:6">
      <c r="A157" s="68" t="s">
        <v>572</v>
      </c>
      <c r="B157" s="68" t="s">
        <v>134</v>
      </c>
      <c r="C157" s="68" t="s">
        <v>133</v>
      </c>
      <c r="D157" s="72" t="s">
        <v>407</v>
      </c>
      <c r="E157" s="68" t="s">
        <v>403</v>
      </c>
      <c r="F157" s="68" t="s">
        <v>408</v>
      </c>
    </row>
    <row r="158" spans="1:6">
      <c r="A158" s="68" t="s">
        <v>572</v>
      </c>
      <c r="B158" s="68" t="s">
        <v>95</v>
      </c>
      <c r="C158" s="68" t="s">
        <v>94</v>
      </c>
      <c r="D158" s="72" t="s">
        <v>407</v>
      </c>
      <c r="E158" s="68" t="s">
        <v>403</v>
      </c>
      <c r="F158" s="68" t="s">
        <v>408</v>
      </c>
    </row>
    <row r="159" spans="1:6">
      <c r="A159" s="68" t="s">
        <v>574</v>
      </c>
      <c r="B159" s="68" t="s">
        <v>268</v>
      </c>
      <c r="C159" s="68">
        <v>41723</v>
      </c>
      <c r="D159" s="72" t="s">
        <v>402</v>
      </c>
      <c r="E159" s="68" t="s">
        <v>403</v>
      </c>
      <c r="F159" s="68" t="s">
        <v>404</v>
      </c>
    </row>
    <row r="160" spans="1:6">
      <c r="A160" s="68" t="s">
        <v>572</v>
      </c>
      <c r="B160" s="68" t="s">
        <v>299</v>
      </c>
      <c r="C160" s="68" t="s">
        <v>298</v>
      </c>
      <c r="D160" s="72" t="s">
        <v>402</v>
      </c>
      <c r="E160" s="68" t="s">
        <v>403</v>
      </c>
      <c r="F160" s="68" t="s">
        <v>404</v>
      </c>
    </row>
    <row r="161" spans="1:6">
      <c r="A161" s="68" t="s">
        <v>576</v>
      </c>
      <c r="B161" s="68" t="s">
        <v>74</v>
      </c>
      <c r="C161" s="68" t="s">
        <v>73</v>
      </c>
      <c r="D161" s="74" t="s">
        <v>593</v>
      </c>
      <c r="E161" s="68" t="s">
        <v>414</v>
      </c>
      <c r="F161" s="68" t="s">
        <v>408</v>
      </c>
    </row>
  </sheetData>
  <phoneticPr fontId="2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6"/>
  <sheetViews>
    <sheetView workbookViewId="0">
      <selection activeCell="D5" sqref="D5"/>
    </sheetView>
  </sheetViews>
  <sheetFormatPr defaultColWidth="20.25" defaultRowHeight="13"/>
  <cols>
    <col min="1" max="1" width="24" style="6" bestFit="1" customWidth="1"/>
    <col min="2" max="2" width="4.75" style="6" bestFit="1" customWidth="1"/>
    <col min="3" max="4" width="14.08203125" style="6" bestFit="1" customWidth="1"/>
    <col min="5" max="5" width="10.25" style="6" bestFit="1" customWidth="1"/>
    <col min="6" max="6" width="9.58203125" style="6" bestFit="1" customWidth="1"/>
    <col min="7" max="7" width="6.33203125" style="6" bestFit="1" customWidth="1"/>
    <col min="8" max="8" width="10.25" style="6" bestFit="1" customWidth="1"/>
    <col min="9" max="10" width="6.75" style="6" bestFit="1" customWidth="1"/>
    <col min="11" max="11" width="4.75" style="12" bestFit="1" customWidth="1"/>
    <col min="12" max="12" width="10.58203125" style="6" customWidth="1"/>
    <col min="13" max="13" width="40.5" style="4" bestFit="1" customWidth="1"/>
    <col min="14" max="16384" width="20.25" style="4"/>
  </cols>
  <sheetData>
    <row r="1" spans="1:13" ht="21">
      <c r="A1" s="121" t="s">
        <v>706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13" ht="15" customHeight="1">
      <c r="A2" s="5" t="s">
        <v>341</v>
      </c>
      <c r="B2" s="5" t="s">
        <v>204</v>
      </c>
      <c r="C2" s="5" t="s">
        <v>178</v>
      </c>
      <c r="D2" s="39" t="s">
        <v>534</v>
      </c>
      <c r="E2" s="39" t="s">
        <v>533</v>
      </c>
      <c r="F2" s="11" t="s">
        <v>343</v>
      </c>
      <c r="G2" s="11" t="s">
        <v>344</v>
      </c>
      <c r="H2" s="11" t="s">
        <v>354</v>
      </c>
      <c r="I2" s="11" t="s">
        <v>352</v>
      </c>
      <c r="J2" s="11" t="s">
        <v>353</v>
      </c>
      <c r="K2" s="11" t="s">
        <v>537</v>
      </c>
      <c r="L2" s="45">
        <v>150</v>
      </c>
      <c r="M2" s="9" t="s">
        <v>350</v>
      </c>
    </row>
    <row r="3" spans="1:13" ht="15">
      <c r="A3" s="37" t="s">
        <v>481</v>
      </c>
      <c r="B3" s="38">
        <v>1</v>
      </c>
      <c r="C3" s="38" t="s">
        <v>248</v>
      </c>
      <c r="D3" s="44">
        <v>0.05</v>
      </c>
      <c r="E3" s="44">
        <f>D3*100</f>
        <v>5</v>
      </c>
      <c r="F3" s="13">
        <v>0</v>
      </c>
      <c r="G3" s="11"/>
      <c r="H3" s="13">
        <f>SUM(E3:G3)</f>
        <v>5</v>
      </c>
      <c r="I3" s="13">
        <f t="shared" ref="I3:I27" si="0">H3/$L$3*60</f>
        <v>0.79749737313890934</v>
      </c>
      <c r="J3" s="13">
        <v>0.79749737313890934</v>
      </c>
      <c r="K3" s="11"/>
      <c r="L3" s="46">
        <f>H236/L2</f>
        <v>376.17678766666671</v>
      </c>
      <c r="M3" s="10" t="s">
        <v>351</v>
      </c>
    </row>
    <row r="4" spans="1:13">
      <c r="A4" s="37" t="s">
        <v>481</v>
      </c>
      <c r="B4" s="38">
        <v>2</v>
      </c>
      <c r="C4" s="38" t="s">
        <v>255</v>
      </c>
      <c r="D4" s="44">
        <v>1.7919</v>
      </c>
      <c r="E4" s="44">
        <f t="shared" ref="E4:E67" si="1">D4*100</f>
        <v>179.19</v>
      </c>
      <c r="F4" s="13">
        <v>0</v>
      </c>
      <c r="G4" s="11"/>
      <c r="H4" s="13">
        <f t="shared" ref="H4:H67" si="2">SUM(E4:G4)</f>
        <v>179.19</v>
      </c>
      <c r="I4" s="13">
        <f t="shared" si="0"/>
        <v>28.580710858552234</v>
      </c>
      <c r="J4" s="13">
        <v>28.580710858552234</v>
      </c>
      <c r="K4" s="11"/>
    </row>
    <row r="5" spans="1:13">
      <c r="A5" s="37" t="s">
        <v>481</v>
      </c>
      <c r="B5" s="38">
        <v>3</v>
      </c>
      <c r="C5" s="38" t="s">
        <v>150</v>
      </c>
      <c r="D5" s="44">
        <v>3.75</v>
      </c>
      <c r="E5" s="44">
        <f t="shared" si="1"/>
        <v>375</v>
      </c>
      <c r="F5" s="13">
        <v>0</v>
      </c>
      <c r="G5" s="11"/>
      <c r="H5" s="13">
        <f t="shared" si="2"/>
        <v>375</v>
      </c>
      <c r="I5" s="13">
        <f t="shared" si="0"/>
        <v>59.812302985418206</v>
      </c>
      <c r="J5" s="13">
        <v>59.812302985418206</v>
      </c>
      <c r="K5" s="11"/>
    </row>
    <row r="6" spans="1:13">
      <c r="A6" s="37" t="s">
        <v>481</v>
      </c>
      <c r="B6" s="38">
        <v>4</v>
      </c>
      <c r="C6" s="38" t="s">
        <v>310</v>
      </c>
      <c r="D6" s="44">
        <v>1.03</v>
      </c>
      <c r="E6" s="44">
        <f t="shared" si="1"/>
        <v>103</v>
      </c>
      <c r="F6" s="13">
        <v>0</v>
      </c>
      <c r="G6" s="11"/>
      <c r="H6" s="13">
        <f t="shared" si="2"/>
        <v>103</v>
      </c>
      <c r="I6" s="13">
        <f t="shared" si="0"/>
        <v>16.428445886661532</v>
      </c>
      <c r="J6" s="13">
        <v>16.428445886661532</v>
      </c>
      <c r="K6" s="11"/>
    </row>
    <row r="7" spans="1:13">
      <c r="A7" s="37" t="s">
        <v>481</v>
      </c>
      <c r="B7" s="38">
        <v>5</v>
      </c>
      <c r="C7" s="38" t="s">
        <v>311</v>
      </c>
      <c r="D7" s="44">
        <v>1.8559999999999999</v>
      </c>
      <c r="E7" s="44">
        <f t="shared" si="1"/>
        <v>185.6</v>
      </c>
      <c r="F7" s="13">
        <v>0</v>
      </c>
      <c r="G7" s="11"/>
      <c r="H7" s="13">
        <f t="shared" si="2"/>
        <v>185.6</v>
      </c>
      <c r="I7" s="13">
        <f t="shared" si="0"/>
        <v>29.603102490916317</v>
      </c>
      <c r="J7" s="13">
        <v>29.603102490916317</v>
      </c>
      <c r="K7" s="11"/>
    </row>
    <row r="8" spans="1:13">
      <c r="A8" s="37" t="s">
        <v>481</v>
      </c>
      <c r="B8" s="38">
        <v>6</v>
      </c>
      <c r="C8" s="38" t="s">
        <v>294</v>
      </c>
      <c r="D8" s="44">
        <v>3.1612800000000005</v>
      </c>
      <c r="E8" s="44">
        <f t="shared" si="1"/>
        <v>316.12800000000004</v>
      </c>
      <c r="F8" s="13">
        <v>0</v>
      </c>
      <c r="G8" s="11"/>
      <c r="H8" s="13">
        <f t="shared" si="2"/>
        <v>316.12800000000004</v>
      </c>
      <c r="I8" s="13">
        <f t="shared" si="0"/>
        <v>50.422249915131438</v>
      </c>
      <c r="J8" s="13">
        <v>50.422249915131438</v>
      </c>
      <c r="K8" s="11"/>
    </row>
    <row r="9" spans="1:13">
      <c r="A9" s="37" t="s">
        <v>481</v>
      </c>
      <c r="B9" s="38">
        <v>7</v>
      </c>
      <c r="C9" s="38" t="s">
        <v>482</v>
      </c>
      <c r="D9" s="44">
        <v>0.4</v>
      </c>
      <c r="E9" s="44">
        <f t="shared" si="1"/>
        <v>40</v>
      </c>
      <c r="F9" s="13">
        <v>0</v>
      </c>
      <c r="G9" s="11"/>
      <c r="H9" s="13">
        <f t="shared" si="2"/>
        <v>40</v>
      </c>
      <c r="I9" s="13">
        <f t="shared" si="0"/>
        <v>6.3799789851112747</v>
      </c>
      <c r="J9" s="13">
        <v>6.3799789851112747</v>
      </c>
      <c r="K9" s="11"/>
    </row>
    <row r="10" spans="1:13">
      <c r="A10" s="37" t="s">
        <v>481</v>
      </c>
      <c r="B10" s="38">
        <v>8</v>
      </c>
      <c r="C10" s="38" t="s">
        <v>312</v>
      </c>
      <c r="D10" s="44">
        <v>0</v>
      </c>
      <c r="E10" s="44">
        <f t="shared" si="1"/>
        <v>0</v>
      </c>
      <c r="F10" s="13">
        <v>0</v>
      </c>
      <c r="G10" s="11"/>
      <c r="H10" s="13">
        <f t="shared" si="2"/>
        <v>0</v>
      </c>
      <c r="I10" s="13">
        <f t="shared" si="0"/>
        <v>0</v>
      </c>
      <c r="J10" s="13">
        <v>0</v>
      </c>
      <c r="K10" s="11"/>
    </row>
    <row r="11" spans="1:13">
      <c r="A11" s="37" t="s">
        <v>481</v>
      </c>
      <c r="B11" s="38">
        <v>9</v>
      </c>
      <c r="C11" s="38" t="s">
        <v>313</v>
      </c>
      <c r="D11" s="44">
        <v>0</v>
      </c>
      <c r="E11" s="44">
        <f t="shared" si="1"/>
        <v>0</v>
      </c>
      <c r="F11" s="13">
        <v>0</v>
      </c>
      <c r="G11" s="11"/>
      <c r="H11" s="13">
        <f t="shared" si="2"/>
        <v>0</v>
      </c>
      <c r="I11" s="13">
        <f t="shared" si="0"/>
        <v>0</v>
      </c>
      <c r="J11" s="13">
        <v>0</v>
      </c>
      <c r="K11" s="11"/>
    </row>
    <row r="12" spans="1:13">
      <c r="A12" s="37" t="s">
        <v>318</v>
      </c>
      <c r="B12" s="38">
        <v>1</v>
      </c>
      <c r="C12" s="38" t="s">
        <v>121</v>
      </c>
      <c r="D12" s="44">
        <v>2.6254000000000004</v>
      </c>
      <c r="E12" s="44">
        <f t="shared" si="1"/>
        <v>262.54000000000002</v>
      </c>
      <c r="F12" s="13">
        <v>0</v>
      </c>
      <c r="G12" s="11"/>
      <c r="H12" s="13">
        <f t="shared" si="2"/>
        <v>262.54000000000002</v>
      </c>
      <c r="I12" s="13">
        <f t="shared" si="0"/>
        <v>41.874992068777857</v>
      </c>
      <c r="J12" s="13">
        <v>41.874992068777857</v>
      </c>
      <c r="K12" s="11"/>
    </row>
    <row r="13" spans="1:13">
      <c r="A13" s="37" t="s">
        <v>318</v>
      </c>
      <c r="B13" s="38">
        <v>2</v>
      </c>
      <c r="C13" s="38" t="s">
        <v>72</v>
      </c>
      <c r="D13" s="44">
        <v>2.4338899999999999</v>
      </c>
      <c r="E13" s="44">
        <f t="shared" si="1"/>
        <v>243.38899999999998</v>
      </c>
      <c r="F13" s="13">
        <v>0</v>
      </c>
      <c r="G13" s="11"/>
      <c r="H13" s="13">
        <f t="shared" si="2"/>
        <v>243.38899999999998</v>
      </c>
      <c r="I13" s="13">
        <f t="shared" si="0"/>
        <v>38.820417630181197</v>
      </c>
      <c r="J13" s="13">
        <v>38.820417630181197</v>
      </c>
      <c r="K13" s="11"/>
    </row>
    <row r="14" spans="1:13">
      <c r="A14" s="37" t="s">
        <v>318</v>
      </c>
      <c r="B14" s="38">
        <v>3</v>
      </c>
      <c r="C14" s="38" t="s">
        <v>130</v>
      </c>
      <c r="D14" s="44">
        <v>4.25</v>
      </c>
      <c r="E14" s="44">
        <f t="shared" si="1"/>
        <v>425</v>
      </c>
      <c r="F14" s="13">
        <v>0</v>
      </c>
      <c r="G14" s="11"/>
      <c r="H14" s="13">
        <f t="shared" si="2"/>
        <v>425</v>
      </c>
      <c r="I14" s="13">
        <f t="shared" si="0"/>
        <v>67.787276716807298</v>
      </c>
      <c r="J14" s="13">
        <v>67.787276716807298</v>
      </c>
      <c r="K14" s="11"/>
    </row>
    <row r="15" spans="1:13">
      <c r="A15" s="37" t="s">
        <v>318</v>
      </c>
      <c r="B15" s="38">
        <v>4</v>
      </c>
      <c r="C15" s="38" t="s">
        <v>23</v>
      </c>
      <c r="D15" s="44">
        <v>7.6234200000000012</v>
      </c>
      <c r="E15" s="44">
        <f t="shared" si="1"/>
        <v>762.3420000000001</v>
      </c>
      <c r="F15" s="13">
        <v>0</v>
      </c>
      <c r="G15" s="11"/>
      <c r="H15" s="13">
        <f t="shared" si="2"/>
        <v>762.3420000000001</v>
      </c>
      <c r="I15" s="13">
        <f t="shared" si="0"/>
        <v>121.59314848669251</v>
      </c>
      <c r="J15" s="13">
        <v>100</v>
      </c>
      <c r="K15" s="11"/>
    </row>
    <row r="16" spans="1:13">
      <c r="A16" s="37" t="s">
        <v>318</v>
      </c>
      <c r="B16" s="38">
        <v>5</v>
      </c>
      <c r="C16" s="38" t="s">
        <v>483</v>
      </c>
      <c r="D16" s="44">
        <v>0.08</v>
      </c>
      <c r="E16" s="44">
        <f t="shared" si="1"/>
        <v>8</v>
      </c>
      <c r="F16" s="13">
        <v>0</v>
      </c>
      <c r="G16" s="11"/>
      <c r="H16" s="13">
        <f t="shared" si="2"/>
        <v>8</v>
      </c>
      <c r="I16" s="13">
        <f t="shared" si="0"/>
        <v>1.2759957970222551</v>
      </c>
      <c r="J16" s="13">
        <v>1.2759957970222551</v>
      </c>
      <c r="K16" s="11"/>
    </row>
    <row r="17" spans="1:11">
      <c r="A17" s="37" t="s">
        <v>318</v>
      </c>
      <c r="B17" s="38">
        <v>6</v>
      </c>
      <c r="C17" s="38" t="s">
        <v>484</v>
      </c>
      <c r="D17" s="44">
        <v>0</v>
      </c>
      <c r="E17" s="44">
        <f t="shared" si="1"/>
        <v>0</v>
      </c>
      <c r="F17" s="13">
        <v>0</v>
      </c>
      <c r="G17" s="11"/>
      <c r="H17" s="13">
        <f t="shared" si="2"/>
        <v>0</v>
      </c>
      <c r="I17" s="13">
        <f t="shared" si="0"/>
        <v>0</v>
      </c>
      <c r="J17" s="13">
        <v>0</v>
      </c>
      <c r="K17" s="11"/>
    </row>
    <row r="18" spans="1:11">
      <c r="A18" s="37" t="s">
        <v>318</v>
      </c>
      <c r="B18" s="38">
        <v>7</v>
      </c>
      <c r="C18" s="38" t="s">
        <v>301</v>
      </c>
      <c r="D18" s="44">
        <v>0</v>
      </c>
      <c r="E18" s="44">
        <f t="shared" si="1"/>
        <v>0</v>
      </c>
      <c r="F18" s="13">
        <v>0</v>
      </c>
      <c r="G18" s="11"/>
      <c r="H18" s="13">
        <f t="shared" si="2"/>
        <v>0</v>
      </c>
      <c r="I18" s="13">
        <f t="shared" si="0"/>
        <v>0</v>
      </c>
      <c r="J18" s="13">
        <v>0</v>
      </c>
      <c r="K18" s="11"/>
    </row>
    <row r="19" spans="1:11">
      <c r="A19" s="37" t="s">
        <v>485</v>
      </c>
      <c r="B19" s="38">
        <v>1</v>
      </c>
      <c r="C19" s="38" t="s">
        <v>144</v>
      </c>
      <c r="D19" s="44">
        <v>3.44048</v>
      </c>
      <c r="E19" s="44">
        <f t="shared" si="1"/>
        <v>344.048</v>
      </c>
      <c r="F19" s="13">
        <v>0</v>
      </c>
      <c r="G19" s="11"/>
      <c r="H19" s="13">
        <f t="shared" si="2"/>
        <v>344.048</v>
      </c>
      <c r="I19" s="13">
        <f t="shared" si="0"/>
        <v>54.8754752467391</v>
      </c>
      <c r="J19" s="13">
        <v>54.8754752467391</v>
      </c>
      <c r="K19" s="11"/>
    </row>
    <row r="20" spans="1:11">
      <c r="A20" s="37" t="s">
        <v>485</v>
      </c>
      <c r="B20" s="38">
        <v>2</v>
      </c>
      <c r="C20" s="38" t="s">
        <v>2</v>
      </c>
      <c r="D20" s="44">
        <v>0</v>
      </c>
      <c r="E20" s="44">
        <f t="shared" si="1"/>
        <v>0</v>
      </c>
      <c r="F20" s="13">
        <v>0</v>
      </c>
      <c r="G20" s="11"/>
      <c r="H20" s="13">
        <f t="shared" si="2"/>
        <v>0</v>
      </c>
      <c r="I20" s="13">
        <f t="shared" si="0"/>
        <v>0</v>
      </c>
      <c r="J20" s="13">
        <v>0</v>
      </c>
      <c r="K20" s="11"/>
    </row>
    <row r="21" spans="1:11">
      <c r="A21" s="37" t="s">
        <v>485</v>
      </c>
      <c r="B21" s="38">
        <v>3</v>
      </c>
      <c r="C21" s="38" t="s">
        <v>290</v>
      </c>
      <c r="D21" s="44">
        <v>1.5360000000000003</v>
      </c>
      <c r="E21" s="44">
        <f t="shared" si="1"/>
        <v>153.60000000000002</v>
      </c>
      <c r="F21" s="13">
        <v>43.32</v>
      </c>
      <c r="G21" s="11"/>
      <c r="H21" s="13">
        <f t="shared" si="2"/>
        <v>196.92000000000002</v>
      </c>
      <c r="I21" s="13">
        <f t="shared" si="0"/>
        <v>31.408636543702812</v>
      </c>
      <c r="J21" s="13">
        <v>31.408636543702812</v>
      </c>
      <c r="K21" s="11"/>
    </row>
    <row r="22" spans="1:11">
      <c r="A22" s="37" t="s">
        <v>485</v>
      </c>
      <c r="B22" s="38">
        <v>4</v>
      </c>
      <c r="C22" s="38" t="s">
        <v>195</v>
      </c>
      <c r="D22" s="44">
        <v>3.24</v>
      </c>
      <c r="E22" s="44">
        <f t="shared" si="1"/>
        <v>324</v>
      </c>
      <c r="F22" s="13">
        <v>0</v>
      </c>
      <c r="G22" s="11"/>
      <c r="H22" s="13">
        <f t="shared" si="2"/>
        <v>324</v>
      </c>
      <c r="I22" s="13">
        <f t="shared" si="0"/>
        <v>51.677829779401328</v>
      </c>
      <c r="J22" s="13">
        <v>51.677829779401328</v>
      </c>
      <c r="K22" s="11"/>
    </row>
    <row r="23" spans="1:11">
      <c r="A23" s="37" t="s">
        <v>485</v>
      </c>
      <c r="B23" s="38">
        <v>5</v>
      </c>
      <c r="C23" s="38" t="s">
        <v>231</v>
      </c>
      <c r="D23" s="44">
        <v>3.25</v>
      </c>
      <c r="E23" s="44">
        <f t="shared" si="1"/>
        <v>325</v>
      </c>
      <c r="F23" s="13">
        <v>0</v>
      </c>
      <c r="G23" s="11"/>
      <c r="H23" s="13">
        <f t="shared" si="2"/>
        <v>325</v>
      </c>
      <c r="I23" s="13">
        <f t="shared" si="0"/>
        <v>51.837329254029115</v>
      </c>
      <c r="J23" s="13">
        <v>51.837329254029115</v>
      </c>
      <c r="K23" s="11"/>
    </row>
    <row r="24" spans="1:11">
      <c r="A24" s="37" t="s">
        <v>485</v>
      </c>
      <c r="B24" s="38">
        <v>6</v>
      </c>
      <c r="C24" s="38" t="s">
        <v>169</v>
      </c>
      <c r="D24" s="44">
        <v>3.3221400000000005</v>
      </c>
      <c r="E24" s="44">
        <f t="shared" si="1"/>
        <v>332.21400000000006</v>
      </c>
      <c r="F24" s="13">
        <v>0</v>
      </c>
      <c r="G24" s="11"/>
      <c r="H24" s="13">
        <f t="shared" si="2"/>
        <v>332.21400000000006</v>
      </c>
      <c r="I24" s="13">
        <f t="shared" si="0"/>
        <v>52.987958463993941</v>
      </c>
      <c r="J24" s="13">
        <v>52.987958463993941</v>
      </c>
      <c r="K24" s="11"/>
    </row>
    <row r="25" spans="1:11">
      <c r="A25" s="37" t="s">
        <v>485</v>
      </c>
      <c r="B25" s="38">
        <v>7</v>
      </c>
      <c r="C25" s="38" t="s">
        <v>194</v>
      </c>
      <c r="D25" s="44">
        <v>3.75</v>
      </c>
      <c r="E25" s="44">
        <f t="shared" si="1"/>
        <v>375</v>
      </c>
      <c r="F25" s="13">
        <v>45.839999999999996</v>
      </c>
      <c r="G25" s="11"/>
      <c r="H25" s="13">
        <f t="shared" si="2"/>
        <v>420.84</v>
      </c>
      <c r="I25" s="13">
        <f t="shared" si="0"/>
        <v>67.123758902355732</v>
      </c>
      <c r="J25" s="13">
        <v>67.123758902355732</v>
      </c>
      <c r="K25" s="11"/>
    </row>
    <row r="26" spans="1:11">
      <c r="A26" s="37" t="s">
        <v>485</v>
      </c>
      <c r="B26" s="38">
        <v>8</v>
      </c>
      <c r="C26" s="38" t="s">
        <v>197</v>
      </c>
      <c r="D26" s="44">
        <v>3.4479999999999995</v>
      </c>
      <c r="E26" s="44">
        <f t="shared" si="1"/>
        <v>344.79999999999995</v>
      </c>
      <c r="F26" s="13">
        <v>0</v>
      </c>
      <c r="G26" s="11"/>
      <c r="H26" s="13">
        <f t="shared" si="2"/>
        <v>344.79999999999995</v>
      </c>
      <c r="I26" s="13">
        <f t="shared" si="0"/>
        <v>54.995418851659188</v>
      </c>
      <c r="J26" s="13">
        <v>54.995418851659188</v>
      </c>
      <c r="K26" s="11"/>
    </row>
    <row r="27" spans="1:11">
      <c r="A27" s="37" t="s">
        <v>485</v>
      </c>
      <c r="B27" s="38">
        <v>9</v>
      </c>
      <c r="C27" s="38" t="s">
        <v>103</v>
      </c>
      <c r="D27" s="44">
        <v>3.6182499999999997</v>
      </c>
      <c r="E27" s="44">
        <f t="shared" si="1"/>
        <v>361.82499999999999</v>
      </c>
      <c r="F27" s="13">
        <v>0</v>
      </c>
      <c r="G27" s="11"/>
      <c r="H27" s="13">
        <f t="shared" si="2"/>
        <v>361.82499999999999</v>
      </c>
      <c r="I27" s="13">
        <f t="shared" si="0"/>
        <v>57.71089740719718</v>
      </c>
      <c r="J27" s="13">
        <v>57.71089740719718</v>
      </c>
      <c r="K27" s="11"/>
    </row>
    <row r="28" spans="1:11">
      <c r="A28" s="37" t="s">
        <v>485</v>
      </c>
      <c r="B28" s="38">
        <v>10</v>
      </c>
      <c r="C28" s="38" t="s">
        <v>152</v>
      </c>
      <c r="D28" s="44">
        <v>3.75</v>
      </c>
      <c r="E28" s="44">
        <f t="shared" si="1"/>
        <v>375</v>
      </c>
      <c r="F28" s="13">
        <v>0</v>
      </c>
      <c r="G28" s="11"/>
      <c r="H28" s="13">
        <f t="shared" si="2"/>
        <v>375</v>
      </c>
      <c r="I28" s="13">
        <f t="shared" ref="I28:I55" si="3">H28/$L$3*60</f>
        <v>59.812302985418206</v>
      </c>
      <c r="J28" s="13">
        <v>59.812302985418206</v>
      </c>
      <c r="K28" s="11"/>
    </row>
    <row r="29" spans="1:11">
      <c r="A29" s="37" t="s">
        <v>485</v>
      </c>
      <c r="B29" s="38">
        <v>11</v>
      </c>
      <c r="C29" s="38" t="s">
        <v>486</v>
      </c>
      <c r="D29" s="44">
        <v>0.1</v>
      </c>
      <c r="E29" s="44">
        <f t="shared" si="1"/>
        <v>10</v>
      </c>
      <c r="F29" s="13">
        <v>0</v>
      </c>
      <c r="G29" s="11"/>
      <c r="H29" s="13">
        <f t="shared" si="2"/>
        <v>10</v>
      </c>
      <c r="I29" s="13">
        <f t="shared" si="3"/>
        <v>1.5949947462778187</v>
      </c>
      <c r="J29" s="13">
        <v>1.5949947462778187</v>
      </c>
      <c r="K29" s="11"/>
    </row>
    <row r="30" spans="1:11">
      <c r="A30" s="37" t="s">
        <v>485</v>
      </c>
      <c r="B30" s="38">
        <v>12</v>
      </c>
      <c r="C30" s="38" t="s">
        <v>487</v>
      </c>
      <c r="D30" s="44">
        <v>7.0000000000000007E-2</v>
      </c>
      <c r="E30" s="44">
        <f t="shared" si="1"/>
        <v>7.0000000000000009</v>
      </c>
      <c r="F30" s="13">
        <v>0</v>
      </c>
      <c r="G30" s="11"/>
      <c r="H30" s="13">
        <f t="shared" si="2"/>
        <v>7.0000000000000009</v>
      </c>
      <c r="I30" s="13">
        <f t="shared" si="3"/>
        <v>1.1164963223944733</v>
      </c>
      <c r="J30" s="13">
        <v>1.1164963223944733</v>
      </c>
      <c r="K30" s="11"/>
    </row>
    <row r="31" spans="1:11">
      <c r="A31" s="37" t="s">
        <v>485</v>
      </c>
      <c r="B31" s="38">
        <v>13</v>
      </c>
      <c r="C31" s="38" t="s">
        <v>488</v>
      </c>
      <c r="D31" s="44">
        <v>7.0000000000000007E-2</v>
      </c>
      <c r="E31" s="44">
        <f t="shared" si="1"/>
        <v>7.0000000000000009</v>
      </c>
      <c r="F31" s="13">
        <v>0</v>
      </c>
      <c r="G31" s="11"/>
      <c r="H31" s="13">
        <f t="shared" si="2"/>
        <v>7.0000000000000009</v>
      </c>
      <c r="I31" s="13">
        <f t="shared" si="3"/>
        <v>1.1164963223944733</v>
      </c>
      <c r="J31" s="13">
        <v>1.1164963223944733</v>
      </c>
      <c r="K31" s="11"/>
    </row>
    <row r="32" spans="1:11">
      <c r="A32" s="37" t="s">
        <v>485</v>
      </c>
      <c r="B32" s="38">
        <v>14</v>
      </c>
      <c r="C32" s="38" t="s">
        <v>489</v>
      </c>
      <c r="D32" s="44">
        <v>0</v>
      </c>
      <c r="E32" s="44">
        <f t="shared" si="1"/>
        <v>0</v>
      </c>
      <c r="F32" s="13">
        <v>0</v>
      </c>
      <c r="G32" s="11"/>
      <c r="H32" s="13">
        <f t="shared" si="2"/>
        <v>0</v>
      </c>
      <c r="I32" s="13">
        <f t="shared" si="3"/>
        <v>0</v>
      </c>
      <c r="J32" s="13">
        <v>0</v>
      </c>
      <c r="K32" s="11"/>
    </row>
    <row r="33" spans="1:11">
      <c r="A33" s="37" t="s">
        <v>485</v>
      </c>
      <c r="B33" s="38">
        <v>15</v>
      </c>
      <c r="C33" s="38" t="s">
        <v>306</v>
      </c>
      <c r="D33" s="44">
        <v>4.4989999999999997</v>
      </c>
      <c r="E33" s="44">
        <f t="shared" si="1"/>
        <v>449.9</v>
      </c>
      <c r="F33" s="13">
        <v>0</v>
      </c>
      <c r="G33" s="11"/>
      <c r="H33" s="13">
        <f t="shared" si="2"/>
        <v>449.9</v>
      </c>
      <c r="I33" s="13">
        <f t="shared" si="3"/>
        <v>71.758813635039061</v>
      </c>
      <c r="J33" s="13">
        <v>71.758813635039061</v>
      </c>
      <c r="K33" s="11"/>
    </row>
    <row r="34" spans="1:11">
      <c r="A34" s="37" t="s">
        <v>485</v>
      </c>
      <c r="B34" s="38">
        <v>16</v>
      </c>
      <c r="C34" s="38" t="s">
        <v>96</v>
      </c>
      <c r="D34" s="44">
        <v>0</v>
      </c>
      <c r="E34" s="44">
        <f t="shared" si="1"/>
        <v>0</v>
      </c>
      <c r="F34" s="13">
        <v>0</v>
      </c>
      <c r="G34" s="11"/>
      <c r="H34" s="13">
        <f t="shared" si="2"/>
        <v>0</v>
      </c>
      <c r="I34" s="13">
        <f t="shared" si="3"/>
        <v>0</v>
      </c>
      <c r="J34" s="13">
        <v>0</v>
      </c>
      <c r="K34" s="11"/>
    </row>
    <row r="35" spans="1:11">
      <c r="A35" s="37" t="s">
        <v>485</v>
      </c>
      <c r="B35" s="38">
        <v>17</v>
      </c>
      <c r="C35" s="38" t="s">
        <v>307</v>
      </c>
      <c r="D35" s="44">
        <v>2.3076100000000004</v>
      </c>
      <c r="E35" s="44">
        <f t="shared" si="1"/>
        <v>230.76100000000002</v>
      </c>
      <c r="F35" s="13">
        <v>0</v>
      </c>
      <c r="G35" s="11"/>
      <c r="H35" s="13">
        <f t="shared" si="2"/>
        <v>230.76100000000002</v>
      </c>
      <c r="I35" s="13">
        <f t="shared" si="3"/>
        <v>36.806258264581579</v>
      </c>
      <c r="J35" s="13">
        <v>36.806258264581579</v>
      </c>
      <c r="K35" s="11"/>
    </row>
    <row r="36" spans="1:11">
      <c r="A36" s="37" t="s">
        <v>490</v>
      </c>
      <c r="B36" s="38">
        <v>1</v>
      </c>
      <c r="C36" s="38" t="s">
        <v>21</v>
      </c>
      <c r="D36" s="44">
        <v>0.64680000000000004</v>
      </c>
      <c r="E36" s="44">
        <f t="shared" si="1"/>
        <v>64.680000000000007</v>
      </c>
      <c r="F36" s="13">
        <v>46.650000000000006</v>
      </c>
      <c r="G36" s="11"/>
      <c r="H36" s="13">
        <f t="shared" si="2"/>
        <v>111.33000000000001</v>
      </c>
      <c r="I36" s="13">
        <f t="shared" si="3"/>
        <v>17.757076510310959</v>
      </c>
      <c r="J36" s="13">
        <v>17.757076510310959</v>
      </c>
      <c r="K36" s="11"/>
    </row>
    <row r="37" spans="1:11">
      <c r="A37" s="37" t="s">
        <v>490</v>
      </c>
      <c r="B37" s="38">
        <v>2</v>
      </c>
      <c r="C37" s="38" t="s">
        <v>19</v>
      </c>
      <c r="D37" s="44">
        <v>2.6080000000000001</v>
      </c>
      <c r="E37" s="44">
        <f t="shared" si="1"/>
        <v>260.8</v>
      </c>
      <c r="F37" s="13">
        <v>0</v>
      </c>
      <c r="G37" s="11"/>
      <c r="H37" s="13">
        <f t="shared" si="2"/>
        <v>260.8</v>
      </c>
      <c r="I37" s="13">
        <f t="shared" si="3"/>
        <v>41.597462982925521</v>
      </c>
      <c r="J37" s="13">
        <v>41.597462982925521</v>
      </c>
      <c r="K37" s="11"/>
    </row>
    <row r="38" spans="1:11">
      <c r="A38" s="37" t="s">
        <v>490</v>
      </c>
      <c r="B38" s="38">
        <v>3</v>
      </c>
      <c r="C38" s="38" t="s">
        <v>118</v>
      </c>
      <c r="D38" s="44">
        <v>0.6080000000000001</v>
      </c>
      <c r="E38" s="44">
        <f t="shared" si="1"/>
        <v>60.800000000000011</v>
      </c>
      <c r="F38" s="13">
        <v>0</v>
      </c>
      <c r="G38" s="11"/>
      <c r="H38" s="13">
        <f t="shared" si="2"/>
        <v>60.800000000000011</v>
      </c>
      <c r="I38" s="13">
        <f t="shared" si="3"/>
        <v>9.6975680573691392</v>
      </c>
      <c r="J38" s="13">
        <v>9.6975680573691392</v>
      </c>
      <c r="K38" s="11"/>
    </row>
    <row r="39" spans="1:11">
      <c r="A39" s="37" t="s">
        <v>490</v>
      </c>
      <c r="B39" s="38">
        <v>4</v>
      </c>
      <c r="C39" s="38" t="s">
        <v>116</v>
      </c>
      <c r="D39" s="44">
        <v>6.4716000000000005</v>
      </c>
      <c r="E39" s="44">
        <f t="shared" si="1"/>
        <v>647.16000000000008</v>
      </c>
      <c r="F39" s="13">
        <v>74.630399999999995</v>
      </c>
      <c r="G39" s="11"/>
      <c r="H39" s="13">
        <f t="shared" si="2"/>
        <v>721.79040000000009</v>
      </c>
      <c r="I39" s="13">
        <f t="shared" si="3"/>
        <v>115.12518959137655</v>
      </c>
      <c r="J39" s="13">
        <v>100</v>
      </c>
      <c r="K39" s="11"/>
    </row>
    <row r="40" spans="1:11">
      <c r="A40" s="37" t="s">
        <v>490</v>
      </c>
      <c r="B40" s="38">
        <v>5</v>
      </c>
      <c r="C40" s="38" t="s">
        <v>105</v>
      </c>
      <c r="D40" s="44">
        <v>2.6255999999999999</v>
      </c>
      <c r="E40" s="44">
        <f t="shared" si="1"/>
        <v>262.56</v>
      </c>
      <c r="F40" s="13">
        <v>0</v>
      </c>
      <c r="G40" s="11"/>
      <c r="H40" s="13">
        <f t="shared" si="2"/>
        <v>262.56</v>
      </c>
      <c r="I40" s="13">
        <f t="shared" si="3"/>
        <v>41.878182058270411</v>
      </c>
      <c r="J40" s="13">
        <v>41.878182058270411</v>
      </c>
      <c r="K40" s="11"/>
    </row>
    <row r="41" spans="1:11">
      <c r="A41" s="37" t="s">
        <v>490</v>
      </c>
      <c r="B41" s="38">
        <v>6</v>
      </c>
      <c r="C41" s="38" t="s">
        <v>230</v>
      </c>
      <c r="D41" s="44">
        <v>2.3360000000000003</v>
      </c>
      <c r="E41" s="44">
        <f t="shared" si="1"/>
        <v>233.60000000000002</v>
      </c>
      <c r="F41" s="13">
        <v>0</v>
      </c>
      <c r="G41" s="11"/>
      <c r="H41" s="13">
        <f t="shared" si="2"/>
        <v>233.60000000000002</v>
      </c>
      <c r="I41" s="13">
        <f t="shared" si="3"/>
        <v>37.259077273049854</v>
      </c>
      <c r="J41" s="13">
        <v>37.259077273049854</v>
      </c>
      <c r="K41" s="11"/>
    </row>
    <row r="42" spans="1:11">
      <c r="A42" s="37" t="s">
        <v>490</v>
      </c>
      <c r="B42" s="38">
        <v>7</v>
      </c>
      <c r="C42" s="38" t="s">
        <v>53</v>
      </c>
      <c r="D42" s="44">
        <v>6.0010999999999992</v>
      </c>
      <c r="E42" s="44">
        <f t="shared" si="1"/>
        <v>600.1099999999999</v>
      </c>
      <c r="F42" s="13">
        <v>0</v>
      </c>
      <c r="G42" s="11"/>
      <c r="H42" s="13">
        <f t="shared" si="2"/>
        <v>600.1099999999999</v>
      </c>
      <c r="I42" s="13">
        <f t="shared" si="3"/>
        <v>95.717229718878173</v>
      </c>
      <c r="J42" s="13">
        <v>95.717229718878173</v>
      </c>
      <c r="K42" s="11"/>
    </row>
    <row r="43" spans="1:11">
      <c r="A43" s="37" t="s">
        <v>490</v>
      </c>
      <c r="B43" s="38">
        <v>8</v>
      </c>
      <c r="C43" s="38" t="s">
        <v>168</v>
      </c>
      <c r="D43" s="44">
        <v>3.5536600000000003</v>
      </c>
      <c r="E43" s="44">
        <f t="shared" si="1"/>
        <v>355.36600000000004</v>
      </c>
      <c r="F43" s="13">
        <v>9.3287999999999993</v>
      </c>
      <c r="G43" s="11"/>
      <c r="H43" s="13">
        <f t="shared" si="2"/>
        <v>364.69480000000004</v>
      </c>
      <c r="I43" s="13">
        <f t="shared" si="3"/>
        <v>58.168628999483992</v>
      </c>
      <c r="J43" s="13">
        <v>58.168628999483992</v>
      </c>
      <c r="K43" s="11"/>
    </row>
    <row r="44" spans="1:11">
      <c r="A44" s="37" t="s">
        <v>490</v>
      </c>
      <c r="B44" s="38">
        <v>9</v>
      </c>
      <c r="C44" s="38" t="s">
        <v>167</v>
      </c>
      <c r="D44" s="44">
        <v>3.6639999999999997</v>
      </c>
      <c r="E44" s="44">
        <f t="shared" si="1"/>
        <v>366.4</v>
      </c>
      <c r="F44" s="13">
        <v>0</v>
      </c>
      <c r="G44" s="11"/>
      <c r="H44" s="13">
        <f t="shared" si="2"/>
        <v>366.4</v>
      </c>
      <c r="I44" s="13">
        <f t="shared" si="3"/>
        <v>58.440607503619276</v>
      </c>
      <c r="J44" s="13">
        <v>58.440607503619276</v>
      </c>
      <c r="K44" s="11"/>
    </row>
    <row r="45" spans="1:11">
      <c r="A45" s="37" t="s">
        <v>490</v>
      </c>
      <c r="B45" s="38">
        <v>10</v>
      </c>
      <c r="C45" s="38" t="s">
        <v>61</v>
      </c>
      <c r="D45" s="44">
        <v>8.9480000000000004</v>
      </c>
      <c r="E45" s="44">
        <f t="shared" si="1"/>
        <v>894.80000000000007</v>
      </c>
      <c r="F45" s="13">
        <v>0</v>
      </c>
      <c r="G45" s="11"/>
      <c r="H45" s="13">
        <f t="shared" si="2"/>
        <v>894.80000000000007</v>
      </c>
      <c r="I45" s="13">
        <f t="shared" si="3"/>
        <v>142.72012989693923</v>
      </c>
      <c r="J45" s="13">
        <v>100</v>
      </c>
      <c r="K45" s="11"/>
    </row>
    <row r="46" spans="1:11">
      <c r="A46" s="37" t="s">
        <v>490</v>
      </c>
      <c r="B46" s="38">
        <v>11</v>
      </c>
      <c r="C46" s="38" t="s">
        <v>34</v>
      </c>
      <c r="D46" s="44">
        <v>6.0296799999999999</v>
      </c>
      <c r="E46" s="44">
        <f t="shared" si="1"/>
        <v>602.96799999999996</v>
      </c>
      <c r="F46" s="13">
        <v>0</v>
      </c>
      <c r="G46" s="11"/>
      <c r="H46" s="13">
        <f t="shared" si="2"/>
        <v>602.96799999999996</v>
      </c>
      <c r="I46" s="13">
        <f t="shared" si="3"/>
        <v>96.173079217364375</v>
      </c>
      <c r="J46" s="13">
        <v>96.173079217364375</v>
      </c>
      <c r="K46" s="11"/>
    </row>
    <row r="47" spans="1:11">
      <c r="A47" s="37" t="s">
        <v>490</v>
      </c>
      <c r="B47" s="38">
        <v>12</v>
      </c>
      <c r="C47" s="38" t="s">
        <v>211</v>
      </c>
      <c r="D47" s="44">
        <v>3.26112</v>
      </c>
      <c r="E47" s="44">
        <f t="shared" si="1"/>
        <v>326.11200000000002</v>
      </c>
      <c r="F47" s="13">
        <v>9.3287999999999993</v>
      </c>
      <c r="G47" s="11"/>
      <c r="H47" s="13">
        <f t="shared" si="2"/>
        <v>335.44080000000002</v>
      </c>
      <c r="I47" s="13">
        <f t="shared" si="3"/>
        <v>53.502631368722859</v>
      </c>
      <c r="J47" s="13">
        <v>53.502631368722859</v>
      </c>
      <c r="K47" s="11"/>
    </row>
    <row r="48" spans="1:11">
      <c r="A48" s="37" t="s">
        <v>490</v>
      </c>
      <c r="B48" s="38">
        <v>13</v>
      </c>
      <c r="C48" s="38" t="s">
        <v>236</v>
      </c>
      <c r="D48" s="44">
        <v>4.2300000000000004</v>
      </c>
      <c r="E48" s="44">
        <f t="shared" si="1"/>
        <v>423.00000000000006</v>
      </c>
      <c r="F48" s="13">
        <v>18.657599999999999</v>
      </c>
      <c r="G48" s="11"/>
      <c r="H48" s="13">
        <f t="shared" si="2"/>
        <v>441.65760000000006</v>
      </c>
      <c r="I48" s="13">
        <f t="shared" si="3"/>
        <v>70.44415516536705</v>
      </c>
      <c r="J48" s="13">
        <v>70.44415516536705</v>
      </c>
      <c r="K48" s="11"/>
    </row>
    <row r="49" spans="1:11">
      <c r="A49" s="37" t="s">
        <v>490</v>
      </c>
      <c r="B49" s="38">
        <v>14</v>
      </c>
      <c r="C49" s="38" t="s">
        <v>260</v>
      </c>
      <c r="D49" s="44">
        <v>1.1200000000000001</v>
      </c>
      <c r="E49" s="44">
        <f t="shared" si="1"/>
        <v>112.00000000000001</v>
      </c>
      <c r="F49" s="13">
        <v>48.36</v>
      </c>
      <c r="G49" s="11"/>
      <c r="H49" s="13">
        <f t="shared" si="2"/>
        <v>160.36000000000001</v>
      </c>
      <c r="I49" s="13">
        <f t="shared" si="3"/>
        <v>25.577335751311104</v>
      </c>
      <c r="J49" s="13">
        <v>25.577335751311104</v>
      </c>
      <c r="K49" s="11"/>
    </row>
    <row r="50" spans="1:11">
      <c r="A50" s="37" t="s">
        <v>490</v>
      </c>
      <c r="B50" s="38">
        <v>15</v>
      </c>
      <c r="C50" s="38" t="s">
        <v>286</v>
      </c>
      <c r="D50" s="44">
        <v>0</v>
      </c>
      <c r="E50" s="44">
        <f t="shared" si="1"/>
        <v>0</v>
      </c>
      <c r="F50" s="13">
        <v>0</v>
      </c>
      <c r="G50" s="11"/>
      <c r="H50" s="13">
        <f t="shared" si="2"/>
        <v>0</v>
      </c>
      <c r="I50" s="13">
        <f t="shared" si="3"/>
        <v>0</v>
      </c>
      <c r="J50" s="13">
        <v>0</v>
      </c>
      <c r="K50" s="11"/>
    </row>
    <row r="51" spans="1:11">
      <c r="A51" s="37" t="s">
        <v>490</v>
      </c>
      <c r="B51" s="38">
        <v>16</v>
      </c>
      <c r="C51" s="38" t="s">
        <v>270</v>
      </c>
      <c r="D51" s="44">
        <v>1.9424650000000003</v>
      </c>
      <c r="E51" s="44">
        <f t="shared" si="1"/>
        <v>194.24650000000003</v>
      </c>
      <c r="F51" s="13">
        <v>0</v>
      </c>
      <c r="G51" s="11"/>
      <c r="H51" s="13">
        <f t="shared" si="2"/>
        <v>194.24650000000003</v>
      </c>
      <c r="I51" s="13">
        <f t="shared" si="3"/>
        <v>30.982214698285436</v>
      </c>
      <c r="J51" s="13">
        <v>30.982214698285436</v>
      </c>
      <c r="K51" s="11"/>
    </row>
    <row r="52" spans="1:11">
      <c r="A52" s="37" t="s">
        <v>490</v>
      </c>
      <c r="B52" s="38">
        <v>17</v>
      </c>
      <c r="C52" s="38" t="s">
        <v>269</v>
      </c>
      <c r="D52" s="44">
        <v>0</v>
      </c>
      <c r="E52" s="44">
        <f t="shared" si="1"/>
        <v>0</v>
      </c>
      <c r="F52" s="13">
        <v>0</v>
      </c>
      <c r="G52" s="11"/>
      <c r="H52" s="13">
        <f t="shared" si="2"/>
        <v>0</v>
      </c>
      <c r="I52" s="13">
        <f t="shared" si="3"/>
        <v>0</v>
      </c>
      <c r="J52" s="13">
        <v>0</v>
      </c>
      <c r="K52" s="11"/>
    </row>
    <row r="53" spans="1:11">
      <c r="A53" s="37" t="s">
        <v>490</v>
      </c>
      <c r="B53" s="38">
        <v>18</v>
      </c>
      <c r="C53" s="38" t="s">
        <v>331</v>
      </c>
      <c r="D53" s="44">
        <v>0.72</v>
      </c>
      <c r="E53" s="44">
        <f t="shared" si="1"/>
        <v>72</v>
      </c>
      <c r="F53" s="13">
        <v>0</v>
      </c>
      <c r="G53" s="11"/>
      <c r="H53" s="13">
        <f t="shared" si="2"/>
        <v>72</v>
      </c>
      <c r="I53" s="13">
        <f t="shared" si="3"/>
        <v>11.483962173200295</v>
      </c>
      <c r="J53" s="13">
        <v>11.483962173200295</v>
      </c>
      <c r="K53" s="11"/>
    </row>
    <row r="54" spans="1:11">
      <c r="A54" s="37" t="s">
        <v>491</v>
      </c>
      <c r="B54" s="38">
        <v>1</v>
      </c>
      <c r="C54" s="38" t="s">
        <v>252</v>
      </c>
      <c r="D54" s="44">
        <v>0.56000000000000005</v>
      </c>
      <c r="E54" s="44">
        <f t="shared" si="1"/>
        <v>56.000000000000007</v>
      </c>
      <c r="F54" s="13">
        <v>50.88</v>
      </c>
      <c r="G54" s="11"/>
      <c r="H54" s="13">
        <f t="shared" si="2"/>
        <v>106.88000000000001</v>
      </c>
      <c r="I54" s="13">
        <f t="shared" si="3"/>
        <v>17.047303848217329</v>
      </c>
      <c r="J54" s="13">
        <v>17.047303848217329</v>
      </c>
      <c r="K54" s="11"/>
    </row>
    <row r="55" spans="1:11">
      <c r="A55" s="37" t="s">
        <v>491</v>
      </c>
      <c r="B55" s="38">
        <v>2</v>
      </c>
      <c r="C55" s="38" t="s">
        <v>319</v>
      </c>
      <c r="D55" s="44">
        <v>0.2</v>
      </c>
      <c r="E55" s="44">
        <f t="shared" si="1"/>
        <v>20</v>
      </c>
      <c r="F55" s="13">
        <v>0</v>
      </c>
      <c r="G55" s="11"/>
      <c r="H55" s="13">
        <f t="shared" si="2"/>
        <v>20</v>
      </c>
      <c r="I55" s="13">
        <f t="shared" si="3"/>
        <v>3.1899894925556374</v>
      </c>
      <c r="J55" s="13">
        <v>3.1899894925556374</v>
      </c>
      <c r="K55" s="11"/>
    </row>
    <row r="56" spans="1:11">
      <c r="A56" s="37" t="s">
        <v>491</v>
      </c>
      <c r="B56" s="38">
        <v>3</v>
      </c>
      <c r="C56" s="38" t="s">
        <v>299</v>
      </c>
      <c r="D56" s="44">
        <v>2.44</v>
      </c>
      <c r="E56" s="44">
        <f t="shared" si="1"/>
        <v>244</v>
      </c>
      <c r="F56" s="13">
        <v>38.563199999999995</v>
      </c>
      <c r="G56" s="11"/>
      <c r="H56" s="13">
        <f t="shared" si="2"/>
        <v>282.56319999999999</v>
      </c>
      <c r="I56" s="13">
        <f t="shared" ref="I56:I86" si="4">H56/$L$3*60</f>
        <v>45.06868194914486</v>
      </c>
      <c r="J56" s="13">
        <v>45.06868194914486</v>
      </c>
      <c r="K56" s="11"/>
    </row>
    <row r="57" spans="1:11">
      <c r="A57" s="37" t="s">
        <v>491</v>
      </c>
      <c r="B57" s="38">
        <v>4</v>
      </c>
      <c r="C57" s="38" t="s">
        <v>320</v>
      </c>
      <c r="D57" s="44">
        <v>0.48008000000000001</v>
      </c>
      <c r="E57" s="44">
        <f t="shared" si="1"/>
        <v>48.008000000000003</v>
      </c>
      <c r="F57" s="13">
        <v>0</v>
      </c>
      <c r="G57" s="11"/>
      <c r="H57" s="13">
        <f t="shared" si="2"/>
        <v>48.008000000000003</v>
      </c>
      <c r="I57" s="13">
        <f t="shared" si="4"/>
        <v>7.6572507779305523</v>
      </c>
      <c r="J57" s="13">
        <v>7.6572507779305523</v>
      </c>
      <c r="K57" s="11"/>
    </row>
    <row r="58" spans="1:11">
      <c r="A58" s="37" t="s">
        <v>491</v>
      </c>
      <c r="B58" s="38">
        <v>5</v>
      </c>
      <c r="C58" s="38" t="s">
        <v>44</v>
      </c>
      <c r="D58" s="44">
        <v>0.72864000000000007</v>
      </c>
      <c r="E58" s="44">
        <f t="shared" si="1"/>
        <v>72.864000000000004</v>
      </c>
      <c r="F58" s="13">
        <v>92.851199999999992</v>
      </c>
      <c r="G58" s="11"/>
      <c r="H58" s="13">
        <f t="shared" si="2"/>
        <v>165.71519999999998</v>
      </c>
      <c r="I58" s="13">
        <f t="shared" si="4"/>
        <v>26.431487337837797</v>
      </c>
      <c r="J58" s="13">
        <v>26.431487337837797</v>
      </c>
      <c r="K58" s="11"/>
    </row>
    <row r="59" spans="1:11">
      <c r="A59" s="37" t="s">
        <v>491</v>
      </c>
      <c r="B59" s="38">
        <v>6</v>
      </c>
      <c r="C59" s="38" t="s">
        <v>51</v>
      </c>
      <c r="D59" s="44">
        <v>2.31528</v>
      </c>
      <c r="E59" s="44">
        <f t="shared" si="1"/>
        <v>231.52799999999999</v>
      </c>
      <c r="F59" s="13">
        <v>0</v>
      </c>
      <c r="G59" s="11"/>
      <c r="H59" s="13">
        <f t="shared" si="2"/>
        <v>231.52799999999999</v>
      </c>
      <c r="I59" s="13">
        <f t="shared" si="4"/>
        <v>36.92859436162108</v>
      </c>
      <c r="J59" s="13">
        <v>36.92859436162108</v>
      </c>
      <c r="K59" s="11"/>
    </row>
    <row r="60" spans="1:11">
      <c r="A60" s="37" t="s">
        <v>491</v>
      </c>
      <c r="B60" s="38">
        <v>7</v>
      </c>
      <c r="C60" s="38" t="s">
        <v>78</v>
      </c>
      <c r="D60" s="44">
        <v>1.032</v>
      </c>
      <c r="E60" s="44">
        <f t="shared" si="1"/>
        <v>103.2</v>
      </c>
      <c r="F60" s="13">
        <v>99.69</v>
      </c>
      <c r="G60" s="11">
        <v>188</v>
      </c>
      <c r="H60" s="13">
        <f t="shared" si="2"/>
        <v>390.89</v>
      </c>
      <c r="I60" s="13">
        <f t="shared" si="4"/>
        <v>62.346749637253652</v>
      </c>
      <c r="J60" s="13">
        <v>62.346749637253652</v>
      </c>
      <c r="K60" s="11"/>
    </row>
    <row r="61" spans="1:11">
      <c r="A61" s="37" t="s">
        <v>491</v>
      </c>
      <c r="B61" s="38">
        <v>8</v>
      </c>
      <c r="C61" s="38" t="s">
        <v>235</v>
      </c>
      <c r="D61" s="44">
        <v>7.25</v>
      </c>
      <c r="E61" s="44">
        <f t="shared" si="1"/>
        <v>725</v>
      </c>
      <c r="F61" s="13">
        <v>0</v>
      </c>
      <c r="G61" s="11"/>
      <c r="H61" s="13">
        <f t="shared" si="2"/>
        <v>725</v>
      </c>
      <c r="I61" s="13">
        <f t="shared" si="4"/>
        <v>115.63711910514186</v>
      </c>
      <c r="J61" s="13">
        <v>100</v>
      </c>
      <c r="K61" s="11"/>
    </row>
    <row r="62" spans="1:11">
      <c r="A62" s="37" t="s">
        <v>491</v>
      </c>
      <c r="B62" s="38">
        <v>9</v>
      </c>
      <c r="C62" s="38" t="s">
        <v>95</v>
      </c>
      <c r="D62" s="44">
        <v>1.9798700000000002</v>
      </c>
      <c r="E62" s="44">
        <f t="shared" si="1"/>
        <v>197.98700000000002</v>
      </c>
      <c r="F62" s="13">
        <v>0</v>
      </c>
      <c r="G62" s="11"/>
      <c r="H62" s="13">
        <f t="shared" si="2"/>
        <v>197.98700000000002</v>
      </c>
      <c r="I62" s="13">
        <f t="shared" si="4"/>
        <v>31.578822483130654</v>
      </c>
      <c r="J62" s="13">
        <v>31.578822483130654</v>
      </c>
      <c r="K62" s="11"/>
    </row>
    <row r="63" spans="1:11">
      <c r="A63" s="37" t="s">
        <v>491</v>
      </c>
      <c r="B63" s="38">
        <v>10</v>
      </c>
      <c r="C63" s="38" t="s">
        <v>93</v>
      </c>
      <c r="D63" s="44">
        <v>2.36</v>
      </c>
      <c r="E63" s="44">
        <f t="shared" si="1"/>
        <v>236</v>
      </c>
      <c r="F63" s="13">
        <v>72.48</v>
      </c>
      <c r="G63" s="11"/>
      <c r="H63" s="13">
        <f t="shared" si="2"/>
        <v>308.48</v>
      </c>
      <c r="I63" s="13">
        <f t="shared" si="4"/>
        <v>49.202397933178162</v>
      </c>
      <c r="J63" s="13">
        <v>49.202397933178162</v>
      </c>
      <c r="K63" s="11"/>
    </row>
    <row r="64" spans="1:11">
      <c r="A64" s="37" t="s">
        <v>491</v>
      </c>
      <c r="B64" s="38">
        <v>11</v>
      </c>
      <c r="C64" s="38" t="s">
        <v>107</v>
      </c>
      <c r="D64" s="44">
        <v>0.35200000000000004</v>
      </c>
      <c r="E64" s="44">
        <f t="shared" si="1"/>
        <v>35.200000000000003</v>
      </c>
      <c r="F64" s="13">
        <v>0</v>
      </c>
      <c r="G64" s="11"/>
      <c r="H64" s="13">
        <f t="shared" si="2"/>
        <v>35.200000000000003</v>
      </c>
      <c r="I64" s="13">
        <f t="shared" si="4"/>
        <v>5.6143815068979226</v>
      </c>
      <c r="J64" s="13">
        <v>5.6143815068979226</v>
      </c>
      <c r="K64" s="11"/>
    </row>
    <row r="65" spans="1:11">
      <c r="A65" s="37" t="s">
        <v>491</v>
      </c>
      <c r="B65" s="38">
        <v>12</v>
      </c>
      <c r="C65" s="38" t="s">
        <v>254</v>
      </c>
      <c r="D65" s="44">
        <v>2.6319999999999997</v>
      </c>
      <c r="E65" s="44">
        <f t="shared" si="1"/>
        <v>263.2</v>
      </c>
      <c r="F65" s="13">
        <v>0</v>
      </c>
      <c r="G65" s="11"/>
      <c r="H65" s="13">
        <f t="shared" si="2"/>
        <v>263.2</v>
      </c>
      <c r="I65" s="13">
        <f t="shared" si="4"/>
        <v>41.980261722032196</v>
      </c>
      <c r="J65" s="13">
        <v>41.980261722032196</v>
      </c>
      <c r="K65" s="11"/>
    </row>
    <row r="66" spans="1:11">
      <c r="A66" s="37" t="s">
        <v>491</v>
      </c>
      <c r="B66" s="38">
        <v>13</v>
      </c>
      <c r="C66" s="38" t="s">
        <v>142</v>
      </c>
      <c r="D66" s="44">
        <v>4.2157650000000002</v>
      </c>
      <c r="E66" s="44">
        <f t="shared" si="1"/>
        <v>421.57650000000001</v>
      </c>
      <c r="F66" s="13">
        <v>150.32159999999999</v>
      </c>
      <c r="G66" s="11"/>
      <c r="H66" s="13">
        <f t="shared" si="2"/>
        <v>571.8981</v>
      </c>
      <c r="I66" s="13">
        <f t="shared" si="4"/>
        <v>91.217446490626656</v>
      </c>
      <c r="J66" s="13">
        <v>91.217446490626656</v>
      </c>
      <c r="K66" s="11"/>
    </row>
    <row r="67" spans="1:11">
      <c r="A67" s="37" t="s">
        <v>491</v>
      </c>
      <c r="B67" s="38">
        <v>14</v>
      </c>
      <c r="C67" s="38" t="s">
        <v>148</v>
      </c>
      <c r="D67" s="44">
        <v>1.3080000000000001</v>
      </c>
      <c r="E67" s="44">
        <f t="shared" si="1"/>
        <v>130.80000000000001</v>
      </c>
      <c r="F67" s="13">
        <v>12.989999999999998</v>
      </c>
      <c r="G67" s="11"/>
      <c r="H67" s="13">
        <f t="shared" si="2"/>
        <v>143.79000000000002</v>
      </c>
      <c r="I67" s="13">
        <f t="shared" si="4"/>
        <v>22.934429456728761</v>
      </c>
      <c r="J67" s="13">
        <v>22.934429456728761</v>
      </c>
      <c r="K67" s="11"/>
    </row>
    <row r="68" spans="1:11">
      <c r="A68" s="37" t="s">
        <v>491</v>
      </c>
      <c r="B68" s="38">
        <v>15</v>
      </c>
      <c r="C68" s="38" t="s">
        <v>134</v>
      </c>
      <c r="D68" s="44">
        <v>2.6994050000000001</v>
      </c>
      <c r="E68" s="44">
        <f t="shared" ref="E68:E131" si="5">D68*100</f>
        <v>269.94049999999999</v>
      </c>
      <c r="F68" s="13">
        <v>0</v>
      </c>
      <c r="G68" s="11"/>
      <c r="H68" s="13">
        <f t="shared" ref="H68:H131" si="6">SUM(E68:G68)</f>
        <v>269.94049999999999</v>
      </c>
      <c r="I68" s="13">
        <f t="shared" si="4"/>
        <v>43.055367930760752</v>
      </c>
      <c r="J68" s="13">
        <v>43.055367930760752</v>
      </c>
      <c r="K68" s="11"/>
    </row>
    <row r="69" spans="1:11">
      <c r="A69" s="37" t="s">
        <v>491</v>
      </c>
      <c r="B69" s="38">
        <v>16</v>
      </c>
      <c r="C69" s="38" t="s">
        <v>164</v>
      </c>
      <c r="D69" s="44">
        <v>3.25</v>
      </c>
      <c r="E69" s="44">
        <f t="shared" si="5"/>
        <v>325</v>
      </c>
      <c r="F69" s="13">
        <v>0</v>
      </c>
      <c r="G69" s="11"/>
      <c r="H69" s="13">
        <f t="shared" si="6"/>
        <v>325</v>
      </c>
      <c r="I69" s="13">
        <f t="shared" si="4"/>
        <v>51.837329254029115</v>
      </c>
      <c r="J69" s="13">
        <v>51.837329254029115</v>
      </c>
      <c r="K69" s="11"/>
    </row>
    <row r="70" spans="1:11">
      <c r="A70" s="37" t="s">
        <v>491</v>
      </c>
      <c r="B70" s="38">
        <v>17</v>
      </c>
      <c r="C70" s="38" t="s">
        <v>242</v>
      </c>
      <c r="D70" s="44">
        <v>1.68</v>
      </c>
      <c r="E70" s="44">
        <f t="shared" si="5"/>
        <v>168</v>
      </c>
      <c r="F70" s="13">
        <v>0</v>
      </c>
      <c r="G70" s="11"/>
      <c r="H70" s="13">
        <f t="shared" si="6"/>
        <v>168</v>
      </c>
      <c r="I70" s="13">
        <f t="shared" si="4"/>
        <v>26.795911737467357</v>
      </c>
      <c r="J70" s="13">
        <v>26.795911737467357</v>
      </c>
      <c r="K70" s="11"/>
    </row>
    <row r="71" spans="1:11">
      <c r="A71" s="37" t="s">
        <v>491</v>
      </c>
      <c r="B71" s="38">
        <v>18</v>
      </c>
      <c r="C71" s="38" t="s">
        <v>240</v>
      </c>
      <c r="D71" s="44">
        <v>1.9499999999999997</v>
      </c>
      <c r="E71" s="44">
        <f t="shared" si="5"/>
        <v>194.99999999999997</v>
      </c>
      <c r="F71" s="13">
        <v>0</v>
      </c>
      <c r="G71" s="11"/>
      <c r="H71" s="13">
        <f t="shared" si="6"/>
        <v>194.99999999999997</v>
      </c>
      <c r="I71" s="13">
        <f t="shared" si="4"/>
        <v>31.102397552417465</v>
      </c>
      <c r="J71" s="13">
        <v>31.102397552417465</v>
      </c>
      <c r="K71" s="11"/>
    </row>
    <row r="72" spans="1:11">
      <c r="A72" s="37" t="s">
        <v>491</v>
      </c>
      <c r="B72" s="38">
        <v>19</v>
      </c>
      <c r="C72" s="38" t="s">
        <v>198</v>
      </c>
      <c r="D72" s="44">
        <v>1.5327999999999999</v>
      </c>
      <c r="E72" s="44">
        <f t="shared" si="5"/>
        <v>153.28</v>
      </c>
      <c r="F72" s="13">
        <v>0</v>
      </c>
      <c r="G72" s="11"/>
      <c r="H72" s="13">
        <f t="shared" si="6"/>
        <v>153.28</v>
      </c>
      <c r="I72" s="13">
        <f t="shared" si="4"/>
        <v>24.448079470946407</v>
      </c>
      <c r="J72" s="13">
        <v>24.448079470946407</v>
      </c>
      <c r="K72" s="11"/>
    </row>
    <row r="73" spans="1:11">
      <c r="A73" s="37" t="s">
        <v>491</v>
      </c>
      <c r="B73" s="38">
        <v>20</v>
      </c>
      <c r="C73" s="38" t="s">
        <v>91</v>
      </c>
      <c r="D73" s="44">
        <v>4.0277599999999998</v>
      </c>
      <c r="E73" s="44">
        <f t="shared" si="5"/>
        <v>402.77599999999995</v>
      </c>
      <c r="F73" s="13">
        <v>0</v>
      </c>
      <c r="G73" s="11"/>
      <c r="H73" s="13">
        <f t="shared" si="6"/>
        <v>402.77599999999995</v>
      </c>
      <c r="I73" s="13">
        <f t="shared" si="4"/>
        <v>64.242560392679479</v>
      </c>
      <c r="J73" s="13">
        <v>64.242560392679479</v>
      </c>
      <c r="K73" s="11"/>
    </row>
    <row r="74" spans="1:11">
      <c r="A74" s="37" t="s">
        <v>491</v>
      </c>
      <c r="B74" s="38">
        <v>21</v>
      </c>
      <c r="C74" s="38" t="s">
        <v>66</v>
      </c>
      <c r="D74" s="44">
        <v>6.4806100000000004</v>
      </c>
      <c r="E74" s="44">
        <f t="shared" si="5"/>
        <v>648.06100000000004</v>
      </c>
      <c r="F74" s="13">
        <v>0</v>
      </c>
      <c r="G74" s="11"/>
      <c r="H74" s="13">
        <f t="shared" si="6"/>
        <v>648.06100000000004</v>
      </c>
      <c r="I74" s="13">
        <f t="shared" si="4"/>
        <v>103.36538902675495</v>
      </c>
      <c r="J74" s="13">
        <v>100</v>
      </c>
      <c r="K74" s="11"/>
    </row>
    <row r="75" spans="1:11">
      <c r="A75" s="37" t="s">
        <v>491</v>
      </c>
      <c r="B75" s="38">
        <v>22</v>
      </c>
      <c r="C75" s="38" t="s">
        <v>154</v>
      </c>
      <c r="D75" s="44">
        <v>2.64</v>
      </c>
      <c r="E75" s="44">
        <f t="shared" si="5"/>
        <v>264</v>
      </c>
      <c r="F75" s="13">
        <v>0</v>
      </c>
      <c r="G75" s="11"/>
      <c r="H75" s="13">
        <f t="shared" si="6"/>
        <v>264</v>
      </c>
      <c r="I75" s="13">
        <f t="shared" si="4"/>
        <v>42.107861301734417</v>
      </c>
      <c r="J75" s="13">
        <v>42.107861301734417</v>
      </c>
      <c r="K75" s="11"/>
    </row>
    <row r="76" spans="1:11">
      <c r="A76" s="37" t="s">
        <v>491</v>
      </c>
      <c r="B76" s="38">
        <v>23</v>
      </c>
      <c r="C76" s="38" t="s">
        <v>166</v>
      </c>
      <c r="D76" s="44">
        <v>3.3281200000000002</v>
      </c>
      <c r="E76" s="44">
        <f t="shared" si="5"/>
        <v>332.81200000000001</v>
      </c>
      <c r="F76" s="13">
        <v>0</v>
      </c>
      <c r="G76" s="11"/>
      <c r="H76" s="13">
        <f t="shared" si="6"/>
        <v>332.81200000000001</v>
      </c>
      <c r="I76" s="13">
        <f t="shared" si="4"/>
        <v>53.083339149821349</v>
      </c>
      <c r="J76" s="13">
        <v>53.083339149821349</v>
      </c>
      <c r="K76" s="11"/>
    </row>
    <row r="77" spans="1:11">
      <c r="A77" s="37" t="s">
        <v>491</v>
      </c>
      <c r="B77" s="38">
        <v>24</v>
      </c>
      <c r="C77" s="38" t="s">
        <v>241</v>
      </c>
      <c r="D77" s="44">
        <v>3.95</v>
      </c>
      <c r="E77" s="44">
        <f t="shared" si="5"/>
        <v>395</v>
      </c>
      <c r="F77" s="13">
        <v>0</v>
      </c>
      <c r="G77" s="11"/>
      <c r="H77" s="13">
        <f t="shared" si="6"/>
        <v>395</v>
      </c>
      <c r="I77" s="13">
        <f t="shared" si="4"/>
        <v>63.002292477973839</v>
      </c>
      <c r="J77" s="13">
        <v>63.002292477973839</v>
      </c>
      <c r="K77" s="11"/>
    </row>
    <row r="78" spans="1:11">
      <c r="A78" s="37" t="s">
        <v>491</v>
      </c>
      <c r="B78" s="38">
        <v>25</v>
      </c>
      <c r="C78" s="38" t="s">
        <v>57</v>
      </c>
      <c r="D78" s="44">
        <v>2.2214</v>
      </c>
      <c r="E78" s="44">
        <f t="shared" si="5"/>
        <v>222.14000000000001</v>
      </c>
      <c r="F78" s="13">
        <v>0</v>
      </c>
      <c r="G78" s="11"/>
      <c r="H78" s="13">
        <f t="shared" si="6"/>
        <v>222.14000000000001</v>
      </c>
      <c r="I78" s="13">
        <f t="shared" si="4"/>
        <v>35.431213293815475</v>
      </c>
      <c r="J78" s="13">
        <v>35.431213293815475</v>
      </c>
      <c r="K78" s="11"/>
    </row>
    <row r="79" spans="1:11">
      <c r="A79" s="37" t="s">
        <v>491</v>
      </c>
      <c r="B79" s="38">
        <v>26</v>
      </c>
      <c r="C79" s="38" t="s">
        <v>321</v>
      </c>
      <c r="D79" s="44">
        <v>2.4696000000000002</v>
      </c>
      <c r="E79" s="44">
        <f t="shared" si="5"/>
        <v>246.96000000000004</v>
      </c>
      <c r="F79" s="13">
        <v>0</v>
      </c>
      <c r="G79" s="11"/>
      <c r="H79" s="13">
        <f t="shared" si="6"/>
        <v>246.96000000000004</v>
      </c>
      <c r="I79" s="13">
        <f t="shared" si="4"/>
        <v>39.38999025407702</v>
      </c>
      <c r="J79" s="13">
        <v>39.38999025407702</v>
      </c>
      <c r="K79" s="11"/>
    </row>
    <row r="80" spans="1:11">
      <c r="A80" s="37" t="s">
        <v>491</v>
      </c>
      <c r="B80" s="38">
        <v>27</v>
      </c>
      <c r="C80" s="38" t="s">
        <v>323</v>
      </c>
      <c r="D80" s="44">
        <v>1.65</v>
      </c>
      <c r="E80" s="44">
        <f t="shared" si="5"/>
        <v>165</v>
      </c>
      <c r="F80" s="13">
        <v>0</v>
      </c>
      <c r="G80" s="11"/>
      <c r="H80" s="13">
        <f t="shared" si="6"/>
        <v>165</v>
      </c>
      <c r="I80" s="13">
        <f t="shared" si="4"/>
        <v>26.317413313584012</v>
      </c>
      <c r="J80" s="13">
        <v>26.317413313584012</v>
      </c>
      <c r="K80" s="11"/>
    </row>
    <row r="81" spans="1:11">
      <c r="A81" s="37" t="s">
        <v>491</v>
      </c>
      <c r="B81" s="38">
        <v>28</v>
      </c>
      <c r="C81" s="38" t="s">
        <v>324</v>
      </c>
      <c r="D81" s="44">
        <v>1.84</v>
      </c>
      <c r="E81" s="44">
        <f t="shared" si="5"/>
        <v>184</v>
      </c>
      <c r="F81" s="13">
        <v>0</v>
      </c>
      <c r="G81" s="11"/>
      <c r="H81" s="13">
        <f t="shared" si="6"/>
        <v>184</v>
      </c>
      <c r="I81" s="13">
        <f t="shared" si="4"/>
        <v>29.347903331511869</v>
      </c>
      <c r="J81" s="13">
        <v>29.347903331511869</v>
      </c>
      <c r="K81" s="11"/>
    </row>
    <row r="82" spans="1:11">
      <c r="A82" s="37" t="s">
        <v>491</v>
      </c>
      <c r="B82" s="38">
        <v>29</v>
      </c>
      <c r="C82" s="38" t="s">
        <v>202</v>
      </c>
      <c r="D82" s="44">
        <v>2.19</v>
      </c>
      <c r="E82" s="44">
        <f t="shared" si="5"/>
        <v>219</v>
      </c>
      <c r="F82" s="13">
        <v>0</v>
      </c>
      <c r="G82" s="11"/>
      <c r="H82" s="13">
        <f t="shared" si="6"/>
        <v>219</v>
      </c>
      <c r="I82" s="13">
        <f t="shared" si="4"/>
        <v>34.930384943484235</v>
      </c>
      <c r="J82" s="13">
        <v>34.930384943484235</v>
      </c>
      <c r="K82" s="11"/>
    </row>
    <row r="83" spans="1:11">
      <c r="A83" s="37" t="s">
        <v>491</v>
      </c>
      <c r="B83" s="38">
        <v>30</v>
      </c>
      <c r="C83" s="38" t="s">
        <v>333</v>
      </c>
      <c r="D83" s="44">
        <v>0</v>
      </c>
      <c r="E83" s="44">
        <f t="shared" si="5"/>
        <v>0</v>
      </c>
      <c r="F83" s="13">
        <v>0</v>
      </c>
      <c r="G83" s="11"/>
      <c r="H83" s="13">
        <f t="shared" si="6"/>
        <v>0</v>
      </c>
      <c r="I83" s="13">
        <f t="shared" si="4"/>
        <v>0</v>
      </c>
      <c r="J83" s="13">
        <v>0</v>
      </c>
      <c r="K83" s="11"/>
    </row>
    <row r="84" spans="1:11">
      <c r="A84" s="37" t="s">
        <v>491</v>
      </c>
      <c r="B84" s="38">
        <v>31</v>
      </c>
      <c r="C84" s="38" t="s">
        <v>492</v>
      </c>
      <c r="D84" s="44">
        <v>0.08</v>
      </c>
      <c r="E84" s="44">
        <f t="shared" si="5"/>
        <v>8</v>
      </c>
      <c r="F84" s="13">
        <v>0</v>
      </c>
      <c r="G84" s="11"/>
      <c r="H84" s="13">
        <f t="shared" si="6"/>
        <v>8</v>
      </c>
      <c r="I84" s="13">
        <f t="shared" si="4"/>
        <v>1.2759957970222551</v>
      </c>
      <c r="J84" s="13">
        <v>1.2759957970222551</v>
      </c>
      <c r="K84" s="11"/>
    </row>
    <row r="85" spans="1:11">
      <c r="A85" s="37" t="s">
        <v>491</v>
      </c>
      <c r="B85" s="38">
        <v>32</v>
      </c>
      <c r="C85" s="38" t="s">
        <v>493</v>
      </c>
      <c r="D85" s="44">
        <v>0.08</v>
      </c>
      <c r="E85" s="44">
        <f t="shared" si="5"/>
        <v>8</v>
      </c>
      <c r="F85" s="13">
        <v>0</v>
      </c>
      <c r="G85" s="11"/>
      <c r="H85" s="13">
        <f t="shared" si="6"/>
        <v>8</v>
      </c>
      <c r="I85" s="13">
        <f t="shared" si="4"/>
        <v>1.2759957970222551</v>
      </c>
      <c r="J85" s="13">
        <v>1.2759957970222551</v>
      </c>
      <c r="K85" s="11"/>
    </row>
    <row r="86" spans="1:11">
      <c r="A86" s="37" t="s">
        <v>491</v>
      </c>
      <c r="B86" s="38">
        <v>33</v>
      </c>
      <c r="C86" s="38" t="s">
        <v>494</v>
      </c>
      <c r="D86" s="44">
        <v>0.05</v>
      </c>
      <c r="E86" s="44">
        <f t="shared" si="5"/>
        <v>5</v>
      </c>
      <c r="F86" s="13">
        <v>0</v>
      </c>
      <c r="G86" s="11"/>
      <c r="H86" s="13">
        <f t="shared" si="6"/>
        <v>5</v>
      </c>
      <c r="I86" s="13">
        <f t="shared" si="4"/>
        <v>0.79749737313890934</v>
      </c>
      <c r="J86" s="13">
        <v>0.79749737313890934</v>
      </c>
      <c r="K86" s="11"/>
    </row>
    <row r="87" spans="1:11">
      <c r="A87" s="37" t="s">
        <v>491</v>
      </c>
      <c r="B87" s="38">
        <v>34</v>
      </c>
      <c r="C87" s="38" t="s">
        <v>322</v>
      </c>
      <c r="D87" s="44">
        <v>0.2</v>
      </c>
      <c r="E87" s="44">
        <f t="shared" si="5"/>
        <v>20</v>
      </c>
      <c r="F87" s="13">
        <v>0</v>
      </c>
      <c r="G87" s="11"/>
      <c r="H87" s="13">
        <f t="shared" si="6"/>
        <v>20</v>
      </c>
      <c r="I87" s="13">
        <f t="shared" ref="I87:I114" si="7">H87/$L$3*60</f>
        <v>3.1899894925556374</v>
      </c>
      <c r="J87" s="13">
        <v>3.1899894925556374</v>
      </c>
      <c r="K87" s="11"/>
    </row>
    <row r="88" spans="1:11">
      <c r="A88" s="37" t="s">
        <v>495</v>
      </c>
      <c r="B88" s="38">
        <v>1</v>
      </c>
      <c r="C88" s="38" t="s">
        <v>108</v>
      </c>
      <c r="D88" s="44">
        <v>1.3731249999999999</v>
      </c>
      <c r="E88" s="44">
        <f t="shared" si="5"/>
        <v>137.3125</v>
      </c>
      <c r="F88" s="13">
        <v>0</v>
      </c>
      <c r="G88" s="11"/>
      <c r="H88" s="13">
        <f t="shared" si="6"/>
        <v>137.3125</v>
      </c>
      <c r="I88" s="13">
        <f t="shared" si="7"/>
        <v>21.901271609827297</v>
      </c>
      <c r="J88" s="13">
        <v>21.901271609827297</v>
      </c>
      <c r="K88" s="11"/>
    </row>
    <row r="89" spans="1:11">
      <c r="A89" s="37" t="s">
        <v>495</v>
      </c>
      <c r="B89" s="38">
        <v>2</v>
      </c>
      <c r="C89" s="38" t="s">
        <v>48</v>
      </c>
      <c r="D89" s="44">
        <v>3.5536000000000003</v>
      </c>
      <c r="E89" s="44">
        <f t="shared" si="5"/>
        <v>355.36</v>
      </c>
      <c r="F89" s="13">
        <v>0</v>
      </c>
      <c r="G89" s="11"/>
      <c r="H89" s="13">
        <f t="shared" si="6"/>
        <v>355.36</v>
      </c>
      <c r="I89" s="13">
        <f t="shared" si="7"/>
        <v>56.679733303728575</v>
      </c>
      <c r="J89" s="13">
        <v>56.679733303728575</v>
      </c>
      <c r="K89" s="11"/>
    </row>
    <row r="90" spans="1:11">
      <c r="A90" s="37" t="s">
        <v>495</v>
      </c>
      <c r="B90" s="38">
        <v>3</v>
      </c>
      <c r="C90" s="38" t="s">
        <v>175</v>
      </c>
      <c r="D90" s="44">
        <v>2.447155</v>
      </c>
      <c r="E90" s="44">
        <f t="shared" si="5"/>
        <v>244.71549999999999</v>
      </c>
      <c r="F90" s="13">
        <v>0</v>
      </c>
      <c r="G90" s="11"/>
      <c r="H90" s="13">
        <f t="shared" si="6"/>
        <v>244.71549999999999</v>
      </c>
      <c r="I90" s="13">
        <f t="shared" si="7"/>
        <v>39.031993683274955</v>
      </c>
      <c r="J90" s="13">
        <v>39.031993683274955</v>
      </c>
      <c r="K90" s="11"/>
    </row>
    <row r="91" spans="1:11">
      <c r="A91" s="37" t="s">
        <v>495</v>
      </c>
      <c r="B91" s="38">
        <v>4</v>
      </c>
      <c r="C91" s="38" t="s">
        <v>229</v>
      </c>
      <c r="D91" s="44">
        <v>3.75312</v>
      </c>
      <c r="E91" s="44">
        <f t="shared" si="5"/>
        <v>375.31200000000001</v>
      </c>
      <c r="F91" s="13">
        <v>0</v>
      </c>
      <c r="G91" s="11"/>
      <c r="H91" s="13">
        <f t="shared" si="6"/>
        <v>375.31200000000001</v>
      </c>
      <c r="I91" s="13">
        <f t="shared" si="7"/>
        <v>59.862066821502076</v>
      </c>
      <c r="J91" s="13">
        <v>59.862066821502076</v>
      </c>
      <c r="K91" s="11"/>
    </row>
    <row r="92" spans="1:11">
      <c r="A92" s="37" t="s">
        <v>495</v>
      </c>
      <c r="B92" s="38">
        <v>5</v>
      </c>
      <c r="C92" s="38" t="s">
        <v>114</v>
      </c>
      <c r="D92" s="44">
        <v>3.0880000000000001</v>
      </c>
      <c r="E92" s="44">
        <f t="shared" si="5"/>
        <v>308.8</v>
      </c>
      <c r="F92" s="13">
        <v>102.93</v>
      </c>
      <c r="G92" s="11"/>
      <c r="H92" s="13">
        <f t="shared" si="6"/>
        <v>411.73</v>
      </c>
      <c r="I92" s="13">
        <f t="shared" si="7"/>
        <v>65.670718688496635</v>
      </c>
      <c r="J92" s="13">
        <v>65.670718688496635</v>
      </c>
      <c r="K92" s="11"/>
    </row>
    <row r="93" spans="1:11">
      <c r="A93" s="37" t="s">
        <v>495</v>
      </c>
      <c r="B93" s="38">
        <v>6</v>
      </c>
      <c r="C93" s="38" t="s">
        <v>120</v>
      </c>
      <c r="D93" s="44">
        <v>3.1040000000000001</v>
      </c>
      <c r="E93" s="44">
        <f t="shared" si="5"/>
        <v>310.40000000000003</v>
      </c>
      <c r="F93" s="13">
        <v>38.969999999999992</v>
      </c>
      <c r="G93" s="11"/>
      <c r="H93" s="13">
        <f t="shared" si="6"/>
        <v>349.37</v>
      </c>
      <c r="I93" s="13">
        <f t="shared" si="7"/>
        <v>55.724331450708156</v>
      </c>
      <c r="J93" s="13">
        <v>55.724331450708156</v>
      </c>
      <c r="K93" s="11"/>
    </row>
    <row r="94" spans="1:11">
      <c r="A94" s="37" t="s">
        <v>495</v>
      </c>
      <c r="B94" s="38">
        <v>7</v>
      </c>
      <c r="C94" s="38" t="s">
        <v>330</v>
      </c>
      <c r="D94" s="44">
        <v>1.6720000000000002</v>
      </c>
      <c r="E94" s="44">
        <f t="shared" si="5"/>
        <v>167.20000000000002</v>
      </c>
      <c r="F94" s="13">
        <v>0</v>
      </c>
      <c r="G94" s="11"/>
      <c r="H94" s="13">
        <f t="shared" si="6"/>
        <v>167.20000000000002</v>
      </c>
      <c r="I94" s="13">
        <f t="shared" si="7"/>
        <v>26.668312157765133</v>
      </c>
      <c r="J94" s="13">
        <v>26.668312157765133</v>
      </c>
      <c r="K94" s="11"/>
    </row>
    <row r="95" spans="1:11">
      <c r="A95" s="37" t="s">
        <v>495</v>
      </c>
      <c r="B95" s="38">
        <v>8</v>
      </c>
      <c r="C95" s="38" t="s">
        <v>496</v>
      </c>
      <c r="D95" s="44">
        <v>0.08</v>
      </c>
      <c r="E95" s="44">
        <f t="shared" si="5"/>
        <v>8</v>
      </c>
      <c r="F95" s="13">
        <v>0</v>
      </c>
      <c r="G95" s="11"/>
      <c r="H95" s="13">
        <f t="shared" si="6"/>
        <v>8</v>
      </c>
      <c r="I95" s="13">
        <f t="shared" si="7"/>
        <v>1.2759957970222551</v>
      </c>
      <c r="J95" s="13">
        <v>1.2759957970222551</v>
      </c>
      <c r="K95" s="11"/>
    </row>
    <row r="96" spans="1:11">
      <c r="A96" s="37" t="s">
        <v>495</v>
      </c>
      <c r="B96" s="38">
        <v>9</v>
      </c>
      <c r="C96" s="38" t="s">
        <v>497</v>
      </c>
      <c r="D96" s="44">
        <v>0.41600000000000004</v>
      </c>
      <c r="E96" s="44">
        <f t="shared" si="5"/>
        <v>41.6</v>
      </c>
      <c r="F96" s="13">
        <v>0</v>
      </c>
      <c r="G96" s="11"/>
      <c r="H96" s="13">
        <f t="shared" si="6"/>
        <v>41.6</v>
      </c>
      <c r="I96" s="13">
        <f t="shared" si="7"/>
        <v>6.6351781445157272</v>
      </c>
      <c r="J96" s="13">
        <v>6.6351781445157272</v>
      </c>
      <c r="K96" s="11"/>
    </row>
    <row r="97" spans="1:11">
      <c r="A97" s="37" t="s">
        <v>495</v>
      </c>
      <c r="B97" s="38">
        <v>10</v>
      </c>
      <c r="C97" s="38" t="s">
        <v>498</v>
      </c>
      <c r="D97" s="44">
        <v>0.08</v>
      </c>
      <c r="E97" s="44">
        <f t="shared" si="5"/>
        <v>8</v>
      </c>
      <c r="F97" s="13">
        <v>0</v>
      </c>
      <c r="G97" s="11"/>
      <c r="H97" s="13">
        <f t="shared" si="6"/>
        <v>8</v>
      </c>
      <c r="I97" s="13">
        <f t="shared" si="7"/>
        <v>1.2759957970222551</v>
      </c>
      <c r="J97" s="13">
        <v>1.2759957970222551</v>
      </c>
      <c r="K97" s="11"/>
    </row>
    <row r="98" spans="1:11">
      <c r="A98" s="37" t="s">
        <v>495</v>
      </c>
      <c r="B98" s="38">
        <v>11</v>
      </c>
      <c r="C98" s="38" t="s">
        <v>499</v>
      </c>
      <c r="D98" s="44">
        <v>0.33600000000000002</v>
      </c>
      <c r="E98" s="44">
        <f t="shared" si="5"/>
        <v>33.6</v>
      </c>
      <c r="F98" s="13">
        <v>0</v>
      </c>
      <c r="G98" s="11"/>
      <c r="H98" s="13">
        <f t="shared" si="6"/>
        <v>33.6</v>
      </c>
      <c r="I98" s="13">
        <f t="shared" si="7"/>
        <v>5.3591823474934719</v>
      </c>
      <c r="J98" s="13">
        <v>5.3591823474934719</v>
      </c>
      <c r="K98" s="11"/>
    </row>
    <row r="99" spans="1:11">
      <c r="A99" s="37" t="s">
        <v>495</v>
      </c>
      <c r="B99" s="38">
        <v>12</v>
      </c>
      <c r="C99" s="38" t="s">
        <v>500</v>
      </c>
      <c r="D99" s="44">
        <v>0.08</v>
      </c>
      <c r="E99" s="44">
        <f t="shared" si="5"/>
        <v>8</v>
      </c>
      <c r="F99" s="13">
        <v>0</v>
      </c>
      <c r="G99" s="11"/>
      <c r="H99" s="13">
        <f t="shared" si="6"/>
        <v>8</v>
      </c>
      <c r="I99" s="13">
        <f t="shared" si="7"/>
        <v>1.2759957970222551</v>
      </c>
      <c r="J99" s="13">
        <v>1.2759957970222551</v>
      </c>
      <c r="K99" s="11"/>
    </row>
    <row r="100" spans="1:11">
      <c r="A100" s="37" t="s">
        <v>495</v>
      </c>
      <c r="B100" s="38">
        <v>13</v>
      </c>
      <c r="C100" s="38" t="s">
        <v>501</v>
      </c>
      <c r="D100" s="44">
        <v>0</v>
      </c>
      <c r="E100" s="44">
        <f t="shared" si="5"/>
        <v>0</v>
      </c>
      <c r="F100" s="13">
        <v>0</v>
      </c>
      <c r="G100" s="11"/>
      <c r="H100" s="13">
        <f t="shared" si="6"/>
        <v>0</v>
      </c>
      <c r="I100" s="13">
        <f t="shared" si="7"/>
        <v>0</v>
      </c>
      <c r="J100" s="13">
        <v>0</v>
      </c>
      <c r="K100" s="11"/>
    </row>
    <row r="101" spans="1:11">
      <c r="A101" s="37" t="s">
        <v>495</v>
      </c>
      <c r="B101" s="38">
        <v>14</v>
      </c>
      <c r="C101" s="38" t="s">
        <v>309</v>
      </c>
      <c r="D101" s="44">
        <v>0</v>
      </c>
      <c r="E101" s="44">
        <f t="shared" si="5"/>
        <v>0</v>
      </c>
      <c r="F101" s="13">
        <v>0</v>
      </c>
      <c r="G101" s="11"/>
      <c r="H101" s="13">
        <f t="shared" si="6"/>
        <v>0</v>
      </c>
      <c r="I101" s="13">
        <f t="shared" si="7"/>
        <v>0</v>
      </c>
      <c r="J101" s="13">
        <v>0</v>
      </c>
      <c r="K101" s="11"/>
    </row>
    <row r="102" spans="1:11">
      <c r="A102" s="37" t="s">
        <v>502</v>
      </c>
      <c r="B102" s="38">
        <v>1</v>
      </c>
      <c r="C102" s="38" t="s">
        <v>244</v>
      </c>
      <c r="D102" s="44">
        <v>1.3440000000000001</v>
      </c>
      <c r="E102" s="44">
        <f t="shared" si="5"/>
        <v>134.4</v>
      </c>
      <c r="F102" s="13">
        <v>161.63280000000003</v>
      </c>
      <c r="G102" s="11"/>
      <c r="H102" s="13">
        <f t="shared" si="6"/>
        <v>296.03280000000007</v>
      </c>
      <c r="I102" s="13">
        <f t="shared" si="7"/>
        <v>47.21707607259124</v>
      </c>
      <c r="J102" s="13">
        <v>47.21707607259124</v>
      </c>
      <c r="K102" s="11"/>
    </row>
    <row r="103" spans="1:11">
      <c r="A103" s="37" t="s">
        <v>502</v>
      </c>
      <c r="B103" s="38">
        <v>2</v>
      </c>
      <c r="C103" s="38" t="s">
        <v>36</v>
      </c>
      <c r="D103" s="44">
        <v>1.8662400000000003</v>
      </c>
      <c r="E103" s="44">
        <f t="shared" si="5"/>
        <v>186.62400000000002</v>
      </c>
      <c r="F103" s="13">
        <v>193.41359999999997</v>
      </c>
      <c r="G103" s="11"/>
      <c r="H103" s="13">
        <f t="shared" si="6"/>
        <v>380.0376</v>
      </c>
      <c r="I103" s="13">
        <f t="shared" si="7"/>
        <v>60.615797538803122</v>
      </c>
      <c r="J103" s="13">
        <v>60.615797538803122</v>
      </c>
      <c r="K103" s="11"/>
    </row>
    <row r="104" spans="1:11">
      <c r="A104" s="37" t="s">
        <v>502</v>
      </c>
      <c r="B104" s="38">
        <v>3</v>
      </c>
      <c r="C104" s="38" t="s">
        <v>89</v>
      </c>
      <c r="D104" s="44">
        <v>1.92</v>
      </c>
      <c r="E104" s="44">
        <f t="shared" si="5"/>
        <v>192</v>
      </c>
      <c r="F104" s="13">
        <v>168.2664</v>
      </c>
      <c r="G104" s="11"/>
      <c r="H104" s="13">
        <f t="shared" si="6"/>
        <v>360.26639999999998</v>
      </c>
      <c r="I104" s="13">
        <f t="shared" si="7"/>
        <v>57.462301526042317</v>
      </c>
      <c r="J104" s="13">
        <v>57.462301526042317</v>
      </c>
      <c r="K104" s="11"/>
    </row>
    <row r="105" spans="1:11">
      <c r="A105" s="37" t="s">
        <v>502</v>
      </c>
      <c r="B105" s="38">
        <v>4</v>
      </c>
      <c r="C105" s="38" t="s">
        <v>125</v>
      </c>
      <c r="D105" s="44">
        <v>3.4414400000000001</v>
      </c>
      <c r="E105" s="44">
        <f t="shared" si="5"/>
        <v>344.14400000000001</v>
      </c>
      <c r="F105" s="13">
        <v>0</v>
      </c>
      <c r="G105" s="11"/>
      <c r="H105" s="13">
        <f t="shared" si="6"/>
        <v>344.14400000000001</v>
      </c>
      <c r="I105" s="13">
        <f t="shared" si="7"/>
        <v>54.890787196303371</v>
      </c>
      <c r="J105" s="13">
        <v>54.890787196303371</v>
      </c>
      <c r="K105" s="11"/>
    </row>
    <row r="106" spans="1:11">
      <c r="A106" s="37" t="s">
        <v>502</v>
      </c>
      <c r="B106" s="38">
        <v>5</v>
      </c>
      <c r="C106" s="38" t="s">
        <v>136</v>
      </c>
      <c r="D106" s="44">
        <v>4.75</v>
      </c>
      <c r="E106" s="44">
        <f t="shared" si="5"/>
        <v>475</v>
      </c>
      <c r="F106" s="13">
        <v>0</v>
      </c>
      <c r="G106" s="11"/>
      <c r="H106" s="13">
        <f t="shared" si="6"/>
        <v>475</v>
      </c>
      <c r="I106" s="13">
        <f t="shared" si="7"/>
        <v>75.762250448196397</v>
      </c>
      <c r="J106" s="13">
        <v>75.762250448196397</v>
      </c>
      <c r="K106" s="11"/>
    </row>
    <row r="107" spans="1:11">
      <c r="A107" s="37" t="s">
        <v>502</v>
      </c>
      <c r="B107" s="38">
        <v>6</v>
      </c>
      <c r="C107" s="38" t="s">
        <v>170</v>
      </c>
      <c r="D107" s="44">
        <v>4.7272800000000004</v>
      </c>
      <c r="E107" s="44">
        <f t="shared" si="5"/>
        <v>472.72800000000007</v>
      </c>
      <c r="F107" s="13">
        <v>0</v>
      </c>
      <c r="G107" s="11"/>
      <c r="H107" s="13">
        <f t="shared" si="6"/>
        <v>472.72800000000007</v>
      </c>
      <c r="I107" s="13">
        <f t="shared" si="7"/>
        <v>75.399867641842079</v>
      </c>
      <c r="J107" s="13">
        <v>75.399867641842079</v>
      </c>
      <c r="K107" s="11"/>
    </row>
    <row r="108" spans="1:11">
      <c r="A108" s="37" t="s">
        <v>502</v>
      </c>
      <c r="B108" s="38">
        <v>7</v>
      </c>
      <c r="C108" s="38" t="s">
        <v>205</v>
      </c>
      <c r="D108" s="44">
        <v>1.6840000000000002</v>
      </c>
      <c r="E108" s="44">
        <f t="shared" si="5"/>
        <v>168.4</v>
      </c>
      <c r="F108" s="13">
        <v>0</v>
      </c>
      <c r="G108" s="11"/>
      <c r="H108" s="13">
        <f t="shared" si="6"/>
        <v>168.4</v>
      </c>
      <c r="I108" s="13">
        <f t="shared" si="7"/>
        <v>26.859711527318471</v>
      </c>
      <c r="J108" s="13">
        <v>26.859711527318471</v>
      </c>
      <c r="K108" s="11"/>
    </row>
    <row r="109" spans="1:11">
      <c r="A109" s="37" t="s">
        <v>502</v>
      </c>
      <c r="B109" s="38">
        <v>8</v>
      </c>
      <c r="C109" s="38" t="s">
        <v>82</v>
      </c>
      <c r="D109" s="44">
        <v>5.4771200000000011</v>
      </c>
      <c r="E109" s="44">
        <f t="shared" si="5"/>
        <v>547.7120000000001</v>
      </c>
      <c r="F109" s="13">
        <v>0</v>
      </c>
      <c r="G109" s="11"/>
      <c r="H109" s="13">
        <f t="shared" si="6"/>
        <v>547.7120000000001</v>
      </c>
      <c r="I109" s="13">
        <f t="shared" si="7"/>
        <v>87.359776247331681</v>
      </c>
      <c r="J109" s="13">
        <v>87.359776247331681</v>
      </c>
      <c r="K109" s="11"/>
    </row>
    <row r="110" spans="1:11">
      <c r="A110" s="37" t="s">
        <v>502</v>
      </c>
      <c r="B110" s="38">
        <v>9</v>
      </c>
      <c r="C110" s="38" t="s">
        <v>503</v>
      </c>
      <c r="D110" s="44">
        <v>1.96736</v>
      </c>
      <c r="E110" s="44">
        <f t="shared" si="5"/>
        <v>196.73599999999999</v>
      </c>
      <c r="F110" s="13">
        <v>0</v>
      </c>
      <c r="G110" s="11"/>
      <c r="H110" s="13">
        <f t="shared" si="6"/>
        <v>196.73599999999999</v>
      </c>
      <c r="I110" s="13">
        <f t="shared" si="7"/>
        <v>31.379288640371293</v>
      </c>
      <c r="J110" s="13">
        <v>31.379288640371293</v>
      </c>
      <c r="K110" s="11"/>
    </row>
    <row r="111" spans="1:11">
      <c r="A111" s="37" t="s">
        <v>502</v>
      </c>
      <c r="B111" s="38">
        <v>10</v>
      </c>
      <c r="C111" s="38" t="s">
        <v>26</v>
      </c>
      <c r="D111" s="44">
        <v>3.0582400000000001</v>
      </c>
      <c r="E111" s="44">
        <f t="shared" si="5"/>
        <v>305.82400000000001</v>
      </c>
      <c r="F111" s="13">
        <v>0</v>
      </c>
      <c r="G111" s="11"/>
      <c r="H111" s="13">
        <f t="shared" si="6"/>
        <v>305.82400000000001</v>
      </c>
      <c r="I111" s="13">
        <f t="shared" si="7"/>
        <v>48.778767328566772</v>
      </c>
      <c r="J111" s="13">
        <v>48.778767328566772</v>
      </c>
      <c r="K111" s="11"/>
    </row>
    <row r="112" spans="1:11">
      <c r="A112" s="37" t="s">
        <v>504</v>
      </c>
      <c r="B112" s="38">
        <v>1</v>
      </c>
      <c r="C112" s="38" t="s">
        <v>246</v>
      </c>
      <c r="D112" s="44">
        <v>1.04</v>
      </c>
      <c r="E112" s="44">
        <f t="shared" si="5"/>
        <v>104</v>
      </c>
      <c r="F112" s="13">
        <v>0</v>
      </c>
      <c r="G112" s="11"/>
      <c r="H112" s="13">
        <f t="shared" si="6"/>
        <v>104</v>
      </c>
      <c r="I112" s="13">
        <f t="shared" si="7"/>
        <v>16.587945361289314</v>
      </c>
      <c r="J112" s="13">
        <v>16.587945361289314</v>
      </c>
      <c r="K112" s="11"/>
    </row>
    <row r="113" spans="1:11">
      <c r="A113" s="37" t="s">
        <v>504</v>
      </c>
      <c r="B113" s="38">
        <v>2</v>
      </c>
      <c r="C113" s="38" t="s">
        <v>268</v>
      </c>
      <c r="D113" s="44">
        <v>1.048</v>
      </c>
      <c r="E113" s="44">
        <f t="shared" si="5"/>
        <v>104.80000000000001</v>
      </c>
      <c r="F113" s="13">
        <v>0</v>
      </c>
      <c r="G113" s="11"/>
      <c r="H113" s="13">
        <f t="shared" si="6"/>
        <v>104.80000000000001</v>
      </c>
      <c r="I113" s="13">
        <f t="shared" si="7"/>
        <v>16.715544940991542</v>
      </c>
      <c r="J113" s="13">
        <v>16.715544940991542</v>
      </c>
      <c r="K113" s="11"/>
    </row>
    <row r="114" spans="1:11">
      <c r="A114" s="37" t="s">
        <v>504</v>
      </c>
      <c r="B114" s="38">
        <v>3</v>
      </c>
      <c r="C114" s="38" t="s">
        <v>76</v>
      </c>
      <c r="D114" s="44">
        <v>4.06304</v>
      </c>
      <c r="E114" s="44">
        <f t="shared" si="5"/>
        <v>406.30399999999997</v>
      </c>
      <c r="F114" s="13">
        <v>52.679999999999993</v>
      </c>
      <c r="G114" s="11"/>
      <c r="H114" s="13">
        <f t="shared" si="6"/>
        <v>458.98399999999998</v>
      </c>
      <c r="I114" s="13">
        <f t="shared" si="7"/>
        <v>73.207706862557842</v>
      </c>
      <c r="J114" s="13">
        <v>73.207706862557842</v>
      </c>
      <c r="K114" s="11"/>
    </row>
    <row r="115" spans="1:11">
      <c r="A115" s="37" t="s">
        <v>504</v>
      </c>
      <c r="B115" s="38">
        <v>4</v>
      </c>
      <c r="C115" s="38" t="s">
        <v>162</v>
      </c>
      <c r="D115" s="44">
        <v>1.6153599999999999</v>
      </c>
      <c r="E115" s="44">
        <f t="shared" si="5"/>
        <v>161.536</v>
      </c>
      <c r="F115" s="13">
        <v>0</v>
      </c>
      <c r="G115" s="11"/>
      <c r="H115" s="13">
        <f t="shared" si="6"/>
        <v>161.536</v>
      </c>
      <c r="I115" s="13">
        <f t="shared" ref="I115:I139" si="8">H115/$L$3*60</f>
        <v>25.764907133473375</v>
      </c>
      <c r="J115" s="13">
        <v>25.764907133473375</v>
      </c>
      <c r="K115" s="11"/>
    </row>
    <row r="116" spans="1:11">
      <c r="A116" s="37" t="s">
        <v>504</v>
      </c>
      <c r="B116" s="38">
        <v>5</v>
      </c>
      <c r="C116" s="38" t="s">
        <v>157</v>
      </c>
      <c r="D116" s="44">
        <v>3.2046649999999999</v>
      </c>
      <c r="E116" s="44">
        <f t="shared" si="5"/>
        <v>320.4665</v>
      </c>
      <c r="F116" s="13">
        <v>0</v>
      </c>
      <c r="G116" s="11"/>
      <c r="H116" s="13">
        <f t="shared" si="6"/>
        <v>320.4665</v>
      </c>
      <c r="I116" s="13">
        <f t="shared" si="8"/>
        <v>51.114238385804065</v>
      </c>
      <c r="J116" s="13">
        <v>51.114238385804065</v>
      </c>
      <c r="K116" s="11"/>
    </row>
    <row r="117" spans="1:11">
      <c r="A117" s="37" t="s">
        <v>504</v>
      </c>
      <c r="B117" s="38">
        <v>6</v>
      </c>
      <c r="C117" s="38" t="s">
        <v>200</v>
      </c>
      <c r="D117" s="44">
        <v>1.3440000000000001</v>
      </c>
      <c r="E117" s="44">
        <f t="shared" si="5"/>
        <v>134.4</v>
      </c>
      <c r="F117" s="13">
        <v>0</v>
      </c>
      <c r="G117" s="11"/>
      <c r="H117" s="13">
        <f t="shared" si="6"/>
        <v>134.4</v>
      </c>
      <c r="I117" s="13">
        <f t="shared" si="8"/>
        <v>21.436729389973888</v>
      </c>
      <c r="J117" s="13">
        <v>21.436729389973888</v>
      </c>
      <c r="K117" s="11"/>
    </row>
    <row r="118" spans="1:11">
      <c r="A118" s="37" t="s">
        <v>504</v>
      </c>
      <c r="B118" s="38">
        <v>7</v>
      </c>
      <c r="C118" s="38" t="s">
        <v>226</v>
      </c>
      <c r="D118" s="44">
        <v>1.95</v>
      </c>
      <c r="E118" s="44">
        <f t="shared" si="5"/>
        <v>195</v>
      </c>
      <c r="F118" s="13">
        <v>0</v>
      </c>
      <c r="G118" s="11"/>
      <c r="H118" s="13">
        <f t="shared" si="6"/>
        <v>195</v>
      </c>
      <c r="I118" s="13">
        <f t="shared" si="8"/>
        <v>31.102397552417465</v>
      </c>
      <c r="J118" s="13">
        <v>31.102397552417465</v>
      </c>
      <c r="K118" s="11"/>
    </row>
    <row r="119" spans="1:11">
      <c r="A119" s="37" t="s">
        <v>504</v>
      </c>
      <c r="B119" s="38">
        <v>8</v>
      </c>
      <c r="C119" s="38" t="s">
        <v>296</v>
      </c>
      <c r="D119" s="44">
        <v>1.9616000000000002</v>
      </c>
      <c r="E119" s="44">
        <f t="shared" si="5"/>
        <v>196.16000000000003</v>
      </c>
      <c r="F119" s="13">
        <v>0</v>
      </c>
      <c r="G119" s="11"/>
      <c r="H119" s="13">
        <f t="shared" si="6"/>
        <v>196.16000000000003</v>
      </c>
      <c r="I119" s="13">
        <f t="shared" si="8"/>
        <v>31.287416942985693</v>
      </c>
      <c r="J119" s="13">
        <v>31.287416942985693</v>
      </c>
      <c r="K119" s="11"/>
    </row>
    <row r="120" spans="1:11">
      <c r="A120" s="37" t="s">
        <v>504</v>
      </c>
      <c r="B120" s="38">
        <v>9</v>
      </c>
      <c r="C120" s="38" t="s">
        <v>201</v>
      </c>
      <c r="D120" s="44">
        <v>3.75</v>
      </c>
      <c r="E120" s="44">
        <f t="shared" si="5"/>
        <v>375</v>
      </c>
      <c r="F120" s="13">
        <v>0</v>
      </c>
      <c r="G120" s="11"/>
      <c r="H120" s="13">
        <f t="shared" si="6"/>
        <v>375</v>
      </c>
      <c r="I120" s="13">
        <f t="shared" si="8"/>
        <v>59.812302985418206</v>
      </c>
      <c r="J120" s="13">
        <v>59.812302985418206</v>
      </c>
      <c r="K120" s="11"/>
    </row>
    <row r="121" spans="1:11">
      <c r="A121" s="37" t="s">
        <v>504</v>
      </c>
      <c r="B121" s="38">
        <v>10</v>
      </c>
      <c r="C121" s="38" t="s">
        <v>203</v>
      </c>
      <c r="D121" s="44">
        <v>1.77312</v>
      </c>
      <c r="E121" s="44">
        <f t="shared" si="5"/>
        <v>177.31200000000001</v>
      </c>
      <c r="F121" s="13">
        <v>0</v>
      </c>
      <c r="G121" s="11"/>
      <c r="H121" s="13">
        <f t="shared" si="6"/>
        <v>177.31200000000001</v>
      </c>
      <c r="I121" s="13">
        <f t="shared" si="8"/>
        <v>28.281170845201263</v>
      </c>
      <c r="J121" s="13">
        <v>28.281170845201263</v>
      </c>
      <c r="K121" s="11"/>
    </row>
    <row r="122" spans="1:11">
      <c r="A122" s="37" t="s">
        <v>504</v>
      </c>
      <c r="B122" s="38">
        <v>11</v>
      </c>
      <c r="C122" s="38" t="s">
        <v>295</v>
      </c>
      <c r="D122" s="44">
        <v>2.5556000000000001</v>
      </c>
      <c r="E122" s="44">
        <f t="shared" si="5"/>
        <v>255.56</v>
      </c>
      <c r="F122" s="13">
        <v>0</v>
      </c>
      <c r="G122" s="11"/>
      <c r="H122" s="13">
        <f t="shared" si="6"/>
        <v>255.56</v>
      </c>
      <c r="I122" s="13">
        <f t="shared" si="8"/>
        <v>40.761685735875936</v>
      </c>
      <c r="J122" s="13">
        <v>40.761685735875936</v>
      </c>
      <c r="K122" s="11"/>
    </row>
    <row r="123" spans="1:11">
      <c r="A123" s="37" t="s">
        <v>504</v>
      </c>
      <c r="B123" s="38">
        <v>12</v>
      </c>
      <c r="C123" s="38" t="s">
        <v>297</v>
      </c>
      <c r="D123" s="44">
        <v>4.2855400000000001</v>
      </c>
      <c r="E123" s="44">
        <f t="shared" si="5"/>
        <v>428.55400000000003</v>
      </c>
      <c r="F123" s="13">
        <v>54.120000000000005</v>
      </c>
      <c r="G123" s="11"/>
      <c r="H123" s="13">
        <f t="shared" si="6"/>
        <v>482.67400000000004</v>
      </c>
      <c r="I123" s="13">
        <f t="shared" si="8"/>
        <v>76.986249416489997</v>
      </c>
      <c r="J123" s="13">
        <v>76.986249416489997</v>
      </c>
      <c r="K123" s="11"/>
    </row>
    <row r="124" spans="1:11">
      <c r="A124" s="37" t="s">
        <v>504</v>
      </c>
      <c r="B124" s="38">
        <v>13</v>
      </c>
      <c r="C124" s="38" t="s">
        <v>237</v>
      </c>
      <c r="D124" s="44">
        <v>3.6095449999999998</v>
      </c>
      <c r="E124" s="44">
        <f t="shared" si="5"/>
        <v>360.9545</v>
      </c>
      <c r="F124" s="13">
        <v>0</v>
      </c>
      <c r="G124" s="11"/>
      <c r="H124" s="13">
        <f t="shared" si="6"/>
        <v>360.9545</v>
      </c>
      <c r="I124" s="13">
        <f t="shared" si="8"/>
        <v>57.572053114533695</v>
      </c>
      <c r="J124" s="13">
        <v>57.572053114533695</v>
      </c>
      <c r="K124" s="11"/>
    </row>
    <row r="125" spans="1:11">
      <c r="A125" s="37" t="s">
        <v>504</v>
      </c>
      <c r="B125" s="38">
        <v>14</v>
      </c>
      <c r="C125" s="38" t="s">
        <v>335</v>
      </c>
      <c r="D125" s="44">
        <v>0.32</v>
      </c>
      <c r="E125" s="44">
        <f t="shared" si="5"/>
        <v>32</v>
      </c>
      <c r="F125" s="13">
        <v>0</v>
      </c>
      <c r="G125" s="11"/>
      <c r="H125" s="13">
        <f t="shared" si="6"/>
        <v>32</v>
      </c>
      <c r="I125" s="13">
        <f t="shared" si="8"/>
        <v>5.1039831880890203</v>
      </c>
      <c r="J125" s="13">
        <v>5.1039831880890203</v>
      </c>
      <c r="K125" s="11"/>
    </row>
    <row r="126" spans="1:11">
      <c r="A126" s="37" t="s">
        <v>504</v>
      </c>
      <c r="B126" s="38">
        <v>15</v>
      </c>
      <c r="C126" s="38" t="s">
        <v>505</v>
      </c>
      <c r="D126" s="44">
        <v>0.08</v>
      </c>
      <c r="E126" s="44">
        <f t="shared" si="5"/>
        <v>8</v>
      </c>
      <c r="F126" s="13">
        <v>0</v>
      </c>
      <c r="G126" s="11"/>
      <c r="H126" s="13">
        <f t="shared" si="6"/>
        <v>8</v>
      </c>
      <c r="I126" s="13">
        <f t="shared" si="8"/>
        <v>1.2759957970222551</v>
      </c>
      <c r="J126" s="13">
        <v>1.2759957970222551</v>
      </c>
      <c r="K126" s="11"/>
    </row>
    <row r="127" spans="1:11">
      <c r="A127" s="37" t="s">
        <v>504</v>
      </c>
      <c r="B127" s="38">
        <v>16</v>
      </c>
      <c r="C127" s="38" t="s">
        <v>506</v>
      </c>
      <c r="D127" s="44">
        <v>0.11</v>
      </c>
      <c r="E127" s="44">
        <f t="shared" si="5"/>
        <v>11</v>
      </c>
      <c r="F127" s="13">
        <v>0</v>
      </c>
      <c r="G127" s="11"/>
      <c r="H127" s="13">
        <f t="shared" si="6"/>
        <v>11</v>
      </c>
      <c r="I127" s="13">
        <f t="shared" si="8"/>
        <v>1.7544942209056007</v>
      </c>
      <c r="J127" s="13">
        <v>1.7544942209056007</v>
      </c>
      <c r="K127" s="11"/>
    </row>
    <row r="128" spans="1:11">
      <c r="A128" s="37" t="s">
        <v>504</v>
      </c>
      <c r="B128" s="38">
        <v>17</v>
      </c>
      <c r="C128" s="38" t="s">
        <v>507</v>
      </c>
      <c r="D128" s="44">
        <v>0.08</v>
      </c>
      <c r="E128" s="44">
        <f t="shared" si="5"/>
        <v>8</v>
      </c>
      <c r="F128" s="13">
        <v>0</v>
      </c>
      <c r="G128" s="11"/>
      <c r="H128" s="13">
        <f t="shared" si="6"/>
        <v>8</v>
      </c>
      <c r="I128" s="13">
        <f t="shared" si="8"/>
        <v>1.2759957970222551</v>
      </c>
      <c r="J128" s="13">
        <v>1.2759957970222551</v>
      </c>
      <c r="K128" s="11"/>
    </row>
    <row r="129" spans="1:11">
      <c r="A129" s="37" t="s">
        <v>504</v>
      </c>
      <c r="B129" s="38">
        <v>18</v>
      </c>
      <c r="C129" s="38" t="s">
        <v>508</v>
      </c>
      <c r="D129" s="44">
        <v>0</v>
      </c>
      <c r="E129" s="44">
        <f t="shared" si="5"/>
        <v>0</v>
      </c>
      <c r="F129" s="13">
        <v>0</v>
      </c>
      <c r="G129" s="11"/>
      <c r="H129" s="13">
        <f t="shared" si="6"/>
        <v>0</v>
      </c>
      <c r="I129" s="13">
        <f t="shared" si="8"/>
        <v>0</v>
      </c>
      <c r="J129" s="13">
        <v>0</v>
      </c>
      <c r="K129" s="11"/>
    </row>
    <row r="130" spans="1:11">
      <c r="A130" s="37" t="s">
        <v>504</v>
      </c>
      <c r="B130" s="38">
        <v>19</v>
      </c>
      <c r="C130" s="38" t="s">
        <v>509</v>
      </c>
      <c r="D130" s="44">
        <v>0</v>
      </c>
      <c r="E130" s="44">
        <f t="shared" si="5"/>
        <v>0</v>
      </c>
      <c r="F130" s="13">
        <v>0</v>
      </c>
      <c r="G130" s="11"/>
      <c r="H130" s="13">
        <f t="shared" si="6"/>
        <v>0</v>
      </c>
      <c r="I130" s="13">
        <f t="shared" si="8"/>
        <v>0</v>
      </c>
      <c r="J130" s="13">
        <v>0</v>
      </c>
      <c r="K130" s="11"/>
    </row>
    <row r="131" spans="1:11">
      <c r="A131" s="37" t="s">
        <v>504</v>
      </c>
      <c r="B131" s="38">
        <v>20</v>
      </c>
      <c r="C131" s="38" t="s">
        <v>510</v>
      </c>
      <c r="D131" s="44">
        <v>0</v>
      </c>
      <c r="E131" s="44">
        <f t="shared" si="5"/>
        <v>0</v>
      </c>
      <c r="F131" s="13">
        <v>0</v>
      </c>
      <c r="G131" s="11"/>
      <c r="H131" s="13">
        <f t="shared" si="6"/>
        <v>0</v>
      </c>
      <c r="I131" s="13">
        <f t="shared" si="8"/>
        <v>0</v>
      </c>
      <c r="J131" s="13">
        <v>0</v>
      </c>
      <c r="K131" s="11"/>
    </row>
    <row r="132" spans="1:11">
      <c r="A132" s="37" t="s">
        <v>504</v>
      </c>
      <c r="B132" s="38">
        <v>21</v>
      </c>
      <c r="C132" s="38" t="s">
        <v>314</v>
      </c>
      <c r="D132" s="44">
        <v>0</v>
      </c>
      <c r="E132" s="44">
        <f t="shared" ref="E132:E195" si="9">D132*100</f>
        <v>0</v>
      </c>
      <c r="F132" s="13">
        <v>0</v>
      </c>
      <c r="G132" s="11"/>
      <c r="H132" s="13">
        <f t="shared" ref="H132:H195" si="10">SUM(E132:G132)</f>
        <v>0</v>
      </c>
      <c r="I132" s="13">
        <f t="shared" si="8"/>
        <v>0</v>
      </c>
      <c r="J132" s="13">
        <v>0</v>
      </c>
      <c r="K132" s="11"/>
    </row>
    <row r="133" spans="1:11">
      <c r="A133" s="37" t="s">
        <v>504</v>
      </c>
      <c r="B133" s="38">
        <v>22</v>
      </c>
      <c r="C133" s="38" t="s">
        <v>315</v>
      </c>
      <c r="D133" s="44">
        <v>0</v>
      </c>
      <c r="E133" s="44">
        <f t="shared" si="9"/>
        <v>0</v>
      </c>
      <c r="F133" s="13">
        <v>0</v>
      </c>
      <c r="G133" s="11"/>
      <c r="H133" s="13">
        <f t="shared" si="10"/>
        <v>0</v>
      </c>
      <c r="I133" s="13">
        <f t="shared" si="8"/>
        <v>0</v>
      </c>
      <c r="J133" s="13">
        <v>0</v>
      </c>
      <c r="K133" s="11"/>
    </row>
    <row r="134" spans="1:11">
      <c r="A134" s="37" t="s">
        <v>504</v>
      </c>
      <c r="B134" s="38">
        <v>23</v>
      </c>
      <c r="C134" s="38" t="s">
        <v>316</v>
      </c>
      <c r="D134" s="44">
        <v>0</v>
      </c>
      <c r="E134" s="44">
        <f t="shared" si="9"/>
        <v>0</v>
      </c>
      <c r="F134" s="13">
        <v>0</v>
      </c>
      <c r="G134" s="11"/>
      <c r="H134" s="13">
        <f t="shared" si="10"/>
        <v>0</v>
      </c>
      <c r="I134" s="13">
        <f t="shared" si="8"/>
        <v>0</v>
      </c>
      <c r="J134" s="13">
        <v>0</v>
      </c>
      <c r="K134" s="11"/>
    </row>
    <row r="135" spans="1:11">
      <c r="A135" s="37" t="s">
        <v>504</v>
      </c>
      <c r="B135" s="38">
        <v>24</v>
      </c>
      <c r="C135" s="38" t="s">
        <v>317</v>
      </c>
      <c r="D135" s="44">
        <v>0</v>
      </c>
      <c r="E135" s="44">
        <f t="shared" si="9"/>
        <v>0</v>
      </c>
      <c r="F135" s="13">
        <v>0</v>
      </c>
      <c r="G135" s="11"/>
      <c r="H135" s="13">
        <f t="shared" si="10"/>
        <v>0</v>
      </c>
      <c r="I135" s="13">
        <f t="shared" si="8"/>
        <v>0</v>
      </c>
      <c r="J135" s="13">
        <v>0</v>
      </c>
      <c r="K135" s="11"/>
    </row>
    <row r="136" spans="1:11">
      <c r="A136" s="37" t="s">
        <v>511</v>
      </c>
      <c r="B136" s="38">
        <v>1</v>
      </c>
      <c r="C136" s="38" t="s">
        <v>258</v>
      </c>
      <c r="D136" s="44">
        <v>0</v>
      </c>
      <c r="E136" s="44">
        <f t="shared" si="9"/>
        <v>0</v>
      </c>
      <c r="F136" s="13">
        <v>0</v>
      </c>
      <c r="G136" s="11"/>
      <c r="H136" s="13">
        <f t="shared" si="10"/>
        <v>0</v>
      </c>
      <c r="I136" s="13">
        <f t="shared" si="8"/>
        <v>0</v>
      </c>
      <c r="J136" s="13">
        <v>0</v>
      </c>
      <c r="K136" s="11"/>
    </row>
    <row r="137" spans="1:11">
      <c r="A137" s="37" t="s">
        <v>511</v>
      </c>
      <c r="B137" s="38">
        <v>2</v>
      </c>
      <c r="C137" s="38" t="s">
        <v>86</v>
      </c>
      <c r="D137" s="44">
        <v>3.85</v>
      </c>
      <c r="E137" s="44">
        <f t="shared" si="9"/>
        <v>385</v>
      </c>
      <c r="F137" s="13">
        <v>0</v>
      </c>
      <c r="G137" s="11"/>
      <c r="H137" s="13">
        <f t="shared" si="10"/>
        <v>385</v>
      </c>
      <c r="I137" s="13">
        <f t="shared" si="8"/>
        <v>61.407297731696026</v>
      </c>
      <c r="J137" s="13">
        <v>61.407297731696026</v>
      </c>
      <c r="K137" s="11"/>
    </row>
    <row r="138" spans="1:11">
      <c r="A138" s="37" t="s">
        <v>511</v>
      </c>
      <c r="B138" s="38">
        <v>3</v>
      </c>
      <c r="C138" s="38" t="s">
        <v>129</v>
      </c>
      <c r="D138" s="44">
        <v>3.25</v>
      </c>
      <c r="E138" s="44">
        <f t="shared" si="9"/>
        <v>325</v>
      </c>
      <c r="F138" s="13">
        <v>0</v>
      </c>
      <c r="G138" s="11"/>
      <c r="H138" s="13">
        <f t="shared" si="10"/>
        <v>325</v>
      </c>
      <c r="I138" s="13">
        <f t="shared" si="8"/>
        <v>51.837329254029115</v>
      </c>
      <c r="J138" s="13">
        <v>51.837329254029115</v>
      </c>
      <c r="K138" s="11"/>
    </row>
    <row r="139" spans="1:11">
      <c r="A139" s="37" t="s">
        <v>511</v>
      </c>
      <c r="B139" s="38">
        <v>4</v>
      </c>
      <c r="C139" s="38" t="s">
        <v>156</v>
      </c>
      <c r="D139" s="44">
        <v>3.8881249999999996</v>
      </c>
      <c r="E139" s="44">
        <f t="shared" si="9"/>
        <v>388.81249999999994</v>
      </c>
      <c r="F139" s="13">
        <v>0</v>
      </c>
      <c r="G139" s="11"/>
      <c r="H139" s="13">
        <f t="shared" si="10"/>
        <v>388.81249999999994</v>
      </c>
      <c r="I139" s="13">
        <f t="shared" si="8"/>
        <v>62.01538947871444</v>
      </c>
      <c r="J139" s="13">
        <v>62.01538947871444</v>
      </c>
      <c r="K139" s="11"/>
    </row>
    <row r="140" spans="1:11">
      <c r="A140" s="37" t="s">
        <v>511</v>
      </c>
      <c r="B140" s="38">
        <v>5</v>
      </c>
      <c r="C140" s="38" t="s">
        <v>138</v>
      </c>
      <c r="D140" s="44">
        <v>2.2385600000000001</v>
      </c>
      <c r="E140" s="44">
        <f t="shared" si="9"/>
        <v>223.85600000000002</v>
      </c>
      <c r="F140" s="13">
        <v>88.358399999999989</v>
      </c>
      <c r="G140" s="11"/>
      <c r="H140" s="13">
        <f t="shared" si="10"/>
        <v>312.21440000000001</v>
      </c>
      <c r="I140" s="13">
        <f t="shared" ref="I140:I170" si="11">H140/$L$3*60</f>
        <v>49.798032771228151</v>
      </c>
      <c r="J140" s="13">
        <v>49.798032771228151</v>
      </c>
      <c r="K140" s="11"/>
    </row>
    <row r="141" spans="1:11">
      <c r="A141" s="37" t="s">
        <v>511</v>
      </c>
      <c r="B141" s="38">
        <v>6</v>
      </c>
      <c r="C141" s="38" t="s">
        <v>193</v>
      </c>
      <c r="D141" s="44">
        <v>3.75</v>
      </c>
      <c r="E141" s="44">
        <f t="shared" si="9"/>
        <v>375</v>
      </c>
      <c r="F141" s="13">
        <v>0</v>
      </c>
      <c r="G141" s="11"/>
      <c r="H141" s="13">
        <f t="shared" si="10"/>
        <v>375</v>
      </c>
      <c r="I141" s="13">
        <f t="shared" si="11"/>
        <v>59.812302985418206</v>
      </c>
      <c r="J141" s="13">
        <v>59.812302985418206</v>
      </c>
      <c r="K141" s="11"/>
    </row>
    <row r="142" spans="1:11">
      <c r="A142" s="37" t="s">
        <v>511</v>
      </c>
      <c r="B142" s="38">
        <v>7</v>
      </c>
      <c r="C142" s="38" t="s">
        <v>280</v>
      </c>
      <c r="D142" s="44">
        <v>3.75</v>
      </c>
      <c r="E142" s="44">
        <f t="shared" si="9"/>
        <v>375</v>
      </c>
      <c r="F142" s="13">
        <v>0</v>
      </c>
      <c r="G142" s="11"/>
      <c r="H142" s="13">
        <f t="shared" si="10"/>
        <v>375</v>
      </c>
      <c r="I142" s="13">
        <f t="shared" si="11"/>
        <v>59.812302985418206</v>
      </c>
      <c r="J142" s="13">
        <v>59.812302985418206</v>
      </c>
      <c r="K142" s="11"/>
    </row>
    <row r="143" spans="1:11">
      <c r="A143" s="37" t="s">
        <v>511</v>
      </c>
      <c r="B143" s="38">
        <v>8</v>
      </c>
      <c r="C143" s="38" t="s">
        <v>132</v>
      </c>
      <c r="D143" s="44">
        <v>3.75</v>
      </c>
      <c r="E143" s="44">
        <f t="shared" si="9"/>
        <v>375</v>
      </c>
      <c r="F143" s="13">
        <v>0</v>
      </c>
      <c r="G143" s="11"/>
      <c r="H143" s="13">
        <f t="shared" si="10"/>
        <v>375</v>
      </c>
      <c r="I143" s="13">
        <f t="shared" si="11"/>
        <v>59.812302985418206</v>
      </c>
      <c r="J143" s="13">
        <v>59.812302985418206</v>
      </c>
      <c r="K143" s="11"/>
    </row>
    <row r="144" spans="1:11">
      <c r="A144" s="37" t="s">
        <v>511</v>
      </c>
      <c r="B144" s="38">
        <v>9</v>
      </c>
      <c r="C144" s="38" t="s">
        <v>332</v>
      </c>
      <c r="D144" s="44">
        <v>1.28</v>
      </c>
      <c r="E144" s="44">
        <f t="shared" si="9"/>
        <v>128</v>
      </c>
      <c r="F144" s="13">
        <v>0</v>
      </c>
      <c r="G144" s="11"/>
      <c r="H144" s="13">
        <f t="shared" si="10"/>
        <v>128</v>
      </c>
      <c r="I144" s="13">
        <f t="shared" si="11"/>
        <v>20.415932752356081</v>
      </c>
      <c r="J144" s="13">
        <v>20.415932752356081</v>
      </c>
      <c r="K144" s="11"/>
    </row>
    <row r="145" spans="1:11">
      <c r="A145" s="37" t="s">
        <v>512</v>
      </c>
      <c r="B145" s="38">
        <v>1</v>
      </c>
      <c r="C145" s="38" t="s">
        <v>55</v>
      </c>
      <c r="D145" s="44">
        <v>4.7854399999999995</v>
      </c>
      <c r="E145" s="44">
        <f t="shared" si="9"/>
        <v>478.54399999999993</v>
      </c>
      <c r="F145" s="13">
        <v>155.22</v>
      </c>
      <c r="G145" s="11"/>
      <c r="H145" s="13">
        <f t="shared" si="10"/>
        <v>633.7639999999999</v>
      </c>
      <c r="I145" s="13">
        <f t="shared" si="11"/>
        <v>101.08502503800153</v>
      </c>
      <c r="J145" s="13">
        <v>100</v>
      </c>
      <c r="K145" s="11"/>
    </row>
    <row r="146" spans="1:11">
      <c r="A146" s="37" t="s">
        <v>512</v>
      </c>
      <c r="B146" s="38">
        <v>2</v>
      </c>
      <c r="C146" s="38" t="s">
        <v>140</v>
      </c>
      <c r="D146" s="44">
        <v>4.3229950000000006</v>
      </c>
      <c r="E146" s="44">
        <f t="shared" si="9"/>
        <v>432.29950000000008</v>
      </c>
      <c r="F146" s="13">
        <v>0</v>
      </c>
      <c r="G146" s="11"/>
      <c r="H146" s="13">
        <f t="shared" si="10"/>
        <v>432.29950000000008</v>
      </c>
      <c r="I146" s="13">
        <f t="shared" si="11"/>
        <v>68.951543131852802</v>
      </c>
      <c r="J146" s="13">
        <v>68.951543131852802</v>
      </c>
      <c r="K146" s="11"/>
    </row>
    <row r="147" spans="1:11">
      <c r="A147" s="37" t="s">
        <v>512</v>
      </c>
      <c r="B147" s="38">
        <v>3</v>
      </c>
      <c r="C147" s="38" t="s">
        <v>59</v>
      </c>
      <c r="D147" s="44">
        <v>5.2443200000000001</v>
      </c>
      <c r="E147" s="44">
        <f t="shared" si="9"/>
        <v>524.43200000000002</v>
      </c>
      <c r="F147" s="13">
        <v>0</v>
      </c>
      <c r="G147" s="11"/>
      <c r="H147" s="13">
        <f t="shared" si="10"/>
        <v>524.43200000000002</v>
      </c>
      <c r="I147" s="13">
        <f t="shared" si="11"/>
        <v>83.646628477996899</v>
      </c>
      <c r="J147" s="13">
        <v>83.646628477996899</v>
      </c>
      <c r="K147" s="11"/>
    </row>
    <row r="148" spans="1:11">
      <c r="A148" s="37" t="s">
        <v>512</v>
      </c>
      <c r="B148" s="38">
        <v>4</v>
      </c>
      <c r="C148" s="38" t="s">
        <v>177</v>
      </c>
      <c r="D148" s="44">
        <v>1.36</v>
      </c>
      <c r="E148" s="44">
        <f t="shared" si="9"/>
        <v>136</v>
      </c>
      <c r="F148" s="13">
        <v>0</v>
      </c>
      <c r="G148" s="11">
        <v>188</v>
      </c>
      <c r="H148" s="13">
        <f t="shared" si="10"/>
        <v>324</v>
      </c>
      <c r="I148" s="13">
        <f t="shared" si="11"/>
        <v>51.677829779401328</v>
      </c>
      <c r="J148" s="13">
        <v>21.691928549378336</v>
      </c>
      <c r="K148" s="11" t="s">
        <v>536</v>
      </c>
    </row>
    <row r="149" spans="1:11">
      <c r="A149" s="37" t="s">
        <v>512</v>
      </c>
      <c r="B149" s="38">
        <v>5</v>
      </c>
      <c r="C149" s="38" t="s">
        <v>123</v>
      </c>
      <c r="D149" s="44">
        <v>5.9572750000000001</v>
      </c>
      <c r="E149" s="44">
        <f t="shared" si="9"/>
        <v>595.72749999999996</v>
      </c>
      <c r="F149" s="13">
        <v>0</v>
      </c>
      <c r="G149" s="11"/>
      <c r="H149" s="13">
        <f t="shared" si="10"/>
        <v>595.72749999999996</v>
      </c>
      <c r="I149" s="13">
        <f t="shared" si="11"/>
        <v>95.018223271321929</v>
      </c>
      <c r="J149" s="13">
        <v>95.018223271321929</v>
      </c>
      <c r="K149" s="11"/>
    </row>
    <row r="150" spans="1:11" ht="11.25" customHeight="1">
      <c r="A150" s="37" t="s">
        <v>512</v>
      </c>
      <c r="B150" s="38">
        <v>6</v>
      </c>
      <c r="C150" s="38" t="s">
        <v>160</v>
      </c>
      <c r="D150" s="44">
        <v>4.75</v>
      </c>
      <c r="E150" s="44">
        <f t="shared" si="9"/>
        <v>475</v>
      </c>
      <c r="F150" s="13">
        <v>0</v>
      </c>
      <c r="G150" s="11"/>
      <c r="H150" s="13">
        <f t="shared" si="10"/>
        <v>475</v>
      </c>
      <c r="I150" s="13">
        <f t="shared" si="11"/>
        <v>75.762250448196397</v>
      </c>
      <c r="J150" s="13">
        <v>75.762250448196397</v>
      </c>
      <c r="K150" s="11"/>
    </row>
    <row r="151" spans="1:11">
      <c r="A151" s="37" t="s">
        <v>512</v>
      </c>
      <c r="B151" s="38">
        <v>7</v>
      </c>
      <c r="C151" s="38" t="s">
        <v>173</v>
      </c>
      <c r="D151" s="44">
        <v>2</v>
      </c>
      <c r="E151" s="44">
        <f t="shared" si="9"/>
        <v>200</v>
      </c>
      <c r="F151" s="13">
        <v>0</v>
      </c>
      <c r="G151" s="11"/>
      <c r="H151" s="13">
        <f t="shared" si="10"/>
        <v>200</v>
      </c>
      <c r="I151" s="13">
        <f t="shared" si="11"/>
        <v>31.899894925556378</v>
      </c>
      <c r="J151" s="13">
        <v>31.899894925556378</v>
      </c>
      <c r="K151" s="11"/>
    </row>
    <row r="152" spans="1:11">
      <c r="A152" s="37" t="s">
        <v>512</v>
      </c>
      <c r="B152" s="38">
        <v>8</v>
      </c>
      <c r="C152" s="38" t="s">
        <v>165</v>
      </c>
      <c r="D152" s="44">
        <v>2.02</v>
      </c>
      <c r="E152" s="44">
        <f t="shared" si="9"/>
        <v>202</v>
      </c>
      <c r="F152" s="13">
        <v>0</v>
      </c>
      <c r="G152" s="11"/>
      <c r="H152" s="13">
        <f t="shared" si="10"/>
        <v>202</v>
      </c>
      <c r="I152" s="13">
        <f t="shared" si="11"/>
        <v>32.21889387481194</v>
      </c>
      <c r="J152" s="13">
        <v>32.21889387481194</v>
      </c>
      <c r="K152" s="11"/>
    </row>
    <row r="153" spans="1:11">
      <c r="A153" s="37" t="s">
        <v>512</v>
      </c>
      <c r="B153" s="38">
        <v>9</v>
      </c>
      <c r="C153" s="38" t="s">
        <v>40</v>
      </c>
      <c r="D153" s="44">
        <v>6.76</v>
      </c>
      <c r="E153" s="44">
        <f t="shared" si="9"/>
        <v>676</v>
      </c>
      <c r="F153" s="13">
        <v>0</v>
      </c>
      <c r="G153" s="11"/>
      <c r="H153" s="13">
        <f t="shared" si="10"/>
        <v>676</v>
      </c>
      <c r="I153" s="13">
        <f t="shared" si="11"/>
        <v>107.82164484838054</v>
      </c>
      <c r="J153" s="13">
        <v>100</v>
      </c>
      <c r="K153" s="11"/>
    </row>
    <row r="154" spans="1:11">
      <c r="A154" s="37" t="s">
        <v>512</v>
      </c>
      <c r="B154" s="38">
        <v>10</v>
      </c>
      <c r="C154" s="38" t="s">
        <v>84</v>
      </c>
      <c r="D154" s="44">
        <v>3.75</v>
      </c>
      <c r="E154" s="44">
        <f t="shared" si="9"/>
        <v>375</v>
      </c>
      <c r="F154" s="13">
        <v>0</v>
      </c>
      <c r="G154" s="11"/>
      <c r="H154" s="13">
        <f t="shared" si="10"/>
        <v>375</v>
      </c>
      <c r="I154" s="13">
        <f t="shared" si="11"/>
        <v>59.812302985418206</v>
      </c>
      <c r="J154" s="13">
        <v>59.812302985418206</v>
      </c>
      <c r="K154" s="11"/>
    </row>
    <row r="155" spans="1:11">
      <c r="A155" s="37" t="s">
        <v>512</v>
      </c>
      <c r="B155" s="38">
        <v>11</v>
      </c>
      <c r="C155" s="38" t="s">
        <v>15</v>
      </c>
      <c r="D155" s="44">
        <v>2.2000000000000002</v>
      </c>
      <c r="E155" s="44">
        <f t="shared" si="9"/>
        <v>220.00000000000003</v>
      </c>
      <c r="F155" s="13">
        <v>0</v>
      </c>
      <c r="G155" s="11"/>
      <c r="H155" s="13">
        <f t="shared" si="10"/>
        <v>220.00000000000003</v>
      </c>
      <c r="I155" s="13">
        <f t="shared" si="11"/>
        <v>35.089884418112021</v>
      </c>
      <c r="J155" s="13">
        <v>35.089884418112021</v>
      </c>
      <c r="K155" s="11"/>
    </row>
    <row r="156" spans="1:11">
      <c r="A156" s="37" t="s">
        <v>512</v>
      </c>
      <c r="B156" s="38">
        <v>12</v>
      </c>
      <c r="C156" s="38" t="s">
        <v>7</v>
      </c>
      <c r="D156" s="44">
        <v>2.2000000000000002</v>
      </c>
      <c r="E156" s="44">
        <f t="shared" si="9"/>
        <v>220.00000000000003</v>
      </c>
      <c r="F156" s="13">
        <v>0</v>
      </c>
      <c r="G156" s="11"/>
      <c r="H156" s="13">
        <f t="shared" si="10"/>
        <v>220.00000000000003</v>
      </c>
      <c r="I156" s="13">
        <f t="shared" si="11"/>
        <v>35.089884418112021</v>
      </c>
      <c r="J156" s="13">
        <v>35.089884418112021</v>
      </c>
      <c r="K156" s="11"/>
    </row>
    <row r="157" spans="1:11">
      <c r="A157" s="37" t="s">
        <v>512</v>
      </c>
      <c r="B157" s="38">
        <v>13</v>
      </c>
      <c r="C157" s="38" t="s">
        <v>101</v>
      </c>
      <c r="D157" s="44">
        <v>3.9000000000000004</v>
      </c>
      <c r="E157" s="44">
        <f t="shared" si="9"/>
        <v>390.00000000000006</v>
      </c>
      <c r="F157" s="13">
        <v>0</v>
      </c>
      <c r="G157" s="11"/>
      <c r="H157" s="13">
        <f t="shared" si="10"/>
        <v>390.00000000000006</v>
      </c>
      <c r="I157" s="13">
        <f t="shared" si="11"/>
        <v>62.204795104834943</v>
      </c>
      <c r="J157" s="13">
        <v>62.204795104834943</v>
      </c>
      <c r="K157" s="11"/>
    </row>
    <row r="158" spans="1:11">
      <c r="A158" s="37" t="s">
        <v>512</v>
      </c>
      <c r="B158" s="38">
        <v>14</v>
      </c>
      <c r="C158" s="38" t="s">
        <v>17</v>
      </c>
      <c r="D158" s="44">
        <v>4.6362600000000009</v>
      </c>
      <c r="E158" s="44">
        <f t="shared" si="9"/>
        <v>463.62600000000009</v>
      </c>
      <c r="F158" s="13">
        <v>0</v>
      </c>
      <c r="G158" s="11"/>
      <c r="H158" s="13">
        <f t="shared" si="10"/>
        <v>463.62600000000009</v>
      </c>
      <c r="I158" s="13">
        <f t="shared" si="11"/>
        <v>73.948103423780012</v>
      </c>
      <c r="J158" s="13">
        <v>73.948103423780012</v>
      </c>
      <c r="K158" s="11"/>
    </row>
    <row r="159" spans="1:11">
      <c r="A159" s="37" t="s">
        <v>512</v>
      </c>
      <c r="B159" s="38">
        <v>15</v>
      </c>
      <c r="C159" s="38" t="s">
        <v>513</v>
      </c>
      <c r="D159" s="44">
        <v>0.72</v>
      </c>
      <c r="E159" s="44">
        <f t="shared" si="9"/>
        <v>72</v>
      </c>
      <c r="F159" s="13">
        <v>0</v>
      </c>
      <c r="G159" s="11"/>
      <c r="H159" s="13">
        <f t="shared" si="10"/>
        <v>72</v>
      </c>
      <c r="I159" s="13">
        <f t="shared" si="11"/>
        <v>11.483962173200295</v>
      </c>
      <c r="J159" s="13">
        <v>11.483962173200295</v>
      </c>
      <c r="K159" s="11"/>
    </row>
    <row r="160" spans="1:11">
      <c r="A160" s="37" t="s">
        <v>512</v>
      </c>
      <c r="B160" s="38">
        <v>16</v>
      </c>
      <c r="C160" s="38" t="s">
        <v>514</v>
      </c>
      <c r="D160" s="44">
        <v>1.08</v>
      </c>
      <c r="E160" s="44">
        <f t="shared" si="9"/>
        <v>108</v>
      </c>
      <c r="F160" s="13">
        <v>0</v>
      </c>
      <c r="G160" s="11"/>
      <c r="H160" s="13">
        <f t="shared" si="10"/>
        <v>108</v>
      </c>
      <c r="I160" s="13">
        <f t="shared" si="11"/>
        <v>17.225943259800442</v>
      </c>
      <c r="J160" s="13">
        <v>17.225943259800442</v>
      </c>
      <c r="K160" s="11"/>
    </row>
    <row r="161" spans="1:11">
      <c r="A161" s="37" t="s">
        <v>512</v>
      </c>
      <c r="B161" s="38">
        <v>17</v>
      </c>
      <c r="C161" s="38" t="s">
        <v>80</v>
      </c>
      <c r="D161" s="44">
        <v>25.84</v>
      </c>
      <c r="E161" s="44">
        <f t="shared" si="9"/>
        <v>2584</v>
      </c>
      <c r="F161" s="13">
        <v>0</v>
      </c>
      <c r="G161" s="11">
        <v>188</v>
      </c>
      <c r="H161" s="13">
        <f t="shared" si="10"/>
        <v>2772</v>
      </c>
      <c r="I161" s="13">
        <f t="shared" si="11"/>
        <v>442.13254366821138</v>
      </c>
      <c r="J161" s="13">
        <v>100</v>
      </c>
      <c r="K161" s="11"/>
    </row>
    <row r="162" spans="1:11">
      <c r="A162" s="37" t="s">
        <v>512</v>
      </c>
      <c r="B162" s="38">
        <v>18</v>
      </c>
      <c r="C162" s="38" t="s">
        <v>515</v>
      </c>
      <c r="D162" s="44">
        <v>0</v>
      </c>
      <c r="E162" s="44">
        <f t="shared" si="9"/>
        <v>0</v>
      </c>
      <c r="F162" s="13">
        <v>0</v>
      </c>
      <c r="G162" s="11"/>
      <c r="H162" s="13">
        <f t="shared" si="10"/>
        <v>0</v>
      </c>
      <c r="I162" s="13">
        <f t="shared" si="11"/>
        <v>0</v>
      </c>
      <c r="J162" s="13">
        <v>0</v>
      </c>
      <c r="K162" s="11"/>
    </row>
    <row r="163" spans="1:11">
      <c r="A163" s="37" t="s">
        <v>512</v>
      </c>
      <c r="B163" s="38">
        <v>19</v>
      </c>
      <c r="C163" s="38" t="s">
        <v>516</v>
      </c>
      <c r="D163" s="44">
        <v>0</v>
      </c>
      <c r="E163" s="44">
        <f t="shared" si="9"/>
        <v>0</v>
      </c>
      <c r="F163" s="13">
        <v>0</v>
      </c>
      <c r="G163" s="11"/>
      <c r="H163" s="13">
        <f t="shared" si="10"/>
        <v>0</v>
      </c>
      <c r="I163" s="13">
        <f t="shared" si="11"/>
        <v>0</v>
      </c>
      <c r="J163" s="13">
        <v>0</v>
      </c>
      <c r="K163" s="11"/>
    </row>
    <row r="164" spans="1:11">
      <c r="A164" s="37" t="s">
        <v>512</v>
      </c>
      <c r="B164" s="38">
        <v>20</v>
      </c>
      <c r="C164" s="38" t="s">
        <v>308</v>
      </c>
      <c r="D164" s="44">
        <v>0</v>
      </c>
      <c r="E164" s="44">
        <f t="shared" si="9"/>
        <v>0</v>
      </c>
      <c r="F164" s="13">
        <v>0</v>
      </c>
      <c r="G164" s="11"/>
      <c r="H164" s="13">
        <f t="shared" si="10"/>
        <v>0</v>
      </c>
      <c r="I164" s="13">
        <f t="shared" si="11"/>
        <v>0</v>
      </c>
      <c r="J164" s="13">
        <v>0</v>
      </c>
      <c r="K164" s="11"/>
    </row>
    <row r="165" spans="1:11">
      <c r="A165" s="37" t="s">
        <v>512</v>
      </c>
      <c r="B165" s="38">
        <v>21</v>
      </c>
      <c r="C165" s="38" t="s">
        <v>517</v>
      </c>
      <c r="D165" s="44">
        <v>0</v>
      </c>
      <c r="E165" s="44">
        <f t="shared" si="9"/>
        <v>0</v>
      </c>
      <c r="F165" s="13">
        <v>0</v>
      </c>
      <c r="G165" s="11"/>
      <c r="H165" s="13">
        <f t="shared" si="10"/>
        <v>0</v>
      </c>
      <c r="I165" s="13">
        <f t="shared" si="11"/>
        <v>0</v>
      </c>
      <c r="J165" s="13">
        <v>0</v>
      </c>
      <c r="K165" s="11"/>
    </row>
    <row r="166" spans="1:11">
      <c r="A166" s="37" t="s">
        <v>518</v>
      </c>
      <c r="B166" s="38">
        <v>1</v>
      </c>
      <c r="C166" s="38" t="s">
        <v>98</v>
      </c>
      <c r="D166" s="44">
        <v>9.4393650000000004</v>
      </c>
      <c r="E166" s="44">
        <f t="shared" si="9"/>
        <v>943.93650000000002</v>
      </c>
      <c r="F166" s="13">
        <v>243.09000000000003</v>
      </c>
      <c r="G166" s="11">
        <v>188</v>
      </c>
      <c r="H166" s="13">
        <f t="shared" si="10"/>
        <v>1375.0264999999999</v>
      </c>
      <c r="I166" s="13">
        <f t="shared" si="11"/>
        <v>219.31600434927773</v>
      </c>
      <c r="J166" s="13">
        <v>100</v>
      </c>
      <c r="K166" s="11"/>
    </row>
    <row r="167" spans="1:11">
      <c r="A167" s="37" t="s">
        <v>518</v>
      </c>
      <c r="B167" s="38">
        <v>2</v>
      </c>
      <c r="C167" s="38" t="s">
        <v>62</v>
      </c>
      <c r="D167" s="44">
        <v>9.0833650000000006</v>
      </c>
      <c r="E167" s="44">
        <f t="shared" si="9"/>
        <v>908.33650000000011</v>
      </c>
      <c r="F167" s="13">
        <v>0</v>
      </c>
      <c r="G167" s="11"/>
      <c r="H167" s="13">
        <f t="shared" si="10"/>
        <v>908.33650000000011</v>
      </c>
      <c r="I167" s="13">
        <f t="shared" si="11"/>
        <v>144.87919453523821</v>
      </c>
      <c r="J167" s="13">
        <v>100</v>
      </c>
      <c r="K167" s="11"/>
    </row>
    <row r="168" spans="1:11">
      <c r="A168" s="37" t="s">
        <v>518</v>
      </c>
      <c r="B168" s="38">
        <v>3</v>
      </c>
      <c r="C168" s="38" t="s">
        <v>225</v>
      </c>
      <c r="D168" s="44">
        <v>4.8540000000000001</v>
      </c>
      <c r="E168" s="44">
        <f t="shared" si="9"/>
        <v>485.40000000000003</v>
      </c>
      <c r="F168" s="13">
        <v>0</v>
      </c>
      <c r="G168" s="11"/>
      <c r="H168" s="13">
        <f t="shared" si="10"/>
        <v>485.40000000000003</v>
      </c>
      <c r="I168" s="13">
        <f t="shared" si="11"/>
        <v>77.421044984325334</v>
      </c>
      <c r="J168" s="13">
        <v>77.421044984325334</v>
      </c>
      <c r="K168" s="11"/>
    </row>
    <row r="169" spans="1:11" ht="12.75" customHeight="1">
      <c r="A169" s="37" t="s">
        <v>518</v>
      </c>
      <c r="B169" s="38">
        <v>4</v>
      </c>
      <c r="C169" s="38" t="s">
        <v>74</v>
      </c>
      <c r="D169" s="44">
        <v>8.6798000000000002</v>
      </c>
      <c r="E169" s="44">
        <f t="shared" si="9"/>
        <v>867.98</v>
      </c>
      <c r="F169" s="13">
        <v>0</v>
      </c>
      <c r="G169" s="11"/>
      <c r="H169" s="13">
        <f t="shared" si="10"/>
        <v>867.98</v>
      </c>
      <c r="I169" s="13">
        <f t="shared" si="11"/>
        <v>138.44235398742214</v>
      </c>
      <c r="J169" s="13">
        <v>100</v>
      </c>
      <c r="K169" s="11"/>
    </row>
    <row r="170" spans="1:11">
      <c r="A170" s="37" t="s">
        <v>518</v>
      </c>
      <c r="B170" s="38">
        <v>5</v>
      </c>
      <c r="C170" s="38" t="s">
        <v>5</v>
      </c>
      <c r="D170" s="44">
        <v>2.1577600000000001</v>
      </c>
      <c r="E170" s="44">
        <f t="shared" si="9"/>
        <v>215.77600000000001</v>
      </c>
      <c r="F170" s="13">
        <v>0</v>
      </c>
      <c r="G170" s="11"/>
      <c r="H170" s="13">
        <f t="shared" si="10"/>
        <v>215.77600000000001</v>
      </c>
      <c r="I170" s="13">
        <f t="shared" si="11"/>
        <v>34.416158637284262</v>
      </c>
      <c r="J170" s="13">
        <v>34.416158637284262</v>
      </c>
      <c r="K170" s="11"/>
    </row>
    <row r="171" spans="1:11">
      <c r="A171" s="37" t="s">
        <v>518</v>
      </c>
      <c r="B171" s="38">
        <v>6</v>
      </c>
      <c r="C171" s="38" t="s">
        <v>199</v>
      </c>
      <c r="D171" s="44">
        <v>1.9301599999999999</v>
      </c>
      <c r="E171" s="44">
        <f t="shared" si="9"/>
        <v>193.01599999999999</v>
      </c>
      <c r="F171" s="13">
        <v>74.495999999999995</v>
      </c>
      <c r="G171" s="11"/>
      <c r="H171" s="13">
        <f t="shared" si="10"/>
        <v>267.512</v>
      </c>
      <c r="I171" s="13">
        <f>H171/$L$3*60</f>
        <v>42.668023456627182</v>
      </c>
      <c r="J171" s="13">
        <v>42.668023456627182</v>
      </c>
      <c r="K171" s="11"/>
    </row>
    <row r="172" spans="1:11">
      <c r="A172" s="37" t="s">
        <v>518</v>
      </c>
      <c r="B172" s="38">
        <v>7</v>
      </c>
      <c r="C172" s="38" t="s">
        <v>224</v>
      </c>
      <c r="D172" s="13">
        <v>1.3859999999999999</v>
      </c>
      <c r="E172" s="44">
        <f t="shared" si="9"/>
        <v>138.6</v>
      </c>
      <c r="F172" s="11">
        <v>37.440000000000005</v>
      </c>
      <c r="G172" s="11"/>
      <c r="H172" s="13">
        <f t="shared" si="10"/>
        <v>176.04</v>
      </c>
      <c r="I172" s="13">
        <f t="shared" ref="I172:I235" si="12">H172/$L$3*60</f>
        <v>28.07828751347472</v>
      </c>
      <c r="J172" s="13">
        <v>28.07828751347472</v>
      </c>
      <c r="K172" s="11"/>
    </row>
    <row r="173" spans="1:11">
      <c r="A173" s="37" t="s">
        <v>518</v>
      </c>
      <c r="B173" s="38">
        <v>8</v>
      </c>
      <c r="C173" s="38" t="s">
        <v>176</v>
      </c>
      <c r="D173" s="13">
        <v>5.7200000000000006</v>
      </c>
      <c r="E173" s="44">
        <f t="shared" si="9"/>
        <v>572.00000000000011</v>
      </c>
      <c r="F173" s="13">
        <v>0</v>
      </c>
      <c r="G173" s="43"/>
      <c r="H173" s="13">
        <f t="shared" si="10"/>
        <v>572.00000000000011</v>
      </c>
      <c r="I173" s="13">
        <f t="shared" si="12"/>
        <v>91.233699487091258</v>
      </c>
      <c r="J173" s="13">
        <v>91.233699487091258</v>
      </c>
      <c r="K173" s="11"/>
    </row>
    <row r="174" spans="1:11">
      <c r="A174" s="37" t="s">
        <v>518</v>
      </c>
      <c r="B174" s="38">
        <v>9</v>
      </c>
      <c r="C174" s="38" t="s">
        <v>334</v>
      </c>
      <c r="D174" s="13">
        <v>0</v>
      </c>
      <c r="E174" s="44">
        <f t="shared" si="9"/>
        <v>0</v>
      </c>
      <c r="F174" s="13">
        <v>0</v>
      </c>
      <c r="G174" s="11"/>
      <c r="H174" s="13">
        <f t="shared" si="10"/>
        <v>0</v>
      </c>
      <c r="I174" s="13">
        <f t="shared" si="12"/>
        <v>0</v>
      </c>
      <c r="J174" s="13">
        <v>0</v>
      </c>
      <c r="K174" s="11"/>
    </row>
    <row r="175" spans="1:11">
      <c r="A175" s="37" t="s">
        <v>518</v>
      </c>
      <c r="B175" s="38">
        <v>10</v>
      </c>
      <c r="C175" s="38" t="s">
        <v>519</v>
      </c>
      <c r="D175" s="13">
        <v>0.32</v>
      </c>
      <c r="E175" s="44">
        <f t="shared" si="9"/>
        <v>32</v>
      </c>
      <c r="F175" s="13">
        <v>0</v>
      </c>
      <c r="G175" s="11"/>
      <c r="H175" s="13">
        <f t="shared" si="10"/>
        <v>32</v>
      </c>
      <c r="I175" s="13">
        <f t="shared" si="12"/>
        <v>5.1039831880890203</v>
      </c>
      <c r="J175" s="13">
        <v>5.1039831880890203</v>
      </c>
      <c r="K175" s="11"/>
    </row>
    <row r="176" spans="1:11">
      <c r="A176" s="37" t="s">
        <v>518</v>
      </c>
      <c r="B176" s="38">
        <v>11</v>
      </c>
      <c r="C176" s="38" t="s">
        <v>9</v>
      </c>
      <c r="D176" s="13">
        <v>3.25</v>
      </c>
      <c r="E176" s="44">
        <f t="shared" si="9"/>
        <v>325</v>
      </c>
      <c r="F176" s="13">
        <v>0</v>
      </c>
      <c r="G176" s="11"/>
      <c r="H176" s="13">
        <f t="shared" si="10"/>
        <v>325</v>
      </c>
      <c r="I176" s="13">
        <f t="shared" si="12"/>
        <v>51.837329254029115</v>
      </c>
      <c r="J176" s="13">
        <v>51.837329254029115</v>
      </c>
      <c r="K176" s="11"/>
    </row>
    <row r="177" spans="1:11">
      <c r="A177" s="37" t="s">
        <v>518</v>
      </c>
      <c r="B177" s="38">
        <v>12</v>
      </c>
      <c r="C177" s="38" t="s">
        <v>70</v>
      </c>
      <c r="D177" s="13">
        <v>4.46488</v>
      </c>
      <c r="E177" s="44">
        <f t="shared" si="9"/>
        <v>446.488</v>
      </c>
      <c r="F177" s="13">
        <v>0</v>
      </c>
      <c r="G177" s="11"/>
      <c r="H177" s="13">
        <f t="shared" si="10"/>
        <v>446.488</v>
      </c>
      <c r="I177" s="13">
        <f t="shared" si="12"/>
        <v>71.214601427609082</v>
      </c>
      <c r="J177" s="13">
        <v>71.214601427609082</v>
      </c>
      <c r="K177" s="11"/>
    </row>
    <row r="178" spans="1:11">
      <c r="A178" s="37" t="s">
        <v>518</v>
      </c>
      <c r="B178" s="38">
        <v>13</v>
      </c>
      <c r="C178" s="38" t="s">
        <v>520</v>
      </c>
      <c r="D178" s="13">
        <v>0</v>
      </c>
      <c r="E178" s="44">
        <f t="shared" si="9"/>
        <v>0</v>
      </c>
      <c r="F178" s="13">
        <v>0</v>
      </c>
      <c r="G178" s="11"/>
      <c r="H178" s="13">
        <f t="shared" si="10"/>
        <v>0</v>
      </c>
      <c r="I178" s="13">
        <f t="shared" si="12"/>
        <v>0</v>
      </c>
      <c r="J178" s="13">
        <v>0</v>
      </c>
      <c r="K178" s="11"/>
    </row>
    <row r="179" spans="1:11">
      <c r="A179" s="37" t="s">
        <v>518</v>
      </c>
      <c r="B179" s="38">
        <v>14</v>
      </c>
      <c r="C179" s="38" t="s">
        <v>521</v>
      </c>
      <c r="D179" s="13">
        <v>1.9980000000000002</v>
      </c>
      <c r="E179" s="44">
        <f t="shared" si="9"/>
        <v>199.8</v>
      </c>
      <c r="F179" s="13">
        <v>0</v>
      </c>
      <c r="G179" s="11"/>
      <c r="H179" s="13">
        <f t="shared" si="10"/>
        <v>199.8</v>
      </c>
      <c r="I179" s="13">
        <f t="shared" si="12"/>
        <v>31.867995030630823</v>
      </c>
      <c r="J179" s="13">
        <v>31.867995030630823</v>
      </c>
      <c r="K179" s="11"/>
    </row>
    <row r="180" spans="1:11">
      <c r="A180" s="37" t="s">
        <v>518</v>
      </c>
      <c r="B180" s="38">
        <v>15</v>
      </c>
      <c r="C180" s="38" t="s">
        <v>522</v>
      </c>
      <c r="D180" s="13">
        <v>0</v>
      </c>
      <c r="E180" s="44">
        <f t="shared" si="9"/>
        <v>0</v>
      </c>
      <c r="F180" s="13">
        <v>0</v>
      </c>
      <c r="G180" s="11"/>
      <c r="H180" s="13">
        <f t="shared" si="10"/>
        <v>0</v>
      </c>
      <c r="I180" s="13">
        <f t="shared" si="12"/>
        <v>0</v>
      </c>
      <c r="J180" s="13">
        <v>0</v>
      </c>
      <c r="K180" s="11"/>
    </row>
    <row r="181" spans="1:11">
      <c r="A181" s="37" t="s">
        <v>518</v>
      </c>
      <c r="B181" s="38">
        <v>16</v>
      </c>
      <c r="C181" s="38" t="s">
        <v>523</v>
      </c>
      <c r="D181" s="13">
        <v>0.06</v>
      </c>
      <c r="E181" s="44">
        <f t="shared" si="9"/>
        <v>6</v>
      </c>
      <c r="F181" s="13">
        <v>0</v>
      </c>
      <c r="G181" s="11"/>
      <c r="H181" s="13">
        <f t="shared" si="10"/>
        <v>6</v>
      </c>
      <c r="I181" s="13">
        <f t="shared" si="12"/>
        <v>0.95699684776669136</v>
      </c>
      <c r="J181" s="13">
        <v>0.95699684776669136</v>
      </c>
      <c r="K181" s="11"/>
    </row>
    <row r="182" spans="1:11">
      <c r="A182" s="37" t="s">
        <v>518</v>
      </c>
      <c r="B182" s="38">
        <v>17</v>
      </c>
      <c r="C182" s="38" t="s">
        <v>524</v>
      </c>
      <c r="D182" s="13">
        <v>0.06</v>
      </c>
      <c r="E182" s="44">
        <f t="shared" si="9"/>
        <v>6</v>
      </c>
      <c r="F182" s="13">
        <v>0</v>
      </c>
      <c r="G182" s="11"/>
      <c r="H182" s="13">
        <f t="shared" si="10"/>
        <v>6</v>
      </c>
      <c r="I182" s="13">
        <f t="shared" si="12"/>
        <v>0.95699684776669136</v>
      </c>
      <c r="J182" s="13">
        <v>0.95699684776669136</v>
      </c>
      <c r="K182" s="11"/>
    </row>
    <row r="183" spans="1:11">
      <c r="A183" s="37" t="s">
        <v>518</v>
      </c>
      <c r="B183" s="38">
        <v>18</v>
      </c>
      <c r="C183" s="38" t="s">
        <v>525</v>
      </c>
      <c r="D183" s="13">
        <v>0</v>
      </c>
      <c r="E183" s="44">
        <f t="shared" si="9"/>
        <v>0</v>
      </c>
      <c r="F183" s="13">
        <v>0</v>
      </c>
      <c r="G183" s="11"/>
      <c r="H183" s="13">
        <f t="shared" si="10"/>
        <v>0</v>
      </c>
      <c r="I183" s="13">
        <f t="shared" si="12"/>
        <v>0</v>
      </c>
      <c r="J183" s="13">
        <v>0</v>
      </c>
      <c r="K183" s="11"/>
    </row>
    <row r="184" spans="1:11">
      <c r="A184" s="37" t="s">
        <v>526</v>
      </c>
      <c r="B184" s="38">
        <v>1</v>
      </c>
      <c r="C184" s="38" t="s">
        <v>42</v>
      </c>
      <c r="D184" s="13">
        <v>1.24</v>
      </c>
      <c r="E184" s="44">
        <f t="shared" si="9"/>
        <v>124</v>
      </c>
      <c r="F184" s="11">
        <v>210.31679999999997</v>
      </c>
      <c r="G184" s="11"/>
      <c r="H184" s="13">
        <f t="shared" si="10"/>
        <v>334.31679999999994</v>
      </c>
      <c r="I184" s="13">
        <f t="shared" si="12"/>
        <v>53.323353959241217</v>
      </c>
      <c r="J184" s="13">
        <v>53.323353959241217</v>
      </c>
      <c r="K184" s="11"/>
    </row>
    <row r="185" spans="1:11">
      <c r="A185" s="37" t="s">
        <v>526</v>
      </c>
      <c r="B185" s="38">
        <v>2</v>
      </c>
      <c r="C185" s="38" t="s">
        <v>257</v>
      </c>
      <c r="D185" s="13">
        <v>0</v>
      </c>
      <c r="E185" s="44">
        <f t="shared" si="9"/>
        <v>0</v>
      </c>
      <c r="F185" s="13">
        <v>0</v>
      </c>
      <c r="G185" s="11"/>
      <c r="H185" s="13">
        <f t="shared" si="10"/>
        <v>0</v>
      </c>
      <c r="I185" s="13">
        <f t="shared" si="12"/>
        <v>0</v>
      </c>
      <c r="J185" s="13">
        <v>0</v>
      </c>
      <c r="K185" s="11"/>
    </row>
    <row r="186" spans="1:11">
      <c r="A186" s="37" t="s">
        <v>526</v>
      </c>
      <c r="B186" s="38">
        <v>3</v>
      </c>
      <c r="C186" s="38" t="s">
        <v>245</v>
      </c>
      <c r="D186" s="13">
        <v>0</v>
      </c>
      <c r="E186" s="44">
        <f t="shared" si="9"/>
        <v>0</v>
      </c>
      <c r="F186" s="13">
        <v>0</v>
      </c>
      <c r="G186" s="11"/>
      <c r="H186" s="13">
        <f t="shared" si="10"/>
        <v>0</v>
      </c>
      <c r="I186" s="13">
        <f t="shared" si="12"/>
        <v>0</v>
      </c>
      <c r="J186" s="13">
        <v>0</v>
      </c>
      <c r="K186" s="11"/>
    </row>
    <row r="187" spans="1:11">
      <c r="A187" s="37" t="s">
        <v>526</v>
      </c>
      <c r="B187" s="38">
        <v>4</v>
      </c>
      <c r="C187" s="38" t="s">
        <v>11</v>
      </c>
      <c r="D187" s="13">
        <v>5.3671525000000004</v>
      </c>
      <c r="E187" s="44">
        <f t="shared" si="9"/>
        <v>536.71525000000008</v>
      </c>
      <c r="F187" s="11">
        <v>119.80800000000001</v>
      </c>
      <c r="G187" s="11"/>
      <c r="H187" s="13">
        <f t="shared" si="10"/>
        <v>656.52325000000008</v>
      </c>
      <c r="I187" s="13">
        <f t="shared" si="12"/>
        <v>104.71511345592393</v>
      </c>
      <c r="J187" s="13">
        <v>100</v>
      </c>
      <c r="K187" s="11"/>
    </row>
    <row r="188" spans="1:11">
      <c r="A188" s="37" t="s">
        <v>526</v>
      </c>
      <c r="B188" s="38">
        <v>5</v>
      </c>
      <c r="C188" s="38" t="s">
        <v>110</v>
      </c>
      <c r="D188" s="13">
        <v>3.7139750000000005</v>
      </c>
      <c r="E188" s="44">
        <f t="shared" si="9"/>
        <v>371.39750000000004</v>
      </c>
      <c r="F188" s="13">
        <v>0</v>
      </c>
      <c r="G188" s="11"/>
      <c r="H188" s="13">
        <f t="shared" si="10"/>
        <v>371.39750000000004</v>
      </c>
      <c r="I188" s="13">
        <f t="shared" si="12"/>
        <v>59.237706128071622</v>
      </c>
      <c r="J188" s="13">
        <v>59.237706128071622</v>
      </c>
      <c r="K188" s="11"/>
    </row>
    <row r="189" spans="1:11">
      <c r="A189" s="37" t="s">
        <v>526</v>
      </c>
      <c r="B189" s="38">
        <v>6</v>
      </c>
      <c r="C189" s="38" t="s">
        <v>68</v>
      </c>
      <c r="D189" s="13">
        <v>4.05</v>
      </c>
      <c r="E189" s="44">
        <f t="shared" si="9"/>
        <v>405</v>
      </c>
      <c r="F189" s="13">
        <v>0</v>
      </c>
      <c r="G189" s="11"/>
      <c r="H189" s="13">
        <f t="shared" si="10"/>
        <v>405</v>
      </c>
      <c r="I189" s="13">
        <f t="shared" si="12"/>
        <v>64.597287224251659</v>
      </c>
      <c r="J189" s="13">
        <v>64.597287224251659</v>
      </c>
      <c r="K189" s="11"/>
    </row>
    <row r="190" spans="1:11">
      <c r="A190" s="37" t="s">
        <v>526</v>
      </c>
      <c r="B190" s="38">
        <v>7</v>
      </c>
      <c r="C190" s="38" t="s">
        <v>127</v>
      </c>
      <c r="D190" s="13">
        <v>5.1872150000000001</v>
      </c>
      <c r="E190" s="44">
        <f t="shared" si="9"/>
        <v>518.72149999999999</v>
      </c>
      <c r="F190" s="13">
        <v>0</v>
      </c>
      <c r="G190" s="11"/>
      <c r="H190" s="13">
        <f t="shared" si="10"/>
        <v>518.72149999999999</v>
      </c>
      <c r="I190" s="13">
        <f t="shared" si="12"/>
        <v>82.735806728134961</v>
      </c>
      <c r="J190" s="13">
        <v>82.735806728134961</v>
      </c>
      <c r="K190" s="11"/>
    </row>
    <row r="191" spans="1:11">
      <c r="A191" s="37" t="s">
        <v>526</v>
      </c>
      <c r="B191" s="38">
        <v>8</v>
      </c>
      <c r="C191" s="38" t="s">
        <v>233</v>
      </c>
      <c r="D191" s="13">
        <v>3.75</v>
      </c>
      <c r="E191" s="44">
        <f t="shared" si="9"/>
        <v>375</v>
      </c>
      <c r="F191" s="13">
        <v>0</v>
      </c>
      <c r="G191" s="11"/>
      <c r="H191" s="13">
        <f t="shared" si="10"/>
        <v>375</v>
      </c>
      <c r="I191" s="13">
        <f t="shared" si="12"/>
        <v>59.812302985418206</v>
      </c>
      <c r="J191" s="13">
        <v>59.812302985418206</v>
      </c>
      <c r="K191" s="11"/>
    </row>
    <row r="192" spans="1:11">
      <c r="A192" s="37" t="s">
        <v>526</v>
      </c>
      <c r="B192" s="38">
        <v>9</v>
      </c>
      <c r="C192" s="38" t="s">
        <v>527</v>
      </c>
      <c r="D192" s="13">
        <v>0.59</v>
      </c>
      <c r="E192" s="44">
        <f t="shared" si="9"/>
        <v>59</v>
      </c>
      <c r="F192" s="13">
        <v>0</v>
      </c>
      <c r="G192" s="11"/>
      <c r="H192" s="13">
        <f t="shared" si="10"/>
        <v>59</v>
      </c>
      <c r="I192" s="13">
        <f t="shared" si="12"/>
        <v>9.4104690030391307</v>
      </c>
      <c r="J192" s="13">
        <v>9.4104690030391307</v>
      </c>
      <c r="K192" s="11"/>
    </row>
    <row r="193" spans="1:11">
      <c r="A193" s="37" t="s">
        <v>528</v>
      </c>
      <c r="B193" s="38">
        <v>1</v>
      </c>
      <c r="C193" s="38" t="s">
        <v>529</v>
      </c>
      <c r="D193" s="13">
        <v>8.612165000000001</v>
      </c>
      <c r="E193" s="44">
        <f t="shared" si="9"/>
        <v>861.21650000000011</v>
      </c>
      <c r="F193" s="37">
        <v>76.800000000000011</v>
      </c>
      <c r="G193" s="11"/>
      <c r="H193" s="13">
        <f t="shared" si="10"/>
        <v>938.01650000000018</v>
      </c>
      <c r="I193" s="13">
        <f t="shared" si="12"/>
        <v>149.6131389421908</v>
      </c>
      <c r="J193" s="13">
        <v>100</v>
      </c>
      <c r="K193" s="11"/>
    </row>
    <row r="194" spans="1:11">
      <c r="A194" s="37" t="s">
        <v>528</v>
      </c>
      <c r="B194" s="38">
        <v>2</v>
      </c>
      <c r="C194" s="38" t="s">
        <v>100</v>
      </c>
      <c r="D194" s="13">
        <v>6.1963249999999999</v>
      </c>
      <c r="E194" s="44">
        <f t="shared" si="9"/>
        <v>619.63249999999994</v>
      </c>
      <c r="F194" s="11">
        <v>101.83679999999997</v>
      </c>
      <c r="G194" s="11">
        <v>188</v>
      </c>
      <c r="H194" s="13">
        <f t="shared" si="10"/>
        <v>909.46929999999986</v>
      </c>
      <c r="I194" s="13">
        <f t="shared" si="12"/>
        <v>145.05987554009653</v>
      </c>
      <c r="J194" s="13">
        <v>100</v>
      </c>
      <c r="K194" s="11"/>
    </row>
    <row r="195" spans="1:11">
      <c r="A195" s="37" t="s">
        <v>528</v>
      </c>
      <c r="B195" s="38">
        <v>3</v>
      </c>
      <c r="C195" s="38" t="s">
        <v>28</v>
      </c>
      <c r="D195" s="13">
        <v>23.812799999999999</v>
      </c>
      <c r="E195" s="44">
        <f t="shared" si="9"/>
        <v>2381.2799999999997</v>
      </c>
      <c r="F195" s="13">
        <v>0</v>
      </c>
      <c r="G195" s="11"/>
      <c r="H195" s="13">
        <f t="shared" si="10"/>
        <v>2381.2799999999997</v>
      </c>
      <c r="I195" s="13">
        <f t="shared" si="12"/>
        <v>379.81290894164437</v>
      </c>
      <c r="J195" s="13">
        <v>100</v>
      </c>
      <c r="K195" s="11"/>
    </row>
    <row r="196" spans="1:11">
      <c r="A196" s="37" t="s">
        <v>528</v>
      </c>
      <c r="B196" s="38">
        <v>4</v>
      </c>
      <c r="C196" s="38" t="s">
        <v>146</v>
      </c>
      <c r="D196" s="13">
        <v>6.2236000000000002</v>
      </c>
      <c r="E196" s="44">
        <f t="shared" ref="E196:E235" si="13">D196*100</f>
        <v>622.36</v>
      </c>
      <c r="F196" s="13">
        <v>0</v>
      </c>
      <c r="G196" s="11"/>
      <c r="H196" s="13">
        <f t="shared" ref="H196:H235" si="14">SUM(E196:G196)</f>
        <v>622.36</v>
      </c>
      <c r="I196" s="13">
        <f t="shared" si="12"/>
        <v>99.266093029346337</v>
      </c>
      <c r="J196" s="13">
        <v>99.266093029346337</v>
      </c>
      <c r="K196" s="11"/>
    </row>
    <row r="197" spans="1:11">
      <c r="A197" s="37" t="s">
        <v>528</v>
      </c>
      <c r="B197" s="38">
        <v>5</v>
      </c>
      <c r="C197" s="38" t="s">
        <v>192</v>
      </c>
      <c r="D197" s="13">
        <v>6.7846400000000004</v>
      </c>
      <c r="E197" s="44">
        <f t="shared" si="13"/>
        <v>678.46400000000006</v>
      </c>
      <c r="F197" s="13">
        <v>0</v>
      </c>
      <c r="G197" s="11"/>
      <c r="H197" s="13">
        <f t="shared" si="14"/>
        <v>678.46400000000006</v>
      </c>
      <c r="I197" s="13">
        <f t="shared" si="12"/>
        <v>108.21465155386342</v>
      </c>
      <c r="J197" s="13">
        <v>100</v>
      </c>
      <c r="K197" s="11"/>
    </row>
    <row r="198" spans="1:11">
      <c r="A198" s="37" t="s">
        <v>528</v>
      </c>
      <c r="B198" s="38">
        <v>6</v>
      </c>
      <c r="C198" s="38" t="s">
        <v>64</v>
      </c>
      <c r="D198" s="13">
        <v>2.5</v>
      </c>
      <c r="E198" s="44">
        <f t="shared" si="13"/>
        <v>250</v>
      </c>
      <c r="F198" s="13">
        <v>0</v>
      </c>
      <c r="G198" s="11"/>
      <c r="H198" s="13">
        <f t="shared" si="14"/>
        <v>250</v>
      </c>
      <c r="I198" s="13">
        <f t="shared" si="12"/>
        <v>39.874868656945473</v>
      </c>
      <c r="J198" s="13">
        <v>39.874868656945473</v>
      </c>
      <c r="K198" s="11"/>
    </row>
    <row r="199" spans="1:11">
      <c r="A199" s="37" t="s">
        <v>528</v>
      </c>
      <c r="B199" s="38">
        <v>7</v>
      </c>
      <c r="C199" s="38" t="s">
        <v>30</v>
      </c>
      <c r="D199" s="13">
        <v>8.9803999999999995</v>
      </c>
      <c r="E199" s="44">
        <f t="shared" si="13"/>
        <v>898.04</v>
      </c>
      <c r="F199" s="13">
        <v>0</v>
      </c>
      <c r="G199" s="11"/>
      <c r="H199" s="13">
        <f t="shared" si="14"/>
        <v>898.04</v>
      </c>
      <c r="I199" s="13">
        <f t="shared" si="12"/>
        <v>143.23690819473322</v>
      </c>
      <c r="J199" s="13">
        <v>100</v>
      </c>
      <c r="K199" s="11"/>
    </row>
    <row r="200" spans="1:11">
      <c r="A200" s="37" t="s">
        <v>528</v>
      </c>
      <c r="B200" s="38">
        <v>8</v>
      </c>
      <c r="C200" s="38" t="s">
        <v>13</v>
      </c>
      <c r="D200" s="13">
        <v>5.0906824999999998</v>
      </c>
      <c r="E200" s="44">
        <f t="shared" si="13"/>
        <v>509.06824999999998</v>
      </c>
      <c r="F200" s="13">
        <v>0</v>
      </c>
      <c r="G200" s="11"/>
      <c r="H200" s="13">
        <f t="shared" si="14"/>
        <v>509.06824999999998</v>
      </c>
      <c r="I200" s="13">
        <f t="shared" si="12"/>
        <v>81.196118424684329</v>
      </c>
      <c r="J200" s="13">
        <v>81.196118424684329</v>
      </c>
      <c r="K200" s="11"/>
    </row>
    <row r="201" spans="1:11">
      <c r="A201" s="37" t="s">
        <v>528</v>
      </c>
      <c r="B201" s="38">
        <v>9</v>
      </c>
      <c r="C201" s="38" t="s">
        <v>50</v>
      </c>
      <c r="D201" s="13">
        <v>2.0925600000000002</v>
      </c>
      <c r="E201" s="44">
        <f t="shared" si="13"/>
        <v>209.25600000000003</v>
      </c>
      <c r="F201" s="13">
        <v>0</v>
      </c>
      <c r="G201" s="11"/>
      <c r="H201" s="13">
        <f t="shared" si="14"/>
        <v>209.25600000000003</v>
      </c>
      <c r="I201" s="13">
        <f t="shared" si="12"/>
        <v>33.376222062711129</v>
      </c>
      <c r="J201" s="13">
        <v>33.376222062711129</v>
      </c>
      <c r="K201" s="11"/>
    </row>
    <row r="202" spans="1:11">
      <c r="A202" s="37" t="s">
        <v>528</v>
      </c>
      <c r="B202" s="38">
        <v>10</v>
      </c>
      <c r="C202" s="38" t="s">
        <v>530</v>
      </c>
      <c r="D202" s="13">
        <v>0</v>
      </c>
      <c r="E202" s="44">
        <f t="shared" si="13"/>
        <v>0</v>
      </c>
      <c r="F202" s="13">
        <v>0</v>
      </c>
      <c r="G202" s="11"/>
      <c r="H202" s="13">
        <f t="shared" si="14"/>
        <v>0</v>
      </c>
      <c r="I202" s="13">
        <f t="shared" si="12"/>
        <v>0</v>
      </c>
      <c r="J202" s="13">
        <v>0</v>
      </c>
      <c r="K202" s="11"/>
    </row>
    <row r="203" spans="1:11">
      <c r="A203" s="37" t="s">
        <v>329</v>
      </c>
      <c r="B203" s="38">
        <v>1</v>
      </c>
      <c r="C203" s="38" t="s">
        <v>262</v>
      </c>
      <c r="D203" s="13">
        <v>2.3660000000000001</v>
      </c>
      <c r="E203" s="44">
        <f t="shared" si="13"/>
        <v>236.60000000000002</v>
      </c>
      <c r="F203" s="13">
        <v>0</v>
      </c>
      <c r="G203" s="11"/>
      <c r="H203" s="13">
        <f t="shared" si="14"/>
        <v>236.60000000000002</v>
      </c>
      <c r="I203" s="13">
        <f t="shared" si="12"/>
        <v>37.737575696933199</v>
      </c>
      <c r="J203" s="13">
        <v>37.737575696933199</v>
      </c>
      <c r="K203" s="11"/>
    </row>
    <row r="204" spans="1:11">
      <c r="A204" s="37" t="s">
        <v>329</v>
      </c>
      <c r="B204" s="38">
        <v>2</v>
      </c>
      <c r="C204" s="38" t="s">
        <v>259</v>
      </c>
      <c r="D204" s="13">
        <v>0</v>
      </c>
      <c r="E204" s="44">
        <f t="shared" si="13"/>
        <v>0</v>
      </c>
      <c r="F204" s="13">
        <v>0</v>
      </c>
      <c r="G204" s="11"/>
      <c r="H204" s="13">
        <f t="shared" si="14"/>
        <v>0</v>
      </c>
      <c r="I204" s="13">
        <f t="shared" si="12"/>
        <v>0</v>
      </c>
      <c r="J204" s="13">
        <v>0</v>
      </c>
      <c r="K204" s="11"/>
    </row>
    <row r="205" spans="1:11">
      <c r="A205" s="37" t="s">
        <v>325</v>
      </c>
      <c r="B205" s="38">
        <v>1</v>
      </c>
      <c r="C205" s="38" t="s">
        <v>38</v>
      </c>
      <c r="D205" s="13">
        <v>5.2874924999999999</v>
      </c>
      <c r="E205" s="44">
        <f t="shared" si="13"/>
        <v>528.74924999999996</v>
      </c>
      <c r="F205" s="11">
        <v>83.304000000000002</v>
      </c>
      <c r="G205" s="11">
        <v>188</v>
      </c>
      <c r="H205" s="13">
        <f t="shared" si="14"/>
        <v>800.05324999999993</v>
      </c>
      <c r="I205" s="13">
        <f t="shared" si="12"/>
        <v>127.60807304924944</v>
      </c>
      <c r="J205" s="13">
        <v>100</v>
      </c>
      <c r="K205" s="11"/>
    </row>
    <row r="206" spans="1:11">
      <c r="A206" s="37" t="s">
        <v>325</v>
      </c>
      <c r="B206" s="38">
        <v>2</v>
      </c>
      <c r="C206" s="38" t="s">
        <v>46</v>
      </c>
      <c r="D206" s="13">
        <v>0</v>
      </c>
      <c r="E206" s="44">
        <f t="shared" si="13"/>
        <v>0</v>
      </c>
      <c r="F206" s="13">
        <v>0</v>
      </c>
      <c r="G206" s="11"/>
      <c r="H206" s="13">
        <f t="shared" si="14"/>
        <v>0</v>
      </c>
      <c r="I206" s="13">
        <f t="shared" si="12"/>
        <v>0</v>
      </c>
      <c r="J206" s="13">
        <v>0</v>
      </c>
      <c r="K206" s="11"/>
    </row>
    <row r="207" spans="1:11">
      <c r="A207" s="37" t="s">
        <v>325</v>
      </c>
      <c r="B207" s="38">
        <v>3</v>
      </c>
      <c r="C207" s="38" t="s">
        <v>267</v>
      </c>
      <c r="D207" s="13">
        <v>0</v>
      </c>
      <c r="E207" s="44">
        <f t="shared" si="13"/>
        <v>0</v>
      </c>
      <c r="F207" s="13">
        <v>0</v>
      </c>
      <c r="G207" s="11"/>
      <c r="H207" s="13">
        <f t="shared" si="14"/>
        <v>0</v>
      </c>
      <c r="I207" s="13">
        <f t="shared" si="12"/>
        <v>0</v>
      </c>
      <c r="J207" s="13">
        <v>0</v>
      </c>
      <c r="K207" s="11"/>
    </row>
    <row r="208" spans="1:11">
      <c r="A208" s="37" t="s">
        <v>325</v>
      </c>
      <c r="B208" s="38">
        <v>4</v>
      </c>
      <c r="C208" s="38" t="s">
        <v>264</v>
      </c>
      <c r="D208" s="13">
        <v>0</v>
      </c>
      <c r="E208" s="44">
        <f t="shared" si="13"/>
        <v>0</v>
      </c>
      <c r="F208" s="13">
        <v>0</v>
      </c>
      <c r="G208" s="11"/>
      <c r="H208" s="13">
        <f t="shared" si="14"/>
        <v>0</v>
      </c>
      <c r="I208" s="13">
        <f t="shared" si="12"/>
        <v>0</v>
      </c>
      <c r="J208" s="13">
        <v>0</v>
      </c>
      <c r="K208" s="11"/>
    </row>
    <row r="209" spans="1:11">
      <c r="A209" s="37" t="s">
        <v>325</v>
      </c>
      <c r="B209" s="38">
        <v>5</v>
      </c>
      <c r="C209" s="38" t="s">
        <v>266</v>
      </c>
      <c r="D209" s="13">
        <v>0</v>
      </c>
      <c r="E209" s="44">
        <f t="shared" si="13"/>
        <v>0</v>
      </c>
      <c r="F209" s="13">
        <v>0</v>
      </c>
      <c r="G209" s="11"/>
      <c r="H209" s="13">
        <f t="shared" si="14"/>
        <v>0</v>
      </c>
      <c r="I209" s="13">
        <f t="shared" si="12"/>
        <v>0</v>
      </c>
      <c r="J209" s="13">
        <v>0</v>
      </c>
      <c r="K209" s="11"/>
    </row>
    <row r="210" spans="1:11">
      <c r="A210" s="37" t="s">
        <v>325</v>
      </c>
      <c r="B210" s="38">
        <v>6</v>
      </c>
      <c r="C210" s="38" t="s">
        <v>265</v>
      </c>
      <c r="D210" s="13">
        <v>0</v>
      </c>
      <c r="E210" s="44">
        <f t="shared" si="13"/>
        <v>0</v>
      </c>
      <c r="F210" s="13">
        <v>0</v>
      </c>
      <c r="G210" s="11"/>
      <c r="H210" s="13">
        <f t="shared" si="14"/>
        <v>0</v>
      </c>
      <c r="I210" s="13">
        <f t="shared" si="12"/>
        <v>0</v>
      </c>
      <c r="J210" s="13">
        <v>0</v>
      </c>
      <c r="K210" s="11"/>
    </row>
    <row r="211" spans="1:11">
      <c r="A211" s="37" t="s">
        <v>325</v>
      </c>
      <c r="B211" s="38">
        <v>7</v>
      </c>
      <c r="C211" s="38" t="s">
        <v>263</v>
      </c>
      <c r="D211" s="13">
        <v>6.6250000000000003E-2</v>
      </c>
      <c r="E211" s="44">
        <f t="shared" si="13"/>
        <v>6.625</v>
      </c>
      <c r="F211" s="13">
        <v>0</v>
      </c>
      <c r="G211" s="11"/>
      <c r="H211" s="13">
        <f t="shared" si="14"/>
        <v>6.625</v>
      </c>
      <c r="I211" s="13">
        <f t="shared" si="12"/>
        <v>1.056684019409055</v>
      </c>
      <c r="J211" s="13">
        <v>1.056684019409055</v>
      </c>
      <c r="K211" s="11"/>
    </row>
    <row r="212" spans="1:11">
      <c r="A212" s="37" t="s">
        <v>325</v>
      </c>
      <c r="B212" s="38">
        <v>8</v>
      </c>
      <c r="C212" s="38" t="s">
        <v>32</v>
      </c>
      <c r="D212" s="13">
        <v>0</v>
      </c>
      <c r="E212" s="44">
        <f t="shared" si="13"/>
        <v>0</v>
      </c>
      <c r="F212" s="13">
        <v>0</v>
      </c>
      <c r="G212" s="11"/>
      <c r="H212" s="13">
        <f t="shared" si="14"/>
        <v>0</v>
      </c>
      <c r="I212" s="13">
        <f t="shared" si="12"/>
        <v>0</v>
      </c>
      <c r="J212" s="13">
        <v>0</v>
      </c>
      <c r="K212" s="11"/>
    </row>
    <row r="213" spans="1:11">
      <c r="A213" s="37" t="s">
        <v>325</v>
      </c>
      <c r="B213" s="38">
        <v>9</v>
      </c>
      <c r="C213" s="38" t="s">
        <v>239</v>
      </c>
      <c r="D213" s="13">
        <v>0</v>
      </c>
      <c r="E213" s="44">
        <f t="shared" si="13"/>
        <v>0</v>
      </c>
      <c r="F213" s="13">
        <v>0</v>
      </c>
      <c r="G213" s="11"/>
      <c r="H213" s="13">
        <f t="shared" si="14"/>
        <v>0</v>
      </c>
      <c r="I213" s="13">
        <f t="shared" si="12"/>
        <v>0</v>
      </c>
      <c r="J213" s="13">
        <v>0</v>
      </c>
      <c r="K213" s="11"/>
    </row>
    <row r="214" spans="1:11">
      <c r="A214" s="37" t="s">
        <v>325</v>
      </c>
      <c r="B214" s="38">
        <v>10</v>
      </c>
      <c r="C214" s="38" t="s">
        <v>112</v>
      </c>
      <c r="D214" s="13">
        <v>0</v>
      </c>
      <c r="E214" s="44">
        <f t="shared" si="13"/>
        <v>0</v>
      </c>
      <c r="F214" s="13">
        <v>0</v>
      </c>
      <c r="G214" s="11"/>
      <c r="H214" s="13">
        <f t="shared" si="14"/>
        <v>0</v>
      </c>
      <c r="I214" s="13">
        <f t="shared" si="12"/>
        <v>0</v>
      </c>
      <c r="J214" s="13">
        <v>0</v>
      </c>
      <c r="K214" s="11"/>
    </row>
    <row r="215" spans="1:11">
      <c r="A215" s="37" t="s">
        <v>325</v>
      </c>
      <c r="B215" s="38">
        <v>11</v>
      </c>
      <c r="C215" s="38" t="s">
        <v>172</v>
      </c>
      <c r="D215" s="13">
        <v>0</v>
      </c>
      <c r="E215" s="44">
        <f t="shared" si="13"/>
        <v>0</v>
      </c>
      <c r="F215" s="13">
        <v>0</v>
      </c>
      <c r="G215" s="11"/>
      <c r="H215" s="13">
        <f t="shared" si="14"/>
        <v>0</v>
      </c>
      <c r="I215" s="13">
        <f t="shared" si="12"/>
        <v>0</v>
      </c>
      <c r="J215" s="13">
        <v>0</v>
      </c>
      <c r="K215" s="11"/>
    </row>
    <row r="216" spans="1:11">
      <c r="A216" s="37" t="s">
        <v>325</v>
      </c>
      <c r="B216" s="38">
        <v>12</v>
      </c>
      <c r="C216" s="38" t="s">
        <v>243</v>
      </c>
      <c r="D216" s="13">
        <v>0</v>
      </c>
      <c r="E216" s="44">
        <f t="shared" si="13"/>
        <v>0</v>
      </c>
      <c r="F216" s="13">
        <v>0</v>
      </c>
      <c r="G216" s="11"/>
      <c r="H216" s="13">
        <f t="shared" si="14"/>
        <v>0</v>
      </c>
      <c r="I216" s="13">
        <f t="shared" si="12"/>
        <v>0</v>
      </c>
      <c r="J216" s="13">
        <v>0</v>
      </c>
      <c r="K216" s="11"/>
    </row>
    <row r="217" spans="1:11">
      <c r="A217" s="37" t="s">
        <v>325</v>
      </c>
      <c r="B217" s="38">
        <v>13</v>
      </c>
      <c r="C217" s="38" t="s">
        <v>214</v>
      </c>
      <c r="D217" s="13">
        <v>0</v>
      </c>
      <c r="E217" s="44">
        <f t="shared" si="13"/>
        <v>0</v>
      </c>
      <c r="F217" s="13">
        <v>0</v>
      </c>
      <c r="G217" s="11"/>
      <c r="H217" s="13">
        <f t="shared" si="14"/>
        <v>0</v>
      </c>
      <c r="I217" s="13">
        <f t="shared" si="12"/>
        <v>0</v>
      </c>
      <c r="J217" s="13">
        <v>0</v>
      </c>
      <c r="K217" s="11"/>
    </row>
    <row r="218" spans="1:11">
      <c r="A218" s="37" t="s">
        <v>325</v>
      </c>
      <c r="B218" s="38">
        <v>14</v>
      </c>
      <c r="C218" s="38" t="s">
        <v>4</v>
      </c>
      <c r="D218" s="13">
        <v>0.5</v>
      </c>
      <c r="E218" s="44">
        <f t="shared" si="13"/>
        <v>50</v>
      </c>
      <c r="F218" s="13">
        <v>0</v>
      </c>
      <c r="G218" s="11"/>
      <c r="H218" s="13">
        <f t="shared" si="14"/>
        <v>50</v>
      </c>
      <c r="I218" s="13">
        <f t="shared" si="12"/>
        <v>7.9749737313890945</v>
      </c>
      <c r="J218" s="13">
        <v>7.9749737313890945</v>
      </c>
      <c r="K218" s="11"/>
    </row>
    <row r="219" spans="1:11">
      <c r="A219" s="37" t="s">
        <v>325</v>
      </c>
      <c r="B219" s="38">
        <v>15</v>
      </c>
      <c r="C219" s="38" t="s">
        <v>326</v>
      </c>
      <c r="D219" s="13">
        <v>0</v>
      </c>
      <c r="E219" s="44">
        <f t="shared" si="13"/>
        <v>0</v>
      </c>
      <c r="F219" s="13">
        <v>0</v>
      </c>
      <c r="G219" s="11"/>
      <c r="H219" s="13">
        <f t="shared" si="14"/>
        <v>0</v>
      </c>
      <c r="I219" s="13">
        <f t="shared" si="12"/>
        <v>0</v>
      </c>
      <c r="J219" s="13">
        <v>0</v>
      </c>
      <c r="K219" s="11"/>
    </row>
    <row r="220" spans="1:11">
      <c r="A220" s="37" t="s">
        <v>325</v>
      </c>
      <c r="B220" s="38">
        <v>16</v>
      </c>
      <c r="C220" s="38" t="s">
        <v>531</v>
      </c>
      <c r="D220" s="13">
        <v>0</v>
      </c>
      <c r="E220" s="44">
        <f t="shared" si="13"/>
        <v>0</v>
      </c>
      <c r="F220" s="13">
        <v>0</v>
      </c>
      <c r="G220" s="11"/>
      <c r="H220" s="13">
        <f t="shared" si="14"/>
        <v>0</v>
      </c>
      <c r="I220" s="13">
        <f t="shared" si="12"/>
        <v>0</v>
      </c>
      <c r="J220" s="13">
        <v>0</v>
      </c>
      <c r="K220" s="11"/>
    </row>
    <row r="221" spans="1:11">
      <c r="A221" s="37" t="s">
        <v>325</v>
      </c>
      <c r="B221" s="38">
        <v>17</v>
      </c>
      <c r="C221" s="38" t="s">
        <v>328</v>
      </c>
      <c r="D221" s="13">
        <v>0</v>
      </c>
      <c r="E221" s="44">
        <f t="shared" si="13"/>
        <v>0</v>
      </c>
      <c r="F221" s="13">
        <v>0</v>
      </c>
      <c r="G221" s="11"/>
      <c r="H221" s="13">
        <f t="shared" si="14"/>
        <v>0</v>
      </c>
      <c r="I221" s="13">
        <f t="shared" si="12"/>
        <v>0</v>
      </c>
      <c r="J221" s="13">
        <v>0</v>
      </c>
      <c r="K221" s="11"/>
    </row>
    <row r="222" spans="1:11">
      <c r="A222" s="37" t="s">
        <v>325</v>
      </c>
      <c r="B222" s="38">
        <v>18</v>
      </c>
      <c r="C222" s="38" t="s">
        <v>337</v>
      </c>
      <c r="D222" s="13">
        <v>0</v>
      </c>
      <c r="E222" s="44">
        <f t="shared" si="13"/>
        <v>0</v>
      </c>
      <c r="F222" s="13">
        <v>0</v>
      </c>
      <c r="G222" s="11"/>
      <c r="H222" s="13">
        <f t="shared" si="14"/>
        <v>0</v>
      </c>
      <c r="I222" s="13">
        <f t="shared" si="12"/>
        <v>0</v>
      </c>
      <c r="J222" s="13">
        <v>0</v>
      </c>
      <c r="K222" s="11"/>
    </row>
    <row r="223" spans="1:11">
      <c r="A223" s="37" t="s">
        <v>325</v>
      </c>
      <c r="B223" s="38">
        <v>19</v>
      </c>
      <c r="C223" s="38" t="s">
        <v>475</v>
      </c>
      <c r="D223" s="13">
        <v>0</v>
      </c>
      <c r="E223" s="44">
        <f t="shared" si="13"/>
        <v>0</v>
      </c>
      <c r="F223" s="13">
        <v>0</v>
      </c>
      <c r="G223" s="11"/>
      <c r="H223" s="13">
        <f t="shared" si="14"/>
        <v>0</v>
      </c>
      <c r="I223" s="13">
        <f t="shared" si="12"/>
        <v>0</v>
      </c>
      <c r="J223" s="13">
        <v>0</v>
      </c>
      <c r="K223" s="11"/>
    </row>
    <row r="224" spans="1:11">
      <c r="A224" s="37" t="s">
        <v>325</v>
      </c>
      <c r="B224" s="38">
        <v>20</v>
      </c>
      <c r="C224" s="38" t="s">
        <v>532</v>
      </c>
      <c r="D224" s="13">
        <v>0</v>
      </c>
      <c r="E224" s="44">
        <f t="shared" si="13"/>
        <v>0</v>
      </c>
      <c r="F224" s="13">
        <v>0</v>
      </c>
      <c r="G224" s="11"/>
      <c r="H224" s="13">
        <f t="shared" si="14"/>
        <v>0</v>
      </c>
      <c r="I224" s="13">
        <f t="shared" si="12"/>
        <v>0</v>
      </c>
      <c r="J224" s="13">
        <v>0</v>
      </c>
      <c r="K224" s="11"/>
    </row>
    <row r="225" spans="1:11">
      <c r="A225" s="37" t="s">
        <v>336</v>
      </c>
      <c r="B225" s="38"/>
      <c r="C225" s="38" t="s">
        <v>327</v>
      </c>
      <c r="D225" s="13">
        <v>0</v>
      </c>
      <c r="E225" s="44">
        <f t="shared" si="13"/>
        <v>0</v>
      </c>
      <c r="F225" s="13">
        <v>0</v>
      </c>
      <c r="G225" s="11"/>
      <c r="H225" s="13">
        <f t="shared" si="14"/>
        <v>0</v>
      </c>
      <c r="I225" s="13">
        <f t="shared" si="12"/>
        <v>0</v>
      </c>
      <c r="J225" s="13">
        <v>0</v>
      </c>
      <c r="K225" s="11"/>
    </row>
    <row r="226" spans="1:11">
      <c r="A226" s="37" t="s">
        <v>336</v>
      </c>
      <c r="B226" s="38"/>
      <c r="C226" s="38" t="s">
        <v>0</v>
      </c>
      <c r="D226" s="13">
        <v>0</v>
      </c>
      <c r="E226" s="44">
        <f t="shared" si="13"/>
        <v>0</v>
      </c>
      <c r="F226" s="13">
        <v>0</v>
      </c>
      <c r="G226" s="11"/>
      <c r="H226" s="13">
        <f t="shared" si="14"/>
        <v>0</v>
      </c>
      <c r="I226" s="13">
        <f t="shared" si="12"/>
        <v>0</v>
      </c>
      <c r="J226" s="13">
        <v>0</v>
      </c>
      <c r="K226" s="11"/>
    </row>
    <row r="227" spans="1:11">
      <c r="A227" s="37" t="s">
        <v>336</v>
      </c>
      <c r="B227" s="38"/>
      <c r="C227" s="38" t="s">
        <v>159</v>
      </c>
      <c r="D227" s="13">
        <v>0</v>
      </c>
      <c r="E227" s="44">
        <f t="shared" si="13"/>
        <v>0</v>
      </c>
      <c r="F227" s="13">
        <v>0</v>
      </c>
      <c r="G227" s="11"/>
      <c r="H227" s="13">
        <f t="shared" si="14"/>
        <v>0</v>
      </c>
      <c r="I227" s="13">
        <f t="shared" si="12"/>
        <v>0</v>
      </c>
      <c r="J227" s="13">
        <v>0</v>
      </c>
      <c r="K227" s="11"/>
    </row>
    <row r="228" spans="1:11">
      <c r="A228" s="37" t="s">
        <v>336</v>
      </c>
      <c r="B228" s="38"/>
      <c r="C228" s="38" t="s">
        <v>261</v>
      </c>
      <c r="D228" s="13">
        <v>0</v>
      </c>
      <c r="E228" s="44">
        <f t="shared" si="13"/>
        <v>0</v>
      </c>
      <c r="F228" s="13">
        <v>0</v>
      </c>
      <c r="G228" s="11"/>
      <c r="H228" s="13">
        <f t="shared" si="14"/>
        <v>0</v>
      </c>
      <c r="I228" s="13">
        <f t="shared" si="12"/>
        <v>0</v>
      </c>
      <c r="J228" s="13">
        <v>0</v>
      </c>
      <c r="K228" s="11"/>
    </row>
    <row r="229" spans="1:11">
      <c r="A229" s="37" t="s">
        <v>336</v>
      </c>
      <c r="B229" s="38"/>
      <c r="C229" s="38" t="s">
        <v>196</v>
      </c>
      <c r="D229" s="13">
        <v>0</v>
      </c>
      <c r="E229" s="44">
        <f t="shared" si="13"/>
        <v>0</v>
      </c>
      <c r="F229" s="13">
        <v>0</v>
      </c>
      <c r="G229" s="11"/>
      <c r="H229" s="13">
        <f t="shared" si="14"/>
        <v>0</v>
      </c>
      <c r="I229" s="13">
        <f t="shared" si="12"/>
        <v>0</v>
      </c>
      <c r="J229" s="13">
        <v>0</v>
      </c>
      <c r="K229" s="11"/>
    </row>
    <row r="230" spans="1:11">
      <c r="A230" s="37" t="s">
        <v>336</v>
      </c>
      <c r="B230" s="38"/>
      <c r="C230" s="38" t="s">
        <v>281</v>
      </c>
      <c r="D230" s="13">
        <v>0</v>
      </c>
      <c r="E230" s="44">
        <f t="shared" si="13"/>
        <v>0</v>
      </c>
      <c r="F230" s="13">
        <v>0</v>
      </c>
      <c r="G230" s="11"/>
      <c r="H230" s="13">
        <f t="shared" si="14"/>
        <v>0</v>
      </c>
      <c r="I230" s="13">
        <f t="shared" si="12"/>
        <v>0</v>
      </c>
      <c r="J230" s="13">
        <v>0</v>
      </c>
      <c r="K230" s="11"/>
    </row>
    <row r="231" spans="1:11">
      <c r="A231" s="37" t="s">
        <v>336</v>
      </c>
      <c r="B231" s="38"/>
      <c r="C231" s="38" t="s">
        <v>253</v>
      </c>
      <c r="D231" s="13">
        <v>0</v>
      </c>
      <c r="E231" s="44">
        <f t="shared" si="13"/>
        <v>0</v>
      </c>
      <c r="F231" s="13">
        <v>0</v>
      </c>
      <c r="G231" s="11"/>
      <c r="H231" s="13">
        <f t="shared" si="14"/>
        <v>0</v>
      </c>
      <c r="I231" s="13">
        <f t="shared" si="12"/>
        <v>0</v>
      </c>
      <c r="J231" s="13">
        <v>0</v>
      </c>
      <c r="K231" s="11"/>
    </row>
    <row r="232" spans="1:11">
      <c r="A232" s="37" t="s">
        <v>336</v>
      </c>
      <c r="B232" s="38"/>
      <c r="C232" s="38" t="s">
        <v>256</v>
      </c>
      <c r="D232" s="13">
        <v>0</v>
      </c>
      <c r="E232" s="44">
        <f t="shared" si="13"/>
        <v>0</v>
      </c>
      <c r="F232" s="13">
        <v>0</v>
      </c>
      <c r="G232" s="11"/>
      <c r="H232" s="13">
        <f t="shared" si="14"/>
        <v>0</v>
      </c>
      <c r="I232" s="13">
        <f t="shared" si="12"/>
        <v>0</v>
      </c>
      <c r="J232" s="13">
        <v>0</v>
      </c>
      <c r="K232" s="11"/>
    </row>
    <row r="233" spans="1:11">
      <c r="A233" s="37" t="s">
        <v>336</v>
      </c>
      <c r="B233" s="38"/>
      <c r="C233" s="38" t="s">
        <v>476</v>
      </c>
      <c r="D233" s="13">
        <v>0</v>
      </c>
      <c r="E233" s="44">
        <f t="shared" si="13"/>
        <v>0</v>
      </c>
      <c r="F233" s="13">
        <v>0</v>
      </c>
      <c r="G233" s="11"/>
      <c r="H233" s="13">
        <f t="shared" si="14"/>
        <v>0</v>
      </c>
      <c r="I233" s="13">
        <f t="shared" si="12"/>
        <v>0</v>
      </c>
      <c r="J233" s="13">
        <v>0</v>
      </c>
      <c r="K233" s="11"/>
    </row>
    <row r="234" spans="1:11">
      <c r="A234" s="37" t="s">
        <v>336</v>
      </c>
      <c r="B234" s="38"/>
      <c r="C234" s="38" t="s">
        <v>477</v>
      </c>
      <c r="D234" s="13">
        <v>0</v>
      </c>
      <c r="E234" s="44">
        <f t="shared" si="13"/>
        <v>0</v>
      </c>
      <c r="F234" s="13">
        <v>0</v>
      </c>
      <c r="G234" s="11"/>
      <c r="H234" s="13">
        <f t="shared" si="14"/>
        <v>0</v>
      </c>
      <c r="I234" s="13">
        <f t="shared" si="12"/>
        <v>0</v>
      </c>
      <c r="J234" s="13">
        <v>0</v>
      </c>
      <c r="K234" s="11"/>
    </row>
    <row r="235" spans="1:11">
      <c r="A235" s="37" t="s">
        <v>336</v>
      </c>
      <c r="B235" s="38"/>
      <c r="C235" s="38" t="s">
        <v>478</v>
      </c>
      <c r="D235" s="13">
        <v>0</v>
      </c>
      <c r="E235" s="44">
        <f t="shared" si="13"/>
        <v>0</v>
      </c>
      <c r="F235" s="13">
        <v>0</v>
      </c>
      <c r="G235" s="11"/>
      <c r="H235" s="13">
        <f t="shared" si="14"/>
        <v>0</v>
      </c>
      <c r="I235" s="13">
        <f t="shared" si="12"/>
        <v>0</v>
      </c>
      <c r="J235" s="13">
        <v>0</v>
      </c>
      <c r="K235" s="11"/>
    </row>
    <row r="236" spans="1:11">
      <c r="A236" s="11"/>
      <c r="B236" s="11"/>
      <c r="C236" s="11"/>
      <c r="D236" s="11"/>
      <c r="E236" s="13">
        <f>SUM(E3:E235)</f>
        <v>53649.943750000013</v>
      </c>
      <c r="F236" s="13">
        <f>SUM(F3:F235)</f>
        <v>2776.5744000000009</v>
      </c>
      <c r="G236" s="11"/>
      <c r="H236" s="13">
        <f>SUM(E236:G236)</f>
        <v>56426.518150000011</v>
      </c>
      <c r="I236" s="11"/>
      <c r="J236" s="11"/>
      <c r="K236" s="11"/>
    </row>
  </sheetData>
  <mergeCells count="1">
    <mergeCell ref="A1:J1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"/>
  <sheetViews>
    <sheetView workbookViewId="0">
      <selection activeCell="F31" sqref="F31"/>
    </sheetView>
  </sheetViews>
  <sheetFormatPr defaultRowHeight="15"/>
  <cols>
    <col min="1" max="1" width="24" style="7" bestFit="1" customWidth="1"/>
    <col min="2" max="2" width="9.58203125" style="8" bestFit="1" customWidth="1"/>
    <col min="3" max="3" width="6.33203125" style="41" bestFit="1" customWidth="1"/>
    <col min="4" max="4" width="5.83203125" bestFit="1" customWidth="1"/>
    <col min="5" max="5" width="9.33203125" bestFit="1" customWidth="1"/>
    <col min="6" max="6" width="8.5" bestFit="1" customWidth="1"/>
  </cols>
  <sheetData>
    <row r="1" spans="1:6" ht="26">
      <c r="A1" s="34" t="s">
        <v>429</v>
      </c>
      <c r="B1" s="34" t="s">
        <v>430</v>
      </c>
      <c r="C1" s="34" t="s">
        <v>431</v>
      </c>
      <c r="D1" s="34" t="s">
        <v>432</v>
      </c>
      <c r="E1" s="34" t="s">
        <v>433</v>
      </c>
      <c r="F1" s="34" t="s">
        <v>342</v>
      </c>
    </row>
    <row r="2" spans="1:6">
      <c r="A2" s="35" t="s">
        <v>434</v>
      </c>
      <c r="B2" s="35">
        <v>3</v>
      </c>
      <c r="C2" s="37" t="s">
        <v>435</v>
      </c>
      <c r="D2" s="35" t="s">
        <v>379</v>
      </c>
      <c r="E2" s="35">
        <v>0.43320000000000003</v>
      </c>
      <c r="F2" s="35">
        <f>E2*100</f>
        <v>43.32</v>
      </c>
    </row>
    <row r="3" spans="1:6">
      <c r="A3" s="35" t="s">
        <v>434</v>
      </c>
      <c r="B3" s="35">
        <v>7</v>
      </c>
      <c r="C3" s="37" t="s">
        <v>436</v>
      </c>
      <c r="D3" s="35" t="s">
        <v>358</v>
      </c>
      <c r="E3" s="35">
        <v>0.45839999999999997</v>
      </c>
      <c r="F3" s="35">
        <f t="shared" ref="F3:F33" si="0">E3*100</f>
        <v>45.839999999999996</v>
      </c>
    </row>
    <row r="4" spans="1:6">
      <c r="A4" s="35" t="s">
        <v>437</v>
      </c>
      <c r="B4" s="35">
        <v>8</v>
      </c>
      <c r="C4" s="37" t="s">
        <v>441</v>
      </c>
      <c r="D4" s="35" t="s">
        <v>363</v>
      </c>
      <c r="E4" s="35">
        <v>9.3287999999999996E-2</v>
      </c>
      <c r="F4" s="35">
        <f t="shared" si="0"/>
        <v>9.3287999999999993</v>
      </c>
    </row>
    <row r="5" spans="1:6">
      <c r="A5" s="35" t="s">
        <v>437</v>
      </c>
      <c r="B5" s="35">
        <v>12</v>
      </c>
      <c r="C5" s="37" t="s">
        <v>442</v>
      </c>
      <c r="D5" s="35" t="s">
        <v>359</v>
      </c>
      <c r="E5" s="35">
        <v>9.3287999999999996E-2</v>
      </c>
      <c r="F5" s="35">
        <f t="shared" si="0"/>
        <v>9.3287999999999993</v>
      </c>
    </row>
    <row r="6" spans="1:6">
      <c r="A6" s="35" t="s">
        <v>437</v>
      </c>
      <c r="B6" s="35">
        <v>13</v>
      </c>
      <c r="C6" s="37" t="s">
        <v>443</v>
      </c>
      <c r="D6" s="35" t="s">
        <v>356</v>
      </c>
      <c r="E6" s="35">
        <v>0.18657599999999999</v>
      </c>
      <c r="F6" s="35">
        <f t="shared" si="0"/>
        <v>18.657599999999999</v>
      </c>
    </row>
    <row r="7" spans="1:6">
      <c r="A7" s="35" t="s">
        <v>437</v>
      </c>
      <c r="B7" s="35">
        <v>1</v>
      </c>
      <c r="C7" s="37" t="s">
        <v>438</v>
      </c>
      <c r="D7" s="35" t="s">
        <v>439</v>
      </c>
      <c r="E7" s="35">
        <v>0.46650000000000003</v>
      </c>
      <c r="F7" s="35">
        <f t="shared" si="0"/>
        <v>46.650000000000006</v>
      </c>
    </row>
    <row r="8" spans="1:6">
      <c r="A8" s="35" t="s">
        <v>437</v>
      </c>
      <c r="B8" s="35">
        <v>14</v>
      </c>
      <c r="C8" s="37" t="s">
        <v>444</v>
      </c>
      <c r="D8" s="35" t="s">
        <v>288</v>
      </c>
      <c r="E8" s="35">
        <v>0.48359999999999997</v>
      </c>
      <c r="F8" s="35">
        <f t="shared" si="0"/>
        <v>48.36</v>
      </c>
    </row>
    <row r="9" spans="1:6">
      <c r="A9" s="35" t="s">
        <v>437</v>
      </c>
      <c r="B9" s="35">
        <v>4</v>
      </c>
      <c r="C9" s="37" t="s">
        <v>440</v>
      </c>
      <c r="D9" s="35" t="s">
        <v>115</v>
      </c>
      <c r="E9" s="35">
        <v>0.74630399999999997</v>
      </c>
      <c r="F9" s="35">
        <f t="shared" si="0"/>
        <v>74.630399999999995</v>
      </c>
    </row>
    <row r="10" spans="1:6">
      <c r="A10" s="35" t="s">
        <v>445</v>
      </c>
      <c r="B10" s="35">
        <v>14</v>
      </c>
      <c r="C10" s="37" t="s">
        <v>452</v>
      </c>
      <c r="D10" s="35" t="s">
        <v>147</v>
      </c>
      <c r="E10" s="35">
        <v>0.12989999999999999</v>
      </c>
      <c r="F10" s="35">
        <f t="shared" si="0"/>
        <v>12.989999999999998</v>
      </c>
    </row>
    <row r="11" spans="1:6">
      <c r="A11" s="35" t="s">
        <v>445</v>
      </c>
      <c r="B11" s="35">
        <v>3</v>
      </c>
      <c r="C11" s="37" t="s">
        <v>447</v>
      </c>
      <c r="D11" s="35" t="s">
        <v>298</v>
      </c>
      <c r="E11" s="35">
        <v>0.38563199999999997</v>
      </c>
      <c r="F11" s="35">
        <f t="shared" si="0"/>
        <v>38.563199999999995</v>
      </c>
    </row>
    <row r="12" spans="1:6">
      <c r="A12" s="35" t="s">
        <v>445</v>
      </c>
      <c r="B12" s="35">
        <v>1</v>
      </c>
      <c r="C12" s="37" t="s">
        <v>446</v>
      </c>
      <c r="D12" s="35" t="s">
        <v>293</v>
      </c>
      <c r="E12" s="35">
        <v>0.50880000000000003</v>
      </c>
      <c r="F12" s="35">
        <f t="shared" si="0"/>
        <v>50.88</v>
      </c>
    </row>
    <row r="13" spans="1:6">
      <c r="A13" s="35" t="s">
        <v>445</v>
      </c>
      <c r="B13" s="35">
        <v>10</v>
      </c>
      <c r="C13" s="37" t="s">
        <v>450</v>
      </c>
      <c r="D13" s="35" t="s">
        <v>92</v>
      </c>
      <c r="E13" s="35">
        <v>0.7248</v>
      </c>
      <c r="F13" s="35">
        <f t="shared" si="0"/>
        <v>72.48</v>
      </c>
    </row>
    <row r="14" spans="1:6">
      <c r="A14" s="35" t="s">
        <v>445</v>
      </c>
      <c r="B14" s="35">
        <v>5</v>
      </c>
      <c r="C14" s="37" t="s">
        <v>448</v>
      </c>
      <c r="D14" s="35" t="s">
        <v>43</v>
      </c>
      <c r="E14" s="35">
        <v>0.92851199999999989</v>
      </c>
      <c r="F14" s="35">
        <f t="shared" si="0"/>
        <v>92.851199999999992</v>
      </c>
    </row>
    <row r="15" spans="1:6">
      <c r="A15" s="35" t="s">
        <v>445</v>
      </c>
      <c r="B15" s="35">
        <v>7</v>
      </c>
      <c r="C15" s="37" t="s">
        <v>449</v>
      </c>
      <c r="D15" s="35" t="s">
        <v>77</v>
      </c>
      <c r="E15" s="35">
        <v>0.99690000000000001</v>
      </c>
      <c r="F15" s="35">
        <f t="shared" si="0"/>
        <v>99.69</v>
      </c>
    </row>
    <row r="16" spans="1:6">
      <c r="A16" s="35" t="s">
        <v>445</v>
      </c>
      <c r="B16" s="35">
        <v>13</v>
      </c>
      <c r="C16" s="40" t="s">
        <v>451</v>
      </c>
      <c r="D16" s="36" t="s">
        <v>141</v>
      </c>
      <c r="E16" s="36">
        <f>0.354744+1.148472</f>
        <v>1.5032159999999999</v>
      </c>
      <c r="F16" s="35">
        <f t="shared" si="0"/>
        <v>150.32159999999999</v>
      </c>
    </row>
    <row r="17" spans="1:6">
      <c r="A17" s="35" t="s">
        <v>453</v>
      </c>
      <c r="B17" s="35">
        <v>6</v>
      </c>
      <c r="C17" s="37" t="s">
        <v>120</v>
      </c>
      <c r="D17" s="35" t="s">
        <v>119</v>
      </c>
      <c r="E17" s="35">
        <v>0.38969999999999994</v>
      </c>
      <c r="F17" s="35">
        <f t="shared" si="0"/>
        <v>38.969999999999992</v>
      </c>
    </row>
    <row r="18" spans="1:6">
      <c r="A18" s="35" t="s">
        <v>453</v>
      </c>
      <c r="B18" s="35">
        <v>5</v>
      </c>
      <c r="C18" s="37" t="s">
        <v>454</v>
      </c>
      <c r="D18" s="35" t="s">
        <v>113</v>
      </c>
      <c r="E18" s="35">
        <v>1.0293000000000001</v>
      </c>
      <c r="F18" s="35">
        <f t="shared" si="0"/>
        <v>102.93</v>
      </c>
    </row>
    <row r="19" spans="1:6">
      <c r="A19" s="35" t="s">
        <v>455</v>
      </c>
      <c r="B19" s="35">
        <v>1</v>
      </c>
      <c r="C19" s="37" t="s">
        <v>456</v>
      </c>
      <c r="D19" s="35" t="s">
        <v>227</v>
      </c>
      <c r="E19" s="35">
        <v>1.6163280000000002</v>
      </c>
      <c r="F19" s="35">
        <f t="shared" si="0"/>
        <v>161.63280000000003</v>
      </c>
    </row>
    <row r="20" spans="1:6">
      <c r="A20" s="35" t="s">
        <v>455</v>
      </c>
      <c r="B20" s="35">
        <v>3</v>
      </c>
      <c r="C20" s="37" t="s">
        <v>458</v>
      </c>
      <c r="D20" s="35" t="s">
        <v>88</v>
      </c>
      <c r="E20" s="35">
        <v>1.6826639999999999</v>
      </c>
      <c r="F20" s="35">
        <f t="shared" si="0"/>
        <v>168.2664</v>
      </c>
    </row>
    <row r="21" spans="1:6">
      <c r="A21" s="35" t="s">
        <v>455</v>
      </c>
      <c r="B21" s="35">
        <v>2</v>
      </c>
      <c r="C21" s="37" t="s">
        <v>457</v>
      </c>
      <c r="D21" s="35" t="s">
        <v>35</v>
      </c>
      <c r="E21" s="35">
        <v>1.9341359999999999</v>
      </c>
      <c r="F21" s="35">
        <f t="shared" si="0"/>
        <v>193.41359999999997</v>
      </c>
    </row>
    <row r="22" spans="1:6">
      <c r="A22" s="35" t="s">
        <v>459</v>
      </c>
      <c r="B22" s="35">
        <v>3</v>
      </c>
      <c r="C22" s="37" t="s">
        <v>460</v>
      </c>
      <c r="D22" s="35" t="s">
        <v>75</v>
      </c>
      <c r="E22" s="35">
        <v>0.52679999999999993</v>
      </c>
      <c r="F22" s="35">
        <f t="shared" si="0"/>
        <v>52.679999999999993</v>
      </c>
    </row>
    <row r="23" spans="1:6">
      <c r="A23" s="35" t="s">
        <v>459</v>
      </c>
      <c r="B23" s="35">
        <v>12</v>
      </c>
      <c r="C23" s="37" t="s">
        <v>461</v>
      </c>
      <c r="D23" s="35" t="s">
        <v>377</v>
      </c>
      <c r="E23" s="35">
        <v>0.54120000000000001</v>
      </c>
      <c r="F23" s="35">
        <f t="shared" si="0"/>
        <v>54.120000000000005</v>
      </c>
    </row>
    <row r="24" spans="1:6">
      <c r="A24" s="35" t="s">
        <v>462</v>
      </c>
      <c r="B24" s="35">
        <v>5</v>
      </c>
      <c r="C24" s="37" t="s">
        <v>463</v>
      </c>
      <c r="D24" s="35" t="s">
        <v>137</v>
      </c>
      <c r="E24" s="35">
        <v>0.88358399999999993</v>
      </c>
      <c r="F24" s="35">
        <f t="shared" si="0"/>
        <v>88.358399999999989</v>
      </c>
    </row>
    <row r="25" spans="1:6">
      <c r="A25" s="35" t="s">
        <v>464</v>
      </c>
      <c r="B25" s="35">
        <v>1</v>
      </c>
      <c r="C25" s="37" t="s">
        <v>465</v>
      </c>
      <c r="D25" s="35" t="s">
        <v>54</v>
      </c>
      <c r="E25" s="35">
        <v>1.5522</v>
      </c>
      <c r="F25" s="35">
        <f t="shared" si="0"/>
        <v>155.22</v>
      </c>
    </row>
    <row r="26" spans="1:6">
      <c r="A26" s="35" t="s">
        <v>466</v>
      </c>
      <c r="B26" s="35">
        <v>7</v>
      </c>
      <c r="C26" s="37" t="s">
        <v>469</v>
      </c>
      <c r="D26" s="35" t="s">
        <v>360</v>
      </c>
      <c r="E26" s="35">
        <v>0.37440000000000007</v>
      </c>
      <c r="F26" s="35">
        <f t="shared" si="0"/>
        <v>37.440000000000005</v>
      </c>
    </row>
    <row r="27" spans="1:6">
      <c r="A27" s="35" t="s">
        <v>466</v>
      </c>
      <c r="B27" s="35">
        <v>6</v>
      </c>
      <c r="C27" s="37" t="s">
        <v>468</v>
      </c>
      <c r="D27" s="35" t="s">
        <v>399</v>
      </c>
      <c r="E27" s="35">
        <v>0.74495999999999996</v>
      </c>
      <c r="F27" s="35">
        <f t="shared" si="0"/>
        <v>74.495999999999995</v>
      </c>
    </row>
    <row r="28" spans="1:6">
      <c r="A28" s="35" t="s">
        <v>466</v>
      </c>
      <c r="B28" s="35">
        <v>1</v>
      </c>
      <c r="C28" s="37" t="s">
        <v>467</v>
      </c>
      <c r="D28" s="35">
        <v>40475</v>
      </c>
      <c r="E28" s="35">
        <v>2.4309000000000003</v>
      </c>
      <c r="F28" s="35">
        <f t="shared" si="0"/>
        <v>243.09000000000003</v>
      </c>
    </row>
    <row r="29" spans="1:6">
      <c r="A29" s="35" t="s">
        <v>470</v>
      </c>
      <c r="B29" s="35">
        <v>4</v>
      </c>
      <c r="C29" s="37" t="s">
        <v>472</v>
      </c>
      <c r="D29" s="35" t="s">
        <v>10</v>
      </c>
      <c r="E29" s="35">
        <v>1.19808</v>
      </c>
      <c r="F29" s="35">
        <f t="shared" si="0"/>
        <v>119.80800000000001</v>
      </c>
    </row>
    <row r="30" spans="1:6">
      <c r="A30" s="35" t="s">
        <v>470</v>
      </c>
      <c r="B30" s="35">
        <v>1</v>
      </c>
      <c r="C30" s="37" t="s">
        <v>471</v>
      </c>
      <c r="D30" s="35" t="s">
        <v>41</v>
      </c>
      <c r="E30" s="35">
        <v>2.1031679999999997</v>
      </c>
      <c r="F30" s="35">
        <f t="shared" si="0"/>
        <v>210.31679999999997</v>
      </c>
    </row>
    <row r="31" spans="1:6">
      <c r="A31" s="35" t="s">
        <v>473</v>
      </c>
      <c r="B31" s="35">
        <v>1</v>
      </c>
      <c r="C31" s="37" t="s">
        <v>535</v>
      </c>
      <c r="D31" s="35" t="s">
        <v>24</v>
      </c>
      <c r="E31" s="35">
        <v>0.76800000000000013</v>
      </c>
      <c r="F31" s="35">
        <f>E31*100</f>
        <v>76.800000000000011</v>
      </c>
    </row>
    <row r="32" spans="1:6">
      <c r="A32" s="35" t="s">
        <v>473</v>
      </c>
      <c r="B32" s="35">
        <v>2</v>
      </c>
      <c r="C32" s="37" t="s">
        <v>474</v>
      </c>
      <c r="D32" s="35" t="s">
        <v>99</v>
      </c>
      <c r="E32" s="35">
        <v>1.0183679999999997</v>
      </c>
      <c r="F32" s="35">
        <f t="shared" si="0"/>
        <v>101.83679999999997</v>
      </c>
    </row>
    <row r="33" spans="1:7">
      <c r="A33" s="35"/>
      <c r="B33" s="35"/>
      <c r="C33" s="37" t="s">
        <v>479</v>
      </c>
      <c r="D33" s="35"/>
      <c r="E33" s="35">
        <v>0.83304</v>
      </c>
      <c r="F33" s="35">
        <f t="shared" si="0"/>
        <v>83.304000000000002</v>
      </c>
      <c r="G33" t="s">
        <v>480</v>
      </c>
    </row>
    <row r="34" spans="1:7">
      <c r="F34" s="42">
        <f>SUM(F2:F33)</f>
        <v>2776.5744000000009</v>
      </c>
    </row>
  </sheetData>
  <phoneticPr fontId="7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G162"/>
  <sheetViews>
    <sheetView tabSelected="1" zoomScaleNormal="100" workbookViewId="0">
      <selection activeCell="E11" sqref="E11"/>
    </sheetView>
  </sheetViews>
  <sheetFormatPr defaultColWidth="9" defaultRowHeight="15.5"/>
  <cols>
    <col min="1" max="1" width="5.5" style="18" bestFit="1" customWidth="1"/>
    <col min="2" max="2" width="6.5" style="26" bestFit="1" customWidth="1"/>
    <col min="3" max="3" width="11.5" style="18" customWidth="1"/>
    <col min="4" max="4" width="5.5" style="18" bestFit="1" customWidth="1"/>
    <col min="5" max="6" width="9.5" style="28" bestFit="1" customWidth="1"/>
    <col min="7" max="7" width="35.08203125" style="18" bestFit="1" customWidth="1"/>
    <col min="8" max="16384" width="9" style="18"/>
  </cols>
  <sheetData>
    <row r="1" spans="1:7" ht="17.5">
      <c r="A1" s="123" t="s">
        <v>707</v>
      </c>
      <c r="B1" s="125"/>
      <c r="C1" s="125"/>
      <c r="D1" s="125"/>
      <c r="E1" s="125"/>
      <c r="F1" s="125"/>
      <c r="G1" s="125"/>
    </row>
    <row r="2" spans="1:7" s="26" customFormat="1" ht="14">
      <c r="A2" s="25" t="s">
        <v>692</v>
      </c>
      <c r="B2" s="25" t="s">
        <v>693</v>
      </c>
      <c r="C2" s="25" t="s">
        <v>694</v>
      </c>
      <c r="D2" s="25" t="s">
        <v>695</v>
      </c>
      <c r="E2" s="25" t="s">
        <v>696</v>
      </c>
      <c r="F2" s="25" t="s">
        <v>697</v>
      </c>
      <c r="G2" s="25" t="s">
        <v>698</v>
      </c>
    </row>
    <row r="3" spans="1:7" s="26" customFormat="1" ht="14">
      <c r="A3" s="19">
        <v>1</v>
      </c>
      <c r="B3" s="107">
        <v>40475</v>
      </c>
      <c r="C3" s="108" t="s">
        <v>98</v>
      </c>
      <c r="D3" s="107" t="s">
        <v>404</v>
      </c>
      <c r="E3" s="33">
        <v>275.3848684210526</v>
      </c>
      <c r="F3" s="14" t="s">
        <v>424</v>
      </c>
      <c r="G3" s="25"/>
    </row>
    <row r="4" spans="1:7">
      <c r="A4" s="19">
        <v>2</v>
      </c>
      <c r="B4" s="107" t="s">
        <v>24</v>
      </c>
      <c r="C4" s="108" t="s">
        <v>529</v>
      </c>
      <c r="D4" s="107" t="s">
        <v>404</v>
      </c>
      <c r="E4" s="33">
        <v>263.80592105263156</v>
      </c>
      <c r="F4" s="14" t="s">
        <v>628</v>
      </c>
      <c r="G4" s="100"/>
    </row>
    <row r="5" spans="1:7">
      <c r="A5" s="19">
        <v>3</v>
      </c>
      <c r="B5" s="107" t="s">
        <v>234</v>
      </c>
      <c r="C5" s="108" t="s">
        <v>235</v>
      </c>
      <c r="D5" s="107" t="s">
        <v>404</v>
      </c>
      <c r="E5" s="33">
        <v>241.5986842105263</v>
      </c>
      <c r="F5" s="14" t="s">
        <v>628</v>
      </c>
      <c r="G5" s="100"/>
    </row>
    <row r="6" spans="1:7">
      <c r="A6" s="19">
        <v>4</v>
      </c>
      <c r="B6" s="107" t="s">
        <v>99</v>
      </c>
      <c r="C6" s="108" t="s">
        <v>100</v>
      </c>
      <c r="D6" s="107" t="s">
        <v>404</v>
      </c>
      <c r="E6" s="33">
        <v>231.43092105263159</v>
      </c>
      <c r="F6" s="14" t="s">
        <v>628</v>
      </c>
      <c r="G6" s="100"/>
    </row>
    <row r="7" spans="1:7">
      <c r="A7" s="19">
        <v>5</v>
      </c>
      <c r="B7" s="106" t="s">
        <v>27</v>
      </c>
      <c r="C7" s="20" t="s">
        <v>637</v>
      </c>
      <c r="D7" s="20" t="s">
        <v>638</v>
      </c>
      <c r="E7" s="15">
        <v>306.24671052631578</v>
      </c>
      <c r="F7" s="14" t="s">
        <v>424</v>
      </c>
      <c r="G7" s="20" t="s">
        <v>626</v>
      </c>
    </row>
    <row r="8" spans="1:7">
      <c r="A8" s="19">
        <v>6</v>
      </c>
      <c r="B8" s="106" t="s">
        <v>73</v>
      </c>
      <c r="C8" s="20" t="s">
        <v>641</v>
      </c>
      <c r="D8" s="20" t="s">
        <v>638</v>
      </c>
      <c r="E8" s="15">
        <v>286.33552631578948</v>
      </c>
      <c r="F8" s="14" t="s">
        <v>424</v>
      </c>
      <c r="G8" s="20"/>
    </row>
    <row r="9" spans="1:7">
      <c r="A9" s="19">
        <v>7</v>
      </c>
      <c r="B9" s="106" t="s">
        <v>395</v>
      </c>
      <c r="C9" s="20" t="s">
        <v>657</v>
      </c>
      <c r="D9" s="20" t="s">
        <v>638</v>
      </c>
      <c r="E9" s="15">
        <v>283.14144736842104</v>
      </c>
      <c r="F9" s="14" t="s">
        <v>424</v>
      </c>
      <c r="G9" s="20" t="s">
        <v>691</v>
      </c>
    </row>
    <row r="10" spans="1:7">
      <c r="A10" s="19">
        <v>8</v>
      </c>
      <c r="B10" s="106" t="s">
        <v>52</v>
      </c>
      <c r="C10" s="14" t="s">
        <v>639</v>
      </c>
      <c r="D10" s="20" t="s">
        <v>638</v>
      </c>
      <c r="E10" s="15">
        <v>282.66130866624661</v>
      </c>
      <c r="F10" s="14" t="s">
        <v>424</v>
      </c>
      <c r="G10" s="20"/>
    </row>
    <row r="11" spans="1:7">
      <c r="A11" s="19">
        <v>9</v>
      </c>
      <c r="B11" s="106" t="s">
        <v>60</v>
      </c>
      <c r="C11" s="20" t="s">
        <v>645</v>
      </c>
      <c r="D11" s="20" t="s">
        <v>638</v>
      </c>
      <c r="E11" s="15">
        <v>269.72039473684208</v>
      </c>
      <c r="F11" s="14" t="s">
        <v>424</v>
      </c>
      <c r="G11" s="20"/>
    </row>
    <row r="12" spans="1:7">
      <c r="A12" s="19">
        <v>10</v>
      </c>
      <c r="B12" s="106" t="s">
        <v>39</v>
      </c>
      <c r="C12" s="20" t="s">
        <v>640</v>
      </c>
      <c r="D12" s="20" t="s">
        <v>638</v>
      </c>
      <c r="E12" s="15">
        <v>241.94736842105263</v>
      </c>
      <c r="F12" s="14" t="s">
        <v>424</v>
      </c>
      <c r="G12" s="20"/>
    </row>
    <row r="13" spans="1:7">
      <c r="A13" s="19">
        <v>11</v>
      </c>
      <c r="B13" s="106" t="s">
        <v>115</v>
      </c>
      <c r="C13" s="20" t="s">
        <v>643</v>
      </c>
      <c r="D13" s="20" t="s">
        <v>638</v>
      </c>
      <c r="E13" s="15">
        <v>241.00986842105263</v>
      </c>
      <c r="F13" s="14" t="s">
        <v>424</v>
      </c>
      <c r="G13" s="20"/>
    </row>
    <row r="14" spans="1:7">
      <c r="A14" s="19">
        <v>12</v>
      </c>
      <c r="B14" s="106" t="s">
        <v>10</v>
      </c>
      <c r="C14" s="20" t="s">
        <v>644</v>
      </c>
      <c r="D14" s="20" t="s">
        <v>638</v>
      </c>
      <c r="E14" s="15">
        <v>235.54276315789474</v>
      </c>
      <c r="F14" s="14" t="s">
        <v>424</v>
      </c>
      <c r="G14" s="20"/>
    </row>
    <row r="15" spans="1:7">
      <c r="A15" s="19">
        <v>13</v>
      </c>
      <c r="B15" s="106" t="s">
        <v>22</v>
      </c>
      <c r="C15" s="14" t="s">
        <v>650</v>
      </c>
      <c r="D15" s="20" t="s">
        <v>638</v>
      </c>
      <c r="E15" s="15">
        <v>228.61184210526318</v>
      </c>
      <c r="F15" s="14" t="s">
        <v>424</v>
      </c>
      <c r="G15" s="20"/>
    </row>
    <row r="16" spans="1:7">
      <c r="A16" s="19">
        <v>14</v>
      </c>
      <c r="B16" s="106" t="s">
        <v>141</v>
      </c>
      <c r="C16" s="20" t="s">
        <v>682</v>
      </c>
      <c r="D16" s="20" t="s">
        <v>638</v>
      </c>
      <c r="E16" s="15">
        <v>220.10889385904773</v>
      </c>
      <c r="F16" s="14" t="s">
        <v>424</v>
      </c>
      <c r="G16" s="20"/>
    </row>
    <row r="17" spans="1:7">
      <c r="A17" s="19">
        <v>15</v>
      </c>
      <c r="B17" s="106" t="s">
        <v>397</v>
      </c>
      <c r="C17" s="20" t="s">
        <v>673</v>
      </c>
      <c r="D17" s="20" t="s">
        <v>638</v>
      </c>
      <c r="E17" s="15">
        <v>214.83075030666072</v>
      </c>
      <c r="F17" s="14" t="s">
        <v>424</v>
      </c>
      <c r="G17" s="20" t="s">
        <v>691</v>
      </c>
    </row>
    <row r="18" spans="1:7">
      <c r="A18" s="19">
        <v>16</v>
      </c>
      <c r="B18" s="109" t="s">
        <v>357</v>
      </c>
      <c r="C18" s="100" t="s">
        <v>170</v>
      </c>
      <c r="D18" s="100" t="s">
        <v>406</v>
      </c>
      <c r="E18" s="31">
        <v>217.74197290499998</v>
      </c>
      <c r="F18" s="14" t="s">
        <v>424</v>
      </c>
      <c r="G18" s="19"/>
    </row>
    <row r="19" spans="1:7">
      <c r="A19" s="19">
        <v>17</v>
      </c>
      <c r="B19" s="109" t="s">
        <v>349</v>
      </c>
      <c r="C19" s="107" t="s">
        <v>306</v>
      </c>
      <c r="D19" s="107" t="s">
        <v>406</v>
      </c>
      <c r="E19" s="31">
        <v>215.1996031087233</v>
      </c>
      <c r="F19" s="14" t="s">
        <v>424</v>
      </c>
      <c r="G19" s="19"/>
    </row>
    <row r="20" spans="1:7">
      <c r="A20" s="19">
        <v>18</v>
      </c>
      <c r="B20" s="109" t="s">
        <v>370</v>
      </c>
      <c r="C20" s="100" t="s">
        <v>176</v>
      </c>
      <c r="D20" s="100" t="s">
        <v>406</v>
      </c>
      <c r="E20" s="31">
        <v>200.88172580288074</v>
      </c>
      <c r="F20" s="14" t="s">
        <v>424</v>
      </c>
      <c r="G20" s="19"/>
    </row>
    <row r="21" spans="1:7">
      <c r="A21" s="19">
        <v>19</v>
      </c>
      <c r="B21" s="109" t="s">
        <v>135</v>
      </c>
      <c r="C21" s="100" t="s">
        <v>136</v>
      </c>
      <c r="D21" s="100" t="s">
        <v>406</v>
      </c>
      <c r="E21" s="31">
        <v>188.0747504481964</v>
      </c>
      <c r="F21" s="14" t="s">
        <v>424</v>
      </c>
      <c r="G21" s="14"/>
    </row>
    <row r="22" spans="1:7">
      <c r="A22" s="19">
        <v>20</v>
      </c>
      <c r="B22" s="109" t="s">
        <v>65</v>
      </c>
      <c r="C22" s="100" t="s">
        <v>66</v>
      </c>
      <c r="D22" s="100" t="s">
        <v>406</v>
      </c>
      <c r="E22" s="31">
        <v>185.22697368421055</v>
      </c>
      <c r="F22" s="14" t="s">
        <v>424</v>
      </c>
      <c r="G22" s="19"/>
    </row>
    <row r="23" spans="1:7">
      <c r="A23" s="19">
        <v>21</v>
      </c>
      <c r="B23" s="109">
        <v>40159</v>
      </c>
      <c r="C23" s="100" t="s">
        <v>70</v>
      </c>
      <c r="D23" s="100" t="s">
        <v>406</v>
      </c>
      <c r="E23" s="31">
        <v>182.92512774339855</v>
      </c>
      <c r="F23" s="14" t="s">
        <v>424</v>
      </c>
      <c r="G23" s="19"/>
    </row>
    <row r="24" spans="1:7">
      <c r="A24" s="19">
        <v>22</v>
      </c>
      <c r="B24" s="109" t="s">
        <v>367</v>
      </c>
      <c r="C24" s="100" t="s">
        <v>160</v>
      </c>
      <c r="D24" s="100" t="s">
        <v>406</v>
      </c>
      <c r="E24" s="31">
        <v>180.49251360609114</v>
      </c>
      <c r="F24" s="14" t="s">
        <v>424</v>
      </c>
      <c r="G24" s="19"/>
    </row>
    <row r="25" spans="1:7">
      <c r="A25" s="19">
        <v>23</v>
      </c>
      <c r="B25" s="109" t="s">
        <v>81</v>
      </c>
      <c r="C25" s="100" t="s">
        <v>82</v>
      </c>
      <c r="D25" s="100" t="s">
        <v>406</v>
      </c>
      <c r="E25" s="31">
        <v>177.84661835259485</v>
      </c>
      <c r="F25" s="14" t="s">
        <v>424</v>
      </c>
      <c r="G25" s="14"/>
    </row>
    <row r="26" spans="1:7">
      <c r="A26" s="19">
        <v>24</v>
      </c>
      <c r="B26" s="109" t="s">
        <v>137</v>
      </c>
      <c r="C26" s="107" t="s">
        <v>138</v>
      </c>
      <c r="D26" s="107" t="s">
        <v>406</v>
      </c>
      <c r="E26" s="31">
        <v>177.48224329754396</v>
      </c>
      <c r="F26" s="14" t="s">
        <v>424</v>
      </c>
      <c r="G26" s="19"/>
    </row>
    <row r="27" spans="1:7">
      <c r="A27" s="19">
        <v>25</v>
      </c>
      <c r="B27" s="109" t="s">
        <v>356</v>
      </c>
      <c r="C27" s="100" t="s">
        <v>236</v>
      </c>
      <c r="D27" s="100" t="s">
        <v>406</v>
      </c>
      <c r="E27" s="31">
        <v>173.81915516536705</v>
      </c>
      <c r="F27" s="14" t="s">
        <v>424</v>
      </c>
      <c r="G27" s="14"/>
    </row>
    <row r="28" spans="1:7">
      <c r="A28" s="19">
        <v>26</v>
      </c>
      <c r="B28" s="109" t="s">
        <v>377</v>
      </c>
      <c r="C28" s="100" t="s">
        <v>297</v>
      </c>
      <c r="D28" s="100" t="s">
        <v>406</v>
      </c>
      <c r="E28" s="31">
        <v>172.87440731122683</v>
      </c>
      <c r="F28" s="14" t="s">
        <v>628</v>
      </c>
      <c r="G28" s="20"/>
    </row>
    <row r="29" spans="1:7">
      <c r="A29" s="19">
        <v>27</v>
      </c>
      <c r="B29" s="107" t="s">
        <v>54</v>
      </c>
      <c r="C29" s="108" t="s">
        <v>55</v>
      </c>
      <c r="D29" s="107" t="s">
        <v>404</v>
      </c>
      <c r="E29" s="33">
        <v>192.1875</v>
      </c>
      <c r="F29" s="14" t="s">
        <v>425</v>
      </c>
      <c r="G29" s="100"/>
    </row>
    <row r="30" spans="1:7">
      <c r="A30" s="19">
        <v>28</v>
      </c>
      <c r="B30" s="107" t="s">
        <v>37</v>
      </c>
      <c r="C30" s="108" t="s">
        <v>38</v>
      </c>
      <c r="D30" s="107" t="s">
        <v>404</v>
      </c>
      <c r="E30" s="33">
        <v>176.1513157894737</v>
      </c>
      <c r="F30" s="14" t="s">
        <v>629</v>
      </c>
      <c r="G30" s="100"/>
    </row>
    <row r="31" spans="1:7">
      <c r="A31" s="19">
        <v>29</v>
      </c>
      <c r="B31" s="107" t="s">
        <v>35</v>
      </c>
      <c r="C31" s="108" t="s">
        <v>36</v>
      </c>
      <c r="D31" s="107" t="s">
        <v>404</v>
      </c>
      <c r="E31" s="33">
        <v>128.95461332827682</v>
      </c>
      <c r="F31" s="14" t="s">
        <v>629</v>
      </c>
      <c r="G31" s="100"/>
    </row>
    <row r="32" spans="1:7">
      <c r="A32" s="19">
        <v>30</v>
      </c>
      <c r="B32" s="107" t="s">
        <v>77</v>
      </c>
      <c r="C32" s="108" t="s">
        <v>78</v>
      </c>
      <c r="D32" s="107" t="s">
        <v>404</v>
      </c>
      <c r="E32" s="33">
        <v>126.1724075319905</v>
      </c>
      <c r="F32" s="14" t="s">
        <v>629</v>
      </c>
      <c r="G32" s="100"/>
    </row>
    <row r="33" spans="1:7">
      <c r="A33" s="19">
        <v>31</v>
      </c>
      <c r="B33" s="107" t="s">
        <v>75</v>
      </c>
      <c r="C33" s="108" t="s">
        <v>76</v>
      </c>
      <c r="D33" s="107" t="s">
        <v>404</v>
      </c>
      <c r="E33" s="33">
        <v>121.80968054676838</v>
      </c>
      <c r="F33" s="14" t="s">
        <v>629</v>
      </c>
      <c r="G33" s="100"/>
    </row>
    <row r="34" spans="1:7">
      <c r="A34" s="19">
        <v>32</v>
      </c>
      <c r="B34" s="107" t="s">
        <v>41</v>
      </c>
      <c r="C34" s="108" t="s">
        <v>42</v>
      </c>
      <c r="D34" s="107" t="s">
        <v>404</v>
      </c>
      <c r="E34" s="33">
        <v>109.81348553818859</v>
      </c>
      <c r="F34" s="14" t="s">
        <v>629</v>
      </c>
      <c r="G34" s="100"/>
    </row>
    <row r="35" spans="1:7">
      <c r="A35" s="19">
        <v>33</v>
      </c>
      <c r="B35" s="107" t="s">
        <v>8</v>
      </c>
      <c r="C35" s="108" t="s">
        <v>9</v>
      </c>
      <c r="D35" s="107" t="s">
        <v>404</v>
      </c>
      <c r="E35" s="33">
        <v>107.42943451718702</v>
      </c>
      <c r="F35" s="14" t="s">
        <v>629</v>
      </c>
      <c r="G35" s="100"/>
    </row>
    <row r="36" spans="1:7">
      <c r="A36" s="19">
        <v>34</v>
      </c>
      <c r="B36" s="106" t="s">
        <v>29</v>
      </c>
      <c r="C36" s="20" t="s">
        <v>666</v>
      </c>
      <c r="D36" s="20" t="s">
        <v>638</v>
      </c>
      <c r="E36" s="15">
        <v>202.86184210526318</v>
      </c>
      <c r="F36" s="14" t="s">
        <v>425</v>
      </c>
      <c r="G36" s="20"/>
    </row>
    <row r="37" spans="1:7">
      <c r="A37" s="19">
        <v>35</v>
      </c>
      <c r="B37" s="106" t="s">
        <v>122</v>
      </c>
      <c r="C37" s="20" t="s">
        <v>647</v>
      </c>
      <c r="D37" s="20" t="s">
        <v>638</v>
      </c>
      <c r="E37" s="15">
        <v>202.8504601134272</v>
      </c>
      <c r="F37" s="14" t="s">
        <v>425</v>
      </c>
      <c r="G37" s="20"/>
    </row>
    <row r="38" spans="1:7">
      <c r="A38" s="19">
        <v>36</v>
      </c>
      <c r="B38" s="106" t="s">
        <v>368</v>
      </c>
      <c r="C38" s="20" t="s">
        <v>652</v>
      </c>
      <c r="D38" s="20" t="s">
        <v>638</v>
      </c>
      <c r="E38" s="15">
        <v>197.12171052631578</v>
      </c>
      <c r="F38" s="14" t="s">
        <v>425</v>
      </c>
      <c r="G38" s="20"/>
    </row>
    <row r="39" spans="1:7">
      <c r="A39" s="19">
        <v>37</v>
      </c>
      <c r="B39" s="106" t="s">
        <v>12</v>
      </c>
      <c r="C39" s="20" t="s">
        <v>642</v>
      </c>
      <c r="D39" s="20" t="s">
        <v>638</v>
      </c>
      <c r="E39" s="15">
        <v>186.48559210889488</v>
      </c>
      <c r="F39" s="14" t="s">
        <v>425</v>
      </c>
      <c r="G39" s="20"/>
    </row>
    <row r="40" spans="1:7">
      <c r="A40" s="19">
        <v>38</v>
      </c>
      <c r="B40" s="106" t="s">
        <v>119</v>
      </c>
      <c r="C40" s="20" t="s">
        <v>658</v>
      </c>
      <c r="D40" s="20" t="s">
        <v>638</v>
      </c>
      <c r="E40" s="15">
        <v>183.22104197702396</v>
      </c>
      <c r="F40" s="14" t="s">
        <v>425</v>
      </c>
      <c r="G40" s="20"/>
    </row>
    <row r="41" spans="1:7">
      <c r="A41" s="19">
        <v>39</v>
      </c>
      <c r="B41" s="106" t="s">
        <v>363</v>
      </c>
      <c r="C41" s="14" t="s">
        <v>654</v>
      </c>
      <c r="D41" s="20" t="s">
        <v>638</v>
      </c>
      <c r="E41" s="15">
        <v>177.41205005211557</v>
      </c>
      <c r="F41" s="14" t="s">
        <v>425</v>
      </c>
      <c r="G41" s="21"/>
    </row>
    <row r="42" spans="1:7">
      <c r="A42" s="19">
        <v>40</v>
      </c>
      <c r="B42" s="106" t="s">
        <v>85</v>
      </c>
      <c r="C42" s="20" t="s">
        <v>685</v>
      </c>
      <c r="D42" s="20" t="s">
        <v>638</v>
      </c>
      <c r="E42" s="15">
        <v>176.95335036327498</v>
      </c>
      <c r="F42" s="14" t="s">
        <v>425</v>
      </c>
      <c r="G42" s="20"/>
    </row>
    <row r="43" spans="1:7">
      <c r="A43" s="19">
        <v>41</v>
      </c>
      <c r="B43" s="106" t="s">
        <v>145</v>
      </c>
      <c r="C43" s="20" t="s">
        <v>664</v>
      </c>
      <c r="D43" s="20" t="s">
        <v>638</v>
      </c>
      <c r="E43" s="15">
        <v>174.59504039776738</v>
      </c>
      <c r="F43" s="14" t="s">
        <v>425</v>
      </c>
      <c r="G43" s="20"/>
    </row>
    <row r="44" spans="1:7">
      <c r="A44" s="19">
        <v>42</v>
      </c>
      <c r="B44" s="106" t="s">
        <v>90</v>
      </c>
      <c r="C44" s="20" t="s">
        <v>648</v>
      </c>
      <c r="D44" s="20" t="s">
        <v>638</v>
      </c>
      <c r="E44" s="15">
        <v>170.00900776110055</v>
      </c>
      <c r="F44" s="14" t="s">
        <v>425</v>
      </c>
      <c r="G44" s="20"/>
    </row>
    <row r="45" spans="1:7">
      <c r="A45" s="19">
        <v>43</v>
      </c>
      <c r="B45" s="106" t="s">
        <v>362</v>
      </c>
      <c r="C45" s="20" t="s">
        <v>649</v>
      </c>
      <c r="D45" s="20" t="s">
        <v>638</v>
      </c>
      <c r="E45" s="15">
        <v>167.42344891211985</v>
      </c>
      <c r="F45" s="14" t="s">
        <v>425</v>
      </c>
      <c r="G45" s="20"/>
    </row>
    <row r="46" spans="1:7">
      <c r="A46" s="19">
        <v>44</v>
      </c>
      <c r="B46" s="106" t="s">
        <v>358</v>
      </c>
      <c r="C46" s="14" t="s">
        <v>653</v>
      </c>
      <c r="D46" s="20" t="s">
        <v>638</v>
      </c>
      <c r="E46" s="15">
        <v>161.77836416551364</v>
      </c>
      <c r="F46" s="14" t="s">
        <v>425</v>
      </c>
      <c r="G46" s="20"/>
    </row>
    <row r="47" spans="1:7">
      <c r="A47" s="19">
        <v>45</v>
      </c>
      <c r="B47" s="106" t="s">
        <v>155</v>
      </c>
      <c r="C47" s="20" t="s">
        <v>667</v>
      </c>
      <c r="D47" s="20" t="s">
        <v>638</v>
      </c>
      <c r="E47" s="15">
        <v>153.05486316292496</v>
      </c>
      <c r="F47" s="14" t="s">
        <v>425</v>
      </c>
      <c r="G47" s="20"/>
    </row>
    <row r="48" spans="1:7">
      <c r="A48" s="19">
        <v>46</v>
      </c>
      <c r="B48" s="106" t="s">
        <v>58</v>
      </c>
      <c r="C48" s="20" t="s">
        <v>669</v>
      </c>
      <c r="D48" s="20" t="s">
        <v>638</v>
      </c>
      <c r="E48" s="15">
        <v>152.3966284779969</v>
      </c>
      <c r="F48" s="14" t="s">
        <v>425</v>
      </c>
      <c r="G48" s="20"/>
    </row>
    <row r="49" spans="1:7">
      <c r="A49" s="19">
        <v>47</v>
      </c>
      <c r="B49" s="106" t="s">
        <v>372</v>
      </c>
      <c r="C49" s="20" t="s">
        <v>655</v>
      </c>
      <c r="D49" s="20" t="s">
        <v>638</v>
      </c>
      <c r="E49" s="15">
        <v>144.44847072876874</v>
      </c>
      <c r="F49" s="14" t="s">
        <v>425</v>
      </c>
      <c r="G49" s="20"/>
    </row>
    <row r="50" spans="1:7">
      <c r="A50" s="19">
        <v>48</v>
      </c>
      <c r="B50" s="106" t="s">
        <v>143</v>
      </c>
      <c r="C50" s="14" t="s">
        <v>656</v>
      </c>
      <c r="D50" s="20" t="s">
        <v>638</v>
      </c>
      <c r="E50" s="15">
        <v>138.83929103621279</v>
      </c>
      <c r="F50" s="14" t="s">
        <v>425</v>
      </c>
      <c r="G50" s="20"/>
    </row>
    <row r="51" spans="1:7">
      <c r="A51" s="19">
        <v>49</v>
      </c>
      <c r="B51" s="106" t="s">
        <v>213</v>
      </c>
      <c r="C51" s="20" t="s">
        <v>671</v>
      </c>
      <c r="D51" s="20" t="s">
        <v>638</v>
      </c>
      <c r="E51" s="15">
        <v>134.48135566417574</v>
      </c>
      <c r="F51" s="14" t="s">
        <v>425</v>
      </c>
      <c r="G51" s="20"/>
    </row>
    <row r="52" spans="1:7">
      <c r="A52" s="19">
        <v>50</v>
      </c>
      <c r="B52" s="106" t="s">
        <v>109</v>
      </c>
      <c r="C52" s="20" t="s">
        <v>665</v>
      </c>
      <c r="D52" s="20" t="s">
        <v>638</v>
      </c>
      <c r="E52" s="15">
        <v>133.33310086491372</v>
      </c>
      <c r="F52" s="14" t="s">
        <v>425</v>
      </c>
      <c r="G52" s="20"/>
    </row>
    <row r="53" spans="1:7">
      <c r="A53" s="19">
        <v>51</v>
      </c>
      <c r="B53" s="106" t="s">
        <v>212</v>
      </c>
      <c r="C53" s="14" t="s">
        <v>659</v>
      </c>
      <c r="D53" s="20" t="s">
        <v>638</v>
      </c>
      <c r="E53" s="15">
        <v>132.7633560951908</v>
      </c>
      <c r="F53" s="14" t="s">
        <v>425</v>
      </c>
      <c r="G53" s="20"/>
    </row>
    <row r="54" spans="1:7">
      <c r="A54" s="19">
        <v>52</v>
      </c>
      <c r="B54" s="106" t="s">
        <v>18</v>
      </c>
      <c r="C54" s="14" t="s">
        <v>660</v>
      </c>
      <c r="D54" s="20" t="s">
        <v>638</v>
      </c>
      <c r="E54" s="15">
        <v>130.62706824608341</v>
      </c>
      <c r="F54" s="14" t="s">
        <v>425</v>
      </c>
      <c r="G54" s="20"/>
    </row>
    <row r="55" spans="1:7">
      <c r="A55" s="19">
        <v>53</v>
      </c>
      <c r="B55" s="106" t="s">
        <v>379</v>
      </c>
      <c r="C55" s="14" t="s">
        <v>651</v>
      </c>
      <c r="D55" s="20" t="s">
        <v>638</v>
      </c>
      <c r="E55" s="15">
        <v>130.58626812265021</v>
      </c>
      <c r="F55" s="14" t="s">
        <v>425</v>
      </c>
      <c r="G55" s="20"/>
    </row>
    <row r="56" spans="1:7">
      <c r="A56" s="19">
        <v>54</v>
      </c>
      <c r="B56" s="106" t="s">
        <v>139</v>
      </c>
      <c r="C56" s="14" t="s">
        <v>646</v>
      </c>
      <c r="D56" s="20" t="s">
        <v>638</v>
      </c>
      <c r="E56" s="15">
        <v>129.20812207922123</v>
      </c>
      <c r="F56" s="14" t="s">
        <v>425</v>
      </c>
      <c r="G56" s="20"/>
    </row>
    <row r="57" spans="1:7">
      <c r="A57" s="19">
        <v>55</v>
      </c>
      <c r="B57" s="109" t="s">
        <v>67</v>
      </c>
      <c r="C57" s="100" t="s">
        <v>68</v>
      </c>
      <c r="D57" s="100" t="s">
        <v>406</v>
      </c>
      <c r="E57" s="31">
        <v>158.01833985583062</v>
      </c>
      <c r="F57" s="14" t="s">
        <v>425</v>
      </c>
      <c r="G57" s="20"/>
    </row>
    <row r="58" spans="1:7">
      <c r="A58" s="19">
        <v>56</v>
      </c>
      <c r="B58" s="109" t="s">
        <v>33</v>
      </c>
      <c r="C58" s="100" t="s">
        <v>34</v>
      </c>
      <c r="D58" s="100" t="s">
        <v>406</v>
      </c>
      <c r="E58" s="31">
        <v>157.5217634278907</v>
      </c>
      <c r="F58" s="14" t="s">
        <v>425</v>
      </c>
      <c r="G58" s="20"/>
    </row>
    <row r="59" spans="1:7">
      <c r="A59" s="19">
        <v>57</v>
      </c>
      <c r="B59" s="109" t="s">
        <v>373</v>
      </c>
      <c r="C59" s="100" t="s">
        <v>201</v>
      </c>
      <c r="D59" s="100" t="s">
        <v>406</v>
      </c>
      <c r="E59" s="31">
        <v>151.5886187748919</v>
      </c>
      <c r="F59" s="14" t="s">
        <v>425</v>
      </c>
      <c r="G59" s="20"/>
    </row>
    <row r="60" spans="1:7">
      <c r="A60" s="19">
        <v>58</v>
      </c>
      <c r="B60" s="109" t="s">
        <v>151</v>
      </c>
      <c r="C60" s="100" t="s">
        <v>152</v>
      </c>
      <c r="D60" s="100" t="s">
        <v>406</v>
      </c>
      <c r="E60" s="31">
        <v>150.45046088015505</v>
      </c>
      <c r="F60" s="14" t="s">
        <v>425</v>
      </c>
      <c r="G60" s="20"/>
    </row>
    <row r="61" spans="1:7">
      <c r="A61" s="19">
        <v>59</v>
      </c>
      <c r="B61" s="109" t="s">
        <v>16</v>
      </c>
      <c r="C61" s="107" t="s">
        <v>17</v>
      </c>
      <c r="D61" s="107" t="s">
        <v>406</v>
      </c>
      <c r="E61" s="31">
        <v>149.95139289746422</v>
      </c>
      <c r="F61" s="14" t="s">
        <v>425</v>
      </c>
      <c r="G61" s="20"/>
    </row>
    <row r="62" spans="1:7">
      <c r="A62" s="19">
        <v>60</v>
      </c>
      <c r="B62" s="109" t="s">
        <v>228</v>
      </c>
      <c r="C62" s="100" t="s">
        <v>229</v>
      </c>
      <c r="D62" s="100" t="s">
        <v>406</v>
      </c>
      <c r="E62" s="31">
        <v>145.47061945308104</v>
      </c>
      <c r="F62" s="14" t="s">
        <v>425</v>
      </c>
      <c r="G62" s="20"/>
    </row>
    <row r="63" spans="1:7">
      <c r="A63" s="19">
        <v>61</v>
      </c>
      <c r="B63" s="109" t="s">
        <v>361</v>
      </c>
      <c r="C63" s="107" t="s">
        <v>241</v>
      </c>
      <c r="D63" s="107" t="s">
        <v>406</v>
      </c>
      <c r="E63" s="31">
        <v>144.91018721481595</v>
      </c>
      <c r="F63" s="14" t="s">
        <v>425</v>
      </c>
      <c r="G63" s="20"/>
    </row>
    <row r="64" spans="1:7">
      <c r="A64" s="19">
        <v>62</v>
      </c>
      <c r="B64" s="109" t="s">
        <v>83</v>
      </c>
      <c r="C64" s="100" t="s">
        <v>84</v>
      </c>
      <c r="D64" s="100" t="s">
        <v>406</v>
      </c>
      <c r="E64" s="31">
        <v>142.13138193278664</v>
      </c>
      <c r="F64" s="14" t="s">
        <v>425</v>
      </c>
      <c r="G64" s="19"/>
    </row>
    <row r="65" spans="1:7">
      <c r="A65" s="19">
        <v>63</v>
      </c>
      <c r="B65" s="109" t="s">
        <v>131</v>
      </c>
      <c r="C65" s="100" t="s">
        <v>132</v>
      </c>
      <c r="D65" s="100" t="s">
        <v>406</v>
      </c>
      <c r="E65" s="31">
        <v>138.01953982752349</v>
      </c>
      <c r="F65" s="14" t="s">
        <v>425</v>
      </c>
      <c r="G65" s="19"/>
    </row>
    <row r="66" spans="1:7">
      <c r="A66" s="19">
        <v>64</v>
      </c>
      <c r="B66" s="109" t="s">
        <v>376</v>
      </c>
      <c r="C66" s="107" t="s">
        <v>197</v>
      </c>
      <c r="D66" s="107" t="s">
        <v>406</v>
      </c>
      <c r="E66" s="31">
        <v>135.66976095692235</v>
      </c>
      <c r="F66" s="14" t="s">
        <v>425</v>
      </c>
      <c r="G66" s="19"/>
    </row>
    <row r="67" spans="1:7">
      <c r="A67" s="19">
        <v>65</v>
      </c>
      <c r="B67" s="109" t="s">
        <v>384</v>
      </c>
      <c r="C67" s="100" t="s">
        <v>230</v>
      </c>
      <c r="D67" s="100" t="s">
        <v>406</v>
      </c>
      <c r="E67" s="31">
        <v>135.61434043094459</v>
      </c>
      <c r="F67" s="14" t="s">
        <v>425</v>
      </c>
      <c r="G67" s="19"/>
    </row>
    <row r="68" spans="1:7">
      <c r="A68" s="19">
        <v>66</v>
      </c>
      <c r="B68" s="109" t="s">
        <v>174</v>
      </c>
      <c r="C68" s="107" t="s">
        <v>175</v>
      </c>
      <c r="D68" s="107" t="s">
        <v>406</v>
      </c>
      <c r="E68" s="31">
        <v>135.33133578853813</v>
      </c>
      <c r="F68" s="14" t="s">
        <v>425</v>
      </c>
      <c r="G68" s="19"/>
    </row>
    <row r="69" spans="1:7">
      <c r="A69" s="19">
        <v>67</v>
      </c>
      <c r="B69" s="109" t="s">
        <v>383</v>
      </c>
      <c r="C69" s="100" t="s">
        <v>193</v>
      </c>
      <c r="D69" s="100" t="s">
        <v>406</v>
      </c>
      <c r="E69" s="31">
        <v>133.08532930120768</v>
      </c>
      <c r="F69" s="14" t="s">
        <v>425</v>
      </c>
      <c r="G69" s="19"/>
    </row>
    <row r="70" spans="1:7">
      <c r="A70" s="19">
        <v>68</v>
      </c>
      <c r="B70" s="109" t="s">
        <v>369</v>
      </c>
      <c r="C70" s="100" t="s">
        <v>101</v>
      </c>
      <c r="D70" s="100" t="s">
        <v>406</v>
      </c>
      <c r="E70" s="31">
        <v>132.1883477364139</v>
      </c>
      <c r="F70" s="14" t="s">
        <v>425</v>
      </c>
      <c r="G70" s="19"/>
    </row>
    <row r="71" spans="1:7">
      <c r="A71" s="19">
        <v>69</v>
      </c>
      <c r="B71" s="109" t="s">
        <v>14</v>
      </c>
      <c r="C71" s="100" t="s">
        <v>15</v>
      </c>
      <c r="D71" s="100" t="s">
        <v>406</v>
      </c>
      <c r="E71" s="31">
        <v>130.15567389179625</v>
      </c>
      <c r="F71" s="14" t="s">
        <v>425</v>
      </c>
      <c r="G71" s="19"/>
    </row>
    <row r="72" spans="1:7">
      <c r="A72" s="19">
        <v>70</v>
      </c>
      <c r="B72" s="109" t="s">
        <v>380</v>
      </c>
      <c r="C72" s="100" t="s">
        <v>167</v>
      </c>
      <c r="D72" s="100" t="s">
        <v>406</v>
      </c>
      <c r="E72" s="31">
        <v>130.01297592467191</v>
      </c>
      <c r="F72" s="14" t="s">
        <v>425</v>
      </c>
      <c r="G72" s="19"/>
    </row>
    <row r="73" spans="1:7">
      <c r="A73" s="19">
        <v>71</v>
      </c>
      <c r="B73" s="109" t="s">
        <v>104</v>
      </c>
      <c r="C73" s="107" t="s">
        <v>105</v>
      </c>
      <c r="D73" s="107" t="s">
        <v>406</v>
      </c>
      <c r="E73" s="31">
        <v>129.13147153195462</v>
      </c>
      <c r="F73" s="14" t="s">
        <v>425</v>
      </c>
      <c r="G73" s="19"/>
    </row>
    <row r="74" spans="1:7">
      <c r="A74" s="19">
        <v>72</v>
      </c>
      <c r="B74" s="109" t="s">
        <v>348</v>
      </c>
      <c r="C74" s="100" t="s">
        <v>311</v>
      </c>
      <c r="D74" s="100" t="s">
        <v>406</v>
      </c>
      <c r="E74" s="31">
        <v>125.08007617512685</v>
      </c>
      <c r="F74" s="14" t="s">
        <v>425</v>
      </c>
      <c r="G74" s="19"/>
    </row>
    <row r="75" spans="1:7">
      <c r="A75" s="19">
        <v>73</v>
      </c>
      <c r="B75" s="109" t="s">
        <v>232</v>
      </c>
      <c r="C75" s="100" t="s">
        <v>233</v>
      </c>
      <c r="D75" s="100" t="s">
        <v>406</v>
      </c>
      <c r="E75" s="31">
        <v>121.57217140647084</v>
      </c>
      <c r="F75" s="14" t="s">
        <v>425</v>
      </c>
      <c r="G75" s="19"/>
    </row>
    <row r="76" spans="1:7">
      <c r="A76" s="19">
        <v>74</v>
      </c>
      <c r="B76" s="109" t="s">
        <v>382</v>
      </c>
      <c r="C76" s="100" t="s">
        <v>237</v>
      </c>
      <c r="D76" s="100" t="s">
        <v>406</v>
      </c>
      <c r="E76" s="31">
        <v>120.5095531145337</v>
      </c>
      <c r="F76" s="14" t="s">
        <v>425</v>
      </c>
      <c r="G76" s="19"/>
    </row>
    <row r="77" spans="1:7">
      <c r="A77" s="19">
        <v>75</v>
      </c>
      <c r="B77" s="109" t="s">
        <v>345</v>
      </c>
      <c r="C77" s="107" t="s">
        <v>321</v>
      </c>
      <c r="D77" s="107" t="s">
        <v>406</v>
      </c>
      <c r="E77" s="31">
        <v>118.00841130670861</v>
      </c>
      <c r="F77" s="14" t="s">
        <v>425</v>
      </c>
      <c r="G77" s="19"/>
    </row>
    <row r="78" spans="1:7">
      <c r="A78" s="19">
        <v>76</v>
      </c>
      <c r="B78" s="109" t="s">
        <v>381</v>
      </c>
      <c r="C78" s="100" t="s">
        <v>165</v>
      </c>
      <c r="D78" s="100" t="s">
        <v>415</v>
      </c>
      <c r="E78" s="31">
        <v>116.48205176954878</v>
      </c>
      <c r="F78" s="14" t="s">
        <v>705</v>
      </c>
      <c r="G78" s="19"/>
    </row>
    <row r="79" spans="1:7">
      <c r="A79" s="19">
        <v>77</v>
      </c>
      <c r="B79" s="107" t="s">
        <v>71</v>
      </c>
      <c r="C79" s="108" t="s">
        <v>72</v>
      </c>
      <c r="D79" s="107" t="s">
        <v>404</v>
      </c>
      <c r="E79" s="33">
        <v>98.113180788075937</v>
      </c>
      <c r="F79" s="14" t="s">
        <v>630</v>
      </c>
      <c r="G79" s="100"/>
    </row>
    <row r="80" spans="1:7">
      <c r="A80" s="19">
        <v>78</v>
      </c>
      <c r="B80" s="107" t="s">
        <v>371</v>
      </c>
      <c r="C80" s="108" t="s">
        <v>246</v>
      </c>
      <c r="D80" s="107" t="s">
        <v>404</v>
      </c>
      <c r="E80" s="33">
        <v>85.749129571815629</v>
      </c>
      <c r="F80" s="14" t="s">
        <v>630</v>
      </c>
      <c r="G80" s="100"/>
    </row>
    <row r="81" spans="1:7">
      <c r="A81" s="19">
        <v>79</v>
      </c>
      <c r="B81" s="107" t="s">
        <v>298</v>
      </c>
      <c r="C81" s="108" t="s">
        <v>299</v>
      </c>
      <c r="D81" s="107" t="s">
        <v>404</v>
      </c>
      <c r="E81" s="33">
        <v>85.035787212302765</v>
      </c>
      <c r="F81" s="14" t="s">
        <v>630</v>
      </c>
      <c r="G81" s="100"/>
    </row>
    <row r="82" spans="1:7">
      <c r="A82" s="19">
        <v>80</v>
      </c>
      <c r="B82" s="107" t="s">
        <v>551</v>
      </c>
      <c r="C82" s="108" t="s">
        <v>268</v>
      </c>
      <c r="D82" s="107" t="s">
        <v>404</v>
      </c>
      <c r="E82" s="33">
        <v>84.643176519938919</v>
      </c>
      <c r="F82" s="14" t="s">
        <v>630</v>
      </c>
      <c r="G82" s="100"/>
    </row>
    <row r="83" spans="1:7">
      <c r="A83" s="19">
        <v>81</v>
      </c>
      <c r="B83" s="107" t="s">
        <v>216</v>
      </c>
      <c r="C83" s="108" t="s">
        <v>121</v>
      </c>
      <c r="D83" s="107" t="s">
        <v>404</v>
      </c>
      <c r="E83" s="33">
        <v>82.253281542462076</v>
      </c>
      <c r="F83" s="14" t="s">
        <v>630</v>
      </c>
      <c r="G83" s="100"/>
    </row>
    <row r="84" spans="1:7">
      <c r="A84" s="19">
        <v>82</v>
      </c>
      <c r="B84" s="107" t="s">
        <v>543</v>
      </c>
      <c r="C84" s="108" t="s">
        <v>320</v>
      </c>
      <c r="D84" s="107" t="s">
        <v>404</v>
      </c>
      <c r="E84" s="33">
        <v>60.782250777930557</v>
      </c>
      <c r="F84" s="14" t="s">
        <v>630</v>
      </c>
      <c r="G84" s="100"/>
    </row>
    <row r="85" spans="1:7">
      <c r="A85" s="19">
        <v>83</v>
      </c>
      <c r="B85" s="106" t="s">
        <v>128</v>
      </c>
      <c r="C85" s="20" t="s">
        <v>676</v>
      </c>
      <c r="D85" s="20" t="s">
        <v>638</v>
      </c>
      <c r="E85" s="15">
        <v>120.54127662245017</v>
      </c>
      <c r="F85" s="14" t="s">
        <v>702</v>
      </c>
      <c r="G85" s="20"/>
    </row>
    <row r="86" spans="1:7">
      <c r="A86" s="19">
        <v>84</v>
      </c>
      <c r="B86" s="106" t="s">
        <v>394</v>
      </c>
      <c r="C86" s="20" t="s">
        <v>672</v>
      </c>
      <c r="D86" s="20" t="s">
        <v>638</v>
      </c>
      <c r="E86" s="15">
        <v>119.27085320083606</v>
      </c>
      <c r="F86" s="14" t="s">
        <v>703</v>
      </c>
      <c r="G86" s="20"/>
    </row>
    <row r="87" spans="1:7">
      <c r="A87" s="19">
        <v>85</v>
      </c>
      <c r="B87" s="106" t="s">
        <v>88</v>
      </c>
      <c r="C87" s="20" t="s">
        <v>677</v>
      </c>
      <c r="D87" s="20" t="s">
        <v>638</v>
      </c>
      <c r="E87" s="15">
        <v>116.34388047341074</v>
      </c>
      <c r="F87" s="14" t="s">
        <v>426</v>
      </c>
      <c r="G87" s="20"/>
    </row>
    <row r="88" spans="1:7">
      <c r="A88" s="19">
        <v>86</v>
      </c>
      <c r="B88" s="106" t="s">
        <v>113</v>
      </c>
      <c r="C88" s="20" t="s">
        <v>684</v>
      </c>
      <c r="D88" s="20" t="s">
        <v>638</v>
      </c>
      <c r="E88" s="15">
        <v>112.62795553060189</v>
      </c>
      <c r="F88" s="14" t="s">
        <v>426</v>
      </c>
      <c r="G88" s="20"/>
    </row>
    <row r="89" spans="1:7">
      <c r="A89" s="19">
        <v>87</v>
      </c>
      <c r="B89" s="106" t="s">
        <v>92</v>
      </c>
      <c r="C89" s="14" t="s">
        <v>674</v>
      </c>
      <c r="D89" s="20" t="s">
        <v>638</v>
      </c>
      <c r="E89" s="15">
        <v>111.37345056475712</v>
      </c>
      <c r="F89" s="14" t="s">
        <v>426</v>
      </c>
      <c r="G89" s="20"/>
    </row>
    <row r="90" spans="1:7">
      <c r="A90" s="19">
        <v>88</v>
      </c>
      <c r="B90" s="106" t="s">
        <v>49</v>
      </c>
      <c r="C90" s="20" t="s">
        <v>661</v>
      </c>
      <c r="D90" s="20" t="s">
        <v>638</v>
      </c>
      <c r="E90" s="15">
        <v>111.17227469429008</v>
      </c>
      <c r="F90" s="14" t="s">
        <v>426</v>
      </c>
      <c r="G90" s="20"/>
    </row>
    <row r="91" spans="1:7">
      <c r="A91" s="19">
        <v>89</v>
      </c>
      <c r="B91" s="106" t="s">
        <v>392</v>
      </c>
      <c r="C91" s="20" t="s">
        <v>662</v>
      </c>
      <c r="D91" s="20" t="s">
        <v>638</v>
      </c>
      <c r="E91" s="15">
        <v>108.26110115351202</v>
      </c>
      <c r="F91" s="14" t="s">
        <v>426</v>
      </c>
      <c r="G91" s="20"/>
    </row>
    <row r="92" spans="1:7">
      <c r="A92" s="19">
        <v>90</v>
      </c>
      <c r="B92" s="106" t="s">
        <v>364</v>
      </c>
      <c r="C92" s="20" t="s">
        <v>663</v>
      </c>
      <c r="D92" s="20" t="s">
        <v>638</v>
      </c>
      <c r="E92" s="15">
        <v>107.66489755241747</v>
      </c>
      <c r="F92" s="14" t="s">
        <v>426</v>
      </c>
      <c r="G92" s="20"/>
    </row>
    <row r="93" spans="1:7">
      <c r="A93" s="19">
        <v>91</v>
      </c>
      <c r="B93" s="106" t="s">
        <v>63</v>
      </c>
      <c r="C93" s="20" t="s">
        <v>670</v>
      </c>
      <c r="D93" s="20" t="s">
        <v>638</v>
      </c>
      <c r="E93" s="15">
        <v>107.39131602536654</v>
      </c>
      <c r="F93" s="14" t="s">
        <v>426</v>
      </c>
      <c r="G93" s="20"/>
    </row>
    <row r="94" spans="1:7">
      <c r="A94" s="19">
        <v>92</v>
      </c>
      <c r="B94" s="106" t="s">
        <v>163</v>
      </c>
      <c r="C94" s="20" t="s">
        <v>681</v>
      </c>
      <c r="D94" s="20" t="s">
        <v>638</v>
      </c>
      <c r="E94" s="15">
        <v>104.13996083297648</v>
      </c>
      <c r="F94" s="14" t="s">
        <v>426</v>
      </c>
      <c r="G94" s="20"/>
    </row>
    <row r="95" spans="1:7">
      <c r="A95" s="19">
        <v>93</v>
      </c>
      <c r="B95" s="106" t="s">
        <v>133</v>
      </c>
      <c r="C95" s="20" t="s">
        <v>678</v>
      </c>
      <c r="D95" s="20" t="s">
        <v>638</v>
      </c>
      <c r="E95" s="15">
        <v>101.11457845707655</v>
      </c>
      <c r="F95" s="14" t="s">
        <v>426</v>
      </c>
      <c r="G95" s="20"/>
    </row>
    <row r="96" spans="1:7">
      <c r="A96" s="19">
        <v>94</v>
      </c>
      <c r="B96" s="106" t="s">
        <v>291</v>
      </c>
      <c r="C96" s="14" t="s">
        <v>668</v>
      </c>
      <c r="D96" s="20" t="s">
        <v>638</v>
      </c>
      <c r="E96" s="15">
        <v>98.975447700657512</v>
      </c>
      <c r="F96" s="14" t="s">
        <v>426</v>
      </c>
      <c r="G96" s="20"/>
    </row>
    <row r="97" spans="1:7">
      <c r="A97" s="19">
        <v>95</v>
      </c>
      <c r="B97" s="106" t="s">
        <v>366</v>
      </c>
      <c r="C97" s="14" t="s">
        <v>679</v>
      </c>
      <c r="D97" s="20" t="s">
        <v>638</v>
      </c>
      <c r="E97" s="15">
        <v>88.339239657680622</v>
      </c>
      <c r="F97" s="14" t="s">
        <v>426</v>
      </c>
      <c r="G97" s="20"/>
    </row>
    <row r="98" spans="1:7">
      <c r="A98" s="19">
        <v>96</v>
      </c>
      <c r="B98" s="106" t="s">
        <v>544</v>
      </c>
      <c r="C98" s="20" t="s">
        <v>675</v>
      </c>
      <c r="D98" s="20" t="s">
        <v>638</v>
      </c>
      <c r="E98" s="15">
        <v>87.322227526941049</v>
      </c>
      <c r="F98" s="14" t="s">
        <v>426</v>
      </c>
      <c r="G98" s="20"/>
    </row>
    <row r="99" spans="1:7">
      <c r="A99" s="19">
        <v>97</v>
      </c>
      <c r="B99" s="106" t="s">
        <v>94</v>
      </c>
      <c r="C99" s="14" t="s">
        <v>680</v>
      </c>
      <c r="D99" s="20" t="s">
        <v>638</v>
      </c>
      <c r="E99" s="15">
        <v>84.29263827260435</v>
      </c>
      <c r="F99" s="14" t="s">
        <v>426</v>
      </c>
      <c r="G99" s="14"/>
    </row>
    <row r="100" spans="1:7">
      <c r="A100" s="19">
        <v>98</v>
      </c>
      <c r="B100" s="106" t="s">
        <v>287</v>
      </c>
      <c r="C100" s="20" t="s">
        <v>686</v>
      </c>
      <c r="D100" s="20" t="s">
        <v>638</v>
      </c>
      <c r="E100" s="15">
        <v>80.582970433775301</v>
      </c>
      <c r="F100" s="14" t="s">
        <v>426</v>
      </c>
      <c r="G100" s="20"/>
    </row>
    <row r="101" spans="1:7">
      <c r="A101" s="19">
        <v>99</v>
      </c>
      <c r="B101" s="106" t="s">
        <v>385</v>
      </c>
      <c r="C101" s="20" t="s">
        <v>683</v>
      </c>
      <c r="D101" s="20" t="s">
        <v>638</v>
      </c>
      <c r="E101" s="15">
        <v>79.995372593022282</v>
      </c>
      <c r="F101" s="14" t="s">
        <v>426</v>
      </c>
      <c r="G101" s="20"/>
    </row>
    <row r="102" spans="1:7">
      <c r="A102" s="19">
        <v>100</v>
      </c>
      <c r="B102" s="106" t="s">
        <v>391</v>
      </c>
      <c r="C102" s="20" t="s">
        <v>688</v>
      </c>
      <c r="D102" s="20" t="s">
        <v>638</v>
      </c>
      <c r="E102" s="15">
        <v>74.839778572147395</v>
      </c>
      <c r="F102" s="14" t="s">
        <v>426</v>
      </c>
      <c r="G102" s="20"/>
    </row>
    <row r="103" spans="1:7">
      <c r="A103" s="19">
        <v>101</v>
      </c>
      <c r="B103" s="106" t="s">
        <v>161</v>
      </c>
      <c r="C103" s="20" t="s">
        <v>687</v>
      </c>
      <c r="D103" s="20" t="s">
        <v>638</v>
      </c>
      <c r="E103" s="15">
        <v>64.498459765052331</v>
      </c>
      <c r="F103" s="14" t="s">
        <v>426</v>
      </c>
      <c r="G103" s="20"/>
    </row>
    <row r="104" spans="1:7">
      <c r="A104" s="19">
        <v>102</v>
      </c>
      <c r="B104" s="106" t="s">
        <v>288</v>
      </c>
      <c r="C104" s="20" t="s">
        <v>690</v>
      </c>
      <c r="D104" s="20" t="s">
        <v>638</v>
      </c>
      <c r="E104" s="15">
        <v>62.666151540784796</v>
      </c>
      <c r="F104" s="14" t="s">
        <v>426</v>
      </c>
      <c r="G104" s="20"/>
    </row>
    <row r="105" spans="1:7">
      <c r="A105" s="19">
        <v>103</v>
      </c>
      <c r="B105" s="106" t="s">
        <v>147</v>
      </c>
      <c r="C105" s="20" t="s">
        <v>689</v>
      </c>
      <c r="D105" s="20" t="s">
        <v>638</v>
      </c>
      <c r="E105" s="15">
        <v>60.434429456728765</v>
      </c>
      <c r="F105" s="14" t="s">
        <v>426</v>
      </c>
      <c r="G105" s="20"/>
    </row>
    <row r="106" spans="1:7" ht="16.5" customHeight="1">
      <c r="A106" s="19">
        <v>104</v>
      </c>
      <c r="B106" s="106" t="s">
        <v>106</v>
      </c>
      <c r="C106" s="20" t="s">
        <v>107</v>
      </c>
      <c r="D106" s="20" t="s">
        <v>638</v>
      </c>
      <c r="E106" s="15">
        <v>42.703197296371613</v>
      </c>
      <c r="F106" s="14" t="s">
        <v>426</v>
      </c>
      <c r="G106" s="20"/>
    </row>
    <row r="107" spans="1:7">
      <c r="A107" s="19">
        <v>105</v>
      </c>
      <c r="B107" s="109" t="s">
        <v>126</v>
      </c>
      <c r="C107" s="100" t="s">
        <v>127</v>
      </c>
      <c r="D107" s="100" t="s">
        <v>406</v>
      </c>
      <c r="E107" s="31">
        <v>229.5877804123455</v>
      </c>
      <c r="F107" s="14" t="s">
        <v>702</v>
      </c>
      <c r="G107" s="14" t="s">
        <v>704</v>
      </c>
    </row>
    <row r="108" spans="1:7">
      <c r="A108" s="19">
        <v>106</v>
      </c>
      <c r="B108" s="109" t="s">
        <v>538</v>
      </c>
      <c r="C108" s="100" t="s">
        <v>294</v>
      </c>
      <c r="D108" s="100" t="s">
        <v>406</v>
      </c>
      <c r="E108" s="31">
        <v>114.23803938881565</v>
      </c>
      <c r="F108" s="14" t="s">
        <v>426</v>
      </c>
      <c r="G108" s="19"/>
    </row>
    <row r="109" spans="1:7">
      <c r="A109" s="19">
        <v>107</v>
      </c>
      <c r="B109" s="109" t="s">
        <v>47</v>
      </c>
      <c r="C109" s="107" t="s">
        <v>48</v>
      </c>
      <c r="D109" s="107" t="s">
        <v>406</v>
      </c>
      <c r="E109" s="31">
        <v>113.58104909320227</v>
      </c>
      <c r="F109" s="14" t="s">
        <v>426</v>
      </c>
      <c r="G109" s="19"/>
    </row>
    <row r="110" spans="1:7">
      <c r="A110" s="19">
        <v>108</v>
      </c>
      <c r="B110" s="109" t="s">
        <v>545</v>
      </c>
      <c r="C110" s="107" t="s">
        <v>323</v>
      </c>
      <c r="D110" s="107" t="s">
        <v>406</v>
      </c>
      <c r="E110" s="31">
        <v>111.10359752411033</v>
      </c>
      <c r="F110" s="14" t="s">
        <v>426</v>
      </c>
      <c r="G110" s="19"/>
    </row>
    <row r="111" spans="1:7">
      <c r="A111" s="19">
        <v>109</v>
      </c>
      <c r="B111" s="109" t="s">
        <v>374</v>
      </c>
      <c r="C111" s="100" t="s">
        <v>280</v>
      </c>
      <c r="D111" s="100" t="s">
        <v>406</v>
      </c>
      <c r="E111" s="31">
        <v>110.47019772226031</v>
      </c>
      <c r="F111" s="14" t="s">
        <v>426</v>
      </c>
      <c r="G111" s="19"/>
    </row>
    <row r="112" spans="1:7">
      <c r="A112" s="19">
        <v>110</v>
      </c>
      <c r="B112" s="109" t="s">
        <v>386</v>
      </c>
      <c r="C112" s="100" t="s">
        <v>202</v>
      </c>
      <c r="D112" s="100" t="s">
        <v>415</v>
      </c>
      <c r="E112" s="31">
        <v>109.43696389085267</v>
      </c>
      <c r="F112" s="14" t="s">
        <v>426</v>
      </c>
      <c r="G112" s="19"/>
    </row>
    <row r="113" spans="1:7">
      <c r="A113" s="19">
        <v>111</v>
      </c>
      <c r="B113" s="109" t="s">
        <v>87</v>
      </c>
      <c r="C113" s="100" t="s">
        <v>205</v>
      </c>
      <c r="D113" s="100" t="s">
        <v>406</v>
      </c>
      <c r="E113" s="31">
        <v>108.07681679047637</v>
      </c>
      <c r="F113" s="14" t="s">
        <v>426</v>
      </c>
      <c r="G113" s="19"/>
    </row>
    <row r="114" spans="1:7">
      <c r="A114" s="19">
        <v>112</v>
      </c>
      <c r="B114" s="109" t="s">
        <v>149</v>
      </c>
      <c r="C114" s="107" t="s">
        <v>150</v>
      </c>
      <c r="D114" s="107" t="s">
        <v>406</v>
      </c>
      <c r="E114" s="31">
        <v>108.00309245910242</v>
      </c>
      <c r="F114" s="14" t="s">
        <v>426</v>
      </c>
      <c r="G114" s="19"/>
    </row>
    <row r="115" spans="1:7">
      <c r="A115" s="19">
        <v>113</v>
      </c>
      <c r="B115" s="109" t="s">
        <v>124</v>
      </c>
      <c r="C115" s="100" t="s">
        <v>125</v>
      </c>
      <c r="D115" s="100" t="s">
        <v>406</v>
      </c>
      <c r="E115" s="31">
        <v>106.37105035419812</v>
      </c>
      <c r="F115" s="14" t="s">
        <v>426</v>
      </c>
      <c r="G115" s="19"/>
    </row>
    <row r="116" spans="1:7">
      <c r="A116" s="19">
        <v>114</v>
      </c>
      <c r="B116" s="109" t="s">
        <v>102</v>
      </c>
      <c r="C116" s="107" t="s">
        <v>103</v>
      </c>
      <c r="D116" s="107" t="s">
        <v>406</v>
      </c>
      <c r="E116" s="31">
        <v>105.49050267035508</v>
      </c>
      <c r="F116" s="14" t="s">
        <v>426</v>
      </c>
      <c r="G116" s="19"/>
    </row>
    <row r="117" spans="1:7">
      <c r="A117" s="19">
        <v>115</v>
      </c>
      <c r="B117" s="109" t="s">
        <v>347</v>
      </c>
      <c r="C117" s="107" t="s">
        <v>310</v>
      </c>
      <c r="D117" s="107" t="s">
        <v>406</v>
      </c>
      <c r="E117" s="31">
        <v>105.32647220245101</v>
      </c>
      <c r="F117" s="14" t="s">
        <v>426</v>
      </c>
      <c r="G117" s="19"/>
    </row>
    <row r="118" spans="1:7">
      <c r="A118" s="19">
        <v>116</v>
      </c>
      <c r="B118" s="109" t="s">
        <v>153</v>
      </c>
      <c r="C118" s="107" t="s">
        <v>154</v>
      </c>
      <c r="D118" s="107" t="s">
        <v>406</v>
      </c>
      <c r="E118" s="31">
        <v>104.69009814383968</v>
      </c>
      <c r="F118" s="14" t="s">
        <v>426</v>
      </c>
      <c r="G118" s="19"/>
    </row>
    <row r="119" spans="1:7">
      <c r="A119" s="19">
        <v>117</v>
      </c>
      <c r="B119" s="109" t="s">
        <v>346</v>
      </c>
      <c r="C119" s="100" t="s">
        <v>324</v>
      </c>
      <c r="D119" s="100" t="s">
        <v>406</v>
      </c>
      <c r="E119" s="31">
        <v>95.219613857827667</v>
      </c>
      <c r="F119" s="14" t="s">
        <v>426</v>
      </c>
      <c r="G119" s="19"/>
    </row>
    <row r="120" spans="1:7">
      <c r="A120" s="19">
        <v>118</v>
      </c>
      <c r="B120" s="109" t="s">
        <v>6</v>
      </c>
      <c r="C120" s="100" t="s">
        <v>7</v>
      </c>
      <c r="D120" s="100" t="s">
        <v>406</v>
      </c>
      <c r="E120" s="31">
        <v>93.560279154954131</v>
      </c>
      <c r="F120" s="14" t="s">
        <v>426</v>
      </c>
      <c r="G120" s="19"/>
    </row>
    <row r="121" spans="1:7">
      <c r="A121" s="19">
        <v>119</v>
      </c>
      <c r="B121" s="109" t="s">
        <v>360</v>
      </c>
      <c r="C121" s="107" t="s">
        <v>224</v>
      </c>
      <c r="D121" s="107" t="s">
        <v>406</v>
      </c>
      <c r="E121" s="31">
        <v>93.538813829264186</v>
      </c>
      <c r="F121" s="14" t="s">
        <v>426</v>
      </c>
      <c r="G121" s="19"/>
    </row>
    <row r="122" spans="1:7">
      <c r="A122" s="19">
        <v>120</v>
      </c>
      <c r="B122" s="109" t="s">
        <v>359</v>
      </c>
      <c r="C122" s="100" t="s">
        <v>211</v>
      </c>
      <c r="D122" s="100" t="s">
        <v>406</v>
      </c>
      <c r="E122" s="31">
        <v>92.64736821082812</v>
      </c>
      <c r="F122" s="14" t="s">
        <v>426</v>
      </c>
      <c r="G122" s="19"/>
    </row>
    <row r="123" spans="1:7">
      <c r="A123" s="19">
        <v>121</v>
      </c>
      <c r="B123" s="109" t="s">
        <v>25</v>
      </c>
      <c r="C123" s="100" t="s">
        <v>26</v>
      </c>
      <c r="D123" s="100" t="s">
        <v>406</v>
      </c>
      <c r="E123" s="31">
        <v>92.446530486461512</v>
      </c>
      <c r="F123" s="14" t="s">
        <v>426</v>
      </c>
      <c r="G123" s="19"/>
    </row>
    <row r="124" spans="1:7">
      <c r="A124" s="19">
        <v>122</v>
      </c>
      <c r="B124" s="109" t="s">
        <v>399</v>
      </c>
      <c r="C124" s="100" t="s">
        <v>199</v>
      </c>
      <c r="D124" s="100" t="s">
        <v>406</v>
      </c>
      <c r="E124" s="31">
        <v>85.102233982942977</v>
      </c>
      <c r="F124" s="14" t="s">
        <v>426</v>
      </c>
      <c r="G124" s="19"/>
    </row>
    <row r="125" spans="1:7">
      <c r="A125" s="19">
        <v>123</v>
      </c>
      <c r="B125" s="109" t="s">
        <v>390</v>
      </c>
      <c r="C125" s="100" t="s">
        <v>203</v>
      </c>
      <c r="D125" s="100" t="s">
        <v>406</v>
      </c>
      <c r="E125" s="31">
        <v>83.050907687306534</v>
      </c>
      <c r="F125" s="14" t="s">
        <v>426</v>
      </c>
      <c r="G125" s="19"/>
    </row>
    <row r="126" spans="1:7">
      <c r="A126" s="19">
        <v>124</v>
      </c>
      <c r="B126" s="109" t="s">
        <v>396</v>
      </c>
      <c r="C126" s="100" t="s">
        <v>5</v>
      </c>
      <c r="D126" s="100" t="s">
        <v>406</v>
      </c>
      <c r="E126" s="31">
        <v>81.784579689915859</v>
      </c>
      <c r="F126" s="14" t="s">
        <v>426</v>
      </c>
      <c r="G126" s="19"/>
    </row>
    <row r="127" spans="1:7">
      <c r="A127" s="19">
        <v>125</v>
      </c>
      <c r="B127" s="109" t="s">
        <v>388</v>
      </c>
      <c r="C127" s="100" t="s">
        <v>295</v>
      </c>
      <c r="D127" s="100" t="s">
        <v>406</v>
      </c>
      <c r="E127" s="31">
        <v>80.317606788507533</v>
      </c>
      <c r="F127" s="14" t="s">
        <v>426</v>
      </c>
      <c r="G127" s="19"/>
    </row>
    <row r="128" spans="1:7">
      <c r="A128" s="19">
        <v>126</v>
      </c>
      <c r="B128" s="109" t="s">
        <v>398</v>
      </c>
      <c r="C128" s="100" t="s">
        <v>173</v>
      </c>
      <c r="D128" s="100" t="s">
        <v>406</v>
      </c>
      <c r="E128" s="31">
        <v>73.922921241345847</v>
      </c>
      <c r="F128" s="14" t="s">
        <v>426</v>
      </c>
      <c r="G128" s="19"/>
    </row>
    <row r="129" spans="1:7">
      <c r="A129" s="19">
        <v>127</v>
      </c>
      <c r="B129" s="107" t="s">
        <v>247</v>
      </c>
      <c r="C129" s="108" t="s">
        <v>248</v>
      </c>
      <c r="D129" s="107" t="s">
        <v>404</v>
      </c>
      <c r="E129" s="33">
        <v>37.886313162612602</v>
      </c>
      <c r="F129" s="14" t="s">
        <v>633</v>
      </c>
      <c r="G129" s="100" t="s">
        <v>631</v>
      </c>
    </row>
    <row r="130" spans="1:7">
      <c r="A130" s="19">
        <v>128</v>
      </c>
      <c r="B130" s="107" t="s">
        <v>79</v>
      </c>
      <c r="C130" s="108" t="s">
        <v>80</v>
      </c>
      <c r="D130" s="107" t="s">
        <v>404</v>
      </c>
      <c r="E130" s="33">
        <v>375.7401315789474</v>
      </c>
      <c r="F130" s="14" t="s">
        <v>628</v>
      </c>
      <c r="G130" s="100" t="s">
        <v>636</v>
      </c>
    </row>
    <row r="131" spans="1:7">
      <c r="A131" s="19">
        <v>129</v>
      </c>
      <c r="B131" s="109">
        <v>42036</v>
      </c>
      <c r="C131" s="109" t="s">
        <v>482</v>
      </c>
      <c r="D131" s="100"/>
      <c r="E131" s="31"/>
      <c r="F131" s="110" t="s">
        <v>422</v>
      </c>
      <c r="G131" s="112" t="s">
        <v>699</v>
      </c>
    </row>
    <row r="132" spans="1:7">
      <c r="A132" s="19">
        <v>130</v>
      </c>
      <c r="B132" s="109">
        <v>42020</v>
      </c>
      <c r="C132" s="109" t="s">
        <v>483</v>
      </c>
      <c r="D132" s="100"/>
      <c r="E132" s="31"/>
      <c r="F132" s="110" t="s">
        <v>422</v>
      </c>
      <c r="G132" s="107" t="s">
        <v>423</v>
      </c>
    </row>
    <row r="133" spans="1:7">
      <c r="A133" s="19">
        <v>131</v>
      </c>
      <c r="B133" s="111">
        <v>41957</v>
      </c>
      <c r="C133" s="109" t="s">
        <v>487</v>
      </c>
      <c r="D133" s="100"/>
      <c r="E133" s="31"/>
      <c r="F133" s="110" t="s">
        <v>422</v>
      </c>
      <c r="G133" s="107" t="s">
        <v>423</v>
      </c>
    </row>
    <row r="134" spans="1:7">
      <c r="A134" s="19">
        <v>132</v>
      </c>
      <c r="B134" s="109">
        <v>42014</v>
      </c>
      <c r="C134" s="109" t="s">
        <v>488</v>
      </c>
      <c r="D134" s="100"/>
      <c r="E134" s="31"/>
      <c r="F134" s="110" t="s">
        <v>422</v>
      </c>
      <c r="G134" s="107" t="s">
        <v>423</v>
      </c>
    </row>
    <row r="135" spans="1:7">
      <c r="A135" s="19">
        <v>133</v>
      </c>
      <c r="B135" s="109" t="s">
        <v>541</v>
      </c>
      <c r="C135" s="109" t="s">
        <v>331</v>
      </c>
      <c r="D135" s="100"/>
      <c r="E135" s="31"/>
      <c r="F135" s="110" t="s">
        <v>422</v>
      </c>
      <c r="G135" s="107" t="s">
        <v>423</v>
      </c>
    </row>
    <row r="136" spans="1:7">
      <c r="A136" s="19">
        <v>134</v>
      </c>
      <c r="B136" s="109">
        <v>41964</v>
      </c>
      <c r="C136" s="109" t="s">
        <v>492</v>
      </c>
      <c r="D136" s="100"/>
      <c r="E136" s="31"/>
      <c r="F136" s="110" t="s">
        <v>422</v>
      </c>
      <c r="G136" s="107" t="s">
        <v>423</v>
      </c>
    </row>
    <row r="137" spans="1:7">
      <c r="A137" s="19">
        <v>135</v>
      </c>
      <c r="B137" s="109" t="s">
        <v>547</v>
      </c>
      <c r="C137" s="109" t="s">
        <v>493</v>
      </c>
      <c r="D137" s="100"/>
      <c r="E137" s="31"/>
      <c r="F137" s="110" t="s">
        <v>422</v>
      </c>
      <c r="G137" s="107" t="s">
        <v>423</v>
      </c>
    </row>
    <row r="138" spans="1:7">
      <c r="A138" s="19">
        <v>136</v>
      </c>
      <c r="B138" s="109" t="s">
        <v>550</v>
      </c>
      <c r="C138" s="109" t="s">
        <v>330</v>
      </c>
      <c r="D138" s="100"/>
      <c r="E138" s="31"/>
      <c r="F138" s="110" t="s">
        <v>422</v>
      </c>
      <c r="G138" s="107" t="s">
        <v>423</v>
      </c>
    </row>
    <row r="139" spans="1:7">
      <c r="A139" s="19">
        <v>137</v>
      </c>
      <c r="B139" s="109">
        <v>41958</v>
      </c>
      <c r="C139" s="109" t="s">
        <v>496</v>
      </c>
      <c r="D139" s="100"/>
      <c r="E139" s="31"/>
      <c r="F139" s="110" t="s">
        <v>422</v>
      </c>
      <c r="G139" s="107" t="s">
        <v>423</v>
      </c>
    </row>
    <row r="140" spans="1:7">
      <c r="A140" s="19">
        <v>138</v>
      </c>
      <c r="B140" s="109">
        <v>41968</v>
      </c>
      <c r="C140" s="109" t="s">
        <v>497</v>
      </c>
      <c r="D140" s="100"/>
      <c r="E140" s="31"/>
      <c r="F140" s="110" t="s">
        <v>422</v>
      </c>
      <c r="G140" s="107" t="s">
        <v>423</v>
      </c>
    </row>
    <row r="141" spans="1:7">
      <c r="A141" s="19">
        <v>139</v>
      </c>
      <c r="B141" s="109">
        <v>42027</v>
      </c>
      <c r="C141" s="109" t="s">
        <v>498</v>
      </c>
      <c r="D141" s="100"/>
      <c r="E141" s="31"/>
      <c r="F141" s="110" t="s">
        <v>422</v>
      </c>
      <c r="G141" s="107" t="s">
        <v>423</v>
      </c>
    </row>
    <row r="142" spans="1:7">
      <c r="A142" s="19">
        <v>140</v>
      </c>
      <c r="B142" s="109">
        <v>42063</v>
      </c>
      <c r="C142" s="109" t="s">
        <v>499</v>
      </c>
      <c r="D142" s="100"/>
      <c r="E142" s="31"/>
      <c r="F142" s="110" t="s">
        <v>422</v>
      </c>
      <c r="G142" s="107" t="s">
        <v>423</v>
      </c>
    </row>
    <row r="143" spans="1:7">
      <c r="A143" s="19">
        <v>141</v>
      </c>
      <c r="B143" s="109">
        <v>41930</v>
      </c>
      <c r="C143" s="109" t="s">
        <v>503</v>
      </c>
      <c r="D143" s="100"/>
      <c r="E143" s="31"/>
      <c r="F143" s="110" t="s">
        <v>422</v>
      </c>
      <c r="G143" s="107" t="s">
        <v>423</v>
      </c>
    </row>
    <row r="144" spans="1:7">
      <c r="A144" s="19">
        <v>142</v>
      </c>
      <c r="B144" s="109">
        <v>41908</v>
      </c>
      <c r="C144" s="109" t="s">
        <v>335</v>
      </c>
      <c r="D144" s="100"/>
      <c r="E144" s="31"/>
      <c r="F144" s="110" t="s">
        <v>422</v>
      </c>
      <c r="G144" s="107" t="s">
        <v>423</v>
      </c>
    </row>
    <row r="145" spans="1:7">
      <c r="A145" s="19">
        <v>143</v>
      </c>
      <c r="B145" s="109">
        <v>41962</v>
      </c>
      <c r="C145" s="109" t="s">
        <v>505</v>
      </c>
      <c r="D145" s="100"/>
      <c r="E145" s="31"/>
      <c r="F145" s="110" t="s">
        <v>422</v>
      </c>
      <c r="G145" s="107" t="s">
        <v>423</v>
      </c>
    </row>
    <row r="146" spans="1:7">
      <c r="A146" s="19">
        <v>144</v>
      </c>
      <c r="B146" s="109">
        <v>41973</v>
      </c>
      <c r="C146" s="109" t="s">
        <v>506</v>
      </c>
      <c r="D146" s="100"/>
      <c r="E146" s="31"/>
      <c r="F146" s="110" t="s">
        <v>422</v>
      </c>
      <c r="G146" s="107" t="s">
        <v>423</v>
      </c>
    </row>
    <row r="147" spans="1:7">
      <c r="A147" s="19">
        <v>145</v>
      </c>
      <c r="B147" s="109">
        <v>42071</v>
      </c>
      <c r="C147" s="109" t="s">
        <v>507</v>
      </c>
      <c r="D147" s="100"/>
      <c r="E147" s="31"/>
      <c r="F147" s="110" t="s">
        <v>422</v>
      </c>
      <c r="G147" s="107" t="s">
        <v>423</v>
      </c>
    </row>
    <row r="148" spans="1:7">
      <c r="A148" s="19">
        <v>146</v>
      </c>
      <c r="B148" s="109" t="s">
        <v>552</v>
      </c>
      <c r="C148" s="109" t="s">
        <v>332</v>
      </c>
      <c r="D148" s="100"/>
      <c r="E148" s="31"/>
      <c r="F148" s="110" t="s">
        <v>422</v>
      </c>
      <c r="G148" s="107" t="s">
        <v>423</v>
      </c>
    </row>
    <row r="149" spans="1:7">
      <c r="A149" s="19">
        <v>147</v>
      </c>
      <c r="B149" s="109" t="s">
        <v>553</v>
      </c>
      <c r="C149" s="109" t="s">
        <v>513</v>
      </c>
      <c r="D149" s="100"/>
      <c r="E149" s="31"/>
      <c r="F149" s="110" t="s">
        <v>422</v>
      </c>
      <c r="G149" s="107" t="s">
        <v>423</v>
      </c>
    </row>
    <row r="150" spans="1:7">
      <c r="A150" s="19">
        <v>148</v>
      </c>
      <c r="B150" s="109">
        <v>42040</v>
      </c>
      <c r="C150" s="109" t="s">
        <v>514</v>
      </c>
      <c r="D150" s="100"/>
      <c r="E150" s="31"/>
      <c r="F150" s="110" t="s">
        <v>422</v>
      </c>
      <c r="G150" s="107" t="s">
        <v>423</v>
      </c>
    </row>
    <row r="151" spans="1:7">
      <c r="A151" s="19">
        <v>149</v>
      </c>
      <c r="B151" s="109">
        <v>41942</v>
      </c>
      <c r="C151" s="109" t="s">
        <v>519</v>
      </c>
      <c r="D151" s="100"/>
      <c r="E151" s="31"/>
      <c r="F151" s="110" t="s">
        <v>422</v>
      </c>
      <c r="G151" s="107" t="s">
        <v>423</v>
      </c>
    </row>
    <row r="152" spans="1:7">
      <c r="A152" s="19">
        <v>150</v>
      </c>
      <c r="B152" s="109">
        <v>42042</v>
      </c>
      <c r="C152" s="109" t="s">
        <v>520</v>
      </c>
      <c r="D152" s="100"/>
      <c r="E152" s="31"/>
      <c r="F152" s="110" t="s">
        <v>422</v>
      </c>
      <c r="G152" s="107" t="s">
        <v>423</v>
      </c>
    </row>
    <row r="153" spans="1:7">
      <c r="A153" s="19">
        <v>151</v>
      </c>
      <c r="B153" s="109">
        <v>42007</v>
      </c>
      <c r="C153" s="109" t="s">
        <v>523</v>
      </c>
      <c r="D153" s="100"/>
      <c r="E153" s="31"/>
      <c r="F153" s="110" t="s">
        <v>422</v>
      </c>
      <c r="G153" s="107" t="s">
        <v>423</v>
      </c>
    </row>
    <row r="154" spans="1:7">
      <c r="A154" s="19">
        <v>152</v>
      </c>
      <c r="B154" s="109">
        <v>41985</v>
      </c>
      <c r="C154" s="109" t="s">
        <v>527</v>
      </c>
      <c r="D154" s="100"/>
      <c r="E154" s="31"/>
      <c r="F154" s="110" t="s">
        <v>422</v>
      </c>
      <c r="G154" s="107" t="s">
        <v>423</v>
      </c>
    </row>
    <row r="155" spans="1:7">
      <c r="A155" s="19">
        <v>153</v>
      </c>
      <c r="B155" s="109">
        <v>41934</v>
      </c>
      <c r="C155" s="109" t="s">
        <v>531</v>
      </c>
      <c r="D155" s="100"/>
      <c r="E155" s="31"/>
      <c r="F155" s="110" t="s">
        <v>422</v>
      </c>
      <c r="G155" s="107" t="s">
        <v>423</v>
      </c>
    </row>
    <row r="156" spans="1:7">
      <c r="A156" s="19">
        <v>154</v>
      </c>
      <c r="B156" s="109" t="s">
        <v>548</v>
      </c>
      <c r="C156" s="109" t="s">
        <v>494</v>
      </c>
      <c r="D156" s="100"/>
      <c r="E156" s="31"/>
      <c r="F156" s="110" t="s">
        <v>422</v>
      </c>
      <c r="G156" s="107" t="s">
        <v>423</v>
      </c>
    </row>
    <row r="157" spans="1:7">
      <c r="A157" s="22"/>
      <c r="B157" s="29"/>
      <c r="C157" s="30"/>
      <c r="D157" s="29"/>
      <c r="E157" s="32"/>
      <c r="F157" s="17"/>
      <c r="G157" s="22"/>
    </row>
    <row r="158" spans="1:7">
      <c r="A158" s="22"/>
      <c r="B158" s="126" t="s">
        <v>427</v>
      </c>
      <c r="C158" s="126"/>
      <c r="D158" s="126"/>
      <c r="E158" s="126"/>
      <c r="F158" s="17"/>
      <c r="G158" s="22"/>
    </row>
    <row r="159" spans="1:7">
      <c r="A159" s="22"/>
      <c r="B159" s="22"/>
      <c r="C159" s="23"/>
      <c r="D159" s="24"/>
      <c r="E159" s="22"/>
      <c r="F159" s="27"/>
      <c r="G159" s="22"/>
    </row>
    <row r="160" spans="1:7">
      <c r="C160" s="23"/>
      <c r="F160" s="27"/>
    </row>
    <row r="161" spans="3:7">
      <c r="C161" s="124" t="s">
        <v>428</v>
      </c>
      <c r="D161" s="124"/>
      <c r="E161" s="124"/>
      <c r="F161" s="124"/>
      <c r="G161" s="124"/>
    </row>
    <row r="162" spans="3:7">
      <c r="C162" s="1"/>
    </row>
  </sheetData>
  <mergeCells count="3">
    <mergeCell ref="C161:G161"/>
    <mergeCell ref="A1:G1"/>
    <mergeCell ref="B158:E158"/>
  </mergeCells>
  <phoneticPr fontId="24" type="noConversion"/>
  <pageMargins left="0.59055118110236227" right="0.59055118110236227" top="0.59055118110236227" bottom="0.59055118110236227" header="0.31496062992125984" footer="0.31496062992125984"/>
  <pageSetup paperSize="9" orientation="portrait" verticalDpi="0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成绩明细表</vt:lpstr>
      <vt:lpstr>职称信息表</vt:lpstr>
      <vt:lpstr>工作量</vt:lpstr>
      <vt:lpstr>研究生理论课工作量</vt:lpstr>
      <vt:lpstr>成绩汇总表（交教务处）</vt:lpstr>
      <vt:lpstr>'成绩汇总表（交教务处）'!Print_Titles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</dc:creator>
  <cp:lastModifiedBy>ryan</cp:lastModifiedBy>
  <cp:lastPrinted>2018-10-16T02:42:21Z</cp:lastPrinted>
  <dcterms:created xsi:type="dcterms:W3CDTF">2013-06-18T02:18:01Z</dcterms:created>
  <dcterms:modified xsi:type="dcterms:W3CDTF">2022-05-10T16:57:10Z</dcterms:modified>
</cp:coreProperties>
</file>