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2022\彭老师\历史数据\业绩考核\"/>
    </mc:Choice>
  </mc:AlternateContent>
  <xr:revisionPtr revIDLastSave="0" documentId="13_ncr:1_{69C40D6B-BE2C-4B70-B1FD-645310A6C50F}" xr6:coauthVersionLast="47" xr6:coauthVersionMax="47" xr10:uidLastSave="{00000000-0000-0000-0000-000000000000}"/>
  <bookViews>
    <workbookView xWindow="38280" yWindow="-120" windowWidth="29040" windowHeight="16440" tabRatio="786" xr2:uid="{00000000-000D-0000-FFFF-FFFF00000000}"/>
  </bookViews>
  <sheets>
    <sheet name="成绩明细表" sheetId="15" r:id="rId1"/>
    <sheet name="职称信息表" sheetId="16" r:id="rId2"/>
    <sheet name="工作量" sheetId="2" r:id="rId3"/>
    <sheet name="研究生理论课工作量" sheetId="20" r:id="rId4"/>
    <sheet name="成绩汇总表（交教务处）" sheetId="13" r:id="rId5"/>
  </sheets>
  <definedNames>
    <definedName name="_xlnm._FilterDatabase" localSheetId="4" hidden="1">'成绩汇总表（交教务处）'!$A$2:$G$123</definedName>
    <definedName name="_xlnm._FilterDatabase" localSheetId="0" hidden="1">成绩明细表!$A$2:$AK$93</definedName>
    <definedName name="_xlnm._FilterDatabase" localSheetId="2" hidden="1">工作量!$A$2:$O$172</definedName>
    <definedName name="_xlnm._FilterDatabase" localSheetId="1" hidden="1">职称信息表!#REF!</definedName>
    <definedName name="_xlnm.Print_Titles" localSheetId="4">'成绩汇总表（交教务处）'!$2:$2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" i="15" l="1"/>
  <c r="E3" i="15"/>
  <c r="F81" i="15"/>
  <c r="F45" i="15"/>
  <c r="W48" i="15"/>
  <c r="AH112" i="15"/>
  <c r="AH116" i="15"/>
  <c r="AH58" i="15"/>
  <c r="AH61" i="15"/>
  <c r="AH88" i="15"/>
  <c r="AH104" i="15"/>
  <c r="AH4" i="15"/>
  <c r="AH7" i="15"/>
  <c r="AH21" i="15"/>
  <c r="AH33" i="15"/>
  <c r="AH49" i="15"/>
  <c r="AH54" i="15"/>
  <c r="AH68" i="15"/>
  <c r="AH114" i="15"/>
  <c r="AH156" i="15"/>
  <c r="AH3" i="15"/>
  <c r="AH6" i="15"/>
  <c r="AH10" i="15"/>
  <c r="AH11" i="15"/>
  <c r="AH20" i="15"/>
  <c r="AH25" i="15"/>
  <c r="AH31" i="15"/>
  <c r="AH32" i="15"/>
  <c r="AH34" i="15"/>
  <c r="AH57" i="15"/>
  <c r="AH74" i="15"/>
  <c r="AH75" i="15"/>
  <c r="AH95" i="15"/>
  <c r="AH117" i="15"/>
  <c r="AH12" i="15"/>
  <c r="AH15" i="15"/>
  <c r="AH27" i="15"/>
  <c r="AH29" i="15"/>
  <c r="AH38" i="15"/>
  <c r="AH39" i="15"/>
  <c r="AH128" i="15"/>
  <c r="AH64" i="15"/>
  <c r="AH73" i="15"/>
  <c r="AH76" i="15"/>
  <c r="AH86" i="15"/>
  <c r="AH96" i="15"/>
  <c r="AH158" i="15"/>
  <c r="AH98" i="15"/>
  <c r="AH100" i="15"/>
  <c r="AH101" i="15"/>
  <c r="AH107" i="15"/>
  <c r="AH113" i="15"/>
  <c r="AH115" i="15"/>
  <c r="AH161" i="15"/>
  <c r="AH157" i="15"/>
  <c r="AH159" i="15"/>
  <c r="AH118" i="15"/>
  <c r="AH155" i="15"/>
  <c r="AH13" i="15"/>
  <c r="AH18" i="15"/>
  <c r="AH80" i="15"/>
  <c r="AH90" i="15"/>
  <c r="AH93" i="15"/>
  <c r="AH129" i="15"/>
  <c r="AH9" i="15"/>
  <c r="AH24" i="15"/>
  <c r="AH26" i="15"/>
  <c r="AH51" i="15"/>
  <c r="AH55" i="15"/>
  <c r="AH63" i="15"/>
  <c r="AH78" i="15"/>
  <c r="AH91" i="15"/>
  <c r="AH14" i="15"/>
  <c r="AH16" i="15"/>
  <c r="AH22" i="15"/>
  <c r="AH36" i="15"/>
  <c r="AH40" i="15"/>
  <c r="AH44" i="15"/>
  <c r="AH48" i="15"/>
  <c r="AH67" i="15"/>
  <c r="AH97" i="15"/>
  <c r="AH99" i="15"/>
  <c r="AH102" i="15"/>
  <c r="AH106" i="15"/>
  <c r="AH160" i="15"/>
  <c r="AH30" i="15"/>
  <c r="AH45" i="15"/>
  <c r="AH47" i="15"/>
  <c r="AH59" i="15"/>
  <c r="AH69" i="15"/>
  <c r="AH70" i="15"/>
  <c r="AH81" i="15"/>
  <c r="AH8" i="15"/>
  <c r="AH19" i="15"/>
  <c r="AH41" i="15"/>
  <c r="AH43" i="15"/>
  <c r="AH46" i="15"/>
  <c r="AH56" i="15"/>
  <c r="AH84" i="15"/>
  <c r="AH103" i="15"/>
  <c r="AH23" i="15"/>
  <c r="AH50" i="15"/>
  <c r="AH89" i="15"/>
  <c r="AH92" i="15"/>
  <c r="AH162" i="15"/>
  <c r="AH105" i="15"/>
  <c r="AH111" i="15"/>
  <c r="AH42" i="15"/>
  <c r="AH154" i="15"/>
  <c r="AH52" i="15"/>
  <c r="AH79" i="15"/>
  <c r="AH108" i="15"/>
  <c r="AH132" i="15"/>
  <c r="AH120" i="15"/>
  <c r="AH119" i="15"/>
  <c r="AH121" i="15"/>
  <c r="AH17" i="15"/>
  <c r="AH28" i="15"/>
  <c r="AH66" i="15"/>
  <c r="AH71" i="15"/>
  <c r="AH77" i="15"/>
  <c r="AH83" i="15"/>
  <c r="AH87" i="15"/>
  <c r="AH5" i="15"/>
  <c r="AH35" i="15"/>
  <c r="AH37" i="15"/>
  <c r="AH53" i="15"/>
  <c r="AH60" i="15"/>
  <c r="AH62" i="15"/>
  <c r="AH65" i="15"/>
  <c r="AH72" i="15"/>
  <c r="AH82" i="15"/>
  <c r="AH85" i="15"/>
  <c r="AH110" i="15"/>
  <c r="AH109" i="15"/>
  <c r="AF112" i="15"/>
  <c r="AF116" i="15"/>
  <c r="AF58" i="15"/>
  <c r="AF61" i="15"/>
  <c r="AF88" i="15"/>
  <c r="AF104" i="15"/>
  <c r="AF4" i="15"/>
  <c r="AF7" i="15"/>
  <c r="AF21" i="15"/>
  <c r="AF33" i="15"/>
  <c r="AF49" i="15"/>
  <c r="AF54" i="15"/>
  <c r="AF68" i="15"/>
  <c r="AF114" i="15"/>
  <c r="AF156" i="15"/>
  <c r="AF3" i="15"/>
  <c r="AF6" i="15"/>
  <c r="AF10" i="15"/>
  <c r="AF11" i="15"/>
  <c r="AF20" i="15"/>
  <c r="AF25" i="15"/>
  <c r="AF31" i="15"/>
  <c r="AF32" i="15"/>
  <c r="AF34" i="15"/>
  <c r="AF57" i="15"/>
  <c r="AF74" i="15"/>
  <c r="AF75" i="15"/>
  <c r="AF95" i="15"/>
  <c r="AF117" i="15"/>
  <c r="AF12" i="15"/>
  <c r="AF15" i="15"/>
  <c r="AF27" i="15"/>
  <c r="AF29" i="15"/>
  <c r="AF38" i="15"/>
  <c r="AF39" i="15"/>
  <c r="AF128" i="15"/>
  <c r="AF64" i="15"/>
  <c r="AF73" i="15"/>
  <c r="AF76" i="15"/>
  <c r="AF86" i="15"/>
  <c r="AF96" i="15"/>
  <c r="AF158" i="15"/>
  <c r="AF98" i="15"/>
  <c r="AF100" i="15"/>
  <c r="AF101" i="15"/>
  <c r="AF107" i="15"/>
  <c r="AF113" i="15"/>
  <c r="AF115" i="15"/>
  <c r="AF161" i="15"/>
  <c r="AF157" i="15"/>
  <c r="AF159" i="15"/>
  <c r="AF118" i="15"/>
  <c r="AF155" i="15"/>
  <c r="AF13" i="15"/>
  <c r="AF18" i="15"/>
  <c r="AF80" i="15"/>
  <c r="AF90" i="15"/>
  <c r="AF93" i="15"/>
  <c r="AF129" i="15"/>
  <c r="AF9" i="15"/>
  <c r="AF24" i="15"/>
  <c r="AF26" i="15"/>
  <c r="AF51" i="15"/>
  <c r="AF55" i="15"/>
  <c r="AF63" i="15"/>
  <c r="AF78" i="15"/>
  <c r="AF91" i="15"/>
  <c r="AF14" i="15"/>
  <c r="AF16" i="15"/>
  <c r="AF22" i="15"/>
  <c r="AF36" i="15"/>
  <c r="AF40" i="15"/>
  <c r="AF44" i="15"/>
  <c r="AF48" i="15"/>
  <c r="AF67" i="15"/>
  <c r="AF97" i="15"/>
  <c r="AF99" i="15"/>
  <c r="AF102" i="15"/>
  <c r="AF106" i="15"/>
  <c r="AF160" i="15"/>
  <c r="AF30" i="15"/>
  <c r="AF45" i="15"/>
  <c r="AF47" i="15"/>
  <c r="AF59" i="15"/>
  <c r="AF69" i="15"/>
  <c r="AF70" i="15"/>
  <c r="AF81" i="15"/>
  <c r="AF8" i="15"/>
  <c r="AF19" i="15"/>
  <c r="AF41" i="15"/>
  <c r="AF43" i="15"/>
  <c r="AF46" i="15"/>
  <c r="AF56" i="15"/>
  <c r="AF84" i="15"/>
  <c r="AF103" i="15"/>
  <c r="AF23" i="15"/>
  <c r="AF50" i="15"/>
  <c r="AF89" i="15"/>
  <c r="AF92" i="15"/>
  <c r="AF162" i="15"/>
  <c r="AF105" i="15"/>
  <c r="AF111" i="15"/>
  <c r="AF42" i="15"/>
  <c r="AF154" i="15"/>
  <c r="AF52" i="15"/>
  <c r="AF79" i="15"/>
  <c r="AF108" i="15"/>
  <c r="AF132" i="15"/>
  <c r="AF120" i="15"/>
  <c r="AF119" i="15"/>
  <c r="AF121" i="15"/>
  <c r="AF17" i="15"/>
  <c r="AF28" i="15"/>
  <c r="AF66" i="15"/>
  <c r="AF71" i="15"/>
  <c r="AF77" i="15"/>
  <c r="AF83" i="15"/>
  <c r="AF87" i="15"/>
  <c r="AF5" i="15"/>
  <c r="AF35" i="15"/>
  <c r="AF37" i="15"/>
  <c r="AF53" i="15"/>
  <c r="AF60" i="15"/>
  <c r="AF62" i="15"/>
  <c r="AF65" i="15"/>
  <c r="AF72" i="15"/>
  <c r="AF82" i="15"/>
  <c r="AF85" i="15"/>
  <c r="AF110" i="15"/>
  <c r="AF109" i="15"/>
  <c r="AB112" i="15"/>
  <c r="AB116" i="15"/>
  <c r="AB58" i="15"/>
  <c r="AB61" i="15"/>
  <c r="AB88" i="15"/>
  <c r="AB104" i="15"/>
  <c r="AB4" i="15"/>
  <c r="AB7" i="15"/>
  <c r="AB21" i="15"/>
  <c r="AB33" i="15"/>
  <c r="AB49" i="15"/>
  <c r="AB54" i="15"/>
  <c r="AB68" i="15"/>
  <c r="AB114" i="15"/>
  <c r="AB156" i="15"/>
  <c r="AB3" i="15"/>
  <c r="AB6" i="15"/>
  <c r="AB10" i="15"/>
  <c r="AB11" i="15"/>
  <c r="AB20" i="15"/>
  <c r="AB25" i="15"/>
  <c r="AB31" i="15"/>
  <c r="AB32" i="15"/>
  <c r="AB34" i="15"/>
  <c r="AB57" i="15"/>
  <c r="AB74" i="15"/>
  <c r="AB75" i="15"/>
  <c r="AB95" i="15"/>
  <c r="AB117" i="15"/>
  <c r="AB12" i="15"/>
  <c r="AB15" i="15"/>
  <c r="AB27" i="15"/>
  <c r="AB29" i="15"/>
  <c r="AB38" i="15"/>
  <c r="AB39" i="15"/>
  <c r="AB128" i="15"/>
  <c r="AB64" i="15"/>
  <c r="AB73" i="15"/>
  <c r="AB76" i="15"/>
  <c r="AB86" i="15"/>
  <c r="AB96" i="15"/>
  <c r="AB158" i="15"/>
  <c r="AB98" i="15"/>
  <c r="AB100" i="15"/>
  <c r="AB101" i="15"/>
  <c r="AB107" i="15"/>
  <c r="AB113" i="15"/>
  <c r="AB115" i="15"/>
  <c r="AB161" i="15"/>
  <c r="AB157" i="15"/>
  <c r="AB159" i="15"/>
  <c r="AB118" i="15"/>
  <c r="AB155" i="15"/>
  <c r="AB13" i="15"/>
  <c r="AB18" i="15"/>
  <c r="AB80" i="15"/>
  <c r="AB90" i="15"/>
  <c r="AB93" i="15"/>
  <c r="AB129" i="15"/>
  <c r="AB9" i="15"/>
  <c r="AB24" i="15"/>
  <c r="AB26" i="15"/>
  <c r="AB51" i="15"/>
  <c r="AB55" i="15"/>
  <c r="AB63" i="15"/>
  <c r="AB78" i="15"/>
  <c r="AB91" i="15"/>
  <c r="AB14" i="15"/>
  <c r="AB16" i="15"/>
  <c r="AB22" i="15"/>
  <c r="AB36" i="15"/>
  <c r="AB40" i="15"/>
  <c r="AB44" i="15"/>
  <c r="AB48" i="15"/>
  <c r="AB67" i="15"/>
  <c r="AB97" i="15"/>
  <c r="AB99" i="15"/>
  <c r="AB102" i="15"/>
  <c r="AB106" i="15"/>
  <c r="AB160" i="15"/>
  <c r="AB30" i="15"/>
  <c r="AB45" i="15"/>
  <c r="AB47" i="15"/>
  <c r="AB59" i="15"/>
  <c r="AB69" i="15"/>
  <c r="AB70" i="15"/>
  <c r="AB81" i="15"/>
  <c r="AB8" i="15"/>
  <c r="AB19" i="15"/>
  <c r="AB41" i="15"/>
  <c r="AB43" i="15"/>
  <c r="AB46" i="15"/>
  <c r="AB56" i="15"/>
  <c r="AB84" i="15"/>
  <c r="AB103" i="15"/>
  <c r="AB23" i="15"/>
  <c r="AB50" i="15"/>
  <c r="AB89" i="15"/>
  <c r="AB92" i="15"/>
  <c r="AB162" i="15"/>
  <c r="AB105" i="15"/>
  <c r="AB111" i="15"/>
  <c r="AB42" i="15"/>
  <c r="AB154" i="15"/>
  <c r="AB52" i="15"/>
  <c r="AB79" i="15"/>
  <c r="AB108" i="15"/>
  <c r="AB132" i="15"/>
  <c r="AB120" i="15"/>
  <c r="AB119" i="15"/>
  <c r="AB121" i="15"/>
  <c r="AB17" i="15"/>
  <c r="AB28" i="15"/>
  <c r="AB66" i="15"/>
  <c r="AB71" i="15"/>
  <c r="AB77" i="15"/>
  <c r="AB83" i="15"/>
  <c r="AB87" i="15"/>
  <c r="AB5" i="15"/>
  <c r="AB35" i="15"/>
  <c r="AB37" i="15"/>
  <c r="AB53" i="15"/>
  <c r="AB60" i="15"/>
  <c r="AB62" i="15"/>
  <c r="AB65" i="15"/>
  <c r="AB72" i="15"/>
  <c r="AB82" i="15"/>
  <c r="AB85" i="15"/>
  <c r="AB110" i="15"/>
  <c r="AB109" i="15"/>
  <c r="W112" i="15"/>
  <c r="W116" i="15"/>
  <c r="W58" i="15"/>
  <c r="W61" i="15"/>
  <c r="W88" i="15"/>
  <c r="W104" i="15"/>
  <c r="W4" i="15"/>
  <c r="W7" i="15"/>
  <c r="W21" i="15"/>
  <c r="W33" i="15"/>
  <c r="W49" i="15"/>
  <c r="W54" i="15"/>
  <c r="W68" i="15"/>
  <c r="W114" i="15"/>
  <c r="W156" i="15"/>
  <c r="W3" i="15"/>
  <c r="W6" i="15"/>
  <c r="W10" i="15"/>
  <c r="W11" i="15"/>
  <c r="W20" i="15"/>
  <c r="W25" i="15"/>
  <c r="W31" i="15"/>
  <c r="W32" i="15"/>
  <c r="W34" i="15"/>
  <c r="W57" i="15"/>
  <c r="W74" i="15"/>
  <c r="W75" i="15"/>
  <c r="W95" i="15"/>
  <c r="W117" i="15"/>
  <c r="W12" i="15"/>
  <c r="W15" i="15"/>
  <c r="W27" i="15"/>
  <c r="W29" i="15"/>
  <c r="W38" i="15"/>
  <c r="W39" i="15"/>
  <c r="W128" i="15"/>
  <c r="W64" i="15"/>
  <c r="W73" i="15"/>
  <c r="W76" i="15"/>
  <c r="W86" i="15"/>
  <c r="W96" i="15"/>
  <c r="W158" i="15"/>
  <c r="W98" i="15"/>
  <c r="W100" i="15"/>
  <c r="W101" i="15"/>
  <c r="W107" i="15"/>
  <c r="W113" i="15"/>
  <c r="W115" i="15"/>
  <c r="W161" i="15"/>
  <c r="W157" i="15"/>
  <c r="W159" i="15"/>
  <c r="W118" i="15"/>
  <c r="W155" i="15"/>
  <c r="W13" i="15"/>
  <c r="W18" i="15"/>
  <c r="W80" i="15"/>
  <c r="W90" i="15"/>
  <c r="W93" i="15"/>
  <c r="W129" i="15"/>
  <c r="W9" i="15"/>
  <c r="W24" i="15"/>
  <c r="W26" i="15"/>
  <c r="W51" i="15"/>
  <c r="W55" i="15"/>
  <c r="W63" i="15"/>
  <c r="W78" i="15"/>
  <c r="W91" i="15"/>
  <c r="W14" i="15"/>
  <c r="W16" i="15"/>
  <c r="W22" i="15"/>
  <c r="W36" i="15"/>
  <c r="W40" i="15"/>
  <c r="W44" i="15"/>
  <c r="W67" i="15"/>
  <c r="W97" i="15"/>
  <c r="W99" i="15"/>
  <c r="W102" i="15"/>
  <c r="W106" i="15"/>
  <c r="W160" i="15"/>
  <c r="W30" i="15"/>
  <c r="W45" i="15"/>
  <c r="W47" i="15"/>
  <c r="W59" i="15"/>
  <c r="W69" i="15"/>
  <c r="W70" i="15"/>
  <c r="W81" i="15"/>
  <c r="W8" i="15"/>
  <c r="W19" i="15"/>
  <c r="W41" i="15"/>
  <c r="W43" i="15"/>
  <c r="W46" i="15"/>
  <c r="W56" i="15"/>
  <c r="W84" i="15"/>
  <c r="W103" i="15"/>
  <c r="W23" i="15"/>
  <c r="W50" i="15"/>
  <c r="W89" i="15"/>
  <c r="W92" i="15"/>
  <c r="W162" i="15"/>
  <c r="W105" i="15"/>
  <c r="W111" i="15"/>
  <c r="W42" i="15"/>
  <c r="W154" i="15"/>
  <c r="W52" i="15"/>
  <c r="W79" i="15"/>
  <c r="W108" i="15"/>
  <c r="W132" i="15"/>
  <c r="W120" i="15"/>
  <c r="W119" i="15"/>
  <c r="W121" i="15"/>
  <c r="W17" i="15"/>
  <c r="W28" i="15"/>
  <c r="W66" i="15"/>
  <c r="W71" i="15"/>
  <c r="W77" i="15"/>
  <c r="W83" i="15"/>
  <c r="W87" i="15"/>
  <c r="W5" i="15"/>
  <c r="W35" i="15"/>
  <c r="W37" i="15"/>
  <c r="W53" i="15"/>
  <c r="W60" i="15"/>
  <c r="W62" i="15"/>
  <c r="W65" i="15"/>
  <c r="W72" i="15"/>
  <c r="W82" i="15"/>
  <c r="W85" i="15"/>
  <c r="W110" i="15"/>
  <c r="W109" i="15"/>
  <c r="Q112" i="15"/>
  <c r="Q116" i="15"/>
  <c r="Q58" i="15"/>
  <c r="X58" i="15" s="1"/>
  <c r="Q61" i="15"/>
  <c r="Q88" i="15"/>
  <c r="Q104" i="15"/>
  <c r="Q4" i="15"/>
  <c r="Q7" i="15"/>
  <c r="Q21" i="15"/>
  <c r="Q33" i="15"/>
  <c r="Q49" i="15"/>
  <c r="Q54" i="15"/>
  <c r="Q68" i="15"/>
  <c r="Q114" i="15"/>
  <c r="Q156" i="15"/>
  <c r="Q3" i="15"/>
  <c r="Q6" i="15"/>
  <c r="Q10" i="15"/>
  <c r="X10" i="15" s="1"/>
  <c r="Q11" i="15"/>
  <c r="X11" i="15" s="1"/>
  <c r="Q20" i="15"/>
  <c r="Q25" i="15"/>
  <c r="Q31" i="15"/>
  <c r="Q32" i="15"/>
  <c r="Q34" i="15"/>
  <c r="Q57" i="15"/>
  <c r="Q74" i="15"/>
  <c r="Q75" i="15"/>
  <c r="Q95" i="15"/>
  <c r="Q117" i="15"/>
  <c r="Q12" i="15"/>
  <c r="Q15" i="15"/>
  <c r="Q27" i="15"/>
  <c r="Q29" i="15"/>
  <c r="Q38" i="15"/>
  <c r="Q39" i="15"/>
  <c r="X39" i="15" s="1"/>
  <c r="Q128" i="15"/>
  <c r="Q64" i="15"/>
  <c r="Q73" i="15"/>
  <c r="Q76" i="15"/>
  <c r="Q86" i="15"/>
  <c r="Q96" i="15"/>
  <c r="Q158" i="15"/>
  <c r="Q98" i="15"/>
  <c r="Q100" i="15"/>
  <c r="Q101" i="15"/>
  <c r="Q107" i="15"/>
  <c r="Q113" i="15"/>
  <c r="Q115" i="15"/>
  <c r="Q161" i="15"/>
  <c r="Q157" i="15"/>
  <c r="X157" i="15" s="1"/>
  <c r="Q159" i="15"/>
  <c r="X159" i="15" s="1"/>
  <c r="Q118" i="15"/>
  <c r="Q155" i="15"/>
  <c r="Q13" i="15"/>
  <c r="Q18" i="15"/>
  <c r="Q80" i="15"/>
  <c r="Q90" i="15"/>
  <c r="Q93" i="15"/>
  <c r="Q129" i="15"/>
  <c r="Q9" i="15"/>
  <c r="Q24" i="15"/>
  <c r="Q26" i="15"/>
  <c r="Q51" i="15"/>
  <c r="Q55" i="15"/>
  <c r="Q63" i="15"/>
  <c r="Q78" i="15"/>
  <c r="Q91" i="15"/>
  <c r="X91" i="15" s="1"/>
  <c r="Q14" i="15"/>
  <c r="Q16" i="15"/>
  <c r="Q22" i="15"/>
  <c r="Q36" i="15"/>
  <c r="Q40" i="15"/>
  <c r="Q44" i="15"/>
  <c r="Q48" i="15"/>
  <c r="Q67" i="15"/>
  <c r="Q97" i="15"/>
  <c r="Q99" i="15"/>
  <c r="Q102" i="15"/>
  <c r="Q106" i="15"/>
  <c r="Q160" i="15"/>
  <c r="Q30" i="15"/>
  <c r="Q45" i="15"/>
  <c r="X45" i="15" s="1"/>
  <c r="Q47" i="15"/>
  <c r="X47" i="15" s="1"/>
  <c r="Q59" i="15"/>
  <c r="Q69" i="15"/>
  <c r="Q70" i="15"/>
  <c r="Q81" i="15"/>
  <c r="Q8" i="15"/>
  <c r="Q19" i="15"/>
  <c r="Q41" i="15"/>
  <c r="Q43" i="15"/>
  <c r="Q46" i="15"/>
  <c r="Q56" i="15"/>
  <c r="Q84" i="15"/>
  <c r="Q103" i="15"/>
  <c r="Q23" i="15"/>
  <c r="Q50" i="15"/>
  <c r="Q89" i="15"/>
  <c r="X89" i="15" s="1"/>
  <c r="Q92" i="15"/>
  <c r="X92" i="15" s="1"/>
  <c r="Q162" i="15"/>
  <c r="Q105" i="15"/>
  <c r="Q111" i="15"/>
  <c r="Q42" i="15"/>
  <c r="Q154" i="15"/>
  <c r="X154" i="15" s="1"/>
  <c r="Q52" i="15"/>
  <c r="Q79" i="15"/>
  <c r="Q108" i="15"/>
  <c r="Q132" i="15"/>
  <c r="Q120" i="15"/>
  <c r="Q119" i="15"/>
  <c r="Q121" i="15"/>
  <c r="Q17" i="15"/>
  <c r="Q28" i="15"/>
  <c r="X28" i="15" s="1"/>
  <c r="Q66" i="15"/>
  <c r="X66" i="15" s="1"/>
  <c r="Q71" i="15"/>
  <c r="Q77" i="15"/>
  <c r="Q83" i="15"/>
  <c r="Q87" i="15"/>
  <c r="Q5" i="15"/>
  <c r="Q35" i="15"/>
  <c r="X35" i="15" s="1"/>
  <c r="Q37" i="15"/>
  <c r="Q53" i="15"/>
  <c r="Q60" i="15"/>
  <c r="Q62" i="15"/>
  <c r="Q65" i="15"/>
  <c r="Q72" i="15"/>
  <c r="Q82" i="15"/>
  <c r="Q85" i="15"/>
  <c r="Q110" i="15"/>
  <c r="Q109" i="15"/>
  <c r="X109" i="15" s="1"/>
  <c r="N131" i="15"/>
  <c r="K131" i="15"/>
  <c r="J131" i="15"/>
  <c r="L131" i="15" s="1"/>
  <c r="I131" i="15"/>
  <c r="H131" i="15"/>
  <c r="G131" i="15"/>
  <c r="F131" i="15"/>
  <c r="E131" i="15"/>
  <c r="D131" i="15"/>
  <c r="D133" i="15"/>
  <c r="E133" i="15"/>
  <c r="F133" i="15"/>
  <c r="G133" i="15"/>
  <c r="N109" i="15"/>
  <c r="N112" i="15"/>
  <c r="N116" i="15"/>
  <c r="N58" i="15"/>
  <c r="N61" i="15"/>
  <c r="N88" i="15"/>
  <c r="N104" i="15"/>
  <c r="N4" i="15"/>
  <c r="N7" i="15"/>
  <c r="N21" i="15"/>
  <c r="N33" i="15"/>
  <c r="N49" i="15"/>
  <c r="N54" i="15"/>
  <c r="N68" i="15"/>
  <c r="N114" i="15"/>
  <c r="N156" i="15"/>
  <c r="N3" i="15"/>
  <c r="N6" i="15"/>
  <c r="N10" i="15"/>
  <c r="N11" i="15"/>
  <c r="N20" i="15"/>
  <c r="N25" i="15"/>
  <c r="N31" i="15"/>
  <c r="N32" i="15"/>
  <c r="N34" i="15"/>
  <c r="N57" i="15"/>
  <c r="N74" i="15"/>
  <c r="N75" i="15"/>
  <c r="N95" i="15"/>
  <c r="N117" i="15"/>
  <c r="N12" i="15"/>
  <c r="N15" i="15"/>
  <c r="N27" i="15"/>
  <c r="N29" i="15"/>
  <c r="N38" i="15"/>
  <c r="N39" i="15"/>
  <c r="N128" i="15"/>
  <c r="N64" i="15"/>
  <c r="N76" i="15"/>
  <c r="N86" i="15"/>
  <c r="N96" i="15"/>
  <c r="N158" i="15"/>
  <c r="N98" i="15"/>
  <c r="N100" i="15"/>
  <c r="N101" i="15"/>
  <c r="N107" i="15"/>
  <c r="N113" i="15"/>
  <c r="N115" i="15"/>
  <c r="N161" i="15"/>
  <c r="N157" i="15"/>
  <c r="N159" i="15"/>
  <c r="N73" i="15"/>
  <c r="N118" i="15"/>
  <c r="N155" i="15"/>
  <c r="N13" i="15"/>
  <c r="N18" i="15"/>
  <c r="N80" i="15"/>
  <c r="N90" i="15"/>
  <c r="N93" i="15"/>
  <c r="N129" i="15"/>
  <c r="N9" i="15"/>
  <c r="N24" i="15"/>
  <c r="N26" i="15"/>
  <c r="N51" i="15"/>
  <c r="N55" i="15"/>
  <c r="N63" i="15"/>
  <c r="N78" i="15"/>
  <c r="N91" i="15"/>
  <c r="N14" i="15"/>
  <c r="N16" i="15"/>
  <c r="N22" i="15"/>
  <c r="N36" i="15"/>
  <c r="N40" i="15"/>
  <c r="N44" i="15"/>
  <c r="N48" i="15"/>
  <c r="N67" i="15"/>
  <c r="N97" i="15"/>
  <c r="N99" i="15"/>
  <c r="N102" i="15"/>
  <c r="N106" i="15"/>
  <c r="N160" i="15"/>
  <c r="N30" i="15"/>
  <c r="N45" i="15"/>
  <c r="N47" i="15"/>
  <c r="N59" i="15"/>
  <c r="N69" i="15"/>
  <c r="N70" i="15"/>
  <c r="N81" i="15"/>
  <c r="N8" i="15"/>
  <c r="N19" i="15"/>
  <c r="N41" i="15"/>
  <c r="N43" i="15"/>
  <c r="N46" i="15"/>
  <c r="N56" i="15"/>
  <c r="N84" i="15"/>
  <c r="N103" i="15"/>
  <c r="N153" i="15"/>
  <c r="N23" i="15"/>
  <c r="N50" i="15"/>
  <c r="N89" i="15"/>
  <c r="N92" i="15"/>
  <c r="N162" i="15"/>
  <c r="N105" i="15"/>
  <c r="N111" i="15"/>
  <c r="N42" i="15"/>
  <c r="N154" i="15"/>
  <c r="N52" i="15"/>
  <c r="N79" i="15"/>
  <c r="N108" i="15"/>
  <c r="N132" i="15"/>
  <c r="N120" i="15"/>
  <c r="N119" i="15"/>
  <c r="N121" i="15"/>
  <c r="N17" i="15"/>
  <c r="N28" i="15"/>
  <c r="N66" i="15"/>
  <c r="N71" i="15"/>
  <c r="N77" i="15"/>
  <c r="N83" i="15"/>
  <c r="N87" i="15"/>
  <c r="N5" i="15"/>
  <c r="N35" i="15"/>
  <c r="N37" i="15"/>
  <c r="N53" i="15"/>
  <c r="N60" i="15"/>
  <c r="N62" i="15"/>
  <c r="N65" i="15"/>
  <c r="N72" i="15"/>
  <c r="N82" i="15"/>
  <c r="N85" i="15"/>
  <c r="N110" i="15"/>
  <c r="I126" i="15"/>
  <c r="G126" i="15"/>
  <c r="F126" i="15"/>
  <c r="E126" i="15"/>
  <c r="D126" i="15"/>
  <c r="K33" i="15"/>
  <c r="K84" i="15"/>
  <c r="L84" i="15" s="1"/>
  <c r="K56" i="15"/>
  <c r="K19" i="15"/>
  <c r="K43" i="15"/>
  <c r="K41" i="15"/>
  <c r="K46" i="15"/>
  <c r="K8" i="15"/>
  <c r="K129" i="15"/>
  <c r="K90" i="15"/>
  <c r="K18" i="15"/>
  <c r="K13" i="15"/>
  <c r="K93" i="15"/>
  <c r="L93" i="15" s="1"/>
  <c r="K80" i="15"/>
  <c r="K109" i="15"/>
  <c r="L109" i="15" s="1"/>
  <c r="K112" i="15"/>
  <c r="K36" i="15"/>
  <c r="L36" i="15" s="1"/>
  <c r="K106" i="15"/>
  <c r="L106" i="15" s="1"/>
  <c r="K14" i="15"/>
  <c r="L14" i="15" s="1"/>
  <c r="K44" i="15"/>
  <c r="L44" i="15" s="1"/>
  <c r="K22" i="15"/>
  <c r="K99" i="15"/>
  <c r="K40" i="15"/>
  <c r="L40" i="15" s="1"/>
  <c r="K97" i="15"/>
  <c r="L97" i="15" s="1"/>
  <c r="K102" i="15"/>
  <c r="K48" i="15"/>
  <c r="L48" i="15" s="1"/>
  <c r="K67" i="15"/>
  <c r="L67" i="15" s="1"/>
  <c r="K105" i="15"/>
  <c r="K23" i="15"/>
  <c r="K34" i="15"/>
  <c r="K95" i="15"/>
  <c r="L95" i="15" s="1"/>
  <c r="K25" i="15"/>
  <c r="K74" i="15"/>
  <c r="L74" i="15" s="1"/>
  <c r="K20" i="15"/>
  <c r="K57" i="15"/>
  <c r="K3" i="15"/>
  <c r="K10" i="15"/>
  <c r="K32" i="15"/>
  <c r="K6" i="15"/>
  <c r="K75" i="15"/>
  <c r="K83" i="15"/>
  <c r="K28" i="15"/>
  <c r="K87" i="15"/>
  <c r="K71" i="15"/>
  <c r="K17" i="15"/>
  <c r="K77" i="15"/>
  <c r="K66" i="15"/>
  <c r="K81" i="15"/>
  <c r="K70" i="15"/>
  <c r="K45" i="15"/>
  <c r="K47" i="15"/>
  <c r="K69" i="15"/>
  <c r="L69" i="15" s="1"/>
  <c r="K59" i="15"/>
  <c r="K30" i="15"/>
  <c r="K149" i="15"/>
  <c r="L149" i="15" s="1"/>
  <c r="K52" i="15"/>
  <c r="K104" i="15"/>
  <c r="K58" i="15"/>
  <c r="K88" i="15"/>
  <c r="K128" i="15"/>
  <c r="K101" i="15"/>
  <c r="L101" i="15" s="1"/>
  <c r="K38" i="15"/>
  <c r="K15" i="15"/>
  <c r="K113" i="15"/>
  <c r="L113" i="15" s="1"/>
  <c r="K86" i="15"/>
  <c r="K115" i="15"/>
  <c r="L115" i="15" s="1"/>
  <c r="K158" i="15"/>
  <c r="K107" i="15"/>
  <c r="K29" i="15"/>
  <c r="K64" i="15"/>
  <c r="K27" i="15"/>
  <c r="K100" i="15"/>
  <c r="K96" i="15"/>
  <c r="K39" i="15"/>
  <c r="L39" i="15" s="1"/>
  <c r="K12" i="15"/>
  <c r="K98" i="15"/>
  <c r="K154" i="15"/>
  <c r="L154" i="15" s="1"/>
  <c r="K110" i="15"/>
  <c r="K53" i="15"/>
  <c r="L53" i="15" s="1"/>
  <c r="K65" i="15"/>
  <c r="L65" i="15" s="1"/>
  <c r="K82" i="15"/>
  <c r="K5" i="15"/>
  <c r="K72" i="15"/>
  <c r="K85" i="15"/>
  <c r="K37" i="15"/>
  <c r="K62" i="15"/>
  <c r="K35" i="15"/>
  <c r="L35" i="15" s="1"/>
  <c r="K60" i="15"/>
  <c r="K55" i="15"/>
  <c r="K51" i="15"/>
  <c r="K78" i="15"/>
  <c r="K9" i="15"/>
  <c r="K26" i="15"/>
  <c r="K24" i="15"/>
  <c r="K63" i="15"/>
  <c r="K21" i="15"/>
  <c r="K54" i="15"/>
  <c r="L54" i="15" s="1"/>
  <c r="K4" i="15"/>
  <c r="L4" i="15" s="1"/>
  <c r="K7" i="15"/>
  <c r="L7" i="15" s="1"/>
  <c r="K68" i="15"/>
  <c r="J55" i="15"/>
  <c r="J51" i="15"/>
  <c r="L51" i="15" s="1"/>
  <c r="J78" i="15"/>
  <c r="L78" i="15" s="1"/>
  <c r="J9" i="15"/>
  <c r="L9" i="15" s="1"/>
  <c r="J26" i="15"/>
  <c r="L26" i="15" s="1"/>
  <c r="J24" i="15"/>
  <c r="L24" i="15" s="1"/>
  <c r="J63" i="15"/>
  <c r="J21" i="15"/>
  <c r="L21" i="15" s="1"/>
  <c r="J150" i="15"/>
  <c r="L150" i="15" s="1"/>
  <c r="J49" i="15"/>
  <c r="L49" i="15" s="1"/>
  <c r="J68" i="15"/>
  <c r="J33" i="15"/>
  <c r="L33" i="15" s="1"/>
  <c r="J114" i="15"/>
  <c r="L114" i="15" s="1"/>
  <c r="J56" i="15"/>
  <c r="J153" i="15"/>
  <c r="L153" i="15" s="1"/>
  <c r="J19" i="15"/>
  <c r="J43" i="15"/>
  <c r="L43" i="15" s="1"/>
  <c r="J103" i="15"/>
  <c r="L103" i="15" s="1"/>
  <c r="J41" i="15"/>
  <c r="J46" i="15"/>
  <c r="J8" i="15"/>
  <c r="J129" i="15"/>
  <c r="J90" i="15"/>
  <c r="J18" i="15"/>
  <c r="J13" i="15"/>
  <c r="J80" i="15"/>
  <c r="L80" i="15" s="1"/>
  <c r="J112" i="15"/>
  <c r="L112" i="15" s="1"/>
  <c r="J16" i="15"/>
  <c r="L16" i="15" s="1"/>
  <c r="J22" i="15"/>
  <c r="J99" i="15"/>
  <c r="J102" i="15"/>
  <c r="J89" i="15"/>
  <c r="L89" i="15" s="1"/>
  <c r="J50" i="15"/>
  <c r="L50" i="15" s="1"/>
  <c r="J105" i="15"/>
  <c r="J162" i="15"/>
  <c r="L162" i="15" s="1"/>
  <c r="J92" i="15"/>
  <c r="L92" i="15" s="1"/>
  <c r="J111" i="15"/>
  <c r="L111" i="15" s="1"/>
  <c r="J23" i="15"/>
  <c r="J34" i="15"/>
  <c r="J25" i="15"/>
  <c r="J31" i="15"/>
  <c r="L31" i="15" s="1"/>
  <c r="J20" i="15"/>
  <c r="J57" i="15"/>
  <c r="L57" i="15" s="1"/>
  <c r="J3" i="15"/>
  <c r="J10" i="15"/>
  <c r="L10" i="15" s="1"/>
  <c r="J32" i="15"/>
  <c r="J6" i="15"/>
  <c r="L6" i="15" s="1"/>
  <c r="J11" i="15"/>
  <c r="L11" i="15" s="1"/>
  <c r="J75" i="15"/>
  <c r="J83" i="15"/>
  <c r="J28" i="15"/>
  <c r="J87" i="15"/>
  <c r="J71" i="15"/>
  <c r="J17" i="15"/>
  <c r="L17" i="15" s="1"/>
  <c r="J77" i="15"/>
  <c r="L77" i="15" s="1"/>
  <c r="J66" i="15"/>
  <c r="L66" i="15" s="1"/>
  <c r="J81" i="15"/>
  <c r="L81" i="15" s="1"/>
  <c r="J70" i="15"/>
  <c r="J45" i="15"/>
  <c r="J47" i="15"/>
  <c r="L47" i="15" s="1"/>
  <c r="J59" i="15"/>
  <c r="J30" i="15"/>
  <c r="J108" i="15"/>
  <c r="L108" i="15" s="1"/>
  <c r="J79" i="15"/>
  <c r="L79" i="15" s="1"/>
  <c r="J52" i="15"/>
  <c r="J104" i="15"/>
  <c r="J61" i="15"/>
  <c r="L61" i="15" s="1"/>
  <c r="J58" i="15"/>
  <c r="J88" i="15"/>
  <c r="L88" i="15" s="1"/>
  <c r="J128" i="15"/>
  <c r="J38" i="15"/>
  <c r="L38" i="15" s="1"/>
  <c r="J15" i="15"/>
  <c r="L15" i="15" s="1"/>
  <c r="J76" i="15"/>
  <c r="L76" i="15" s="1"/>
  <c r="J86" i="15"/>
  <c r="J158" i="15"/>
  <c r="J107" i="15"/>
  <c r="J29" i="15"/>
  <c r="J64" i="15"/>
  <c r="J27" i="15"/>
  <c r="J100" i="15"/>
  <c r="J96" i="15"/>
  <c r="L96" i="15" s="1"/>
  <c r="J12" i="15"/>
  <c r="J98" i="15"/>
  <c r="J42" i="15"/>
  <c r="L42" i="15" s="1"/>
  <c r="J110" i="15"/>
  <c r="J82" i="15"/>
  <c r="J5" i="15"/>
  <c r="L5" i="15" s="1"/>
  <c r="J72" i="15"/>
  <c r="J85" i="15"/>
  <c r="J37" i="15"/>
  <c r="J62" i="15"/>
  <c r="J60" i="15"/>
  <c r="J91" i="15"/>
  <c r="L91" i="15" s="1"/>
  <c r="I55" i="15"/>
  <c r="I51" i="15"/>
  <c r="I78" i="15"/>
  <c r="I9" i="15"/>
  <c r="I26" i="15"/>
  <c r="I24" i="15"/>
  <c r="I63" i="15"/>
  <c r="I21" i="15"/>
  <c r="I156" i="15"/>
  <c r="I54" i="15"/>
  <c r="I4" i="15"/>
  <c r="I150" i="15"/>
  <c r="I49" i="15"/>
  <c r="I7" i="15"/>
  <c r="I68" i="15"/>
  <c r="I33" i="15"/>
  <c r="I114" i="15"/>
  <c r="I84" i="15"/>
  <c r="I151" i="15"/>
  <c r="I56" i="15"/>
  <c r="I153" i="15"/>
  <c r="I19" i="15"/>
  <c r="I43" i="15"/>
  <c r="I103" i="15"/>
  <c r="I41" i="15"/>
  <c r="I46" i="15"/>
  <c r="I8" i="15"/>
  <c r="I129" i="15"/>
  <c r="I90" i="15"/>
  <c r="I18" i="15"/>
  <c r="I13" i="15"/>
  <c r="I93" i="15"/>
  <c r="I80" i="15"/>
  <c r="I109" i="15"/>
  <c r="I112" i="15"/>
  <c r="I116" i="15"/>
  <c r="I36" i="15"/>
  <c r="I160" i="15"/>
  <c r="I106" i="15"/>
  <c r="I16" i="15"/>
  <c r="I14" i="15"/>
  <c r="I44" i="15"/>
  <c r="I22" i="15"/>
  <c r="I99" i="15"/>
  <c r="I40" i="15"/>
  <c r="I97" i="15"/>
  <c r="I102" i="15"/>
  <c r="I48" i="15"/>
  <c r="I67" i="15"/>
  <c r="I89" i="15"/>
  <c r="I50" i="15"/>
  <c r="I105" i="15"/>
  <c r="I162" i="15"/>
  <c r="I92" i="15"/>
  <c r="I111" i="15"/>
  <c r="I23" i="15"/>
  <c r="I34" i="15"/>
  <c r="I95" i="15"/>
  <c r="I152" i="15"/>
  <c r="I25" i="15"/>
  <c r="I74" i="15"/>
  <c r="I31" i="15"/>
  <c r="I20" i="15"/>
  <c r="I57" i="15"/>
  <c r="I3" i="15"/>
  <c r="I10" i="15"/>
  <c r="I32" i="15"/>
  <c r="I6" i="15"/>
  <c r="I117" i="15"/>
  <c r="I11" i="15"/>
  <c r="I75" i="15"/>
  <c r="I83" i="15"/>
  <c r="I28" i="15"/>
  <c r="I87" i="15"/>
  <c r="I71" i="15"/>
  <c r="I17" i="15"/>
  <c r="I77" i="15"/>
  <c r="I66" i="15"/>
  <c r="I81" i="15"/>
  <c r="I70" i="15"/>
  <c r="I45" i="15"/>
  <c r="I47" i="15"/>
  <c r="I69" i="15"/>
  <c r="I59" i="15"/>
  <c r="I30" i="15"/>
  <c r="I108" i="15"/>
  <c r="I132" i="15"/>
  <c r="I120" i="15"/>
  <c r="I119" i="15"/>
  <c r="I79" i="15"/>
  <c r="I149" i="15"/>
  <c r="I52" i="15"/>
  <c r="I121" i="15"/>
  <c r="I104" i="15"/>
  <c r="I61" i="15"/>
  <c r="I58" i="15"/>
  <c r="I88" i="15"/>
  <c r="I127" i="15"/>
  <c r="I161" i="15"/>
  <c r="I157" i="15"/>
  <c r="I128" i="15"/>
  <c r="I101" i="15"/>
  <c r="I38" i="15"/>
  <c r="I15" i="15"/>
  <c r="I159" i="15"/>
  <c r="I76" i="15"/>
  <c r="I113" i="15"/>
  <c r="I130" i="15"/>
  <c r="I86" i="15"/>
  <c r="I115" i="15"/>
  <c r="I158" i="15"/>
  <c r="I107" i="15"/>
  <c r="I73" i="15"/>
  <c r="I29" i="15"/>
  <c r="I64" i="15"/>
  <c r="I27" i="15"/>
  <c r="I100" i="15"/>
  <c r="I96" i="15"/>
  <c r="I39" i="15"/>
  <c r="I12" i="15"/>
  <c r="I118" i="15"/>
  <c r="I155" i="15"/>
  <c r="I98" i="15"/>
  <c r="I42" i="15"/>
  <c r="I154" i="15"/>
  <c r="I110" i="15"/>
  <c r="I53" i="15"/>
  <c r="I65" i="15"/>
  <c r="I148" i="15"/>
  <c r="I82" i="15"/>
  <c r="I5" i="15"/>
  <c r="I72" i="15"/>
  <c r="I85" i="15"/>
  <c r="I37" i="15"/>
  <c r="I62" i="15"/>
  <c r="I35" i="15"/>
  <c r="I60" i="15"/>
  <c r="I91" i="15"/>
  <c r="D134" i="15"/>
  <c r="E171" i="2"/>
  <c r="F171" i="2"/>
  <c r="D171" i="2"/>
  <c r="E4" i="20"/>
  <c r="H4" i="2" s="1"/>
  <c r="E5" i="20"/>
  <c r="H5" i="2"/>
  <c r="E6" i="20"/>
  <c r="H6" i="2" s="1"/>
  <c r="J6" i="2" s="1"/>
  <c r="H51" i="15" s="1"/>
  <c r="E7" i="20"/>
  <c r="H7" i="2" s="1"/>
  <c r="E8" i="20"/>
  <c r="H8" i="2"/>
  <c r="E9" i="20"/>
  <c r="H9" i="2" s="1"/>
  <c r="E10" i="20"/>
  <c r="H10" i="2" s="1"/>
  <c r="E11" i="20"/>
  <c r="H11" i="2" s="1"/>
  <c r="E12" i="20"/>
  <c r="E13" i="20"/>
  <c r="H12" i="2"/>
  <c r="E14" i="20"/>
  <c r="H13" i="2" s="1"/>
  <c r="E15" i="20"/>
  <c r="H14" i="2" s="1"/>
  <c r="J14" i="2" s="1"/>
  <c r="H54" i="15" s="1"/>
  <c r="E16" i="20"/>
  <c r="H15" i="2" s="1"/>
  <c r="E17" i="20"/>
  <c r="H16" i="2" s="1"/>
  <c r="E18" i="20"/>
  <c r="H17" i="2"/>
  <c r="E19" i="20"/>
  <c r="H18" i="2" s="1"/>
  <c r="E20" i="20"/>
  <c r="H19" i="2" s="1"/>
  <c r="E21" i="20"/>
  <c r="H20" i="2" s="1"/>
  <c r="E22" i="20"/>
  <c r="H21" i="2" s="1"/>
  <c r="E23" i="20"/>
  <c r="H22" i="2" s="1"/>
  <c r="J22" i="2" s="1"/>
  <c r="E24" i="20"/>
  <c r="E25" i="20"/>
  <c r="H23" i="2" s="1"/>
  <c r="E26" i="20"/>
  <c r="H24" i="2" s="1"/>
  <c r="E27" i="20"/>
  <c r="H25" i="2" s="1"/>
  <c r="E28" i="20"/>
  <c r="H26" i="2" s="1"/>
  <c r="E29" i="20"/>
  <c r="H27" i="2"/>
  <c r="E30" i="20"/>
  <c r="H28" i="2"/>
  <c r="E31" i="20"/>
  <c r="H29" i="2" s="1"/>
  <c r="J29" i="2" s="1"/>
  <c r="H43" i="15" s="1"/>
  <c r="E32" i="20"/>
  <c r="H30" i="2" s="1"/>
  <c r="E33" i="20"/>
  <c r="H31" i="2" s="1"/>
  <c r="E34" i="20"/>
  <c r="H32" i="2"/>
  <c r="E35" i="20"/>
  <c r="H33" i="2" s="1"/>
  <c r="E36" i="20"/>
  <c r="E37" i="20"/>
  <c r="E38" i="20"/>
  <c r="H34" i="2" s="1"/>
  <c r="E39" i="20"/>
  <c r="H35" i="2" s="1"/>
  <c r="E40" i="20"/>
  <c r="H36" i="2" s="1"/>
  <c r="E41" i="20"/>
  <c r="H37" i="2" s="1"/>
  <c r="E42" i="20"/>
  <c r="H38" i="2" s="1"/>
  <c r="E43" i="20"/>
  <c r="H39" i="2"/>
  <c r="E44" i="20"/>
  <c r="H40" i="2" s="1"/>
  <c r="E45" i="20"/>
  <c r="H41" i="2"/>
  <c r="E46" i="20"/>
  <c r="H42" i="2" s="1"/>
  <c r="E47" i="20"/>
  <c r="H43" i="2"/>
  <c r="E48" i="20"/>
  <c r="H44" i="2" s="1"/>
  <c r="E49" i="20"/>
  <c r="H45" i="2"/>
  <c r="E50" i="20"/>
  <c r="H46" i="2" s="1"/>
  <c r="E51" i="20"/>
  <c r="H47" i="2" s="1"/>
  <c r="E52" i="20"/>
  <c r="H48" i="2"/>
  <c r="E53" i="20"/>
  <c r="H49" i="2" s="1"/>
  <c r="E54" i="20"/>
  <c r="H50" i="2"/>
  <c r="E55" i="20"/>
  <c r="H51" i="2"/>
  <c r="E56" i="20"/>
  <c r="H52" i="2"/>
  <c r="E57" i="20"/>
  <c r="H53" i="2" s="1"/>
  <c r="E58" i="20"/>
  <c r="H54" i="2" s="1"/>
  <c r="E59" i="20"/>
  <c r="H55" i="2"/>
  <c r="E60" i="20"/>
  <c r="H56" i="2" s="1"/>
  <c r="E61" i="20"/>
  <c r="H57" i="2" s="1"/>
  <c r="E62" i="20"/>
  <c r="H58" i="2" s="1"/>
  <c r="J58" i="2" s="1"/>
  <c r="H40" i="15" s="1"/>
  <c r="E63" i="20"/>
  <c r="H59" i="2" s="1"/>
  <c r="J59" i="2" s="1"/>
  <c r="H97" i="15" s="1"/>
  <c r="E64" i="20"/>
  <c r="H60" i="2" s="1"/>
  <c r="E65" i="20"/>
  <c r="H61" i="2" s="1"/>
  <c r="E66" i="20"/>
  <c r="H62" i="2" s="1"/>
  <c r="E67" i="20"/>
  <c r="H63" i="2"/>
  <c r="E68" i="20"/>
  <c r="H64" i="2"/>
  <c r="E69" i="20"/>
  <c r="H65" i="2" s="1"/>
  <c r="E70" i="20"/>
  <c r="H66" i="2" s="1"/>
  <c r="E71" i="20"/>
  <c r="H67" i="2" s="1"/>
  <c r="J67" i="2" s="1"/>
  <c r="E72" i="20"/>
  <c r="H68" i="2" s="1"/>
  <c r="E73" i="20"/>
  <c r="H69" i="2" s="1"/>
  <c r="E74" i="20"/>
  <c r="H70" i="2" s="1"/>
  <c r="E75" i="20"/>
  <c r="H71" i="2" s="1"/>
  <c r="J71" i="2" s="1"/>
  <c r="H162" i="15" s="1"/>
  <c r="E76" i="20"/>
  <c r="H72" i="2"/>
  <c r="E77" i="20"/>
  <c r="H73" i="2"/>
  <c r="E78" i="20"/>
  <c r="H74" i="2" s="1"/>
  <c r="J74" i="2" s="1"/>
  <c r="H23" i="15" s="1"/>
  <c r="E79" i="20"/>
  <c r="H75" i="2" s="1"/>
  <c r="J75" i="2" s="1"/>
  <c r="E80" i="20"/>
  <c r="H76" i="2" s="1"/>
  <c r="E81" i="20"/>
  <c r="H77" i="2" s="1"/>
  <c r="E82" i="20"/>
  <c r="H78" i="2" s="1"/>
  <c r="E83" i="20"/>
  <c r="H79" i="2" s="1"/>
  <c r="E84" i="20"/>
  <c r="H80" i="2" s="1"/>
  <c r="E85" i="20"/>
  <c r="H81" i="2" s="1"/>
  <c r="E86" i="20"/>
  <c r="H82" i="2"/>
  <c r="E87" i="20"/>
  <c r="H83" i="2" s="1"/>
  <c r="E88" i="20"/>
  <c r="H84" i="2"/>
  <c r="E89" i="20"/>
  <c r="H85" i="2"/>
  <c r="J85" i="2" s="1"/>
  <c r="H10" i="15" s="1"/>
  <c r="E90" i="20"/>
  <c r="H86" i="2" s="1"/>
  <c r="E91" i="20"/>
  <c r="H87" i="2"/>
  <c r="E92" i="20"/>
  <c r="H88" i="2"/>
  <c r="E93" i="20"/>
  <c r="H89" i="2"/>
  <c r="E94" i="20"/>
  <c r="H90" i="2" s="1"/>
  <c r="E95" i="20"/>
  <c r="H91" i="2" s="1"/>
  <c r="E96" i="20"/>
  <c r="H92" i="2"/>
  <c r="E97" i="20"/>
  <c r="H93" i="2"/>
  <c r="E98" i="20"/>
  <c r="H94" i="2" s="1"/>
  <c r="E99" i="20"/>
  <c r="H95" i="2"/>
  <c r="E100" i="20"/>
  <c r="H96" i="2" s="1"/>
  <c r="E101" i="20"/>
  <c r="H97" i="2" s="1"/>
  <c r="J97" i="2" s="1"/>
  <c r="E102" i="20"/>
  <c r="H98" i="2" s="1"/>
  <c r="E103" i="20"/>
  <c r="H99" i="2" s="1"/>
  <c r="E104" i="20"/>
  <c r="H100" i="2"/>
  <c r="E105" i="20"/>
  <c r="H101" i="2" s="1"/>
  <c r="E106" i="20"/>
  <c r="H102" i="2" s="1"/>
  <c r="E107" i="20"/>
  <c r="H103" i="2" s="1"/>
  <c r="E108" i="20"/>
  <c r="H104" i="2" s="1"/>
  <c r="E109" i="20"/>
  <c r="H105" i="2" s="1"/>
  <c r="E110" i="20"/>
  <c r="H106" i="2" s="1"/>
  <c r="E111" i="20"/>
  <c r="H107" i="2" s="1"/>
  <c r="E112" i="20"/>
  <c r="H108" i="2" s="1"/>
  <c r="J108" i="2" s="1"/>
  <c r="H132" i="15" s="1"/>
  <c r="E113" i="20"/>
  <c r="H109" i="2" s="1"/>
  <c r="E114" i="20"/>
  <c r="H110" i="2" s="1"/>
  <c r="E115" i="20"/>
  <c r="H111" i="2"/>
  <c r="E116" i="20"/>
  <c r="H112" i="2" s="1"/>
  <c r="E117" i="20"/>
  <c r="H113" i="2" s="1"/>
  <c r="J113" i="2" s="1"/>
  <c r="H52" i="15" s="1"/>
  <c r="E118" i="20"/>
  <c r="H114" i="2" s="1"/>
  <c r="E119" i="20"/>
  <c r="H115" i="2" s="1"/>
  <c r="E120" i="20"/>
  <c r="H116" i="2"/>
  <c r="J116" i="2" s="1"/>
  <c r="H61" i="15" s="1"/>
  <c r="E121" i="20"/>
  <c r="H117" i="2" s="1"/>
  <c r="E122" i="20"/>
  <c r="H118" i="2" s="1"/>
  <c r="E123" i="20"/>
  <c r="H119" i="2"/>
  <c r="E124" i="20"/>
  <c r="H120" i="2" s="1"/>
  <c r="E125" i="20"/>
  <c r="H121" i="2"/>
  <c r="E127" i="20"/>
  <c r="H123" i="2" s="1"/>
  <c r="E128" i="20"/>
  <c r="H124" i="2" s="1"/>
  <c r="J124" i="2" s="1"/>
  <c r="H157" i="15" s="1"/>
  <c r="E129" i="20"/>
  <c r="H125" i="2" s="1"/>
  <c r="E130" i="20"/>
  <c r="H126" i="2" s="1"/>
  <c r="E131" i="20"/>
  <c r="H127" i="2"/>
  <c r="E132" i="20"/>
  <c r="H128" i="2"/>
  <c r="E133" i="20"/>
  <c r="H129" i="2" s="1"/>
  <c r="E134" i="20"/>
  <c r="H130" i="2" s="1"/>
  <c r="J130" i="2" s="1"/>
  <c r="E135" i="20"/>
  <c r="H131" i="2"/>
  <c r="E136" i="20"/>
  <c r="H132" i="2"/>
  <c r="E138" i="20"/>
  <c r="H134" i="2"/>
  <c r="E139" i="20"/>
  <c r="H135" i="2" s="1"/>
  <c r="E140" i="20"/>
  <c r="H136" i="2"/>
  <c r="E141" i="20"/>
  <c r="H137" i="2" s="1"/>
  <c r="E142" i="20"/>
  <c r="H138" i="2" s="1"/>
  <c r="E143" i="20"/>
  <c r="H139" i="2" s="1"/>
  <c r="E144" i="20"/>
  <c r="H140" i="2" s="1"/>
  <c r="E145" i="20"/>
  <c r="H141" i="2" s="1"/>
  <c r="J141" i="2" s="1"/>
  <c r="H100" i="15" s="1"/>
  <c r="E146" i="20"/>
  <c r="H142" i="2" s="1"/>
  <c r="E147" i="20"/>
  <c r="H143" i="2" s="1"/>
  <c r="E148" i="20"/>
  <c r="H144" i="2" s="1"/>
  <c r="E149" i="20"/>
  <c r="H145" i="2" s="1"/>
  <c r="E150" i="20"/>
  <c r="H146" i="2" s="1"/>
  <c r="E151" i="20"/>
  <c r="E152" i="20"/>
  <c r="H147" i="2"/>
  <c r="E153" i="20"/>
  <c r="H148" i="2"/>
  <c r="E154" i="20"/>
  <c r="H149" i="2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H151" i="2"/>
  <c r="E169" i="20"/>
  <c r="E170" i="20"/>
  <c r="E171" i="20"/>
  <c r="E172" i="20"/>
  <c r="H152" i="2" s="1"/>
  <c r="E173" i="20"/>
  <c r="H153" i="2" s="1"/>
  <c r="E174" i="20"/>
  <c r="H154" i="2"/>
  <c r="E175" i="20"/>
  <c r="H155" i="2"/>
  <c r="E176" i="20"/>
  <c r="H156" i="2" s="1"/>
  <c r="E177" i="20"/>
  <c r="H157" i="2" s="1"/>
  <c r="E178" i="20"/>
  <c r="H158" i="2"/>
  <c r="E179" i="20"/>
  <c r="H159" i="2" s="1"/>
  <c r="E180" i="20"/>
  <c r="H160" i="2" s="1"/>
  <c r="J160" i="2" s="1"/>
  <c r="E181" i="20"/>
  <c r="H161" i="2" s="1"/>
  <c r="E182" i="20"/>
  <c r="H162" i="2"/>
  <c r="E183" i="20"/>
  <c r="H163" i="2"/>
  <c r="E184" i="20"/>
  <c r="H164" i="2"/>
  <c r="E185" i="20"/>
  <c r="H165" i="2"/>
  <c r="E186" i="20"/>
  <c r="H166" i="2"/>
  <c r="E187" i="20"/>
  <c r="H167" i="2"/>
  <c r="J167" i="2" s="1"/>
  <c r="E188" i="20"/>
  <c r="H168" i="2" s="1"/>
  <c r="E189" i="20"/>
  <c r="H169" i="2" s="1"/>
  <c r="J169" i="2" s="1"/>
  <c r="E190" i="20"/>
  <c r="H170" i="2" s="1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3" i="20"/>
  <c r="H3" i="2" s="1"/>
  <c r="D155" i="20"/>
  <c r="E155" i="20" s="1"/>
  <c r="H150" i="2" s="1"/>
  <c r="D137" i="20"/>
  <c r="E137" i="20" s="1"/>
  <c r="H133" i="2" s="1"/>
  <c r="J133" i="2" s="1"/>
  <c r="H86" i="15" s="1"/>
  <c r="D126" i="20"/>
  <c r="G4" i="2"/>
  <c r="G5" i="2"/>
  <c r="G6" i="2"/>
  <c r="G7" i="2"/>
  <c r="G8" i="2"/>
  <c r="J8" i="2" s="1"/>
  <c r="H9" i="15" s="1"/>
  <c r="G9" i="2"/>
  <c r="G10" i="2"/>
  <c r="J10" i="2"/>
  <c r="H24" i="15" s="1"/>
  <c r="G11" i="2"/>
  <c r="J11" i="2" s="1"/>
  <c r="H63" i="15" s="1"/>
  <c r="G12" i="2"/>
  <c r="J12" i="2" s="1"/>
  <c r="H21" i="15" s="1"/>
  <c r="G13" i="2"/>
  <c r="H156" i="15"/>
  <c r="G14" i="2"/>
  <c r="G15" i="2"/>
  <c r="G16" i="2"/>
  <c r="G17" i="2"/>
  <c r="J17" i="2" s="1"/>
  <c r="G18" i="2"/>
  <c r="J18" i="2" s="1"/>
  <c r="H7" i="15" s="1"/>
  <c r="G19" i="2"/>
  <c r="J19" i="2" s="1"/>
  <c r="H68" i="15" s="1"/>
  <c r="G20" i="2"/>
  <c r="J20" i="2" s="1"/>
  <c r="H33" i="15" s="1"/>
  <c r="G21" i="2"/>
  <c r="G22" i="2"/>
  <c r="G23" i="2"/>
  <c r="J23" i="2" s="1"/>
  <c r="G24" i="2"/>
  <c r="J24" i="2" s="1"/>
  <c r="H84" i="15" s="1"/>
  <c r="G25" i="2"/>
  <c r="J25" i="2" s="1"/>
  <c r="H151" i="15" s="1"/>
  <c r="G26" i="2"/>
  <c r="G27" i="2"/>
  <c r="J27" i="2" s="1"/>
  <c r="G28" i="2"/>
  <c r="J28" i="2"/>
  <c r="G29" i="2"/>
  <c r="G30" i="2"/>
  <c r="G31" i="2"/>
  <c r="G32" i="2"/>
  <c r="J32" i="2" s="1"/>
  <c r="G33" i="2"/>
  <c r="J33" i="2" s="1"/>
  <c r="H8" i="15" s="1"/>
  <c r="G34" i="2"/>
  <c r="J34" i="2" s="1"/>
  <c r="G35" i="2"/>
  <c r="G36" i="2"/>
  <c r="G37" i="2"/>
  <c r="G38" i="2"/>
  <c r="G39" i="2"/>
  <c r="G40" i="2"/>
  <c r="G41" i="2"/>
  <c r="G42" i="2"/>
  <c r="J42" i="2" s="1"/>
  <c r="H109" i="15" s="1"/>
  <c r="G43" i="2"/>
  <c r="J43" i="2" s="1"/>
  <c r="G44" i="2"/>
  <c r="G45" i="2"/>
  <c r="G46" i="2"/>
  <c r="G47" i="2"/>
  <c r="J47" i="2" s="1"/>
  <c r="G48" i="2"/>
  <c r="G49" i="2"/>
  <c r="G50" i="2"/>
  <c r="J50" i="2" s="1"/>
  <c r="H36" i="15" s="1"/>
  <c r="G51" i="2"/>
  <c r="G52" i="2"/>
  <c r="J52" i="2" s="1"/>
  <c r="G53" i="2"/>
  <c r="G54" i="2"/>
  <c r="J54" i="2" s="1"/>
  <c r="H14" i="15" s="1"/>
  <c r="G55" i="2"/>
  <c r="G56" i="2"/>
  <c r="J56" i="2" s="1"/>
  <c r="H22" i="15" s="1"/>
  <c r="G57" i="2"/>
  <c r="G58" i="2"/>
  <c r="G59" i="2"/>
  <c r="G60" i="2"/>
  <c r="G61" i="2"/>
  <c r="G62" i="2"/>
  <c r="J62" i="2" s="1"/>
  <c r="H67" i="15" s="1"/>
  <c r="G63" i="2"/>
  <c r="J63" i="2"/>
  <c r="G64" i="2"/>
  <c r="J64" i="2"/>
  <c r="G65" i="2"/>
  <c r="G66" i="2"/>
  <c r="J66" i="2" s="1"/>
  <c r="G67" i="2"/>
  <c r="G68" i="2"/>
  <c r="G69" i="2"/>
  <c r="J69" i="2" s="1"/>
  <c r="G70" i="2"/>
  <c r="G71" i="2"/>
  <c r="G72" i="2"/>
  <c r="J72" i="2"/>
  <c r="H92" i="15" s="1"/>
  <c r="G73" i="2"/>
  <c r="J73" i="2" s="1"/>
  <c r="H111" i="15" s="1"/>
  <c r="G74" i="2"/>
  <c r="G75" i="2"/>
  <c r="G76" i="2"/>
  <c r="G77" i="2"/>
  <c r="G78" i="2"/>
  <c r="J78" i="2" s="1"/>
  <c r="H152" i="15" s="1"/>
  <c r="G79" i="2"/>
  <c r="G80" i="2"/>
  <c r="J80" i="2" s="1"/>
  <c r="H74" i="15" s="1"/>
  <c r="G81" i="2"/>
  <c r="J81" i="2" s="1"/>
  <c r="G82" i="2"/>
  <c r="G83" i="2"/>
  <c r="J83" i="2" s="1"/>
  <c r="G84" i="2"/>
  <c r="G85" i="2"/>
  <c r="G86" i="2"/>
  <c r="J86" i="2" s="1"/>
  <c r="H32" i="15" s="1"/>
  <c r="G87" i="2"/>
  <c r="J87" i="2" s="1"/>
  <c r="H6" i="15" s="1"/>
  <c r="G88" i="2"/>
  <c r="J88" i="2" s="1"/>
  <c r="H117" i="15" s="1"/>
  <c r="G89" i="2"/>
  <c r="J89" i="2" s="1"/>
  <c r="H11" i="15" s="1"/>
  <c r="G90" i="2"/>
  <c r="G91" i="2"/>
  <c r="J91" i="2" s="1"/>
  <c r="G92" i="2"/>
  <c r="G93" i="2"/>
  <c r="G94" i="2"/>
  <c r="J94" i="2" s="1"/>
  <c r="H87" i="15" s="1"/>
  <c r="G95" i="2"/>
  <c r="J95" i="2" s="1"/>
  <c r="H71" i="15" s="1"/>
  <c r="G96" i="2"/>
  <c r="J96" i="2"/>
  <c r="H17" i="15" s="1"/>
  <c r="G97" i="2"/>
  <c r="G98" i="2"/>
  <c r="J98" i="2" s="1"/>
  <c r="H66" i="15" s="1"/>
  <c r="G99" i="2"/>
  <c r="J99" i="2" s="1"/>
  <c r="G100" i="2"/>
  <c r="G101" i="2"/>
  <c r="G102" i="2"/>
  <c r="G103" i="2"/>
  <c r="G104" i="2"/>
  <c r="G105" i="2"/>
  <c r="G106" i="2"/>
  <c r="G107" i="2"/>
  <c r="G108" i="2"/>
  <c r="G109" i="2"/>
  <c r="J109" i="2" s="1"/>
  <c r="H120" i="15" s="1"/>
  <c r="G110" i="2"/>
  <c r="G111" i="2"/>
  <c r="J111" i="2" s="1"/>
  <c r="H79" i="15" s="1"/>
  <c r="G112" i="2"/>
  <c r="J112" i="2" s="1"/>
  <c r="G113" i="2"/>
  <c r="G114" i="2"/>
  <c r="G115" i="2"/>
  <c r="G116" i="2"/>
  <c r="G117" i="2"/>
  <c r="G118" i="2"/>
  <c r="G119" i="2"/>
  <c r="J119" i="2" s="1"/>
  <c r="G120" i="2"/>
  <c r="J120" i="2" s="1"/>
  <c r="G121" i="2"/>
  <c r="J121" i="2" s="1"/>
  <c r="G122" i="2"/>
  <c r="G123" i="2"/>
  <c r="J123" i="2" s="1"/>
  <c r="H161" i="15" s="1"/>
  <c r="G124" i="2"/>
  <c r="G125" i="2"/>
  <c r="G126" i="2"/>
  <c r="G127" i="2"/>
  <c r="J127" i="2" s="1"/>
  <c r="H38" i="15" s="1"/>
  <c r="G128" i="2"/>
  <c r="G129" i="2"/>
  <c r="G130" i="2"/>
  <c r="G131" i="2"/>
  <c r="J131" i="2" s="1"/>
  <c r="H113" i="15" s="1"/>
  <c r="G132" i="2"/>
  <c r="J132" i="2" s="1"/>
  <c r="H130" i="15" s="1"/>
  <c r="G133" i="2"/>
  <c r="G134" i="2"/>
  <c r="J134" i="2" s="1"/>
  <c r="H115" i="15" s="1"/>
  <c r="G135" i="2"/>
  <c r="G136" i="2"/>
  <c r="G137" i="2"/>
  <c r="G138" i="2"/>
  <c r="G139" i="2"/>
  <c r="G140" i="2"/>
  <c r="J140" i="2" s="1"/>
  <c r="H27" i="15" s="1"/>
  <c r="G141" i="2"/>
  <c r="G142" i="2"/>
  <c r="G143" i="2"/>
  <c r="J143" i="2" s="1"/>
  <c r="G144" i="2"/>
  <c r="G145" i="2"/>
  <c r="G146" i="2"/>
  <c r="J146" i="2" s="1"/>
  <c r="G147" i="2"/>
  <c r="G148" i="2"/>
  <c r="G149" i="2"/>
  <c r="G150" i="2"/>
  <c r="G151" i="2"/>
  <c r="G152" i="2"/>
  <c r="G153" i="2"/>
  <c r="G154" i="2"/>
  <c r="G155" i="2"/>
  <c r="J155" i="2" s="1"/>
  <c r="H65" i="15" s="1"/>
  <c r="G156" i="2"/>
  <c r="J156" i="2" s="1"/>
  <c r="G157" i="2"/>
  <c r="G158" i="2"/>
  <c r="J158" i="2"/>
  <c r="H148" i="15" s="1"/>
  <c r="G159" i="2"/>
  <c r="G160" i="2"/>
  <c r="G161" i="2"/>
  <c r="G162" i="2"/>
  <c r="J162" i="2" s="1"/>
  <c r="G163" i="2"/>
  <c r="J163" i="2" s="1"/>
  <c r="H37" i="15" s="1"/>
  <c r="G164" i="2"/>
  <c r="J164" i="2" s="1"/>
  <c r="H62" i="15" s="1"/>
  <c r="G165" i="2"/>
  <c r="G166" i="2"/>
  <c r="J166" i="2" s="1"/>
  <c r="H60" i="15" s="1"/>
  <c r="G167" i="2"/>
  <c r="G168" i="2"/>
  <c r="G169" i="2"/>
  <c r="G170" i="2"/>
  <c r="J170" i="2" s="1"/>
  <c r="G3" i="2"/>
  <c r="G91" i="15"/>
  <c r="G55" i="15"/>
  <c r="G51" i="15"/>
  <c r="G78" i="15"/>
  <c r="G9" i="15"/>
  <c r="G26" i="15"/>
  <c r="G24" i="15"/>
  <c r="G63" i="15"/>
  <c r="G21" i="15"/>
  <c r="G156" i="15"/>
  <c r="G54" i="15"/>
  <c r="G4" i="15"/>
  <c r="G150" i="15"/>
  <c r="G49" i="15"/>
  <c r="G7" i="15"/>
  <c r="G68" i="15"/>
  <c r="G33" i="15"/>
  <c r="G114" i="15"/>
  <c r="G84" i="15"/>
  <c r="G151" i="15"/>
  <c r="G56" i="15"/>
  <c r="G153" i="15"/>
  <c r="G19" i="15"/>
  <c r="G43" i="15"/>
  <c r="G103" i="15"/>
  <c r="G41" i="15"/>
  <c r="G46" i="15"/>
  <c r="G129" i="15"/>
  <c r="G90" i="15"/>
  <c r="G18" i="15"/>
  <c r="G13" i="15"/>
  <c r="G93" i="15"/>
  <c r="G80" i="15"/>
  <c r="G109" i="15"/>
  <c r="G112" i="15"/>
  <c r="G116" i="15"/>
  <c r="G135" i="15"/>
  <c r="G136" i="15"/>
  <c r="G36" i="15"/>
  <c r="G160" i="15"/>
  <c r="G106" i="15"/>
  <c r="G16" i="15"/>
  <c r="G14" i="15"/>
  <c r="G44" i="15"/>
  <c r="G22" i="15"/>
  <c r="G99" i="15"/>
  <c r="G40" i="15"/>
  <c r="G97" i="15"/>
  <c r="G102" i="15"/>
  <c r="G48" i="15"/>
  <c r="G67" i="15"/>
  <c r="G137" i="15"/>
  <c r="G138" i="15"/>
  <c r="G139" i="15"/>
  <c r="G140" i="15"/>
  <c r="G141" i="15"/>
  <c r="G89" i="15"/>
  <c r="G50" i="15"/>
  <c r="G105" i="15"/>
  <c r="G162" i="15"/>
  <c r="G92" i="15"/>
  <c r="G111" i="15"/>
  <c r="G23" i="15"/>
  <c r="G147" i="15"/>
  <c r="G34" i="15"/>
  <c r="G95" i="15"/>
  <c r="G152" i="15"/>
  <c r="G25" i="15"/>
  <c r="G74" i="15"/>
  <c r="G31" i="15"/>
  <c r="G20" i="15"/>
  <c r="G57" i="15"/>
  <c r="G3" i="15"/>
  <c r="G10" i="15"/>
  <c r="G32" i="15"/>
  <c r="G6" i="15"/>
  <c r="G117" i="15"/>
  <c r="G11" i="15"/>
  <c r="G75" i="15"/>
  <c r="G83" i="15"/>
  <c r="G28" i="15"/>
  <c r="G87" i="15"/>
  <c r="G71" i="15"/>
  <c r="G17" i="15"/>
  <c r="G66" i="15"/>
  <c r="G81" i="15"/>
  <c r="G70" i="15"/>
  <c r="G45" i="15"/>
  <c r="G47" i="15"/>
  <c r="G69" i="15"/>
  <c r="G59" i="15"/>
  <c r="G30" i="15"/>
  <c r="G108" i="15"/>
  <c r="G132" i="15"/>
  <c r="G120" i="15"/>
  <c r="G119" i="15"/>
  <c r="G79" i="15"/>
  <c r="G149" i="15"/>
  <c r="G52" i="15"/>
  <c r="G121" i="15"/>
  <c r="G104" i="15"/>
  <c r="G61" i="15"/>
  <c r="G58" i="15"/>
  <c r="G88" i="15"/>
  <c r="G123" i="15"/>
  <c r="G127" i="15"/>
  <c r="G161" i="15"/>
  <c r="G157" i="15"/>
  <c r="G128" i="15"/>
  <c r="G101" i="15"/>
  <c r="G38" i="15"/>
  <c r="G15" i="15"/>
  <c r="G159" i="15"/>
  <c r="G76" i="15"/>
  <c r="G113" i="15"/>
  <c r="G130" i="15"/>
  <c r="G86" i="15"/>
  <c r="G115" i="15"/>
  <c r="G158" i="15"/>
  <c r="G107" i="15"/>
  <c r="G73" i="15"/>
  <c r="G29" i="15"/>
  <c r="G64" i="15"/>
  <c r="G27" i="15"/>
  <c r="G100" i="15"/>
  <c r="G96" i="15"/>
  <c r="G39" i="15"/>
  <c r="G12" i="15"/>
  <c r="G118" i="15"/>
  <c r="G155" i="15"/>
  <c r="G98" i="15"/>
  <c r="G42" i="15"/>
  <c r="G154" i="15"/>
  <c r="G134" i="15"/>
  <c r="G144" i="15"/>
  <c r="G110" i="15"/>
  <c r="G53" i="15"/>
  <c r="G65" i="15"/>
  <c r="G143" i="15"/>
  <c r="G125" i="15"/>
  <c r="G148" i="15"/>
  <c r="G82" i="15"/>
  <c r="G5" i="15"/>
  <c r="G72" i="15"/>
  <c r="G85" i="15"/>
  <c r="G37" i="15"/>
  <c r="G62" i="15"/>
  <c r="G35" i="15"/>
  <c r="G60" i="15"/>
  <c r="G145" i="15"/>
  <c r="G146" i="15"/>
  <c r="G142" i="15"/>
  <c r="G124" i="15"/>
  <c r="G122" i="15"/>
  <c r="F91" i="15"/>
  <c r="F55" i="15"/>
  <c r="F51" i="15"/>
  <c r="F78" i="15"/>
  <c r="F9" i="15"/>
  <c r="F26" i="15"/>
  <c r="F24" i="15"/>
  <c r="F63" i="15"/>
  <c r="F21" i="15"/>
  <c r="F156" i="15"/>
  <c r="F54" i="15"/>
  <c r="F4" i="15"/>
  <c r="F150" i="15"/>
  <c r="F49" i="15"/>
  <c r="F7" i="15"/>
  <c r="F68" i="15"/>
  <c r="F33" i="15"/>
  <c r="F114" i="15"/>
  <c r="F84" i="15"/>
  <c r="F151" i="15"/>
  <c r="F56" i="15"/>
  <c r="F153" i="15"/>
  <c r="F19" i="15"/>
  <c r="F43" i="15"/>
  <c r="F103" i="15"/>
  <c r="F41" i="15"/>
  <c r="F46" i="15"/>
  <c r="F129" i="15"/>
  <c r="F90" i="15"/>
  <c r="F18" i="15"/>
  <c r="F13" i="15"/>
  <c r="F93" i="15"/>
  <c r="F80" i="15"/>
  <c r="F109" i="15"/>
  <c r="F112" i="15"/>
  <c r="F116" i="15"/>
  <c r="F135" i="15"/>
  <c r="F136" i="15"/>
  <c r="F36" i="15"/>
  <c r="F160" i="15"/>
  <c r="F106" i="15"/>
  <c r="F16" i="15"/>
  <c r="F14" i="15"/>
  <c r="F44" i="15"/>
  <c r="F22" i="15"/>
  <c r="F99" i="15"/>
  <c r="F40" i="15"/>
  <c r="F97" i="15"/>
  <c r="F102" i="15"/>
  <c r="F48" i="15"/>
  <c r="F67" i="15"/>
  <c r="F137" i="15"/>
  <c r="F138" i="15"/>
  <c r="F139" i="15"/>
  <c r="F140" i="15"/>
  <c r="F141" i="15"/>
  <c r="F89" i="15"/>
  <c r="F50" i="15"/>
  <c r="F105" i="15"/>
  <c r="F162" i="15"/>
  <c r="F92" i="15"/>
  <c r="F111" i="15"/>
  <c r="F23" i="15"/>
  <c r="F147" i="15"/>
  <c r="F34" i="15"/>
  <c r="F95" i="15"/>
  <c r="F152" i="15"/>
  <c r="F25" i="15"/>
  <c r="F74" i="15"/>
  <c r="F31" i="15"/>
  <c r="F20" i="15"/>
  <c r="F57" i="15"/>
  <c r="F3" i="15"/>
  <c r="F10" i="15"/>
  <c r="F32" i="15"/>
  <c r="F6" i="15"/>
  <c r="F117" i="15"/>
  <c r="F11" i="15"/>
  <c r="F75" i="15"/>
  <c r="F83" i="15"/>
  <c r="F28" i="15"/>
  <c r="F87" i="15"/>
  <c r="F71" i="15"/>
  <c r="F17" i="15"/>
  <c r="F77" i="15"/>
  <c r="F66" i="15"/>
  <c r="F70" i="15"/>
  <c r="F47" i="15"/>
  <c r="F69" i="15"/>
  <c r="F59" i="15"/>
  <c r="F30" i="15"/>
  <c r="F108" i="15"/>
  <c r="F132" i="15"/>
  <c r="F120" i="15"/>
  <c r="F119" i="15"/>
  <c r="F79" i="15"/>
  <c r="F149" i="15"/>
  <c r="F52" i="15"/>
  <c r="F121" i="15"/>
  <c r="F104" i="15"/>
  <c r="F61" i="15"/>
  <c r="F58" i="15"/>
  <c r="F88" i="15"/>
  <c r="F123" i="15"/>
  <c r="F127" i="15"/>
  <c r="F161" i="15"/>
  <c r="F157" i="15"/>
  <c r="F128" i="15"/>
  <c r="F101" i="15"/>
  <c r="F38" i="15"/>
  <c r="F15" i="15"/>
  <c r="F159" i="15"/>
  <c r="F76" i="15"/>
  <c r="F113" i="15"/>
  <c r="F130" i="15"/>
  <c r="F86" i="15"/>
  <c r="F115" i="15"/>
  <c r="F158" i="15"/>
  <c r="F107" i="15"/>
  <c r="F73" i="15"/>
  <c r="F29" i="15"/>
  <c r="F64" i="15"/>
  <c r="F27" i="15"/>
  <c r="F100" i="15"/>
  <c r="F96" i="15"/>
  <c r="F39" i="15"/>
  <c r="F12" i="15"/>
  <c r="F118" i="15"/>
  <c r="F155" i="15"/>
  <c r="F98" i="15"/>
  <c r="F42" i="15"/>
  <c r="F154" i="15"/>
  <c r="F134" i="15"/>
  <c r="F144" i="15"/>
  <c r="F110" i="15"/>
  <c r="F53" i="15"/>
  <c r="F65" i="15"/>
  <c r="F143" i="15"/>
  <c r="F125" i="15"/>
  <c r="F148" i="15"/>
  <c r="F82" i="15"/>
  <c r="F5" i="15"/>
  <c r="F72" i="15"/>
  <c r="F85" i="15"/>
  <c r="F37" i="15"/>
  <c r="F62" i="15"/>
  <c r="F35" i="15"/>
  <c r="F60" i="15"/>
  <c r="F145" i="15"/>
  <c r="F146" i="15"/>
  <c r="F142" i="15"/>
  <c r="F124" i="15"/>
  <c r="F122" i="15"/>
  <c r="E91" i="15"/>
  <c r="E55" i="15"/>
  <c r="E51" i="15"/>
  <c r="E78" i="15"/>
  <c r="E9" i="15"/>
  <c r="E26" i="15"/>
  <c r="E24" i="15"/>
  <c r="E63" i="15"/>
  <c r="E21" i="15"/>
  <c r="E156" i="15"/>
  <c r="E54" i="15"/>
  <c r="E4" i="15"/>
  <c r="E150" i="15"/>
  <c r="E49" i="15"/>
  <c r="E7" i="15"/>
  <c r="E68" i="15"/>
  <c r="E33" i="15"/>
  <c r="E114" i="15"/>
  <c r="E84" i="15"/>
  <c r="E151" i="15"/>
  <c r="E56" i="15"/>
  <c r="E153" i="15"/>
  <c r="E19" i="15"/>
  <c r="E43" i="15"/>
  <c r="E103" i="15"/>
  <c r="E41" i="15"/>
  <c r="E46" i="15"/>
  <c r="E129" i="15"/>
  <c r="E90" i="15"/>
  <c r="E18" i="15"/>
  <c r="E13" i="15"/>
  <c r="E93" i="15"/>
  <c r="E80" i="15"/>
  <c r="E109" i="15"/>
  <c r="E112" i="15"/>
  <c r="E116" i="15"/>
  <c r="E135" i="15"/>
  <c r="E136" i="15"/>
  <c r="E36" i="15"/>
  <c r="E160" i="15"/>
  <c r="E106" i="15"/>
  <c r="E16" i="15"/>
  <c r="E14" i="15"/>
  <c r="E44" i="15"/>
  <c r="E22" i="15"/>
  <c r="E99" i="15"/>
  <c r="E40" i="15"/>
  <c r="E97" i="15"/>
  <c r="E102" i="15"/>
  <c r="E48" i="15"/>
  <c r="E67" i="15"/>
  <c r="E137" i="15"/>
  <c r="E138" i="15"/>
  <c r="E139" i="15"/>
  <c r="E140" i="15"/>
  <c r="E141" i="15"/>
  <c r="E89" i="15"/>
  <c r="E50" i="15"/>
  <c r="E105" i="15"/>
  <c r="E162" i="15"/>
  <c r="E92" i="15"/>
  <c r="E111" i="15"/>
  <c r="E23" i="15"/>
  <c r="E147" i="15"/>
  <c r="E34" i="15"/>
  <c r="E152" i="15"/>
  <c r="E25" i="15"/>
  <c r="E74" i="15"/>
  <c r="E31" i="15"/>
  <c r="E20" i="15"/>
  <c r="E57" i="15"/>
  <c r="E10" i="15"/>
  <c r="E32" i="15"/>
  <c r="E6" i="15"/>
  <c r="E117" i="15"/>
  <c r="E11" i="15"/>
  <c r="E75" i="15"/>
  <c r="E83" i="15"/>
  <c r="E28" i="15"/>
  <c r="E87" i="15"/>
  <c r="E71" i="15"/>
  <c r="E17" i="15"/>
  <c r="E66" i="15"/>
  <c r="E81" i="15"/>
  <c r="E70" i="15"/>
  <c r="E45" i="15"/>
  <c r="E47" i="15"/>
  <c r="E69" i="15"/>
  <c r="E59" i="15"/>
  <c r="E30" i="15"/>
  <c r="E108" i="15"/>
  <c r="E132" i="15"/>
  <c r="E120" i="15"/>
  <c r="E119" i="15"/>
  <c r="E79" i="15"/>
  <c r="E149" i="15"/>
  <c r="E52" i="15"/>
  <c r="E121" i="15"/>
  <c r="E104" i="15"/>
  <c r="E61" i="15"/>
  <c r="E58" i="15"/>
  <c r="E88" i="15"/>
  <c r="E123" i="15"/>
  <c r="E127" i="15"/>
  <c r="E157" i="15"/>
  <c r="E128" i="15"/>
  <c r="E101" i="15"/>
  <c r="E38" i="15"/>
  <c r="E15" i="15"/>
  <c r="E159" i="15"/>
  <c r="E76" i="15"/>
  <c r="E113" i="15"/>
  <c r="E130" i="15"/>
  <c r="E86" i="15"/>
  <c r="E115" i="15"/>
  <c r="E158" i="15"/>
  <c r="E107" i="15"/>
  <c r="E73" i="15"/>
  <c r="E29" i="15"/>
  <c r="E64" i="15"/>
  <c r="E27" i="15"/>
  <c r="E100" i="15"/>
  <c r="E96" i="15"/>
  <c r="E39" i="15"/>
  <c r="E12" i="15"/>
  <c r="E118" i="15"/>
  <c r="E155" i="15"/>
  <c r="E98" i="15"/>
  <c r="E42" i="15"/>
  <c r="E154" i="15"/>
  <c r="E134" i="15"/>
  <c r="E144" i="15"/>
  <c r="E110" i="15"/>
  <c r="E53" i="15"/>
  <c r="E65" i="15"/>
  <c r="E143" i="15"/>
  <c r="E125" i="15"/>
  <c r="E148" i="15"/>
  <c r="E82" i="15"/>
  <c r="E5" i="15"/>
  <c r="E72" i="15"/>
  <c r="E85" i="15"/>
  <c r="E37" i="15"/>
  <c r="E62" i="15"/>
  <c r="E35" i="15"/>
  <c r="E60" i="15"/>
  <c r="E145" i="15"/>
  <c r="E146" i="15"/>
  <c r="E142" i="15"/>
  <c r="E124" i="15"/>
  <c r="E122" i="15"/>
  <c r="D84" i="15"/>
  <c r="D151" i="15"/>
  <c r="D56" i="15"/>
  <c r="D153" i="15"/>
  <c r="D19" i="15"/>
  <c r="D43" i="15"/>
  <c r="D103" i="15"/>
  <c r="D41" i="15"/>
  <c r="D46" i="15"/>
  <c r="D129" i="15"/>
  <c r="D90" i="15"/>
  <c r="D18" i="15"/>
  <c r="D13" i="15"/>
  <c r="D93" i="15"/>
  <c r="D80" i="15"/>
  <c r="D109" i="15"/>
  <c r="D112" i="15"/>
  <c r="D116" i="15"/>
  <c r="D135" i="15"/>
  <c r="D136" i="15"/>
  <c r="D36" i="15"/>
  <c r="D160" i="15"/>
  <c r="D106" i="15"/>
  <c r="D16" i="15"/>
  <c r="D14" i="15"/>
  <c r="D44" i="15"/>
  <c r="D22" i="15"/>
  <c r="D99" i="15"/>
  <c r="D40" i="15"/>
  <c r="D97" i="15"/>
  <c r="D102" i="15"/>
  <c r="D48" i="15"/>
  <c r="D67" i="15"/>
  <c r="D137" i="15"/>
  <c r="D138" i="15"/>
  <c r="D139" i="15"/>
  <c r="D140" i="15"/>
  <c r="D141" i="15"/>
  <c r="D89" i="15"/>
  <c r="D50" i="15"/>
  <c r="D105" i="15"/>
  <c r="D162" i="15"/>
  <c r="D92" i="15"/>
  <c r="D111" i="15"/>
  <c r="D23" i="15"/>
  <c r="D147" i="15"/>
  <c r="D34" i="15"/>
  <c r="D95" i="15"/>
  <c r="D152" i="15"/>
  <c r="D25" i="15"/>
  <c r="D74" i="15"/>
  <c r="D31" i="15"/>
  <c r="D20" i="15"/>
  <c r="D57" i="15"/>
  <c r="D3" i="15"/>
  <c r="D10" i="15"/>
  <c r="D32" i="15"/>
  <c r="D6" i="15"/>
  <c r="D117" i="15"/>
  <c r="D11" i="15"/>
  <c r="D75" i="15"/>
  <c r="D83" i="15"/>
  <c r="D28" i="15"/>
  <c r="D87" i="15"/>
  <c r="D71" i="15"/>
  <c r="D17" i="15"/>
  <c r="D77" i="15"/>
  <c r="D66" i="15"/>
  <c r="D81" i="15"/>
  <c r="D70" i="15"/>
  <c r="D45" i="15"/>
  <c r="D47" i="15"/>
  <c r="D69" i="15"/>
  <c r="D59" i="15"/>
  <c r="D30" i="15"/>
  <c r="D108" i="15"/>
  <c r="D132" i="15"/>
  <c r="D120" i="15"/>
  <c r="D119" i="15"/>
  <c r="D79" i="15"/>
  <c r="D149" i="15"/>
  <c r="D52" i="15"/>
  <c r="D121" i="15"/>
  <c r="D104" i="15"/>
  <c r="D61" i="15"/>
  <c r="D58" i="15"/>
  <c r="D88" i="15"/>
  <c r="D123" i="15"/>
  <c r="D127" i="15"/>
  <c r="D161" i="15"/>
  <c r="D157" i="15"/>
  <c r="D128" i="15"/>
  <c r="D101" i="15"/>
  <c r="D38" i="15"/>
  <c r="D15" i="15"/>
  <c r="D159" i="15"/>
  <c r="D76" i="15"/>
  <c r="D113" i="15"/>
  <c r="D130" i="15"/>
  <c r="D86" i="15"/>
  <c r="D115" i="15"/>
  <c r="D158" i="15"/>
  <c r="D107" i="15"/>
  <c r="D73" i="15"/>
  <c r="D29" i="15"/>
  <c r="D64" i="15"/>
  <c r="D27" i="15"/>
  <c r="D100" i="15"/>
  <c r="D96" i="15"/>
  <c r="D39" i="15"/>
  <c r="D12" i="15"/>
  <c r="D118" i="15"/>
  <c r="D155" i="15"/>
  <c r="D98" i="15"/>
  <c r="D42" i="15"/>
  <c r="D154" i="15"/>
  <c r="D144" i="15"/>
  <c r="D110" i="15"/>
  <c r="D53" i="15"/>
  <c r="D65" i="15"/>
  <c r="D143" i="15"/>
  <c r="D125" i="15"/>
  <c r="D148" i="15"/>
  <c r="D82" i="15"/>
  <c r="D5" i="15"/>
  <c r="D72" i="15"/>
  <c r="D85" i="15"/>
  <c r="D37" i="15"/>
  <c r="D62" i="15"/>
  <c r="D35" i="15"/>
  <c r="D60" i="15"/>
  <c r="D145" i="15"/>
  <c r="D146" i="15"/>
  <c r="D142" i="15"/>
  <c r="D124" i="15"/>
  <c r="D91" i="15"/>
  <c r="D55" i="15"/>
  <c r="D51" i="15"/>
  <c r="D78" i="15"/>
  <c r="D9" i="15"/>
  <c r="D26" i="15"/>
  <c r="D24" i="15"/>
  <c r="D63" i="15"/>
  <c r="D21" i="15"/>
  <c r="D156" i="15"/>
  <c r="D54" i="15"/>
  <c r="D4" i="15"/>
  <c r="D150" i="15"/>
  <c r="D49" i="15"/>
  <c r="D7" i="15"/>
  <c r="D68" i="15"/>
  <c r="D33" i="15"/>
  <c r="D114" i="15"/>
  <c r="D122" i="15"/>
  <c r="E126" i="20"/>
  <c r="H122" i="2"/>
  <c r="J122" i="2" s="1"/>
  <c r="D203" i="20"/>
  <c r="E203" i="20"/>
  <c r="L63" i="15"/>
  <c r="X116" i="15"/>
  <c r="X129" i="15"/>
  <c r="AI155" i="15"/>
  <c r="X132" i="15"/>
  <c r="X7" i="15"/>
  <c r="AI128" i="15"/>
  <c r="L128" i="15"/>
  <c r="L98" i="15"/>
  <c r="L129" i="15"/>
  <c r="X77" i="15"/>
  <c r="AI92" i="15"/>
  <c r="L58" i="15"/>
  <c r="L46" i="15"/>
  <c r="X18" i="15"/>
  <c r="AI37" i="15"/>
  <c r="AI52" i="15"/>
  <c r="X23" i="15"/>
  <c r="X72" i="15"/>
  <c r="X53" i="15"/>
  <c r="X87" i="15"/>
  <c r="X119" i="15"/>
  <c r="X79" i="15"/>
  <c r="X78" i="15"/>
  <c r="AJ78" i="15" s="1"/>
  <c r="X26" i="15"/>
  <c r="X13" i="15"/>
  <c r="X107" i="15"/>
  <c r="X73" i="15"/>
  <c r="X38" i="15"/>
  <c r="X12" i="15"/>
  <c r="X74" i="15"/>
  <c r="AJ74" i="15" s="1"/>
  <c r="X31" i="15"/>
  <c r="X114" i="15"/>
  <c r="X104" i="15"/>
  <c r="AI42" i="15"/>
  <c r="AI103" i="15"/>
  <c r="AI81" i="15"/>
  <c r="AI47" i="15"/>
  <c r="AI121" i="15"/>
  <c r="L82" i="15"/>
  <c r="X42" i="15"/>
  <c r="X103" i="15"/>
  <c r="X43" i="15"/>
  <c r="X81" i="15"/>
  <c r="X106" i="15"/>
  <c r="L13" i="15"/>
  <c r="L12" i="15"/>
  <c r="L23" i="15"/>
  <c r="L60" i="15"/>
  <c r="L86" i="15"/>
  <c r="X70" i="15"/>
  <c r="X16" i="15"/>
  <c r="X88" i="15"/>
  <c r="AI12" i="15"/>
  <c r="L158" i="15"/>
  <c r="L28" i="15"/>
  <c r="L34" i="15"/>
  <c r="L90" i="15"/>
  <c r="L41" i="15"/>
  <c r="L71" i="15"/>
  <c r="L75" i="15"/>
  <c r="L25" i="15"/>
  <c r="L19" i="15"/>
  <c r="X110" i="15"/>
  <c r="X65" i="15"/>
  <c r="X37" i="15"/>
  <c r="X120" i="15"/>
  <c r="AJ120" i="15" s="1"/>
  <c r="X52" i="15"/>
  <c r="X63" i="15"/>
  <c r="X24" i="15"/>
  <c r="X90" i="15"/>
  <c r="X155" i="15"/>
  <c r="X161" i="15"/>
  <c r="X101" i="15"/>
  <c r="X64" i="15"/>
  <c r="X29" i="15"/>
  <c r="X117" i="15"/>
  <c r="X57" i="15"/>
  <c r="X25" i="15"/>
  <c r="X6" i="15"/>
  <c r="X68" i="15"/>
  <c r="X112" i="15"/>
  <c r="X82" i="15"/>
  <c r="X60" i="15"/>
  <c r="X5" i="15"/>
  <c r="X71" i="15"/>
  <c r="X121" i="15"/>
  <c r="AJ121" i="15" s="1"/>
  <c r="X162" i="15"/>
  <c r="X46" i="15"/>
  <c r="AJ46" i="15" s="1"/>
  <c r="X8" i="15"/>
  <c r="X160" i="15"/>
  <c r="X97" i="15"/>
  <c r="X36" i="15"/>
  <c r="X51" i="15"/>
  <c r="X113" i="15"/>
  <c r="X98" i="15"/>
  <c r="X76" i="15"/>
  <c r="X15" i="15"/>
  <c r="X75" i="15"/>
  <c r="X32" i="15"/>
  <c r="X156" i="15"/>
  <c r="X49" i="15"/>
  <c r="X4" i="15"/>
  <c r="AI89" i="15"/>
  <c r="AI84" i="15"/>
  <c r="AI41" i="15"/>
  <c r="AI45" i="15"/>
  <c r="AI102" i="15"/>
  <c r="AI78" i="15"/>
  <c r="AI26" i="15"/>
  <c r="AI93" i="15"/>
  <c r="AI157" i="15"/>
  <c r="AI107" i="15"/>
  <c r="AI158" i="15"/>
  <c r="AI38" i="15"/>
  <c r="AJ38" i="15" s="1"/>
  <c r="AI74" i="15"/>
  <c r="AI10" i="15"/>
  <c r="AI114" i="15"/>
  <c r="AI33" i="15"/>
  <c r="AI116" i="15"/>
  <c r="AI62" i="15"/>
  <c r="AJ62" i="15" s="1"/>
  <c r="AI8" i="15"/>
  <c r="AI14" i="15"/>
  <c r="AI118" i="15"/>
  <c r="AI3" i="15"/>
  <c r="L100" i="15"/>
  <c r="L107" i="15"/>
  <c r="L110" i="15"/>
  <c r="X111" i="15"/>
  <c r="X84" i="15"/>
  <c r="X41" i="15"/>
  <c r="X102" i="15"/>
  <c r="X48" i="15"/>
  <c r="X85" i="15"/>
  <c r="X62" i="15"/>
  <c r="X17" i="15"/>
  <c r="X40" i="15"/>
  <c r="AJ40" i="15" s="1"/>
  <c r="X55" i="15"/>
  <c r="AJ55" i="15" s="1"/>
  <c r="X9" i="15"/>
  <c r="X80" i="15"/>
  <c r="X115" i="15"/>
  <c r="X100" i="15"/>
  <c r="X86" i="15"/>
  <c r="X27" i="15"/>
  <c r="AJ27" i="15" s="1"/>
  <c r="X95" i="15"/>
  <c r="X34" i="15"/>
  <c r="AJ34" i="15" s="1"/>
  <c r="X3" i="15"/>
  <c r="X54" i="15"/>
  <c r="AI36" i="15"/>
  <c r="AI91" i="15"/>
  <c r="AI51" i="15"/>
  <c r="AI18" i="15"/>
  <c r="AI76" i="15"/>
  <c r="AI39" i="15"/>
  <c r="AI32" i="15"/>
  <c r="AI11" i="15"/>
  <c r="AI49" i="15"/>
  <c r="AI4" i="15"/>
  <c r="AI58" i="15"/>
  <c r="AI105" i="15"/>
  <c r="AI56" i="15"/>
  <c r="AI69" i="15"/>
  <c r="AI30" i="15"/>
  <c r="AI99" i="15"/>
  <c r="AI16" i="15"/>
  <c r="AI24" i="15"/>
  <c r="AI101" i="15"/>
  <c r="AI64" i="15"/>
  <c r="AI29" i="15"/>
  <c r="AJ29" i="15" s="1"/>
  <c r="AI117" i="15"/>
  <c r="AI6" i="15"/>
  <c r="AJ6" i="15" s="1"/>
  <c r="AI68" i="15"/>
  <c r="AI88" i="15"/>
  <c r="AI82" i="15"/>
  <c r="AI71" i="15"/>
  <c r="L30" i="15"/>
  <c r="L32" i="15"/>
  <c r="L20" i="15"/>
  <c r="L99" i="15"/>
  <c r="AI109" i="15"/>
  <c r="AI53" i="15"/>
  <c r="AI66" i="15"/>
  <c r="AI119" i="15"/>
  <c r="L52" i="15"/>
  <c r="L70" i="15"/>
  <c r="L83" i="15"/>
  <c r="L105" i="15"/>
  <c r="L102" i="15"/>
  <c r="L87" i="15"/>
  <c r="L8" i="15"/>
  <c r="X50" i="15"/>
  <c r="X56" i="15"/>
  <c r="X30" i="15"/>
  <c r="X99" i="15"/>
  <c r="AI65" i="15"/>
  <c r="AI83" i="15"/>
  <c r="AI28" i="15"/>
  <c r="AI120" i="15"/>
  <c r="AI85" i="15"/>
  <c r="AI77" i="15"/>
  <c r="AI17" i="15"/>
  <c r="AI162" i="15"/>
  <c r="AI23" i="15"/>
  <c r="AI46" i="15"/>
  <c r="AI59" i="15"/>
  <c r="AI160" i="15"/>
  <c r="AI40" i="15"/>
  <c r="AI55" i="15"/>
  <c r="AI9" i="15"/>
  <c r="AI80" i="15"/>
  <c r="AI115" i="15"/>
  <c r="AI86" i="15"/>
  <c r="AI27" i="15"/>
  <c r="AI34" i="15"/>
  <c r="AI20" i="15"/>
  <c r="AI54" i="15"/>
  <c r="AI7" i="15"/>
  <c r="AI61" i="15"/>
  <c r="L85" i="15"/>
  <c r="L22" i="15"/>
  <c r="L55" i="15"/>
  <c r="L37" i="15"/>
  <c r="L64" i="15"/>
  <c r="L3" i="15"/>
  <c r="L62" i="15"/>
  <c r="L104" i="15"/>
  <c r="L18" i="15"/>
  <c r="L56" i="15"/>
  <c r="X22" i="15"/>
  <c r="L68" i="15"/>
  <c r="AI159" i="15"/>
  <c r="J154" i="2"/>
  <c r="H53" i="15" s="1"/>
  <c r="J84" i="2"/>
  <c r="H3" i="15" s="1"/>
  <c r="J100" i="2"/>
  <c r="J82" i="2"/>
  <c r="H20" i="15" s="1"/>
  <c r="J61" i="2"/>
  <c r="H48" i="15" s="1"/>
  <c r="J102" i="2"/>
  <c r="H45" i="15" s="1"/>
  <c r="H126" i="15"/>
  <c r="L59" i="15"/>
  <c r="L29" i="15"/>
  <c r="L45" i="15"/>
  <c r="J153" i="2"/>
  <c r="AJ3" i="15"/>
  <c r="J21" i="2"/>
  <c r="H114" i="15"/>
  <c r="H19" i="15"/>
  <c r="H81" i="15"/>
  <c r="J101" i="2"/>
  <c r="J110" i="2"/>
  <c r="J79" i="2"/>
  <c r="H25" i="15" s="1"/>
  <c r="J55" i="2"/>
  <c r="H44" i="15" s="1"/>
  <c r="J147" i="2"/>
  <c r="H155" i="15"/>
  <c r="J93" i="2"/>
  <c r="H28" i="15" s="1"/>
  <c r="J9" i="2"/>
  <c r="H26" i="15" s="1"/>
  <c r="H70" i="15"/>
  <c r="J139" i="2"/>
  <c r="J45" i="2"/>
  <c r="J51" i="2"/>
  <c r="H160" i="15" s="1"/>
  <c r="J41" i="2"/>
  <c r="J5" i="2"/>
  <c r="H55" i="15" s="1"/>
  <c r="AJ56" i="15" l="1"/>
  <c r="AJ18" i="15"/>
  <c r="AJ36" i="15"/>
  <c r="AI106" i="15"/>
  <c r="AJ106" i="15" s="1"/>
  <c r="AI113" i="15"/>
  <c r="AJ113" i="15" s="1"/>
  <c r="AI15" i="15"/>
  <c r="AI156" i="15"/>
  <c r="AI110" i="15"/>
  <c r="AI50" i="15"/>
  <c r="AJ50" i="15" s="1"/>
  <c r="AI63" i="15"/>
  <c r="AI161" i="15"/>
  <c r="AJ161" i="15" s="1"/>
  <c r="AI112" i="15"/>
  <c r="AJ112" i="15" s="1"/>
  <c r="AJ68" i="15"/>
  <c r="AJ97" i="15"/>
  <c r="AJ81" i="15"/>
  <c r="AJ80" i="15"/>
  <c r="X19" i="15"/>
  <c r="X44" i="15"/>
  <c r="X96" i="15"/>
  <c r="X21" i="15"/>
  <c r="X108" i="15"/>
  <c r="X67" i="15"/>
  <c r="X93" i="15"/>
  <c r="X158" i="15"/>
  <c r="AJ158" i="15" s="1"/>
  <c r="X33" i="15"/>
  <c r="AJ33" i="15" s="1"/>
  <c r="AI132" i="15"/>
  <c r="AI97" i="15"/>
  <c r="AI100" i="15"/>
  <c r="AI95" i="15"/>
  <c r="AJ95" i="15" s="1"/>
  <c r="AI72" i="15"/>
  <c r="AJ72" i="15" s="1"/>
  <c r="AJ4" i="15"/>
  <c r="AI19" i="15"/>
  <c r="AI44" i="15"/>
  <c r="AI90" i="15"/>
  <c r="AI96" i="15"/>
  <c r="AI57" i="15"/>
  <c r="AI21" i="15"/>
  <c r="X83" i="15"/>
  <c r="AJ83" i="15" s="1"/>
  <c r="X105" i="15"/>
  <c r="X69" i="15"/>
  <c r="AJ69" i="15" s="1"/>
  <c r="X14" i="15"/>
  <c r="AJ14" i="15" s="1"/>
  <c r="X118" i="15"/>
  <c r="AJ118" i="15" s="1"/>
  <c r="X128" i="15"/>
  <c r="AJ128" i="15" s="1"/>
  <c r="X20" i="15"/>
  <c r="AJ20" i="15" s="1"/>
  <c r="X61" i="15"/>
  <c r="AI35" i="15"/>
  <c r="AJ35" i="15" s="1"/>
  <c r="AI154" i="15"/>
  <c r="AJ154" i="15" s="1"/>
  <c r="AJ71" i="15"/>
  <c r="X59" i="15"/>
  <c r="AI5" i="15"/>
  <c r="AJ99" i="15"/>
  <c r="AJ52" i="15"/>
  <c r="AJ16" i="15"/>
  <c r="J57" i="2"/>
  <c r="H99" i="15" s="1"/>
  <c r="J159" i="2"/>
  <c r="H82" i="15" s="1"/>
  <c r="J165" i="2"/>
  <c r="H35" i="15" s="1"/>
  <c r="J35" i="2"/>
  <c r="H129" i="15" s="1"/>
  <c r="AJ116" i="15"/>
  <c r="AJ66" i="15"/>
  <c r="AJ92" i="15"/>
  <c r="AJ47" i="15"/>
  <c r="AJ39" i="15"/>
  <c r="AJ11" i="15"/>
  <c r="AJ58" i="15"/>
  <c r="AJ61" i="15"/>
  <c r="AI87" i="15"/>
  <c r="AJ87" i="15" s="1"/>
  <c r="AI111" i="15"/>
  <c r="AI70" i="15"/>
  <c r="AJ70" i="15" s="1"/>
  <c r="AI22" i="15"/>
  <c r="AI13" i="15"/>
  <c r="AJ13" i="15" s="1"/>
  <c r="AI73" i="15"/>
  <c r="AI31" i="15"/>
  <c r="AI104" i="15"/>
  <c r="AJ19" i="15"/>
  <c r="AJ44" i="15"/>
  <c r="AJ57" i="15"/>
  <c r="AJ21" i="15"/>
  <c r="AI60" i="15"/>
  <c r="AJ60" i="15" s="1"/>
  <c r="AI108" i="15"/>
  <c r="AI43" i="15"/>
  <c r="AJ43" i="15" s="1"/>
  <c r="AI67" i="15"/>
  <c r="AJ67" i="15" s="1"/>
  <c r="AI129" i="15"/>
  <c r="AJ129" i="15" s="1"/>
  <c r="AI98" i="15"/>
  <c r="AJ98" i="15" s="1"/>
  <c r="AI75" i="15"/>
  <c r="J16" i="2"/>
  <c r="H150" i="15" s="1"/>
  <c r="AJ85" i="15"/>
  <c r="AJ17" i="15"/>
  <c r="AJ30" i="15"/>
  <c r="AJ157" i="15"/>
  <c r="AJ28" i="15"/>
  <c r="AJ89" i="15"/>
  <c r="AJ10" i="15"/>
  <c r="AJ59" i="15"/>
  <c r="AI25" i="15"/>
  <c r="AJ25" i="15" s="1"/>
  <c r="AI79" i="15"/>
  <c r="AI48" i="15"/>
  <c r="AJ48" i="15" s="1"/>
  <c r="J105" i="2"/>
  <c r="J92" i="2"/>
  <c r="H83" i="15" s="1"/>
  <c r="J15" i="2"/>
  <c r="H4" i="15" s="1"/>
  <c r="J104" i="2"/>
  <c r="H69" i="15" s="1"/>
  <c r="J65" i="2"/>
  <c r="J145" i="2"/>
  <c r="H118" i="15" s="1"/>
  <c r="J70" i="2"/>
  <c r="H105" i="15" s="1"/>
  <c r="J103" i="2"/>
  <c r="H47" i="15" s="1"/>
  <c r="J40" i="2"/>
  <c r="H80" i="15" s="1"/>
  <c r="J4" i="2"/>
  <c r="H91" i="15" s="1"/>
  <c r="J142" i="2"/>
  <c r="J90" i="2"/>
  <c r="H75" i="15" s="1"/>
  <c r="J77" i="2"/>
  <c r="H95" i="15" s="1"/>
  <c r="J53" i="2"/>
  <c r="H16" i="15" s="1"/>
  <c r="J39" i="2"/>
  <c r="H93" i="15" s="1"/>
  <c r="J13" i="2"/>
  <c r="AJ41" i="15"/>
  <c r="AJ117" i="15"/>
  <c r="AJ22" i="15"/>
  <c r="AJ64" i="15"/>
  <c r="AJ162" i="15"/>
  <c r="AJ53" i="15"/>
  <c r="J168" i="2"/>
  <c r="J76" i="2"/>
  <c r="H34" i="15" s="1"/>
  <c r="AJ110" i="15"/>
  <c r="AJ54" i="15"/>
  <c r="AJ101" i="15"/>
  <c r="AJ114" i="15"/>
  <c r="AJ132" i="15"/>
  <c r="AJ102" i="15"/>
  <c r="AJ49" i="15"/>
  <c r="J128" i="2"/>
  <c r="J115" i="2"/>
  <c r="H104" i="15" s="1"/>
  <c r="J26" i="2"/>
  <c r="H56" i="15" s="1"/>
  <c r="J107" i="2"/>
  <c r="J36" i="2"/>
  <c r="H90" i="15" s="1"/>
  <c r="J118" i="2"/>
  <c r="J129" i="2"/>
  <c r="H159" i="15" s="1"/>
  <c r="AJ111" i="15"/>
  <c r="J151" i="2"/>
  <c r="H154" i="15" s="1"/>
  <c r="J48" i="2"/>
  <c r="J138" i="2"/>
  <c r="H29" i="15" s="1"/>
  <c r="J38" i="2"/>
  <c r="H13" i="15" s="1"/>
  <c r="J149" i="2"/>
  <c r="J135" i="2"/>
  <c r="H158" i="15" s="1"/>
  <c r="J137" i="2"/>
  <c r="H73" i="15" s="1"/>
  <c r="J114" i="2"/>
  <c r="H121" i="15" s="1"/>
  <c r="J46" i="2"/>
  <c r="J37" i="2"/>
  <c r="H18" i="15" s="1"/>
  <c r="AJ93" i="15"/>
  <c r="AJ42" i="15"/>
  <c r="AJ26" i="15"/>
  <c r="AJ107" i="15"/>
  <c r="AJ88" i="15"/>
  <c r="J148" i="2"/>
  <c r="J136" i="2"/>
  <c r="H107" i="15" s="1"/>
  <c r="AJ63" i="15"/>
  <c r="J152" i="2"/>
  <c r="J60" i="2"/>
  <c r="H102" i="15" s="1"/>
  <c r="J49" i="2"/>
  <c r="AJ65" i="15"/>
  <c r="AJ15" i="15"/>
  <c r="AJ9" i="15"/>
  <c r="AJ51" i="15"/>
  <c r="J68" i="2"/>
  <c r="H89" i="15" s="1"/>
  <c r="J44" i="2"/>
  <c r="J157" i="2"/>
  <c r="J125" i="2"/>
  <c r="J7" i="2"/>
  <c r="L27" i="15"/>
  <c r="L72" i="15"/>
  <c r="AJ109" i="15"/>
  <c r="H78" i="15"/>
  <c r="H98" i="15"/>
  <c r="H31" i="15"/>
  <c r="H59" i="15"/>
  <c r="H49" i="15"/>
  <c r="H127" i="15"/>
  <c r="AJ31" i="15"/>
  <c r="H108" i="15"/>
  <c r="H76" i="15"/>
  <c r="H88" i="15"/>
  <c r="H149" i="15"/>
  <c r="H171" i="2"/>
  <c r="AJ73" i="15"/>
  <c r="AJ108" i="15"/>
  <c r="AJ76" i="15"/>
  <c r="J106" i="2"/>
  <c r="J3" i="2"/>
  <c r="AJ115" i="15"/>
  <c r="AJ5" i="15"/>
  <c r="H96" i="15"/>
  <c r="H46" i="15"/>
  <c r="AJ86" i="15"/>
  <c r="AJ104" i="15"/>
  <c r="J144" i="2"/>
  <c r="H50" i="15"/>
  <c r="AJ23" i="15"/>
  <c r="H64" i="15"/>
  <c r="H112" i="15"/>
  <c r="J31" i="2"/>
  <c r="AJ91" i="15"/>
  <c r="AJ84" i="15"/>
  <c r="H39" i="15"/>
  <c r="H57" i="15"/>
  <c r="G171" i="2"/>
  <c r="AJ90" i="15"/>
  <c r="J117" i="2"/>
  <c r="J30" i="2"/>
  <c r="AJ155" i="15"/>
  <c r="H77" i="15"/>
  <c r="H116" i="15"/>
  <c r="AJ24" i="15"/>
  <c r="AJ77" i="15"/>
  <c r="H15" i="15"/>
  <c r="AJ12" i="15"/>
  <c r="AJ159" i="15"/>
  <c r="AJ79" i="15"/>
  <c r="H110" i="15"/>
  <c r="H128" i="15"/>
  <c r="AJ119" i="15"/>
  <c r="AJ7" i="15"/>
  <c r="H85" i="15"/>
  <c r="J150" i="2"/>
  <c r="AJ37" i="15"/>
  <c r="AJ96" i="15"/>
  <c r="J161" i="2"/>
  <c r="J126" i="2"/>
  <c r="H106" i="15"/>
  <c r="AJ100" i="15"/>
  <c r="H119" i="15"/>
  <c r="AJ103" i="15"/>
  <c r="H153" i="15"/>
  <c r="H5" i="15"/>
  <c r="AJ8" i="15"/>
  <c r="AJ82" i="15"/>
  <c r="AJ45" i="15"/>
  <c r="AJ160" i="15"/>
  <c r="AJ156" i="15"/>
  <c r="AJ75" i="15"/>
  <c r="AJ32" i="15"/>
  <c r="AJ105" i="15"/>
  <c r="H103" i="15" l="1"/>
  <c r="H72" i="15"/>
  <c r="H30" i="15"/>
  <c r="H42" i="15"/>
  <c r="H12" i="15"/>
  <c r="J171" i="2"/>
  <c r="H172" i="2"/>
  <c r="N3" i="2" s="1"/>
  <c r="K31" i="2" s="1"/>
  <c r="H41" i="15"/>
  <c r="H58" i="15"/>
  <c r="H101" i="15"/>
  <c r="K3" i="2" l="1"/>
  <c r="K147" i="2"/>
  <c r="K86" i="2"/>
  <c r="K57" i="2"/>
  <c r="K156" i="2"/>
  <c r="K146" i="2"/>
  <c r="K8" i="2"/>
  <c r="K163" i="2"/>
  <c r="K100" i="2"/>
  <c r="K119" i="2"/>
  <c r="K24" i="2"/>
  <c r="K41" i="2"/>
  <c r="K98" i="2"/>
  <c r="K11" i="2"/>
  <c r="K115" i="2"/>
  <c r="K78" i="2"/>
  <c r="K51" i="2"/>
  <c r="K89" i="2"/>
  <c r="K9" i="2"/>
  <c r="K137" i="2"/>
  <c r="K141" i="2"/>
  <c r="K71" i="2"/>
  <c r="K167" i="2"/>
  <c r="K159" i="2"/>
  <c r="K138" i="2"/>
  <c r="K16" i="2"/>
  <c r="K166" i="2"/>
  <c r="K94" i="2"/>
  <c r="K36" i="2"/>
  <c r="K91" i="2"/>
  <c r="K37" i="2"/>
  <c r="K56" i="2"/>
  <c r="K14" i="2"/>
  <c r="K59" i="2"/>
  <c r="K80" i="2"/>
  <c r="K45" i="2"/>
  <c r="K54" i="2"/>
  <c r="K40" i="2"/>
  <c r="K87" i="2"/>
  <c r="K13" i="2"/>
  <c r="K12" i="2"/>
  <c r="K88" i="2"/>
  <c r="K53" i="2"/>
  <c r="K135" i="2"/>
  <c r="K66" i="2"/>
  <c r="K76" i="2"/>
  <c r="K19" i="2"/>
  <c r="K58" i="2"/>
  <c r="K99" i="2"/>
  <c r="K132" i="2"/>
  <c r="K134" i="2"/>
  <c r="K63" i="2"/>
  <c r="K64" i="2"/>
  <c r="K108" i="2"/>
  <c r="K140" i="2"/>
  <c r="K43" i="2"/>
  <c r="K62" i="2"/>
  <c r="K72" i="2"/>
  <c r="K113" i="2"/>
  <c r="K10" i="2"/>
  <c r="K129" i="2"/>
  <c r="K92" i="2"/>
  <c r="K103" i="2"/>
  <c r="K104" i="2"/>
  <c r="K34" i="2"/>
  <c r="K168" i="2"/>
  <c r="K124" i="2"/>
  <c r="K25" i="2"/>
  <c r="K49" i="2"/>
  <c r="K152" i="2"/>
  <c r="K29" i="2"/>
  <c r="K38" i="2"/>
  <c r="K74" i="2"/>
  <c r="K77" i="2"/>
  <c r="K73" i="2"/>
  <c r="K131" i="2"/>
  <c r="K39" i="2"/>
  <c r="K155" i="2"/>
  <c r="K35" i="2"/>
  <c r="K70" i="2"/>
  <c r="K127" i="2"/>
  <c r="K145" i="2"/>
  <c r="K23" i="2"/>
  <c r="K4" i="2"/>
  <c r="K123" i="2"/>
  <c r="K111" i="2"/>
  <c r="K165" i="2"/>
  <c r="K55" i="2"/>
  <c r="K28" i="2"/>
  <c r="K109" i="2"/>
  <c r="K26" i="2"/>
  <c r="K20" i="2"/>
  <c r="K93" i="2"/>
  <c r="K15" i="2"/>
  <c r="K46" i="2"/>
  <c r="K164" i="2"/>
  <c r="K18" i="2"/>
  <c r="K47" i="2"/>
  <c r="K122" i="2"/>
  <c r="K142" i="2"/>
  <c r="K95" i="2"/>
  <c r="K110" i="2"/>
  <c r="K52" i="2"/>
  <c r="K116" i="2"/>
  <c r="K90" i="2"/>
  <c r="K158" i="2"/>
  <c r="K169" i="2"/>
  <c r="K153" i="2"/>
  <c r="K97" i="2"/>
  <c r="K32" i="2"/>
  <c r="K44" i="2"/>
  <c r="K61" i="2"/>
  <c r="K5" i="2"/>
  <c r="K170" i="2"/>
  <c r="K125" i="2"/>
  <c r="K84" i="2"/>
  <c r="K114" i="2"/>
  <c r="K27" i="2"/>
  <c r="K68" i="2"/>
  <c r="K21" i="2"/>
  <c r="K105" i="2"/>
  <c r="K118" i="2"/>
  <c r="K136" i="2"/>
  <c r="K50" i="2"/>
  <c r="K121" i="2"/>
  <c r="K48" i="2"/>
  <c r="K102" i="2"/>
  <c r="K96" i="2"/>
  <c r="K6" i="2"/>
  <c r="K143" i="2"/>
  <c r="K157" i="2"/>
  <c r="K79" i="2"/>
  <c r="K107" i="2"/>
  <c r="K151" i="2"/>
  <c r="K22" i="2"/>
  <c r="K7" i="2"/>
  <c r="K120" i="2"/>
  <c r="K101" i="2"/>
  <c r="K67" i="2"/>
  <c r="K75" i="2"/>
  <c r="K83" i="2"/>
  <c r="K149" i="2"/>
  <c r="K160" i="2"/>
  <c r="K60" i="2"/>
  <c r="K69" i="2"/>
  <c r="K42" i="2"/>
  <c r="K33" i="2"/>
  <c r="K82" i="2"/>
  <c r="K128" i="2"/>
  <c r="K154" i="2"/>
  <c r="K112" i="2"/>
  <c r="K65" i="2"/>
  <c r="K17" i="2"/>
  <c r="K148" i="2"/>
  <c r="K81" i="2"/>
  <c r="K130" i="2"/>
  <c r="K133" i="2"/>
  <c r="K85" i="2"/>
  <c r="K162" i="2"/>
  <c r="K139" i="2"/>
  <c r="K106" i="2"/>
  <c r="K144" i="2"/>
  <c r="K150" i="2"/>
  <c r="K161" i="2"/>
  <c r="K117" i="2"/>
  <c r="K126" i="2"/>
  <c r="K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 User</author>
    <author>USER</author>
    <author>Administrator</author>
  </authors>
  <commentList>
    <comment ref="T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2015教学优秀奖 7分</t>
        </r>
      </text>
    </comment>
    <comment ref="AC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十三五优势专业-电子信息工程 2分</t>
        </r>
      </text>
    </comment>
    <comment ref="AD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翻转课堂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电子技术基础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7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Lenovo User:
</t>
        </r>
        <r>
          <rPr>
            <sz val="9"/>
            <color indexed="81"/>
            <rFont val="宋体"/>
            <family val="3"/>
            <charset val="134"/>
          </rPr>
          <t>第五届全国大学生光电设计 全国三等奖 25
省二等奖 25</t>
        </r>
      </text>
    </comment>
    <comment ref="AG7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核心期刊教改论文 20分
指导本科生发表论文 10分</t>
        </r>
      </text>
    </comment>
    <comment ref="O8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2016省电子设计竞赛 62.5分
2016校电子设计竞赛 11分
</t>
        </r>
        <r>
          <rPr>
            <sz val="9"/>
            <color indexed="81"/>
            <rFont val="宋体"/>
            <family val="3"/>
            <charset val="134"/>
          </rPr>
          <t>2016智能车国赛 110分
2016智能车校赛 75分</t>
        </r>
      </text>
    </comment>
    <comment ref="R8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省教学成果一等奖 17分</t>
        </r>
      </text>
    </comment>
    <comment ref="Y8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省新苗科技创新1项 50分</t>
        </r>
      </text>
    </comment>
    <comment ref="Z8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国家级“电子信息技术虚拟仿真教学中心”建设期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D8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校级翻转课堂 20分</t>
        </r>
      </text>
    </comment>
    <comment ref="AE8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《现代数字技术技术基础实践》机械工业</t>
        </r>
      </text>
    </comment>
    <comment ref="AG8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教改论文 3篇 60分</t>
        </r>
      </text>
    </comment>
    <comment ref="O9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2016省电子设计竞赛 50分
2016校电子设计竞赛 11分</t>
        </r>
      </text>
    </comment>
    <comment ref="T9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2016毕业设计优秀指导教师 7分</t>
        </r>
      </text>
    </comment>
    <comment ref="Y9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虚拟仿真实验项目申报未立项 4分</t>
        </r>
      </text>
    </comment>
    <comment ref="AD10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 翻转课堂《电路分析》</t>
        </r>
      </text>
    </comment>
    <comment ref="AE10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《电路分析》教材出版 7分</t>
        </r>
      </text>
    </comment>
    <comment ref="Y13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2017高教一般课题</t>
        </r>
        <r>
          <rPr>
            <sz val="9"/>
            <color indexed="81"/>
            <rFont val="宋体"/>
            <family val="3"/>
            <charset val="134"/>
          </rPr>
          <t xml:space="preserve"> 15分</t>
        </r>
        <r>
          <rPr>
            <sz val="9"/>
            <color indexed="81"/>
            <rFont val="宋体"/>
            <family val="3"/>
            <charset val="134"/>
          </rPr>
          <t xml:space="preserve">
教改项目申请未立项</t>
        </r>
        <r>
          <rPr>
            <sz val="9"/>
            <color indexed="81"/>
            <rFont val="宋体"/>
            <family val="3"/>
            <charset val="134"/>
          </rPr>
          <t xml:space="preserve"> 4分</t>
        </r>
      </text>
    </comment>
    <comment ref="Z13" authorId="2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虚拟仿真实验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申请未立项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15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微专业申请未立项 1分
十三五优势专业-电子信息工程 10分</t>
        </r>
      </text>
    </comment>
    <comment ref="O17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2016智能车国赛37.5分</t>
        </r>
      </text>
    </comment>
    <comment ref="Y17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2017省新苗 50分</t>
        </r>
      </text>
    </comment>
    <comment ref="AD17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2017校级翻转课堂</t>
        </r>
      </text>
    </comment>
    <comment ref="U18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校级第九届青年教师教学技能竞赛 一等奖 5分</t>
        </r>
      </text>
    </comment>
    <comment ref="Y19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大学创新创业项目
国家级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项</t>
        </r>
        <r>
          <rPr>
            <sz val="9"/>
            <color indexed="81"/>
            <rFont val="Tahoma"/>
            <family val="2"/>
          </rPr>
          <t xml:space="preserve"> 100</t>
        </r>
        <r>
          <rPr>
            <sz val="9"/>
            <color indexed="81"/>
            <rFont val="宋体"/>
            <family val="3"/>
            <charset val="134"/>
          </rPr>
          <t>分
校级两项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Z19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国家级“电子信息技术虚拟仿真教学中心”建设期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20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校级第九届青年教师教学技能竞赛 一等奖 7分</t>
        </r>
      </text>
    </comment>
    <comment ref="AD23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2017</t>
        </r>
        <r>
          <rPr>
            <sz val="9"/>
            <color indexed="81"/>
            <rFont val="宋体"/>
            <family val="3"/>
            <charset val="134"/>
          </rPr>
          <t>教育部留学生来华英文品牌课程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24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《电路分析》教材出版 6分</t>
        </r>
      </text>
    </comment>
    <comment ref="AD2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翻转课堂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电子技术基础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28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2016国家级大学生创业大赛 省赛铜奖 7.5分</t>
        </r>
      </text>
    </comment>
    <comment ref="AC28" authorId="0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国际化专业 6分
微专业申请未立项 1分
十三五优势专业-电子信息工程 6分</t>
        </r>
      </text>
    </comment>
    <comment ref="U29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校级首届实验教学技能竞赛 一等奖</t>
        </r>
      </text>
    </comment>
    <comment ref="AC30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2017十三五优势专业-电子科学与技术 5分</t>
        </r>
      </text>
    </comment>
    <comment ref="O31" authorId="0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2016省电子设计竞赛 55分
2016校电子设计竞赛 11分</t>
        </r>
      </text>
    </comment>
    <comment ref="T31" authorId="0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2015教学优秀奖 7分</t>
        </r>
      </text>
    </comment>
    <comment ref="Y31" authorId="0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省新苗科技创新3项 150分</t>
        </r>
      </text>
    </comment>
    <comment ref="AD32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翻转课堂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电子技术基础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34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十三五优势专业-电子信息工程 2分</t>
        </r>
      </text>
    </comment>
    <comment ref="Y35" authorId="0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2017高教一般课题</t>
        </r>
      </text>
    </comment>
    <comment ref="AC38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2017</t>
        </r>
        <r>
          <rPr>
            <sz val="9"/>
            <color indexed="81"/>
            <rFont val="宋体"/>
            <family val="3"/>
            <charset val="134"/>
          </rPr>
          <t>十三五特色专业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集成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39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2017</t>
        </r>
        <r>
          <rPr>
            <sz val="9"/>
            <color indexed="81"/>
            <rFont val="宋体"/>
            <family val="3"/>
            <charset val="134"/>
          </rPr>
          <t>十三五特色专业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集成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宋体"/>
            <family val="3"/>
            <charset val="134"/>
          </rPr>
          <t>分
十三五优势专业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电子信息工程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宋体"/>
            <family val="3"/>
            <charset val="134"/>
          </rPr>
          <t>分
国际化专业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Y41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2017高教一般课题</t>
        </r>
      </text>
    </comment>
    <comment ref="R42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省教学成果一等奖 3分</t>
        </r>
      </text>
    </comment>
    <comment ref="AE42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省十二五优秀教材 30分</t>
        </r>
      </text>
    </comment>
    <comment ref="T43" authorId="0" shapeId="0" xr:uid="{00000000-0006-0000-0000-00002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2016毕业设计优秀指导教师 7分</t>
        </r>
      </text>
    </comment>
    <comment ref="AC45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2017十三五优势专业-电子科学与技术 10分</t>
        </r>
      </text>
    </comment>
    <comment ref="U48" authorId="0" shapeId="0" xr:uid="{00000000-0006-0000-0000-00003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校级第九届青年教师教学技能竞赛 一等奖 5分</t>
        </r>
      </text>
    </comment>
    <comment ref="T50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2016毕业设计优秀指导教师 7分</t>
        </r>
      </text>
    </comment>
    <comment ref="Y50" authorId="0" shapeId="0" xr:uid="{00000000-0006-0000-0000-00003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2017高教一般课题</t>
        </r>
        <r>
          <rPr>
            <sz val="9"/>
            <color indexed="81"/>
            <rFont val="宋体"/>
            <family val="3"/>
            <charset val="134"/>
          </rPr>
          <t xml:space="preserve"> 15分
2017翻转课堂 20分
省高教教学改革研究项目申报未立项 4分</t>
        </r>
      </text>
    </comment>
    <comment ref="AC50" authorId="0" shapeId="0" xr:uid="{00000000-0006-0000-0000-00003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国际化专业 7分
微专业申请未立项 2分
十三五优势专业-电子信息工程 7分</t>
        </r>
      </text>
    </comment>
    <comment ref="AD50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2017</t>
        </r>
        <r>
          <rPr>
            <sz val="9"/>
            <color indexed="81"/>
            <rFont val="宋体"/>
            <family val="3"/>
            <charset val="134"/>
          </rPr>
          <t>教育部留学生来华英文品牌课程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50" authorId="0" shapeId="0" xr:uid="{00000000-0006-0000-0000-00003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省十二五优秀教材 8分</t>
        </r>
      </text>
    </comment>
    <comment ref="Y51" authorId="0" shapeId="0" xr:uid="{00000000-0006-0000-0000-00003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2017高教一般课题</t>
        </r>
      </text>
    </comment>
    <comment ref="O52" authorId="0" shapeId="0" xr:uid="{00000000-0006-0000-0000-00003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2016省电子设计竞赛 45分
2016校电子设计竞赛 11分
2016国家模拟电子系统 12.5分
</t>
        </r>
        <r>
          <rPr>
            <sz val="9"/>
            <color indexed="81"/>
            <rFont val="宋体"/>
            <family val="3"/>
            <charset val="134"/>
          </rPr>
          <t>2016国家级大学生创业大赛 省赛银奖 7分</t>
        </r>
      </text>
    </comment>
    <comment ref="AC52" authorId="0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2017十三五优势专业-电子科学与技术 10分</t>
        </r>
      </text>
    </comment>
    <comment ref="Y56" authorId="0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2017省教育改革--信息化时代电工电子实验教学改革与实践 4分</t>
        </r>
      </text>
    </comment>
    <comment ref="AE56" authorId="0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《电路分析》教材出版 7分</t>
        </r>
      </text>
    </comment>
    <comment ref="Y58" authorId="2" shapeId="0" xr:uid="{00000000-0006-0000-0000-00003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省教育科研规划研究项目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59" authorId="0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校级第九届青年教师教学技能竞赛 一等奖 5分</t>
        </r>
      </text>
    </comment>
    <comment ref="Y59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高教项目申报未立项 4分</t>
        </r>
      </text>
    </comment>
    <comment ref="O66" authorId="0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2016校电子设计竞赛 11分
</t>
        </r>
        <r>
          <rPr>
            <sz val="9"/>
            <color indexed="81"/>
            <rFont val="宋体"/>
            <family val="3"/>
            <charset val="134"/>
          </rPr>
          <t>2016</t>
        </r>
        <r>
          <rPr>
            <sz val="9"/>
            <color indexed="81"/>
            <rFont val="宋体"/>
            <family val="3"/>
            <charset val="134"/>
          </rPr>
          <t>智能车国赛</t>
        </r>
        <r>
          <rPr>
            <sz val="9"/>
            <color indexed="81"/>
            <rFont val="宋体"/>
            <family val="3"/>
            <charset val="134"/>
          </rPr>
          <t xml:space="preserve"> 67.5分</t>
        </r>
      </text>
    </comment>
    <comment ref="Y66" authorId="0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2017高教一般课题</t>
        </r>
      </text>
    </comment>
    <comment ref="AC71" authorId="0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十三五优势专业-电子信息工程 2分</t>
        </r>
      </text>
    </comment>
    <comment ref="AG71" authorId="0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Lenovo User：
教改论文 10分</t>
        </r>
      </text>
    </comment>
    <comment ref="O72" authorId="0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2016省电子设计竞赛 30分
2016校电子设计竞赛 11分</t>
        </r>
      </text>
    </comment>
    <comment ref="R72" authorId="0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省教学成果一等奖 5分</t>
        </r>
      </text>
    </comment>
    <comment ref="T77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2016毕业设计优秀指导教师 7分</t>
        </r>
      </text>
    </comment>
    <comment ref="U77" authorId="0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校级首届实验教学技能竞赛 一等奖 7分</t>
        </r>
      </text>
    </comment>
    <comment ref="Y78" authorId="0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2017高教一般课题</t>
        </r>
      </text>
    </comment>
    <comment ref="AD78" authorId="2" shapeId="0" xr:uid="{00000000-0006-0000-0000-00004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教改项目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申报未立项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Y79" authorId="0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省教改“雨课堂”50分</t>
        </r>
      </text>
    </comment>
    <comment ref="AC79" authorId="0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2017十三五优势专业-电子科学与技术 5分</t>
        </r>
      </text>
    </comment>
    <comment ref="AC80" authorId="0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十三五优势专业-电子信息工程 4分</t>
        </r>
      </text>
    </comment>
    <comment ref="AC81" authorId="0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2017十三五优势专业-电子科学与技术 15分</t>
        </r>
      </text>
    </comment>
    <comment ref="R82" authorId="0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省教学成果一等奖 3分</t>
        </r>
      </text>
    </comment>
    <comment ref="Z82" authorId="1" shapeId="0" xr:uid="{00000000-0006-0000-0000-00004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国家级“电子信息技术虚拟仿真教学中心”建设期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83" authorId="0" shapeId="0" xr:uid="{00000000-0006-0000-0000-00004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2016校电子设计竞赛 11分
2016国家模拟电子系统 15分
</t>
        </r>
        <r>
          <rPr>
            <sz val="9"/>
            <color indexed="81"/>
            <rFont val="宋体"/>
            <family val="3"/>
            <charset val="134"/>
          </rPr>
          <t>2016</t>
        </r>
        <r>
          <rPr>
            <sz val="9"/>
            <color indexed="81"/>
            <rFont val="宋体"/>
            <family val="3"/>
            <charset val="134"/>
          </rPr>
          <t>智能车国赛</t>
        </r>
        <r>
          <rPr>
            <sz val="9"/>
            <color indexed="81"/>
            <rFont val="宋体"/>
            <family val="3"/>
            <charset val="134"/>
          </rPr>
          <t xml:space="preserve"> 37.5</t>
        </r>
        <r>
          <rPr>
            <sz val="9"/>
            <color indexed="81"/>
            <rFont val="宋体"/>
            <family val="3"/>
            <charset val="134"/>
          </rPr>
          <t xml:space="preserve">分
</t>
        </r>
        <r>
          <rPr>
            <sz val="9"/>
            <color indexed="81"/>
            <rFont val="宋体"/>
            <family val="3"/>
            <charset val="134"/>
          </rPr>
          <t>2016</t>
        </r>
        <r>
          <rPr>
            <sz val="9"/>
            <color indexed="81"/>
            <rFont val="宋体"/>
            <family val="3"/>
            <charset val="134"/>
          </rPr>
          <t>国家级大学生创业大赛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省赛铜奖</t>
        </r>
        <r>
          <rPr>
            <sz val="9"/>
            <color indexed="81"/>
            <rFont val="宋体"/>
            <family val="3"/>
            <charset val="134"/>
          </rPr>
          <t xml:space="preserve"> 7.5</t>
        </r>
        <r>
          <rPr>
            <sz val="9"/>
            <color indexed="81"/>
            <rFont val="宋体"/>
            <family val="3"/>
            <charset val="134"/>
          </rPr>
          <t xml:space="preserve">分
</t>
        </r>
        <r>
          <rPr>
            <sz val="9"/>
            <color indexed="81"/>
            <rFont val="宋体"/>
            <family val="3"/>
            <charset val="134"/>
          </rPr>
          <t>2016互联网+省赛银奖 10分</t>
        </r>
      </text>
    </comment>
    <comment ref="R84" authorId="0" shapeId="0" xr:uid="{00000000-0006-0000-0000-00004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省教学成果一等奖 36分</t>
        </r>
      </text>
    </comment>
    <comment ref="Y84" authorId="0" shapeId="0" xr:uid="{00000000-0006-0000-0000-00005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2017省教育改革--信息化时代电工电子实验教学改革与实践 6分</t>
        </r>
      </text>
    </comment>
    <comment ref="AC86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2017</t>
        </r>
        <r>
          <rPr>
            <sz val="9"/>
            <color indexed="81"/>
            <rFont val="宋体"/>
            <family val="3"/>
            <charset val="134"/>
          </rPr>
          <t>十三五特色专业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集成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87" authorId="0" shapeId="0" xr:uid="{00000000-0006-0000-0000-00005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2016省电子设计竞赛 47.5分
2016校电子设计竞赛 11分
2016国家模拟电子系统 15分
</t>
        </r>
        <r>
          <rPr>
            <sz val="9"/>
            <color indexed="81"/>
            <rFont val="宋体"/>
            <family val="3"/>
            <charset val="134"/>
          </rPr>
          <t>2016</t>
        </r>
        <r>
          <rPr>
            <sz val="9"/>
            <color indexed="81"/>
            <rFont val="宋体"/>
            <family val="3"/>
            <charset val="134"/>
          </rPr>
          <t>智能车国赛</t>
        </r>
        <r>
          <rPr>
            <sz val="9"/>
            <color indexed="81"/>
            <rFont val="宋体"/>
            <family val="3"/>
            <charset val="134"/>
          </rPr>
          <t xml:space="preserve"> 70</t>
        </r>
        <r>
          <rPr>
            <sz val="9"/>
            <color indexed="81"/>
            <rFont val="宋体"/>
            <family val="3"/>
            <charset val="134"/>
          </rPr>
          <t xml:space="preserve">分
</t>
        </r>
        <r>
          <rPr>
            <sz val="9"/>
            <color indexed="81"/>
            <rFont val="宋体"/>
            <family val="3"/>
            <charset val="134"/>
          </rPr>
          <t>2016</t>
        </r>
        <r>
          <rPr>
            <sz val="9"/>
            <color indexed="81"/>
            <rFont val="宋体"/>
            <family val="3"/>
            <charset val="134"/>
          </rPr>
          <t>智能车校赛</t>
        </r>
        <r>
          <rPr>
            <sz val="9"/>
            <color indexed="81"/>
            <rFont val="宋体"/>
            <family val="3"/>
            <charset val="134"/>
          </rPr>
          <t xml:space="preserve"> 65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R87" authorId="0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省教学成果一等奖 6分</t>
        </r>
      </text>
    </comment>
    <comment ref="Y87" authorId="0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省新苗科技创新1项 50分</t>
        </r>
      </text>
    </comment>
    <comment ref="AC87" authorId="0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十三五优势专业-电子信息工程 4分</t>
        </r>
      </text>
    </comment>
    <comment ref="AE87" authorId="2" shapeId="0" xr:uid="{00000000-0006-0000-0000-00005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省十二五优秀教材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Y88" authorId="0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省新苗科技创新1项 50分</t>
        </r>
      </text>
    </comment>
    <comment ref="AD88" authorId="0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省课改 《单片机原理及应用》建设期 50分</t>
        </r>
      </text>
    </comment>
    <comment ref="T89" authorId="0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2015教学优秀奖 7分</t>
        </r>
      </text>
    </comment>
    <comment ref="Z89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国家级“电子信息技术虚拟仿真教学中心”建设期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89" authorId="1" shapeId="0" xr:uid="{00000000-0006-0000-0000-00005B000000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2017</t>
        </r>
        <r>
          <rPr>
            <sz val="9"/>
            <color indexed="81"/>
            <rFont val="宋体"/>
            <family val="3"/>
            <charset val="134"/>
          </rPr>
          <t>十三五特色专业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集成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D89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2017</t>
        </r>
        <r>
          <rPr>
            <sz val="9"/>
            <color indexed="81"/>
            <rFont val="宋体"/>
            <family val="3"/>
            <charset val="134"/>
          </rPr>
          <t>教育部留学生来华英文品牌课程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89" authorId="0" shapeId="0" xr:uid="{00000000-0006-0000-0000-00005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省十二五优秀教材 22分</t>
        </r>
      </text>
    </comment>
    <comment ref="AC90" authorId="0" shapeId="0" xr:uid="{00000000-0006-0000-0000-00005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十三五优势专业-电子信息工程 4分</t>
        </r>
      </text>
    </comment>
    <comment ref="O100" authorId="2" shapeId="0" xr:uid="{00000000-0006-0000-0000-00005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省挑战杯一等奖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100" authorId="0" shapeId="0" xr:uid="{00000000-0006-0000-0000-00006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十三五优势专业-电子信息工程 2分</t>
        </r>
      </text>
    </comment>
    <comment ref="AD100" authorId="2" shapeId="0" xr:uid="{00000000-0006-0000-0000-000061000000}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课改未立项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U103" authorId="0" shapeId="0" xr:uid="{00000000-0006-0000-0000-00006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校级首届实验教学技能竞赛 二等奖 5分</t>
        </r>
      </text>
    </comment>
    <comment ref="Y105" authorId="0" shapeId="0" xr:uid="{00000000-0006-0000-0000-00006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2017省教育改革--信息化时代电工电子实验教学改革与实践 40分</t>
        </r>
      </text>
    </comment>
    <comment ref="Z105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国家级“电子信息技术虚拟仿真教学中心”建设期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C105" authorId="1" shapeId="0" xr:uid="{00000000-0006-0000-0000-000065000000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2017</t>
        </r>
        <r>
          <rPr>
            <sz val="9"/>
            <color indexed="81"/>
            <rFont val="宋体"/>
            <family val="3"/>
            <charset val="134"/>
          </rPr>
          <t>十三五特色专业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集成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D105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2017</t>
        </r>
        <r>
          <rPr>
            <sz val="9"/>
            <color indexed="81"/>
            <rFont val="宋体"/>
            <family val="3"/>
            <charset val="134"/>
          </rPr>
          <t>教育部留学生来华英文品牌课程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O108" authorId="0" shapeId="0" xr:uid="{00000000-0006-0000-0000-00006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2016国家级大学生创业大赛 省赛银奖 7分</t>
        </r>
      </text>
    </comment>
    <comment ref="AC108" authorId="0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2017十三五优势专业-电子科学与技术 5分</t>
        </r>
      </text>
    </comment>
    <comment ref="O110" authorId="0" shapeId="0" xr:uid="{00000000-0006-0000-0000-00006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2016省电子设计竞赛 50分
2016校电子设计竞赛 46分</t>
        </r>
      </text>
    </comment>
    <comment ref="AD111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2017</t>
        </r>
        <r>
          <rPr>
            <sz val="9"/>
            <color indexed="81"/>
            <rFont val="宋体"/>
            <family val="3"/>
            <charset val="134"/>
          </rPr>
          <t>教育部留学生来华英文品牌课程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Y117" authorId="0" shapeId="0" xr:uid="{00000000-0006-0000-0000-00006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2017省新苗 50分</t>
        </r>
      </text>
    </comment>
    <comment ref="O119" authorId="0" shapeId="0" xr:uid="{00000000-0006-0000-0000-00006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2016省电子设计竞赛 32.5分
2016校电子设计竞赛 11分
2016国家模拟电子系统 12.5分
</t>
        </r>
        <r>
          <rPr>
            <sz val="9"/>
            <color indexed="81"/>
            <rFont val="宋体"/>
            <family val="3"/>
            <charset val="134"/>
          </rPr>
          <t>2016</t>
        </r>
        <r>
          <rPr>
            <sz val="9"/>
            <color indexed="81"/>
            <rFont val="宋体"/>
            <family val="3"/>
            <charset val="134"/>
          </rPr>
          <t>国家级大学生创业大赛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省赛银奖</t>
        </r>
        <r>
          <rPr>
            <sz val="9"/>
            <color indexed="81"/>
            <rFont val="宋体"/>
            <family val="3"/>
            <charset val="134"/>
          </rPr>
          <t xml:space="preserve"> 7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T119" authorId="0" shapeId="0" xr:uid="{00000000-0006-0000-0000-00006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2015教学优秀奖 7分</t>
        </r>
      </text>
    </comment>
    <comment ref="Y119" authorId="0" shapeId="0" xr:uid="{00000000-0006-0000-0000-00006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省新苗科技创新1项 50分</t>
        </r>
      </text>
    </comment>
  </commentList>
</comments>
</file>

<file path=xl/sharedStrings.xml><?xml version="1.0" encoding="utf-8"?>
<sst xmlns="http://schemas.openxmlformats.org/spreadsheetml/2006/main" count="3912" uniqueCount="1328">
  <si>
    <t>罗美华</t>
  </si>
  <si>
    <t>王宛苹</t>
  </si>
  <si>
    <t>05018</t>
  </si>
  <si>
    <t>王维平</t>
  </si>
  <si>
    <t>05019</t>
  </si>
  <si>
    <t>胡飞跃</t>
  </si>
  <si>
    <t>陈瑾</t>
  </si>
  <si>
    <t>05023</t>
  </si>
  <si>
    <t>王勇佳</t>
  </si>
  <si>
    <t>05026</t>
  </si>
  <si>
    <t>张珣</t>
  </si>
  <si>
    <t>05028</t>
  </si>
  <si>
    <t>崔佳冬</t>
  </si>
  <si>
    <t>05029</t>
  </si>
  <si>
    <t>张海峰</t>
  </si>
  <si>
    <t>05031</t>
  </si>
  <si>
    <t>徐敏</t>
  </si>
  <si>
    <t>05042</t>
  </si>
  <si>
    <t>郑雪峰</t>
  </si>
  <si>
    <t>05043</t>
  </si>
  <si>
    <t>周巧娣</t>
  </si>
  <si>
    <t>刘敬彪</t>
  </si>
  <si>
    <t>05045</t>
  </si>
  <si>
    <t>高惠芳</t>
  </si>
  <si>
    <t>05050</t>
  </si>
  <si>
    <t>高明煜</t>
  </si>
  <si>
    <t>05051</t>
  </si>
  <si>
    <t>方志华</t>
  </si>
  <si>
    <t>05053</t>
  </si>
  <si>
    <t>黄继业</t>
  </si>
  <si>
    <t>05054</t>
  </si>
  <si>
    <t>曾毓</t>
  </si>
  <si>
    <t>郭红梅</t>
  </si>
  <si>
    <t>05062</t>
  </si>
  <si>
    <t>顾梅园</t>
  </si>
  <si>
    <t>05063</t>
  </si>
  <si>
    <t>耿友林</t>
  </si>
  <si>
    <t>07008</t>
  </si>
  <si>
    <t>刘顺兰</t>
  </si>
  <si>
    <t>22003</t>
  </si>
  <si>
    <t>刘公致</t>
  </si>
  <si>
    <t>22008</t>
  </si>
  <si>
    <t>秦会斌</t>
  </si>
  <si>
    <t>程筱军</t>
  </si>
  <si>
    <t>马琪</t>
  </si>
  <si>
    <t>王卉</t>
  </si>
  <si>
    <t>23018</t>
  </si>
  <si>
    <t>张晓红</t>
  </si>
  <si>
    <t>40003</t>
  </si>
  <si>
    <t>洪明</t>
  </si>
  <si>
    <t>周磊</t>
  </si>
  <si>
    <t>40068</t>
  </si>
  <si>
    <t>盛庆华</t>
  </si>
  <si>
    <t>40110</t>
  </si>
  <si>
    <t>王光义</t>
  </si>
  <si>
    <t>40127</t>
  </si>
  <si>
    <t>徐丽燕</t>
  </si>
  <si>
    <t>40128</t>
  </si>
  <si>
    <t>吕伟锋</t>
  </si>
  <si>
    <t>40136</t>
  </si>
  <si>
    <t>刘圆圆</t>
  </si>
  <si>
    <t>林弥</t>
  </si>
  <si>
    <t>40142</t>
  </si>
  <si>
    <t>李芸</t>
  </si>
  <si>
    <t>40151</t>
  </si>
  <si>
    <t>汪洁</t>
  </si>
  <si>
    <t>胡冀</t>
  </si>
  <si>
    <t>40159</t>
  </si>
  <si>
    <t>牛小燕</t>
  </si>
  <si>
    <t>40191</t>
  </si>
  <si>
    <t>徐军明</t>
  </si>
  <si>
    <t>刘国华</t>
  </si>
  <si>
    <t>40196</t>
  </si>
  <si>
    <t>董林玺</t>
  </si>
  <si>
    <t>40215</t>
  </si>
  <si>
    <t>李文钧</t>
  </si>
  <si>
    <t>陈龙</t>
  </si>
  <si>
    <t>40284</t>
  </si>
  <si>
    <t>杜铁钧</t>
  </si>
  <si>
    <t>40285</t>
  </si>
  <si>
    <t>张显飞</t>
  </si>
  <si>
    <t>40286</t>
  </si>
  <si>
    <t>郑梁</t>
  </si>
  <si>
    <t>40287</t>
  </si>
  <si>
    <t>40288</t>
  </si>
  <si>
    <t>项铁铭</t>
  </si>
  <si>
    <t>40289</t>
  </si>
  <si>
    <t>文进才</t>
  </si>
  <si>
    <t>40294</t>
  </si>
  <si>
    <t>李训根</t>
  </si>
  <si>
    <t>余厉阳</t>
  </si>
  <si>
    <t>高秀敏</t>
  </si>
  <si>
    <t>40475</t>
  </si>
  <si>
    <t>程知群</t>
  </si>
  <si>
    <t>40482</t>
  </si>
  <si>
    <t>何志伟</t>
  </si>
  <si>
    <t>杨柳</t>
  </si>
  <si>
    <t>40550</t>
  </si>
  <si>
    <t>郭凌伟</t>
  </si>
  <si>
    <t>40593</t>
  </si>
  <si>
    <t>孔庆鹏</t>
  </si>
  <si>
    <t>40603</t>
  </si>
  <si>
    <t>秦兴</t>
  </si>
  <si>
    <t>罗国清</t>
  </si>
  <si>
    <t>40747</t>
  </si>
  <si>
    <t>胡炜薇</t>
  </si>
  <si>
    <t>王永进</t>
  </si>
  <si>
    <t>40766</t>
  </si>
  <si>
    <t>陈科明</t>
  </si>
  <si>
    <t>蔡文郁</t>
  </si>
  <si>
    <t>40779</t>
  </si>
  <si>
    <t>于海滨</t>
  </si>
  <si>
    <t>40785</t>
  </si>
  <si>
    <t>洪慧</t>
  </si>
  <si>
    <t>宋开新</t>
  </si>
  <si>
    <t>40799</t>
  </si>
  <si>
    <t>胡体玲</t>
  </si>
  <si>
    <t>40802</t>
  </si>
  <si>
    <t>钱志华</t>
  </si>
  <si>
    <t>40867</t>
  </si>
  <si>
    <t>邵李焕</t>
  </si>
  <si>
    <t>40914</t>
  </si>
  <si>
    <t>应智花</t>
  </si>
  <si>
    <t>武军</t>
  </si>
  <si>
    <t>40985</t>
  </si>
  <si>
    <t>郑晓隆</t>
  </si>
  <si>
    <t>周明珠</t>
  </si>
  <si>
    <t>41061</t>
  </si>
  <si>
    <t>骆新江</t>
  </si>
  <si>
    <t>41077</t>
  </si>
  <si>
    <t>邓江峡</t>
  </si>
  <si>
    <t>张钰</t>
  </si>
  <si>
    <t>41090</t>
  </si>
  <si>
    <t>高海军</t>
  </si>
  <si>
    <t>41101</t>
  </si>
  <si>
    <t>辛青</t>
  </si>
  <si>
    <t>41116</t>
  </si>
  <si>
    <t>吴占雄</t>
  </si>
  <si>
    <t>41130</t>
  </si>
  <si>
    <t>邝小飞</t>
  </si>
  <si>
    <t>41132</t>
  </si>
  <si>
    <t>朱礼尧</t>
  </si>
  <si>
    <t>41133</t>
  </si>
  <si>
    <t>公晓丽</t>
  </si>
  <si>
    <t>41144</t>
  </si>
  <si>
    <t>任坤</t>
  </si>
  <si>
    <t>41167</t>
  </si>
  <si>
    <t>郑鹏</t>
  </si>
  <si>
    <t>程瑜华</t>
  </si>
  <si>
    <t>胡绎茜</t>
  </si>
  <si>
    <t>王康泰</t>
  </si>
  <si>
    <t>41313</t>
  </si>
  <si>
    <t>彭亮</t>
  </si>
  <si>
    <t>41320</t>
  </si>
  <si>
    <t>郑兴</t>
  </si>
  <si>
    <t>李付鹏</t>
  </si>
  <si>
    <t>王翔</t>
  </si>
  <si>
    <t>蒋洁</t>
  </si>
  <si>
    <t>李竹</t>
  </si>
  <si>
    <t>逯鑫淼</t>
  </si>
  <si>
    <t>张忠海</t>
  </si>
  <si>
    <t>张彦飞</t>
  </si>
  <si>
    <t>沈怡然</t>
  </si>
  <si>
    <t>41424</t>
  </si>
  <si>
    <t>袁博</t>
  </si>
  <si>
    <t>马学条</t>
  </si>
  <si>
    <t>王晓媛</t>
  </si>
  <si>
    <t>姓名</t>
  </si>
  <si>
    <t>李月涛</t>
  </si>
  <si>
    <t>学科竞赛</t>
    <phoneticPr fontId="3" type="noConversion"/>
  </si>
  <si>
    <t>其它省级比赛</t>
    <phoneticPr fontId="3" type="noConversion"/>
  </si>
  <si>
    <t>教学成果奖</t>
    <phoneticPr fontId="3" type="noConversion"/>
  </si>
  <si>
    <t>教学名师奖</t>
    <phoneticPr fontId="3" type="noConversion"/>
  </si>
  <si>
    <t>其它教学奖励</t>
    <phoneticPr fontId="3" type="noConversion"/>
  </si>
  <si>
    <t>教学技能奖</t>
    <phoneticPr fontId="3" type="noConversion"/>
  </si>
  <si>
    <t>教改项目</t>
    <phoneticPr fontId="3" type="noConversion"/>
  </si>
  <si>
    <t>实验教学示范中心建设项目</t>
    <phoneticPr fontId="3" type="noConversion"/>
  </si>
  <si>
    <t>教学团队</t>
    <phoneticPr fontId="3" type="noConversion"/>
  </si>
  <si>
    <t>专业建设</t>
    <phoneticPr fontId="3" type="noConversion"/>
  </si>
  <si>
    <t>课程建设</t>
    <phoneticPr fontId="3" type="noConversion"/>
  </si>
  <si>
    <t>教材建设</t>
    <phoneticPr fontId="3" type="noConversion"/>
  </si>
  <si>
    <t>公开发表论文</t>
    <phoneticPr fontId="3" type="noConversion"/>
  </si>
  <si>
    <t>杨宇翔</t>
  </si>
  <si>
    <t>江源</t>
  </si>
  <si>
    <t>赵巨峰</t>
  </si>
  <si>
    <t>林君</t>
  </si>
  <si>
    <t>牟旭东</t>
  </si>
  <si>
    <t>张辉朝</t>
  </si>
  <si>
    <t>马德</t>
  </si>
  <si>
    <t>周涛</t>
  </si>
  <si>
    <t>赵文生</t>
  </si>
  <si>
    <t>胡月</t>
  </si>
  <si>
    <t>孙宜琴</t>
  </si>
  <si>
    <t>王路文</t>
  </si>
  <si>
    <t>序号</t>
  </si>
  <si>
    <t>吴爱婷</t>
  </si>
  <si>
    <t>S32</t>
    <phoneticPr fontId="3" type="noConversion"/>
  </si>
  <si>
    <t>S3</t>
    <phoneticPr fontId="25" type="noConversion"/>
  </si>
  <si>
    <t>S41</t>
    <phoneticPr fontId="3" type="noConversion"/>
  </si>
  <si>
    <r>
      <t>S42</t>
    </r>
    <r>
      <rPr>
        <sz val="12"/>
        <rFont val="宋体"/>
        <family val="3"/>
        <charset val="134"/>
      </rPr>
      <t/>
    </r>
    <phoneticPr fontId="25" type="noConversion"/>
  </si>
  <si>
    <t>S43</t>
    <phoneticPr fontId="3" type="noConversion"/>
  </si>
  <si>
    <t>S4</t>
    <phoneticPr fontId="25" type="noConversion"/>
  </si>
  <si>
    <t>史剑光</t>
  </si>
  <si>
    <t>41562</t>
  </si>
  <si>
    <t>40937</t>
  </si>
  <si>
    <t>艾雪峰</t>
  </si>
  <si>
    <t>40786</t>
  </si>
  <si>
    <t>部门</t>
    <phoneticPr fontId="25" type="noConversion"/>
  </si>
  <si>
    <t>1981</t>
  </si>
  <si>
    <t>1960</t>
  </si>
  <si>
    <t>1960-02-16</t>
  </si>
  <si>
    <t>1979</t>
  </si>
  <si>
    <t>1979-11-22</t>
  </si>
  <si>
    <t>1973</t>
  </si>
  <si>
    <t>1973-12-08</t>
  </si>
  <si>
    <t>41200</t>
  </si>
  <si>
    <t>1978</t>
  </si>
  <si>
    <t>1978-11-26</t>
  </si>
  <si>
    <t>1960-02-15</t>
  </si>
  <si>
    <t>1976</t>
  </si>
  <si>
    <t>1976-07-27</t>
  </si>
  <si>
    <t>1966</t>
  </si>
  <si>
    <t>1966-09-29</t>
  </si>
  <si>
    <t>1976-11-03</t>
  </si>
  <si>
    <t>1978-10-30</t>
  </si>
  <si>
    <t>1980</t>
  </si>
  <si>
    <t>1980-09-21</t>
  </si>
  <si>
    <t>1975</t>
  </si>
  <si>
    <t>1975-04-21</t>
  </si>
  <si>
    <t>1976-07-18</t>
  </si>
  <si>
    <t>职称1</t>
    <phoneticPr fontId="25" type="noConversion"/>
  </si>
  <si>
    <t>职称等级</t>
    <phoneticPr fontId="25" type="noConversion"/>
  </si>
  <si>
    <t>序号</t>
    <phoneticPr fontId="25" type="noConversion"/>
  </si>
  <si>
    <t>教学事故</t>
    <phoneticPr fontId="25" type="noConversion"/>
  </si>
  <si>
    <t>备注1（本人提出不参与）</t>
    <phoneticPr fontId="25" type="noConversion"/>
  </si>
  <si>
    <t>柯华杰</t>
  </si>
  <si>
    <t>董志华</t>
  </si>
  <si>
    <t>陈世昌</t>
  </si>
  <si>
    <t>1977-11-19</t>
  </si>
  <si>
    <t>1982-12-31</t>
  </si>
  <si>
    <t>05052</t>
  </si>
  <si>
    <t>1955-07-20</t>
  </si>
  <si>
    <t>1979-09-06</t>
  </si>
  <si>
    <t>1981-09-15</t>
  </si>
  <si>
    <r>
      <t>S</t>
    </r>
    <r>
      <rPr>
        <sz val="11"/>
        <rFont val="宋体"/>
        <family val="3"/>
        <charset val="134"/>
      </rPr>
      <t>3</t>
    </r>
    <phoneticPr fontId="25" type="noConversion"/>
  </si>
  <si>
    <r>
      <t>S</t>
    </r>
    <r>
      <rPr>
        <sz val="11"/>
        <rFont val="宋体"/>
        <family val="3"/>
        <charset val="134"/>
      </rPr>
      <t>4</t>
    </r>
    <phoneticPr fontId="25" type="noConversion"/>
  </si>
  <si>
    <t>41706</t>
  </si>
  <si>
    <t>代喜望</t>
  </si>
  <si>
    <t>潘勉</t>
  </si>
  <si>
    <t>臧月</t>
  </si>
  <si>
    <t>黄海云</t>
  </si>
  <si>
    <t>40340</t>
  </si>
  <si>
    <t>游彬</t>
  </si>
  <si>
    <t>彭时林</t>
  </si>
  <si>
    <t>王晶</t>
  </si>
  <si>
    <t>曾昕</t>
  </si>
  <si>
    <t>黄汐威</t>
  </si>
  <si>
    <t>岳克强</t>
  </si>
  <si>
    <t>袁振珲</t>
  </si>
  <si>
    <t>黄维锋</t>
  </si>
  <si>
    <t>谷帅</t>
  </si>
  <si>
    <t>官伯然</t>
  </si>
  <si>
    <t>胡永才</t>
  </si>
  <si>
    <t>王高峰</t>
  </si>
  <si>
    <t>41004</t>
  </si>
  <si>
    <t>钱正洪</t>
  </si>
  <si>
    <t>学评教S2</t>
  </si>
  <si>
    <t>学评教平均值</t>
  </si>
  <si>
    <t>刘军</t>
  </si>
  <si>
    <t>冯涛</t>
  </si>
  <si>
    <t>白茹</t>
  </si>
  <si>
    <t>王彬</t>
  </si>
  <si>
    <t>周继军</t>
  </si>
  <si>
    <t>张阳</t>
  </si>
  <si>
    <t>顾海涛</t>
  </si>
  <si>
    <t>章雪挺</t>
  </si>
  <si>
    <t>胡松</t>
  </si>
  <si>
    <t>张海鹏</t>
  </si>
  <si>
    <t>马松月</t>
  </si>
  <si>
    <t>袁碧宇</t>
  </si>
  <si>
    <t>贾蕾</t>
  </si>
  <si>
    <t>张斌</t>
  </si>
  <si>
    <t>常国军</t>
  </si>
  <si>
    <t>章红芳</t>
  </si>
  <si>
    <t>吴薇</t>
  </si>
  <si>
    <t>白兴宇</t>
  </si>
  <si>
    <t>姜煜</t>
  </si>
  <si>
    <t>杨翠蓉</t>
  </si>
  <si>
    <t>S2</t>
    <phoneticPr fontId="25" type="noConversion"/>
  </si>
  <si>
    <t>平均
排名</t>
    <phoneticPr fontId="25" type="noConversion"/>
  </si>
  <si>
    <t>盛卫琴</t>
  </si>
  <si>
    <t>杨国卿</t>
  </si>
  <si>
    <t>05058</t>
  </si>
  <si>
    <t>40030</t>
  </si>
  <si>
    <t>侯昌伦</t>
  </si>
  <si>
    <t>骆泳铭</t>
  </si>
  <si>
    <t>汶飞</t>
  </si>
  <si>
    <t>徐魁文</t>
  </si>
  <si>
    <t>赵鹏</t>
  </si>
  <si>
    <t>郭裕顺</t>
  </si>
  <si>
    <t>胡晓萍</t>
  </si>
  <si>
    <t>总分</t>
    <phoneticPr fontId="25" type="noConversion"/>
  </si>
  <si>
    <t>合计教学工作量</t>
    <phoneticPr fontId="25" type="noConversion"/>
  </si>
  <si>
    <t>S1</t>
    <phoneticPr fontId="25" type="noConversion"/>
  </si>
  <si>
    <t>工作量</t>
    <phoneticPr fontId="25" type="noConversion"/>
  </si>
  <si>
    <t>天线与微波技术</t>
  </si>
  <si>
    <t>高式昌</t>
  </si>
  <si>
    <t>光电工程与仪器科学研究</t>
  </si>
  <si>
    <t>崔光茫</t>
  </si>
  <si>
    <t>赵治栋</t>
  </si>
  <si>
    <t>现代电路与智能信息</t>
  </si>
  <si>
    <t>Herbert Lu</t>
  </si>
  <si>
    <t>Tyrone Fernado</t>
  </si>
  <si>
    <t>禹思敏</t>
  </si>
  <si>
    <t>天线技术与应用</t>
  </si>
  <si>
    <t>沈忠祥</t>
  </si>
  <si>
    <t>磁电子器件及应用研究</t>
  </si>
  <si>
    <t>朱华辰</t>
  </si>
  <si>
    <t>于长秋</t>
  </si>
  <si>
    <t>李源</t>
  </si>
  <si>
    <t>彭英姿</t>
  </si>
  <si>
    <t>微纳器件与微系统</t>
  </si>
  <si>
    <t>陶钧炳</t>
  </si>
  <si>
    <t>杨旸</t>
  </si>
  <si>
    <t>李贻昆</t>
  </si>
  <si>
    <t>张中庆</t>
  </si>
  <si>
    <t>曹芽子</t>
  </si>
  <si>
    <t>新型半导体材料与电路</t>
  </si>
  <si>
    <t>海洋电子</t>
  </si>
  <si>
    <t>装备电子</t>
  </si>
  <si>
    <t>先进电子材料与器件</t>
  </si>
  <si>
    <t>应用电子系统</t>
  </si>
  <si>
    <t>电子能量转换与应用团队</t>
  </si>
  <si>
    <t>集成电路与系统</t>
  </si>
  <si>
    <t>孙玲玲</t>
  </si>
  <si>
    <t>王颖</t>
  </si>
  <si>
    <t>苏江涛</t>
  </si>
  <si>
    <t>吕凯</t>
  </si>
  <si>
    <t>曹菲</t>
  </si>
  <si>
    <t>于成浩</t>
  </si>
  <si>
    <t>学院办</t>
  </si>
  <si>
    <t>胡晓轩</t>
  </si>
  <si>
    <t>胡建萍</t>
  </si>
  <si>
    <t>杨晓丹</t>
  </si>
  <si>
    <t>自由组合团队</t>
  </si>
  <si>
    <t>潘玉剑</t>
  </si>
  <si>
    <t>吕帅帅</t>
  </si>
  <si>
    <t>郑辉</t>
  </si>
  <si>
    <t>骆季奎</t>
  </si>
  <si>
    <t>张健</t>
  </si>
  <si>
    <t>吴丽翔</t>
  </si>
  <si>
    <t>其他</t>
  </si>
  <si>
    <t>尹平</t>
  </si>
  <si>
    <t>工号</t>
    <phoneticPr fontId="25" type="noConversion"/>
  </si>
  <si>
    <t>S31</t>
    <phoneticPr fontId="3" type="noConversion"/>
  </si>
  <si>
    <t>07008</t>
    <phoneticPr fontId="70" type="noConversion"/>
  </si>
  <si>
    <t>1965</t>
    <phoneticPr fontId="70" type="noConversion"/>
  </si>
  <si>
    <t>1965-04-16</t>
    <phoneticPr fontId="70" type="noConversion"/>
  </si>
  <si>
    <t>40475</t>
    <phoneticPr fontId="70" type="noConversion"/>
  </si>
  <si>
    <t>1964</t>
    <phoneticPr fontId="70" type="noConversion"/>
  </si>
  <si>
    <t>1964-03-28</t>
    <phoneticPr fontId="70" type="noConversion"/>
  </si>
  <si>
    <t>40215</t>
    <phoneticPr fontId="70" type="noConversion"/>
  </si>
  <si>
    <t>1977</t>
    <phoneticPr fontId="70" type="noConversion"/>
  </si>
  <si>
    <t>1977-07-25</t>
    <phoneticPr fontId="70" type="noConversion"/>
  </si>
  <si>
    <t>40482</t>
    <phoneticPr fontId="70" type="noConversion"/>
  </si>
  <si>
    <t>1979</t>
    <phoneticPr fontId="70" type="noConversion"/>
  </si>
  <si>
    <t>1979-11-01</t>
    <phoneticPr fontId="70" type="noConversion"/>
  </si>
  <si>
    <t>38032</t>
  </si>
  <si>
    <t>1979-05-12</t>
  </si>
  <si>
    <t>23014</t>
    <phoneticPr fontId="70" type="noConversion"/>
  </si>
  <si>
    <t>1973</t>
    <phoneticPr fontId="70" type="noConversion"/>
  </si>
  <si>
    <t>1973-11-13</t>
    <phoneticPr fontId="70" type="noConversion"/>
  </si>
  <si>
    <t>22010</t>
    <phoneticPr fontId="70" type="noConversion"/>
  </si>
  <si>
    <t>1978</t>
    <phoneticPr fontId="70" type="noConversion"/>
  </si>
  <si>
    <t>1978-03-08</t>
    <phoneticPr fontId="70" type="noConversion"/>
  </si>
  <si>
    <t>40449</t>
    <phoneticPr fontId="70" type="noConversion"/>
  </si>
  <si>
    <t>1979-12-22</t>
    <phoneticPr fontId="70" type="noConversion"/>
  </si>
  <si>
    <t>05007</t>
    <phoneticPr fontId="70" type="noConversion"/>
  </si>
  <si>
    <t>1978-08-26</t>
    <phoneticPr fontId="70" type="noConversion"/>
  </si>
  <si>
    <t>40798</t>
    <phoneticPr fontId="70" type="noConversion"/>
  </si>
  <si>
    <t>1982</t>
    <phoneticPr fontId="70" type="noConversion"/>
  </si>
  <si>
    <t>1982-04-02</t>
    <phoneticPr fontId="70" type="noConversion"/>
  </si>
  <si>
    <t>38015</t>
    <phoneticPr fontId="70" type="noConversion"/>
  </si>
  <si>
    <t>1978-09-23</t>
    <phoneticPr fontId="70" type="noConversion"/>
  </si>
  <si>
    <t>41411</t>
    <phoneticPr fontId="70" type="noConversion"/>
  </si>
  <si>
    <t>1982-10-10</t>
    <phoneticPr fontId="70" type="noConversion"/>
  </si>
  <si>
    <t>05055</t>
    <phoneticPr fontId="70" type="noConversion"/>
  </si>
  <si>
    <t>1977-12-12</t>
    <phoneticPr fontId="70" type="noConversion"/>
  </si>
  <si>
    <t>05064</t>
    <phoneticPr fontId="70" type="noConversion"/>
  </si>
  <si>
    <t>1979-06-09</t>
    <phoneticPr fontId="70" type="noConversion"/>
  </si>
  <si>
    <t>40760</t>
    <phoneticPr fontId="70" type="noConversion"/>
  </si>
  <si>
    <t>1973-09-17</t>
    <phoneticPr fontId="70" type="noConversion"/>
  </si>
  <si>
    <t>1984</t>
    <phoneticPr fontId="70" type="noConversion"/>
  </si>
  <si>
    <t>1984-3-18</t>
    <phoneticPr fontId="70" type="noConversion"/>
  </si>
  <si>
    <t>1986</t>
    <phoneticPr fontId="70" type="noConversion"/>
  </si>
  <si>
    <t>1986-12-21</t>
    <phoneticPr fontId="70" type="noConversion"/>
  </si>
  <si>
    <t>41916</t>
    <phoneticPr fontId="70" type="noConversion"/>
  </si>
  <si>
    <t>1986-12</t>
    <phoneticPr fontId="70" type="noConversion"/>
  </si>
  <si>
    <t>1991</t>
    <phoneticPr fontId="70" type="noConversion"/>
  </si>
  <si>
    <t>22005</t>
    <phoneticPr fontId="70" type="noConversion"/>
  </si>
  <si>
    <t>1965</t>
    <phoneticPr fontId="70" type="noConversion"/>
  </si>
  <si>
    <t>1965-210</t>
    <phoneticPr fontId="70" type="noConversion"/>
  </si>
  <si>
    <t>CAD</t>
    <phoneticPr fontId="70" type="noConversion"/>
  </si>
  <si>
    <t>40028</t>
    <phoneticPr fontId="70" type="noConversion"/>
  </si>
  <si>
    <t>1975</t>
    <phoneticPr fontId="70" type="noConversion"/>
  </si>
  <si>
    <t>1975-10-29</t>
    <phoneticPr fontId="70" type="noConversion"/>
  </si>
  <si>
    <t>CAD</t>
    <phoneticPr fontId="70" type="noConversion"/>
  </si>
  <si>
    <t>40196</t>
    <phoneticPr fontId="70" type="noConversion"/>
  </si>
  <si>
    <t>1976</t>
    <phoneticPr fontId="70" type="noConversion"/>
  </si>
  <si>
    <t>1976-01-04</t>
    <phoneticPr fontId="70" type="noConversion"/>
  </si>
  <si>
    <t>40340</t>
    <phoneticPr fontId="70" type="noConversion"/>
  </si>
  <si>
    <t>1974</t>
    <phoneticPr fontId="70" type="noConversion"/>
  </si>
  <si>
    <t>1974-05-30</t>
    <phoneticPr fontId="70" type="noConversion"/>
  </si>
  <si>
    <t>40289</t>
    <phoneticPr fontId="70" type="noConversion"/>
  </si>
  <si>
    <t>1980</t>
    <phoneticPr fontId="70" type="noConversion"/>
  </si>
  <si>
    <t>1980-02-19</t>
    <phoneticPr fontId="70" type="noConversion"/>
  </si>
  <si>
    <t>23006</t>
    <phoneticPr fontId="70" type="noConversion"/>
  </si>
  <si>
    <t>1968</t>
    <phoneticPr fontId="70" type="noConversion"/>
  </si>
  <si>
    <t>1968-04-23</t>
    <phoneticPr fontId="70" type="noConversion"/>
  </si>
  <si>
    <t>23015</t>
    <phoneticPr fontId="70" type="noConversion"/>
  </si>
  <si>
    <t>1977-09-26</t>
    <phoneticPr fontId="70" type="noConversion"/>
  </si>
  <si>
    <t>40311</t>
    <phoneticPr fontId="70" type="noConversion"/>
  </si>
  <si>
    <t>1978-01-18</t>
    <phoneticPr fontId="70" type="noConversion"/>
  </si>
  <si>
    <t>40151</t>
    <phoneticPr fontId="70" type="noConversion"/>
  </si>
  <si>
    <t>1976-01-19</t>
    <phoneticPr fontId="70" type="noConversion"/>
  </si>
  <si>
    <t>40294</t>
    <phoneticPr fontId="70" type="noConversion"/>
  </si>
  <si>
    <t>1970</t>
    <phoneticPr fontId="70" type="noConversion"/>
  </si>
  <si>
    <t>1970-11-28</t>
    <phoneticPr fontId="70" type="noConversion"/>
  </si>
  <si>
    <t>CAD</t>
    <phoneticPr fontId="70" type="noConversion"/>
  </si>
  <si>
    <t>40603</t>
    <phoneticPr fontId="70" type="noConversion"/>
  </si>
  <si>
    <t>1975-05-29</t>
    <phoneticPr fontId="70" type="noConversion"/>
  </si>
  <si>
    <t>40766</t>
    <phoneticPr fontId="70" type="noConversion"/>
  </si>
  <si>
    <t>1978</t>
    <phoneticPr fontId="70" type="noConversion"/>
  </si>
  <si>
    <t>1978-11-06</t>
    <phoneticPr fontId="70" type="noConversion"/>
  </si>
  <si>
    <t>40785</t>
    <phoneticPr fontId="70" type="noConversion"/>
  </si>
  <si>
    <t>1979-10-21</t>
    <phoneticPr fontId="70" type="noConversion"/>
  </si>
  <si>
    <t>40964</t>
    <phoneticPr fontId="70" type="noConversion"/>
  </si>
  <si>
    <t>1976</t>
    <phoneticPr fontId="70" type="noConversion"/>
  </si>
  <si>
    <t>1976-07-01</t>
    <phoneticPr fontId="70" type="noConversion"/>
  </si>
  <si>
    <t>41004</t>
    <phoneticPr fontId="70" type="noConversion"/>
  </si>
  <si>
    <t>1967</t>
    <phoneticPr fontId="70" type="noConversion"/>
  </si>
  <si>
    <t>1967-01-01</t>
    <phoneticPr fontId="70" type="noConversion"/>
  </si>
  <si>
    <t>41090</t>
    <phoneticPr fontId="70" type="noConversion"/>
  </si>
  <si>
    <t>1981</t>
    <phoneticPr fontId="70" type="noConversion"/>
  </si>
  <si>
    <t>1981-07-08</t>
    <phoneticPr fontId="70" type="noConversion"/>
  </si>
  <si>
    <t>40919</t>
    <phoneticPr fontId="70" type="noConversion"/>
  </si>
  <si>
    <t>1981-04-24</t>
    <phoneticPr fontId="70" type="noConversion"/>
  </si>
  <si>
    <t>41130</t>
    <phoneticPr fontId="70" type="noConversion"/>
  </si>
  <si>
    <t>1971</t>
    <phoneticPr fontId="70" type="noConversion"/>
  </si>
  <si>
    <t>1971-08-26</t>
    <phoneticPr fontId="70" type="noConversion"/>
  </si>
  <si>
    <t>41132</t>
    <phoneticPr fontId="70" type="noConversion"/>
  </si>
  <si>
    <t>1978-04-07</t>
    <phoneticPr fontId="70" type="noConversion"/>
  </si>
  <si>
    <t>41036</t>
    <phoneticPr fontId="70" type="noConversion"/>
  </si>
  <si>
    <t>1981-06-18</t>
    <phoneticPr fontId="70" type="noConversion"/>
  </si>
  <si>
    <t>41144</t>
    <phoneticPr fontId="70" type="noConversion"/>
  </si>
  <si>
    <t>1979-12-18</t>
    <phoneticPr fontId="70" type="noConversion"/>
  </si>
  <si>
    <t>1973</t>
    <phoneticPr fontId="70" type="noConversion"/>
  </si>
  <si>
    <t>1973-05-04</t>
    <phoneticPr fontId="70" type="noConversion"/>
  </si>
  <si>
    <t>1983</t>
    <phoneticPr fontId="70" type="noConversion"/>
  </si>
  <si>
    <t>1983-11</t>
    <phoneticPr fontId="70" type="noConversion"/>
  </si>
  <si>
    <t>41320</t>
    <phoneticPr fontId="70" type="noConversion"/>
  </si>
  <si>
    <t>1983-07-17</t>
    <phoneticPr fontId="70" type="noConversion"/>
  </si>
  <si>
    <t>1984-07</t>
    <phoneticPr fontId="70" type="noConversion"/>
  </si>
  <si>
    <t>1983-10-26</t>
    <phoneticPr fontId="70" type="noConversion"/>
  </si>
  <si>
    <t>1986-11-21</t>
    <phoneticPr fontId="70" type="noConversion"/>
  </si>
  <si>
    <t>1965-12</t>
    <phoneticPr fontId="70" type="noConversion"/>
  </si>
  <si>
    <t>1987</t>
    <phoneticPr fontId="70" type="noConversion"/>
  </si>
  <si>
    <t>1963</t>
    <phoneticPr fontId="70" type="noConversion"/>
  </si>
  <si>
    <t>41780</t>
    <phoneticPr fontId="70" type="noConversion"/>
  </si>
  <si>
    <t>1987-09-30</t>
    <phoneticPr fontId="70" type="noConversion"/>
  </si>
  <si>
    <t>41741</t>
    <phoneticPr fontId="70" type="noConversion"/>
  </si>
  <si>
    <t>41876</t>
    <phoneticPr fontId="70" type="noConversion"/>
  </si>
  <si>
    <t>41861</t>
    <phoneticPr fontId="70" type="noConversion"/>
  </si>
  <si>
    <t>1984-10</t>
    <phoneticPr fontId="70" type="noConversion"/>
  </si>
  <si>
    <t>41806</t>
    <phoneticPr fontId="70" type="noConversion"/>
  </si>
  <si>
    <t>1981-09</t>
    <phoneticPr fontId="70" type="noConversion"/>
  </si>
  <si>
    <t>41831</t>
    <phoneticPr fontId="70" type="noConversion"/>
  </si>
  <si>
    <t>1988</t>
    <phoneticPr fontId="70" type="noConversion"/>
  </si>
  <si>
    <t>41855</t>
    <phoneticPr fontId="70" type="noConversion"/>
  </si>
  <si>
    <t>41885</t>
    <phoneticPr fontId="70" type="noConversion"/>
  </si>
  <si>
    <t>1957-08</t>
    <phoneticPr fontId="70" type="noConversion"/>
  </si>
  <si>
    <t>2016-12</t>
    <phoneticPr fontId="70" type="noConversion"/>
  </si>
  <si>
    <t>40110</t>
    <phoneticPr fontId="70" type="noConversion"/>
  </si>
  <si>
    <t>1957</t>
    <phoneticPr fontId="70" type="noConversion"/>
  </si>
  <si>
    <t>1957-03-30</t>
    <phoneticPr fontId="70" type="noConversion"/>
  </si>
  <si>
    <t>05026</t>
    <phoneticPr fontId="70" type="noConversion"/>
  </si>
  <si>
    <t>1970</t>
    <phoneticPr fontId="70" type="noConversion"/>
  </si>
  <si>
    <t>1970-01-27</t>
    <phoneticPr fontId="70" type="noConversion"/>
  </si>
  <si>
    <t>05031</t>
    <phoneticPr fontId="70" type="noConversion"/>
  </si>
  <si>
    <t>1965-12-08</t>
    <phoneticPr fontId="70" type="noConversion"/>
  </si>
  <si>
    <t>22003</t>
    <phoneticPr fontId="70" type="noConversion"/>
  </si>
  <si>
    <t>1971-05-13</t>
    <phoneticPr fontId="70" type="noConversion"/>
  </si>
  <si>
    <t>40128</t>
    <phoneticPr fontId="70" type="noConversion"/>
  </si>
  <si>
    <t>1977-11-12</t>
    <phoneticPr fontId="70" type="noConversion"/>
  </si>
  <si>
    <t>40139</t>
    <phoneticPr fontId="70" type="noConversion"/>
  </si>
  <si>
    <t>1978-11-14</t>
    <phoneticPr fontId="70" type="noConversion"/>
  </si>
  <si>
    <t>40285</t>
    <phoneticPr fontId="70" type="noConversion"/>
  </si>
  <si>
    <t>1980-05-28</t>
    <phoneticPr fontId="70" type="noConversion"/>
  </si>
  <si>
    <t>40193</t>
    <phoneticPr fontId="70" type="noConversion"/>
  </si>
  <si>
    <t>1975-03-20</t>
    <phoneticPr fontId="70" type="noConversion"/>
  </si>
  <si>
    <t>40159</t>
    <phoneticPr fontId="70" type="noConversion"/>
  </si>
  <si>
    <t>1978-06-13</t>
    <phoneticPr fontId="70" type="noConversion"/>
  </si>
  <si>
    <t>40799</t>
    <phoneticPr fontId="70" type="noConversion"/>
  </si>
  <si>
    <t>1977</t>
    <phoneticPr fontId="70" type="noConversion"/>
  </si>
  <si>
    <t>1977-05-22</t>
    <phoneticPr fontId="70" type="noConversion"/>
  </si>
  <si>
    <t>41081</t>
    <phoneticPr fontId="70" type="noConversion"/>
  </si>
  <si>
    <t>1978</t>
    <phoneticPr fontId="70" type="noConversion"/>
  </si>
  <si>
    <t>1978-03-14</t>
    <phoneticPr fontId="70" type="noConversion"/>
  </si>
  <si>
    <t>1980</t>
    <phoneticPr fontId="70" type="noConversion"/>
  </si>
  <si>
    <t>1980-03</t>
    <phoneticPr fontId="70" type="noConversion"/>
  </si>
  <si>
    <t>1986</t>
    <phoneticPr fontId="70" type="noConversion"/>
  </si>
  <si>
    <t>1986-03</t>
    <phoneticPr fontId="70" type="noConversion"/>
  </si>
  <si>
    <t>1979</t>
    <phoneticPr fontId="70" type="noConversion"/>
  </si>
  <si>
    <t>1979-05</t>
    <phoneticPr fontId="70" type="noConversion"/>
  </si>
  <si>
    <t>1984-12</t>
    <phoneticPr fontId="70" type="noConversion"/>
  </si>
  <si>
    <t>1981</t>
    <phoneticPr fontId="70" type="noConversion"/>
  </si>
  <si>
    <t>1981-02-13</t>
    <phoneticPr fontId="70" type="noConversion"/>
  </si>
  <si>
    <t>05023</t>
    <phoneticPr fontId="70" type="noConversion"/>
  </si>
  <si>
    <t>1962</t>
    <phoneticPr fontId="70" type="noConversion"/>
  </si>
  <si>
    <t>1962-08-15</t>
    <phoneticPr fontId="70" type="noConversion"/>
  </si>
  <si>
    <t>40091</t>
    <phoneticPr fontId="70" type="noConversion"/>
  </si>
  <si>
    <t>1980-06-06</t>
    <phoneticPr fontId="70" type="noConversion"/>
  </si>
  <si>
    <t>1983</t>
    <phoneticPr fontId="70" type="noConversion"/>
  </si>
  <si>
    <t>1983-10-14</t>
    <phoneticPr fontId="70" type="noConversion"/>
  </si>
  <si>
    <t>40142</t>
    <phoneticPr fontId="70" type="noConversion"/>
  </si>
  <si>
    <t>1977-08-22</t>
    <phoneticPr fontId="70" type="noConversion"/>
  </si>
  <si>
    <t>05022</t>
    <phoneticPr fontId="70" type="noConversion"/>
  </si>
  <si>
    <t>1971</t>
    <phoneticPr fontId="70" type="noConversion"/>
  </si>
  <si>
    <t>1971-05-09</t>
    <phoneticPr fontId="70" type="noConversion"/>
  </si>
  <si>
    <t>05050</t>
    <phoneticPr fontId="70" type="noConversion"/>
  </si>
  <si>
    <t>1963</t>
    <phoneticPr fontId="70" type="noConversion"/>
  </si>
  <si>
    <t>1963-03-01</t>
    <phoneticPr fontId="70" type="noConversion"/>
  </si>
  <si>
    <t>05029</t>
    <phoneticPr fontId="70" type="noConversion"/>
  </si>
  <si>
    <t>1961</t>
    <phoneticPr fontId="70" type="noConversion"/>
  </si>
  <si>
    <t>1961-07-10</t>
    <phoneticPr fontId="70" type="noConversion"/>
  </si>
  <si>
    <t>40003</t>
    <phoneticPr fontId="70" type="noConversion"/>
  </si>
  <si>
    <t>1975</t>
    <phoneticPr fontId="70" type="noConversion"/>
  </si>
  <si>
    <t>1975-09-26</t>
    <phoneticPr fontId="70" type="noConversion"/>
  </si>
  <si>
    <t>40030</t>
    <phoneticPr fontId="70" type="noConversion"/>
  </si>
  <si>
    <t>1978-01-31</t>
    <phoneticPr fontId="70" type="noConversion"/>
  </si>
  <si>
    <t>05054</t>
    <phoneticPr fontId="70" type="noConversion"/>
  </si>
  <si>
    <t>1979-11-20</t>
    <phoneticPr fontId="70" type="noConversion"/>
  </si>
  <si>
    <t>40136</t>
    <phoneticPr fontId="70" type="noConversion"/>
  </si>
  <si>
    <t>1978-09-17</t>
    <phoneticPr fontId="70" type="noConversion"/>
  </si>
  <si>
    <t>05043</t>
    <phoneticPr fontId="70" type="noConversion"/>
  </si>
  <si>
    <t>1964</t>
    <phoneticPr fontId="70" type="noConversion"/>
  </si>
  <si>
    <t>1964-09-26</t>
    <phoneticPr fontId="70" type="noConversion"/>
  </si>
  <si>
    <t>05058</t>
    <phoneticPr fontId="70" type="noConversion"/>
  </si>
  <si>
    <t>1973</t>
    <phoneticPr fontId="70" type="noConversion"/>
  </si>
  <si>
    <t>1973-11-01</t>
    <phoneticPr fontId="70" type="noConversion"/>
  </si>
  <si>
    <t>40068</t>
    <phoneticPr fontId="70" type="noConversion"/>
  </si>
  <si>
    <t>1978-02-21</t>
    <phoneticPr fontId="70" type="noConversion"/>
  </si>
  <si>
    <t>05062</t>
    <phoneticPr fontId="70" type="noConversion"/>
  </si>
  <si>
    <t>1979-12-18</t>
    <phoneticPr fontId="70" type="noConversion"/>
  </si>
  <si>
    <t>05053</t>
    <phoneticPr fontId="70" type="noConversion"/>
  </si>
  <si>
    <t>1978-07-07</t>
    <phoneticPr fontId="70" type="noConversion"/>
  </si>
  <si>
    <t>40593</t>
    <phoneticPr fontId="70" type="noConversion"/>
  </si>
  <si>
    <t>1972</t>
    <phoneticPr fontId="70" type="noConversion"/>
  </si>
  <si>
    <t>1972-01-19</t>
    <phoneticPr fontId="70" type="noConversion"/>
  </si>
  <si>
    <t>40768</t>
    <phoneticPr fontId="70" type="noConversion"/>
  </si>
  <si>
    <t>1979-12-06</t>
    <phoneticPr fontId="70" type="noConversion"/>
  </si>
  <si>
    <t>40779</t>
    <phoneticPr fontId="70" type="noConversion"/>
  </si>
  <si>
    <t>1979-03-18</t>
    <phoneticPr fontId="70" type="noConversion"/>
  </si>
  <si>
    <t>41116</t>
    <phoneticPr fontId="70" type="noConversion"/>
  </si>
  <si>
    <t>1979-02-28</t>
    <phoneticPr fontId="70" type="noConversion"/>
  </si>
  <si>
    <t>1981-11-26</t>
    <phoneticPr fontId="70" type="noConversion"/>
  </si>
  <si>
    <t>1987-2-14</t>
    <phoneticPr fontId="70" type="noConversion"/>
  </si>
  <si>
    <t>1985</t>
    <phoneticPr fontId="70" type="noConversion"/>
  </si>
  <si>
    <t>1985-10</t>
    <phoneticPr fontId="70" type="noConversion"/>
  </si>
  <si>
    <t>1983-10</t>
    <phoneticPr fontId="70" type="noConversion"/>
  </si>
  <si>
    <t>41752</t>
    <phoneticPr fontId="70" type="noConversion"/>
  </si>
  <si>
    <t>41883</t>
  </si>
  <si>
    <t>CAE</t>
    <phoneticPr fontId="70" type="noConversion"/>
  </si>
  <si>
    <t>22008</t>
    <phoneticPr fontId="70" type="noConversion"/>
  </si>
  <si>
    <t>1961-03-31</t>
    <phoneticPr fontId="70" type="noConversion"/>
  </si>
  <si>
    <t>01026</t>
    <phoneticPr fontId="70" type="noConversion"/>
  </si>
  <si>
    <t>1963-02-11</t>
    <phoneticPr fontId="70" type="noConversion"/>
  </si>
  <si>
    <t>40191</t>
    <phoneticPr fontId="70" type="noConversion"/>
  </si>
  <si>
    <t>1976</t>
    <phoneticPr fontId="70" type="noConversion"/>
  </si>
  <si>
    <t>1976-08-17</t>
    <phoneticPr fontId="70" type="noConversion"/>
  </si>
  <si>
    <t>40286</t>
    <phoneticPr fontId="70" type="noConversion"/>
  </si>
  <si>
    <t>1981-10-15</t>
    <phoneticPr fontId="70" type="noConversion"/>
  </si>
  <si>
    <t>40113</t>
    <phoneticPr fontId="70" type="noConversion"/>
  </si>
  <si>
    <t>1962-09-18</t>
    <phoneticPr fontId="70" type="noConversion"/>
  </si>
  <si>
    <t>40153</t>
    <phoneticPr fontId="70" type="noConversion"/>
  </si>
  <si>
    <t>1977-07-19</t>
    <phoneticPr fontId="70" type="noConversion"/>
  </si>
  <si>
    <t>05045</t>
    <phoneticPr fontId="70" type="noConversion"/>
  </si>
  <si>
    <t>1965</t>
    <phoneticPr fontId="70" type="noConversion"/>
  </si>
  <si>
    <t>1965-08-08</t>
    <phoneticPr fontId="70" type="noConversion"/>
  </si>
  <si>
    <t>05028</t>
    <phoneticPr fontId="70" type="noConversion"/>
  </si>
  <si>
    <t>1974</t>
    <phoneticPr fontId="70" type="noConversion"/>
  </si>
  <si>
    <t>1974-12-16</t>
    <phoneticPr fontId="70" type="noConversion"/>
  </si>
  <si>
    <t>40747</t>
    <phoneticPr fontId="70" type="noConversion"/>
  </si>
  <si>
    <t>1981-07-05</t>
    <phoneticPr fontId="70" type="noConversion"/>
  </si>
  <si>
    <t>40786</t>
    <phoneticPr fontId="70" type="noConversion"/>
  </si>
  <si>
    <t>1977-09-02</t>
    <phoneticPr fontId="70" type="noConversion"/>
  </si>
  <si>
    <t>40198</t>
    <phoneticPr fontId="70" type="noConversion"/>
  </si>
  <si>
    <t>1975-09-17</t>
    <phoneticPr fontId="70" type="noConversion"/>
  </si>
  <si>
    <t>40867</t>
    <phoneticPr fontId="70" type="noConversion"/>
  </si>
  <si>
    <t>1981-10-17</t>
    <phoneticPr fontId="70" type="noConversion"/>
  </si>
  <si>
    <t>40914</t>
    <phoneticPr fontId="70" type="noConversion"/>
  </si>
  <si>
    <t>1981-09-27</t>
    <phoneticPr fontId="70" type="noConversion"/>
  </si>
  <si>
    <t>40937</t>
    <phoneticPr fontId="70" type="noConversion"/>
  </si>
  <si>
    <t>1973-04-10</t>
    <phoneticPr fontId="70" type="noConversion"/>
  </si>
  <si>
    <t>40985</t>
    <phoneticPr fontId="70" type="noConversion"/>
  </si>
  <si>
    <t>1980-07-11</t>
    <phoneticPr fontId="70" type="noConversion"/>
  </si>
  <si>
    <t>41077</t>
    <phoneticPr fontId="70" type="noConversion"/>
  </si>
  <si>
    <t>1983-11-08</t>
    <phoneticPr fontId="70" type="noConversion"/>
  </si>
  <si>
    <t>41104</t>
    <phoneticPr fontId="70" type="noConversion"/>
  </si>
  <si>
    <t>1966</t>
    <phoneticPr fontId="70" type="noConversion"/>
  </si>
  <si>
    <t>1966-07-15</t>
    <phoneticPr fontId="70" type="noConversion"/>
  </si>
  <si>
    <t>41167</t>
    <phoneticPr fontId="70" type="noConversion"/>
  </si>
  <si>
    <t>1986-2-27</t>
    <phoneticPr fontId="70" type="noConversion"/>
  </si>
  <si>
    <t>1956</t>
    <phoneticPr fontId="70" type="noConversion"/>
  </si>
  <si>
    <t>41748</t>
    <phoneticPr fontId="70" type="noConversion"/>
  </si>
  <si>
    <t>1984</t>
    <phoneticPr fontId="70" type="noConversion"/>
  </si>
  <si>
    <t>41919</t>
    <phoneticPr fontId="70" type="noConversion"/>
  </si>
  <si>
    <t>1987</t>
    <phoneticPr fontId="70" type="noConversion"/>
  </si>
  <si>
    <t>40040</t>
    <phoneticPr fontId="70" type="noConversion"/>
  </si>
  <si>
    <t>1976-01-13</t>
    <phoneticPr fontId="70" type="noConversion"/>
  </si>
  <si>
    <t>1983-6</t>
    <phoneticPr fontId="70" type="noConversion"/>
  </si>
  <si>
    <t>41101</t>
    <phoneticPr fontId="70" type="noConversion"/>
  </si>
  <si>
    <t>40550</t>
    <phoneticPr fontId="70" type="noConversion"/>
  </si>
  <si>
    <t>41562</t>
    <phoneticPr fontId="70" type="noConversion"/>
  </si>
  <si>
    <t>1986-05-14</t>
    <phoneticPr fontId="70" type="noConversion"/>
  </si>
  <si>
    <t>41722</t>
    <phoneticPr fontId="70" type="noConversion"/>
  </si>
  <si>
    <t>41756</t>
    <phoneticPr fontId="70" type="noConversion"/>
  </si>
  <si>
    <t>41848</t>
    <phoneticPr fontId="70" type="noConversion"/>
  </si>
  <si>
    <t>1989</t>
    <phoneticPr fontId="70" type="noConversion"/>
  </si>
  <si>
    <t>1955</t>
    <phoneticPr fontId="70" type="noConversion"/>
  </si>
  <si>
    <t>41706</t>
    <phoneticPr fontId="70" type="noConversion"/>
  </si>
  <si>
    <t>41424</t>
    <phoneticPr fontId="70" type="noConversion"/>
  </si>
  <si>
    <t>1983-8-18</t>
    <phoneticPr fontId="70" type="noConversion"/>
  </si>
  <si>
    <t>23018</t>
    <phoneticPr fontId="70" type="noConversion"/>
  </si>
  <si>
    <t>1977-11-20</t>
    <phoneticPr fontId="70" type="noConversion"/>
  </si>
  <si>
    <t>40633</t>
    <phoneticPr fontId="70" type="noConversion"/>
  </si>
  <si>
    <t>1979-04-03</t>
    <phoneticPr fontId="70" type="noConversion"/>
  </si>
  <si>
    <t>41911</t>
    <phoneticPr fontId="70" type="noConversion"/>
  </si>
  <si>
    <t>41930</t>
    <phoneticPr fontId="70" type="noConversion"/>
  </si>
  <si>
    <r>
      <rPr>
        <sz val="11"/>
        <color indexed="8"/>
        <rFont val="宋体"/>
        <family val="3"/>
        <charset val="134"/>
      </rPr>
      <t>序号</t>
    </r>
    <phoneticPr fontId="69" type="noConversion"/>
  </si>
  <si>
    <r>
      <rPr>
        <sz val="11"/>
        <rFont val="宋体"/>
        <family val="3"/>
        <charset val="134"/>
      </rPr>
      <t>部门</t>
    </r>
    <phoneticPr fontId="70" type="noConversion"/>
  </si>
  <si>
    <r>
      <rPr>
        <sz val="11"/>
        <rFont val="宋体"/>
        <family val="3"/>
        <charset val="134"/>
      </rPr>
      <t>教师工号</t>
    </r>
    <phoneticPr fontId="70" type="noConversion"/>
  </si>
  <si>
    <r>
      <rPr>
        <sz val="11"/>
        <rFont val="宋体"/>
        <family val="3"/>
        <charset val="134"/>
      </rPr>
      <t>教师姓名</t>
    </r>
    <phoneticPr fontId="70" type="noConversion"/>
  </si>
  <si>
    <r>
      <rPr>
        <sz val="11"/>
        <rFont val="宋体"/>
        <family val="3"/>
        <charset val="134"/>
      </rPr>
      <t>出国经历</t>
    </r>
    <phoneticPr fontId="70" type="noConversion"/>
  </si>
  <si>
    <r>
      <rPr>
        <sz val="11"/>
        <rFont val="宋体"/>
        <family val="3"/>
        <charset val="134"/>
      </rPr>
      <t>人才</t>
    </r>
    <phoneticPr fontId="70" type="noConversion"/>
  </si>
  <si>
    <r>
      <rPr>
        <sz val="11"/>
        <rFont val="宋体"/>
        <family val="3"/>
        <charset val="134"/>
      </rPr>
      <t>民族</t>
    </r>
    <phoneticPr fontId="70" type="noConversion"/>
  </si>
  <si>
    <r>
      <rPr>
        <sz val="11"/>
        <rFont val="宋体"/>
        <family val="3"/>
        <charset val="134"/>
      </rPr>
      <t>性别</t>
    </r>
    <phoneticPr fontId="70" type="noConversion"/>
  </si>
  <si>
    <r>
      <rPr>
        <sz val="11"/>
        <rFont val="宋体"/>
        <family val="3"/>
        <charset val="134"/>
      </rPr>
      <t>是否党员</t>
    </r>
    <phoneticPr fontId="70" type="noConversion"/>
  </si>
  <si>
    <r>
      <rPr>
        <sz val="11"/>
        <rFont val="宋体"/>
        <family val="3"/>
        <charset val="134"/>
      </rPr>
      <t>出生年</t>
    </r>
    <phoneticPr fontId="70" type="noConversion"/>
  </si>
  <si>
    <r>
      <rPr>
        <sz val="11"/>
        <rFont val="宋体"/>
        <family val="3"/>
        <charset val="134"/>
      </rPr>
      <t>出生日期</t>
    </r>
    <phoneticPr fontId="70" type="noConversion"/>
  </si>
  <si>
    <r>
      <rPr>
        <sz val="11"/>
        <rFont val="宋体"/>
        <family val="3"/>
        <charset val="134"/>
      </rPr>
      <t>职称</t>
    </r>
    <phoneticPr fontId="70" type="noConversion"/>
  </si>
  <si>
    <r>
      <rPr>
        <sz val="11"/>
        <rFont val="宋体"/>
        <family val="3"/>
        <charset val="134"/>
      </rPr>
      <t>系列</t>
    </r>
    <phoneticPr fontId="70" type="noConversion"/>
  </si>
  <si>
    <r>
      <rPr>
        <sz val="11"/>
        <rFont val="宋体"/>
        <family val="3"/>
        <charset val="134"/>
      </rPr>
      <t>毕业学校</t>
    </r>
    <phoneticPr fontId="70" type="noConversion"/>
  </si>
  <si>
    <r>
      <rPr>
        <sz val="11"/>
        <rFont val="宋体"/>
        <family val="3"/>
        <charset val="134"/>
      </rPr>
      <t>学历</t>
    </r>
    <phoneticPr fontId="70" type="noConversion"/>
  </si>
  <si>
    <r>
      <rPr>
        <sz val="11"/>
        <rFont val="宋体"/>
        <family val="3"/>
        <charset val="134"/>
      </rPr>
      <t>学位</t>
    </r>
    <phoneticPr fontId="70" type="noConversion"/>
  </si>
  <si>
    <r>
      <rPr>
        <sz val="11"/>
        <rFont val="宋体"/>
        <family val="3"/>
        <charset val="134"/>
      </rPr>
      <t>工作时间</t>
    </r>
    <phoneticPr fontId="70" type="noConversion"/>
  </si>
  <si>
    <r>
      <rPr>
        <sz val="11"/>
        <rFont val="宋体"/>
        <family val="3"/>
        <charset val="134"/>
      </rPr>
      <t>调入时间</t>
    </r>
    <phoneticPr fontId="70" type="noConversion"/>
  </si>
  <si>
    <r>
      <rPr>
        <sz val="11"/>
        <rFont val="宋体"/>
        <family val="3"/>
        <charset val="134"/>
      </rPr>
      <t>学院办公室</t>
    </r>
    <phoneticPr fontId="70" type="noConversion"/>
  </si>
  <si>
    <r>
      <rPr>
        <sz val="11"/>
        <rFont val="宋体"/>
        <family val="3"/>
        <charset val="134"/>
      </rPr>
      <t>刘顺兰</t>
    </r>
    <phoneticPr fontId="70" type="noConversion"/>
  </si>
  <si>
    <r>
      <rPr>
        <sz val="11"/>
        <rFont val="宋体"/>
        <family val="3"/>
        <charset val="134"/>
      </rPr>
      <t>汉族</t>
    </r>
    <phoneticPr fontId="70" type="noConversion"/>
  </si>
  <si>
    <r>
      <rPr>
        <sz val="11"/>
        <rFont val="宋体"/>
        <family val="3"/>
        <charset val="134"/>
      </rPr>
      <t>女</t>
    </r>
    <phoneticPr fontId="70" type="noConversion"/>
  </si>
  <si>
    <r>
      <rPr>
        <sz val="11"/>
        <rFont val="宋体"/>
        <family val="3"/>
        <charset val="134"/>
      </rPr>
      <t>是</t>
    </r>
    <phoneticPr fontId="70" type="noConversion"/>
  </si>
  <si>
    <r>
      <rPr>
        <sz val="11"/>
        <rFont val="宋体"/>
        <family val="3"/>
        <charset val="134"/>
      </rPr>
      <t>教授</t>
    </r>
    <phoneticPr fontId="70" type="noConversion"/>
  </si>
  <si>
    <r>
      <rPr>
        <sz val="11"/>
        <rFont val="宋体"/>
        <family val="3"/>
        <charset val="134"/>
      </rPr>
      <t>专任教师</t>
    </r>
    <phoneticPr fontId="70" type="noConversion"/>
  </si>
  <si>
    <r>
      <rPr>
        <sz val="11"/>
        <rFont val="宋体"/>
        <family val="3"/>
        <charset val="134"/>
      </rPr>
      <t>正高</t>
    </r>
    <phoneticPr fontId="70" type="noConversion"/>
  </si>
  <si>
    <r>
      <rPr>
        <sz val="11"/>
        <rFont val="宋体"/>
        <family val="3"/>
        <charset val="134"/>
      </rPr>
      <t>杭州电子工业学院</t>
    </r>
    <phoneticPr fontId="70" type="noConversion"/>
  </si>
  <si>
    <r>
      <rPr>
        <sz val="11"/>
        <rFont val="宋体"/>
        <family val="3"/>
        <charset val="134"/>
      </rPr>
      <t>硕士</t>
    </r>
    <phoneticPr fontId="70" type="noConversion"/>
  </si>
  <si>
    <r>
      <rPr>
        <sz val="11"/>
        <color indexed="8"/>
        <rFont val="宋体"/>
        <family val="3"/>
        <charset val="134"/>
      </rPr>
      <t>学院办公室</t>
    </r>
    <phoneticPr fontId="70" type="noConversion"/>
  </si>
  <si>
    <r>
      <rPr>
        <sz val="11"/>
        <rFont val="宋体"/>
        <family val="3"/>
        <charset val="134"/>
      </rPr>
      <t>程知群</t>
    </r>
    <phoneticPr fontId="70" type="noConversion"/>
  </si>
  <si>
    <r>
      <rPr>
        <sz val="11"/>
        <rFont val="宋体"/>
        <family val="3"/>
        <charset val="134"/>
      </rPr>
      <t>男</t>
    </r>
    <phoneticPr fontId="70" type="noConversion"/>
  </si>
  <si>
    <r>
      <rPr>
        <sz val="11"/>
        <rFont val="宋体"/>
        <family val="3"/>
        <charset val="134"/>
      </rPr>
      <t>正高</t>
    </r>
    <phoneticPr fontId="70" type="noConversion"/>
  </si>
  <si>
    <r>
      <rPr>
        <sz val="11"/>
        <rFont val="宋体"/>
        <family val="3"/>
        <charset val="134"/>
      </rPr>
      <t>中国科学院上海冶金研究所</t>
    </r>
    <phoneticPr fontId="70" type="noConversion"/>
  </si>
  <si>
    <r>
      <rPr>
        <sz val="11"/>
        <rFont val="宋体"/>
        <family val="3"/>
        <charset val="134"/>
      </rPr>
      <t>博士</t>
    </r>
    <phoneticPr fontId="70" type="noConversion"/>
  </si>
  <si>
    <r>
      <rPr>
        <sz val="11"/>
        <rFont val="宋体"/>
        <family val="3"/>
        <charset val="134"/>
      </rPr>
      <t>博士</t>
    </r>
    <phoneticPr fontId="70" type="noConversion"/>
  </si>
  <si>
    <r>
      <rPr>
        <sz val="11"/>
        <rFont val="宋体"/>
        <family val="3"/>
        <charset val="134"/>
      </rPr>
      <t>学院办公室</t>
    </r>
    <phoneticPr fontId="70" type="noConversion"/>
  </si>
  <si>
    <r>
      <rPr>
        <sz val="11"/>
        <rFont val="宋体"/>
        <family val="3"/>
        <charset val="134"/>
      </rPr>
      <t>李文钧</t>
    </r>
    <phoneticPr fontId="70" type="noConversion"/>
  </si>
  <si>
    <r>
      <rPr>
        <sz val="11"/>
        <rFont val="宋体"/>
        <family val="3"/>
        <charset val="134"/>
      </rPr>
      <t>汉族</t>
    </r>
    <phoneticPr fontId="70" type="noConversion"/>
  </si>
  <si>
    <r>
      <rPr>
        <sz val="11"/>
        <rFont val="宋体"/>
        <family val="3"/>
        <charset val="134"/>
      </rPr>
      <t>男</t>
    </r>
    <phoneticPr fontId="70" type="noConversion"/>
  </si>
  <si>
    <r>
      <rPr>
        <sz val="11"/>
        <rFont val="宋体"/>
        <family val="3"/>
        <charset val="134"/>
      </rPr>
      <t>是</t>
    </r>
    <phoneticPr fontId="70" type="noConversion"/>
  </si>
  <si>
    <r>
      <rPr>
        <sz val="11"/>
        <rFont val="宋体"/>
        <family val="3"/>
        <charset val="134"/>
      </rPr>
      <t>副教授</t>
    </r>
    <phoneticPr fontId="70" type="noConversion"/>
  </si>
  <si>
    <r>
      <rPr>
        <sz val="11"/>
        <rFont val="宋体"/>
        <family val="3"/>
        <charset val="134"/>
      </rPr>
      <t>专任教师</t>
    </r>
    <phoneticPr fontId="70" type="noConversion"/>
  </si>
  <si>
    <r>
      <rPr>
        <sz val="11"/>
        <rFont val="宋体"/>
        <family val="3"/>
        <charset val="134"/>
      </rPr>
      <t>副高</t>
    </r>
    <phoneticPr fontId="70" type="noConversion"/>
  </si>
  <si>
    <r>
      <rPr>
        <sz val="11"/>
        <rFont val="宋体"/>
        <family val="3"/>
        <charset val="134"/>
      </rPr>
      <t>中科院</t>
    </r>
    <phoneticPr fontId="70" type="noConversion"/>
  </si>
  <si>
    <r>
      <rPr>
        <sz val="11"/>
        <rFont val="宋体"/>
        <family val="3"/>
        <charset val="134"/>
      </rPr>
      <t>何志伟</t>
    </r>
    <phoneticPr fontId="70" type="noConversion"/>
  </si>
  <si>
    <r>
      <rPr>
        <sz val="11"/>
        <rFont val="宋体"/>
        <family val="3"/>
        <charset val="134"/>
      </rPr>
      <t>美国</t>
    </r>
    <r>
      <rPr>
        <sz val="11"/>
        <rFont val="time"/>
        <family val="1"/>
      </rPr>
      <t>2012.03</t>
    </r>
    <r>
      <rPr>
        <sz val="11"/>
        <rFont val="宋体"/>
        <family val="3"/>
        <charset val="134"/>
      </rPr>
      <t>，</t>
    </r>
    <r>
      <rPr>
        <sz val="11"/>
        <rFont val="time"/>
        <family val="1"/>
      </rPr>
      <t>6</t>
    </r>
    <r>
      <rPr>
        <sz val="11"/>
        <rFont val="宋体"/>
        <family val="3"/>
        <charset val="134"/>
      </rPr>
      <t>个月</t>
    </r>
    <phoneticPr fontId="70" type="noConversion"/>
  </si>
  <si>
    <r>
      <rPr>
        <sz val="11"/>
        <rFont val="宋体"/>
        <family val="3"/>
        <charset val="134"/>
      </rPr>
      <t>教授</t>
    </r>
    <phoneticPr fontId="70" type="noConversion"/>
  </si>
  <si>
    <r>
      <rPr>
        <sz val="11"/>
        <rFont val="宋体"/>
        <family val="3"/>
        <charset val="134"/>
      </rPr>
      <t>正高</t>
    </r>
    <phoneticPr fontId="70" type="noConversion"/>
  </si>
  <si>
    <r>
      <rPr>
        <sz val="11"/>
        <rFont val="宋体"/>
        <family val="3"/>
        <charset val="134"/>
      </rPr>
      <t>浙江大学</t>
    </r>
    <phoneticPr fontId="70" type="noConversion"/>
  </si>
  <si>
    <r>
      <rPr>
        <sz val="11"/>
        <rFont val="宋体"/>
        <family val="3"/>
        <charset val="134"/>
      </rPr>
      <t>胡晓轩</t>
    </r>
    <phoneticPr fontId="70" type="noConversion"/>
  </si>
  <si>
    <r>
      <rPr>
        <sz val="11"/>
        <rFont val="宋体"/>
        <family val="3"/>
        <charset val="134"/>
      </rPr>
      <t>思政辅导员</t>
    </r>
    <phoneticPr fontId="70" type="noConversion"/>
  </si>
  <si>
    <r>
      <rPr>
        <sz val="11"/>
        <rFont val="宋体"/>
        <family val="3"/>
        <charset val="134"/>
      </rPr>
      <t>本科</t>
    </r>
    <phoneticPr fontId="70" type="noConversion"/>
  </si>
  <si>
    <r>
      <rPr>
        <sz val="11"/>
        <rFont val="宋体"/>
        <family val="3"/>
        <charset val="134"/>
      </rPr>
      <t>硕士</t>
    </r>
    <phoneticPr fontId="70" type="noConversion"/>
  </si>
  <si>
    <r>
      <rPr>
        <sz val="11"/>
        <rFont val="宋体"/>
        <family val="3"/>
        <charset val="134"/>
      </rPr>
      <t>王卉</t>
    </r>
    <phoneticPr fontId="70" type="noConversion"/>
  </si>
  <si>
    <r>
      <rPr>
        <sz val="11"/>
        <rFont val="宋体"/>
        <family val="3"/>
        <charset val="134"/>
      </rPr>
      <t>满族</t>
    </r>
    <phoneticPr fontId="70" type="noConversion"/>
  </si>
  <si>
    <r>
      <rPr>
        <sz val="11"/>
        <rFont val="宋体"/>
        <family val="3"/>
        <charset val="134"/>
      </rPr>
      <t>女</t>
    </r>
    <phoneticPr fontId="70" type="noConversion"/>
  </si>
  <si>
    <r>
      <rPr>
        <sz val="11"/>
        <rFont val="宋体"/>
        <family val="3"/>
        <charset val="134"/>
      </rPr>
      <t>电子科技大学</t>
    </r>
    <phoneticPr fontId="70" type="noConversion"/>
  </si>
  <si>
    <r>
      <rPr>
        <sz val="11"/>
        <rFont val="宋体"/>
        <family val="3"/>
        <charset val="134"/>
      </rPr>
      <t>章红芳</t>
    </r>
    <phoneticPr fontId="70" type="noConversion"/>
  </si>
  <si>
    <r>
      <rPr>
        <sz val="11"/>
        <rFont val="宋体"/>
        <family val="3"/>
        <charset val="134"/>
      </rPr>
      <t>讲师</t>
    </r>
    <phoneticPr fontId="70" type="noConversion"/>
  </si>
  <si>
    <r>
      <rPr>
        <sz val="11"/>
        <rFont val="宋体"/>
        <family val="3"/>
        <charset val="134"/>
      </rPr>
      <t>实验</t>
    </r>
    <phoneticPr fontId="70" type="noConversion"/>
  </si>
  <si>
    <r>
      <rPr>
        <sz val="11"/>
        <rFont val="宋体"/>
        <family val="3"/>
        <charset val="134"/>
      </rPr>
      <t>中级</t>
    </r>
    <phoneticPr fontId="70" type="noConversion"/>
  </si>
  <si>
    <r>
      <rPr>
        <sz val="11"/>
        <rFont val="宋体"/>
        <family val="3"/>
        <charset val="134"/>
      </rPr>
      <t>杭州电子科技大学</t>
    </r>
    <phoneticPr fontId="70" type="noConversion"/>
  </si>
  <si>
    <r>
      <rPr>
        <sz val="11"/>
        <rFont val="宋体"/>
        <family val="3"/>
        <charset val="134"/>
      </rPr>
      <t>袁碧宇</t>
    </r>
    <phoneticPr fontId="70" type="noConversion"/>
  </si>
  <si>
    <r>
      <rPr>
        <sz val="11"/>
        <rFont val="宋体"/>
        <family val="3"/>
        <charset val="134"/>
      </rPr>
      <t>助理研究员</t>
    </r>
    <phoneticPr fontId="70" type="noConversion"/>
  </si>
  <si>
    <r>
      <rPr>
        <sz val="11"/>
        <rFont val="宋体"/>
        <family val="3"/>
        <charset val="134"/>
      </rPr>
      <t>行政管理</t>
    </r>
    <phoneticPr fontId="70" type="noConversion"/>
  </si>
  <si>
    <r>
      <rPr>
        <sz val="11"/>
        <rFont val="宋体"/>
        <family val="3"/>
        <charset val="134"/>
      </rPr>
      <t>贾蕾</t>
    </r>
    <phoneticPr fontId="70" type="noConversion"/>
  </si>
  <si>
    <r>
      <rPr>
        <sz val="11"/>
        <rFont val="宋体"/>
        <family val="3"/>
        <charset val="134"/>
      </rPr>
      <t>大学本科</t>
    </r>
    <phoneticPr fontId="70" type="noConversion"/>
  </si>
  <si>
    <r>
      <rPr>
        <sz val="11"/>
        <rFont val="宋体"/>
        <family val="3"/>
        <charset val="134"/>
      </rPr>
      <t>张斌</t>
    </r>
    <phoneticPr fontId="70" type="noConversion"/>
  </si>
  <si>
    <r>
      <rPr>
        <sz val="11"/>
        <rFont val="宋体"/>
        <family val="3"/>
        <charset val="134"/>
      </rPr>
      <t>否</t>
    </r>
    <phoneticPr fontId="70" type="noConversion"/>
  </si>
  <si>
    <r>
      <rPr>
        <sz val="11"/>
        <rFont val="宋体"/>
        <family val="3"/>
        <charset val="134"/>
      </rPr>
      <t>美国马赫西管理大学硕士</t>
    </r>
    <phoneticPr fontId="70" type="noConversion"/>
  </si>
  <si>
    <r>
      <rPr>
        <sz val="11"/>
        <rFont val="宋体"/>
        <family val="3"/>
        <charset val="134"/>
      </rPr>
      <t>马松月</t>
    </r>
    <phoneticPr fontId="70" type="noConversion"/>
  </si>
  <si>
    <r>
      <rPr>
        <sz val="11"/>
        <rFont val="宋体"/>
        <family val="3"/>
        <charset val="134"/>
      </rPr>
      <t>杭州电子工业</t>
    </r>
    <r>
      <rPr>
        <sz val="11"/>
        <rFont val="time"/>
        <family val="1"/>
      </rPr>
      <t xml:space="preserve"> </t>
    </r>
    <phoneticPr fontId="70" type="noConversion"/>
  </si>
  <si>
    <r>
      <rPr>
        <sz val="11"/>
        <rFont val="宋体"/>
        <family val="3"/>
        <charset val="134"/>
      </rPr>
      <t>张彦飞</t>
    </r>
    <phoneticPr fontId="70" type="noConversion"/>
  </si>
  <si>
    <r>
      <rPr>
        <sz val="11"/>
        <rFont val="宋体"/>
        <family val="3"/>
        <charset val="134"/>
      </rPr>
      <t>郭红梅</t>
    </r>
    <phoneticPr fontId="70" type="noConversion"/>
  </si>
  <si>
    <r>
      <rPr>
        <sz val="11"/>
        <rFont val="宋体"/>
        <family val="3"/>
        <charset val="134"/>
      </rPr>
      <t>曾昕</t>
    </r>
    <phoneticPr fontId="70" type="noConversion"/>
  </si>
  <si>
    <r>
      <rPr>
        <sz val="11"/>
        <rFont val="宋体"/>
        <family val="3"/>
        <charset val="134"/>
      </rPr>
      <t>王永进</t>
    </r>
    <phoneticPr fontId="70" type="noConversion"/>
  </si>
  <si>
    <r>
      <rPr>
        <sz val="11"/>
        <rFont val="宋体"/>
        <family val="3"/>
        <charset val="134"/>
      </rPr>
      <t>复旦大学</t>
    </r>
    <phoneticPr fontId="70" type="noConversion"/>
  </si>
  <si>
    <r>
      <rPr>
        <sz val="11"/>
        <color indexed="8"/>
        <rFont val="宋体"/>
        <family val="3"/>
        <charset val="134"/>
      </rPr>
      <t>学院办公室</t>
    </r>
    <phoneticPr fontId="70" type="noConversion"/>
  </si>
  <si>
    <r>
      <rPr>
        <sz val="11"/>
        <rFont val="宋体"/>
        <family val="3"/>
        <charset val="134"/>
      </rPr>
      <t>谷帅</t>
    </r>
    <phoneticPr fontId="70" type="noConversion"/>
  </si>
  <si>
    <r>
      <rPr>
        <sz val="11"/>
        <color indexed="8"/>
        <rFont val="宋体"/>
        <family val="3"/>
        <charset val="134"/>
      </rPr>
      <t>思政辅导员</t>
    </r>
    <phoneticPr fontId="70" type="noConversion"/>
  </si>
  <si>
    <r>
      <rPr>
        <sz val="11"/>
        <color indexed="8"/>
        <rFont val="宋体"/>
        <family val="3"/>
        <charset val="134"/>
      </rPr>
      <t>中级</t>
    </r>
    <phoneticPr fontId="70" type="noConversion"/>
  </si>
  <si>
    <r>
      <rPr>
        <sz val="11"/>
        <color indexed="8"/>
        <rFont val="宋体"/>
        <family val="3"/>
        <charset val="134"/>
      </rPr>
      <t>上海师范大学</t>
    </r>
    <phoneticPr fontId="70" type="noConversion"/>
  </si>
  <si>
    <r>
      <rPr>
        <sz val="11"/>
        <rFont val="宋体"/>
        <family val="3"/>
        <charset val="134"/>
      </rPr>
      <t>艾雪峰</t>
    </r>
    <phoneticPr fontId="70" type="noConversion"/>
  </si>
  <si>
    <r>
      <rPr>
        <sz val="11"/>
        <rFont val="宋体"/>
        <family val="3"/>
        <charset val="134"/>
      </rPr>
      <t>助教</t>
    </r>
    <phoneticPr fontId="70" type="noConversion"/>
  </si>
  <si>
    <r>
      <rPr>
        <sz val="11"/>
        <color indexed="8"/>
        <rFont val="宋体"/>
        <family val="3"/>
        <charset val="134"/>
      </rPr>
      <t>初级</t>
    </r>
    <phoneticPr fontId="70" type="noConversion"/>
  </si>
  <si>
    <r>
      <rPr>
        <sz val="11"/>
        <color indexed="8"/>
        <rFont val="宋体"/>
        <family val="3"/>
        <charset val="134"/>
      </rPr>
      <t>北京化工大学</t>
    </r>
    <phoneticPr fontId="70" type="noConversion"/>
  </si>
  <si>
    <r>
      <rPr>
        <sz val="10.5"/>
        <rFont val="宋体"/>
        <family val="3"/>
        <charset val="134"/>
      </rPr>
      <t>胡飞跃</t>
    </r>
  </si>
  <si>
    <r>
      <rPr>
        <sz val="12"/>
        <rFont val="宋体"/>
        <family val="3"/>
        <charset val="134"/>
      </rPr>
      <t>汉族</t>
    </r>
  </si>
  <si>
    <r>
      <rPr>
        <sz val="12"/>
        <rFont val="宋体"/>
        <family val="3"/>
        <charset val="134"/>
      </rPr>
      <t>男</t>
    </r>
    <phoneticPr fontId="70" type="noConversion"/>
  </si>
  <si>
    <r>
      <rPr>
        <sz val="12"/>
        <rFont val="宋体"/>
        <family val="3"/>
        <charset val="134"/>
      </rPr>
      <t>否</t>
    </r>
    <phoneticPr fontId="70" type="noConversion"/>
  </si>
  <si>
    <r>
      <rPr>
        <sz val="12"/>
        <rFont val="宋体"/>
        <family val="3"/>
        <charset val="134"/>
      </rPr>
      <t>副教授</t>
    </r>
  </si>
  <si>
    <r>
      <rPr>
        <sz val="12"/>
        <rFont val="宋体"/>
        <family val="3"/>
        <charset val="134"/>
      </rPr>
      <t>专任教师</t>
    </r>
    <phoneticPr fontId="70" type="noConversion"/>
  </si>
  <si>
    <r>
      <rPr>
        <sz val="12"/>
        <rFont val="宋体"/>
        <family val="3"/>
        <charset val="134"/>
      </rPr>
      <t>副高</t>
    </r>
    <phoneticPr fontId="70" type="noConversion"/>
  </si>
  <si>
    <r>
      <rPr>
        <sz val="12"/>
        <rFont val="宋体"/>
        <family val="3"/>
        <charset val="134"/>
      </rPr>
      <t>浙江大学</t>
    </r>
    <phoneticPr fontId="70" type="noConversion"/>
  </si>
  <si>
    <r>
      <rPr>
        <sz val="12"/>
        <rFont val="宋体"/>
        <family val="3"/>
        <charset val="134"/>
      </rPr>
      <t>硕士</t>
    </r>
  </si>
  <si>
    <r>
      <rPr>
        <sz val="12"/>
        <rFont val="宋体"/>
        <family val="3"/>
        <charset val="134"/>
      </rPr>
      <t>硕士</t>
    </r>
    <phoneticPr fontId="70" type="noConversion"/>
  </si>
  <si>
    <r>
      <rPr>
        <sz val="11"/>
        <color indexed="8"/>
        <rFont val="宋体"/>
        <family val="3"/>
        <charset val="134"/>
      </rPr>
      <t>学院办公室</t>
    </r>
    <phoneticPr fontId="70" type="noConversion"/>
  </si>
  <si>
    <r>
      <rPr>
        <sz val="11"/>
        <rFont val="宋体"/>
        <family val="3"/>
        <charset val="134"/>
      </rPr>
      <t>杨晓丹</t>
    </r>
    <phoneticPr fontId="70" type="noConversion"/>
  </si>
  <si>
    <r>
      <rPr>
        <sz val="11"/>
        <rFont val="宋体"/>
        <family val="3"/>
        <charset val="134"/>
      </rPr>
      <t>否</t>
    </r>
    <phoneticPr fontId="70" type="noConversion"/>
  </si>
  <si>
    <r>
      <rPr>
        <sz val="11"/>
        <rFont val="宋体"/>
        <family val="3"/>
        <charset val="134"/>
      </rPr>
      <t>思政辅导员</t>
    </r>
    <phoneticPr fontId="70" type="noConversion"/>
  </si>
  <si>
    <r>
      <rPr>
        <sz val="11"/>
        <rFont val="宋体"/>
        <family val="3"/>
        <charset val="134"/>
      </rPr>
      <t>杨潇怡</t>
    </r>
    <phoneticPr fontId="70" type="noConversion"/>
  </si>
  <si>
    <r>
      <rPr>
        <sz val="11"/>
        <rFont val="宋体"/>
        <family val="3"/>
        <charset val="134"/>
      </rPr>
      <t>汉族</t>
    </r>
    <phoneticPr fontId="70" type="noConversion"/>
  </si>
  <si>
    <r>
      <rPr>
        <sz val="11"/>
        <rFont val="宋体"/>
        <family val="3"/>
        <charset val="134"/>
      </rPr>
      <t>女</t>
    </r>
    <phoneticPr fontId="70" type="noConversion"/>
  </si>
  <si>
    <r>
      <rPr>
        <sz val="11"/>
        <rFont val="宋体"/>
        <family val="3"/>
        <charset val="134"/>
      </rPr>
      <t>是</t>
    </r>
    <phoneticPr fontId="70" type="noConversion"/>
  </si>
  <si>
    <r>
      <rPr>
        <sz val="11"/>
        <rFont val="宋体"/>
        <family val="3"/>
        <charset val="134"/>
      </rPr>
      <t>北京科技大学</t>
    </r>
    <phoneticPr fontId="70" type="noConversion"/>
  </si>
  <si>
    <r>
      <rPr>
        <sz val="11"/>
        <rFont val="宋体"/>
        <family val="3"/>
        <charset val="134"/>
      </rPr>
      <t>郭裕顺</t>
    </r>
    <phoneticPr fontId="70" type="noConversion"/>
  </si>
  <si>
    <r>
      <rPr>
        <sz val="11"/>
        <rFont val="宋体"/>
        <family val="3"/>
        <charset val="134"/>
      </rPr>
      <t>专任教师</t>
    </r>
    <phoneticPr fontId="70" type="noConversion"/>
  </si>
  <si>
    <r>
      <rPr>
        <sz val="11"/>
        <rFont val="宋体"/>
        <family val="3"/>
        <charset val="134"/>
      </rPr>
      <t>正高</t>
    </r>
    <phoneticPr fontId="70" type="noConversion"/>
  </si>
  <si>
    <r>
      <rPr>
        <sz val="11"/>
        <rFont val="宋体"/>
        <family val="3"/>
        <charset val="134"/>
      </rPr>
      <t>周磊</t>
    </r>
    <phoneticPr fontId="70" type="noConversion"/>
  </si>
  <si>
    <r>
      <t>3</t>
    </r>
    <r>
      <rPr>
        <sz val="11"/>
        <rFont val="宋体"/>
        <family val="3"/>
        <charset val="134"/>
      </rPr>
      <t>个月</t>
    </r>
    <phoneticPr fontId="70" type="noConversion"/>
  </si>
  <si>
    <r>
      <rPr>
        <sz val="11"/>
        <rFont val="宋体"/>
        <family val="3"/>
        <charset val="134"/>
      </rPr>
      <t>男</t>
    </r>
    <phoneticPr fontId="70" type="noConversion"/>
  </si>
  <si>
    <r>
      <rPr>
        <sz val="11"/>
        <rFont val="宋体"/>
        <family val="3"/>
        <charset val="134"/>
      </rPr>
      <t>副研究员</t>
    </r>
    <phoneticPr fontId="70" type="noConversion"/>
  </si>
  <si>
    <r>
      <rPr>
        <sz val="11"/>
        <rFont val="宋体"/>
        <family val="3"/>
        <charset val="134"/>
      </rPr>
      <t>副高</t>
    </r>
    <phoneticPr fontId="70" type="noConversion"/>
  </si>
  <si>
    <r>
      <rPr>
        <sz val="11"/>
        <rFont val="宋体"/>
        <family val="3"/>
        <charset val="134"/>
      </rPr>
      <t>浙江大学</t>
    </r>
    <phoneticPr fontId="70" type="noConversion"/>
  </si>
  <si>
    <r>
      <rPr>
        <sz val="11"/>
        <rFont val="宋体"/>
        <family val="3"/>
        <charset val="134"/>
      </rPr>
      <t>董林玺</t>
    </r>
    <phoneticPr fontId="70" type="noConversion"/>
  </si>
  <si>
    <r>
      <rPr>
        <sz val="11"/>
        <rFont val="宋体"/>
        <family val="3"/>
        <charset val="134"/>
      </rPr>
      <t>教授</t>
    </r>
    <phoneticPr fontId="70" type="noConversion"/>
  </si>
  <si>
    <r>
      <rPr>
        <sz val="11"/>
        <rFont val="宋体"/>
        <family val="3"/>
        <charset val="134"/>
      </rPr>
      <t>游彬</t>
    </r>
    <phoneticPr fontId="70" type="noConversion"/>
  </si>
  <si>
    <r>
      <rPr>
        <sz val="11"/>
        <rFont val="宋体"/>
        <family val="3"/>
        <charset val="134"/>
      </rPr>
      <t>美国</t>
    </r>
    <r>
      <rPr>
        <sz val="11"/>
        <rFont val="time"/>
        <family val="1"/>
      </rPr>
      <t>2014</t>
    </r>
    <r>
      <rPr>
        <sz val="11"/>
        <rFont val="宋体"/>
        <family val="3"/>
        <charset val="134"/>
      </rPr>
      <t>暑假，</t>
    </r>
    <r>
      <rPr>
        <sz val="11"/>
        <rFont val="time"/>
        <family val="1"/>
      </rPr>
      <t>1</t>
    </r>
    <r>
      <rPr>
        <sz val="11"/>
        <rFont val="宋体"/>
        <family val="3"/>
        <charset val="134"/>
      </rPr>
      <t>年</t>
    </r>
    <phoneticPr fontId="70" type="noConversion"/>
  </si>
  <si>
    <r>
      <rPr>
        <sz val="11"/>
        <rFont val="宋体"/>
        <family val="3"/>
        <charset val="134"/>
      </rPr>
      <t>上海大学</t>
    </r>
    <phoneticPr fontId="70" type="noConversion"/>
  </si>
  <si>
    <r>
      <rPr>
        <sz val="11"/>
        <rFont val="宋体"/>
        <family val="3"/>
        <charset val="134"/>
      </rPr>
      <t>文进才</t>
    </r>
    <phoneticPr fontId="70" type="noConversion"/>
  </si>
  <si>
    <r>
      <rPr>
        <sz val="11"/>
        <rFont val="宋体"/>
        <family val="3"/>
        <charset val="134"/>
      </rPr>
      <t>副教授</t>
    </r>
    <phoneticPr fontId="70" type="noConversion"/>
  </si>
  <si>
    <r>
      <rPr>
        <sz val="11"/>
        <rFont val="宋体"/>
        <family val="3"/>
        <charset val="134"/>
      </rPr>
      <t>杭州电子科技大学</t>
    </r>
    <phoneticPr fontId="70" type="noConversion"/>
  </si>
  <si>
    <r>
      <rPr>
        <sz val="11"/>
        <rFont val="宋体"/>
        <family val="3"/>
        <charset val="134"/>
      </rPr>
      <t>硕士</t>
    </r>
    <phoneticPr fontId="70" type="noConversion"/>
  </si>
  <si>
    <r>
      <rPr>
        <sz val="11"/>
        <rFont val="宋体"/>
        <family val="3"/>
        <charset val="134"/>
      </rPr>
      <t>马琪</t>
    </r>
    <phoneticPr fontId="70" type="noConversion"/>
  </si>
  <si>
    <r>
      <rPr>
        <sz val="11"/>
        <rFont val="宋体"/>
        <family val="3"/>
        <charset val="134"/>
      </rPr>
      <t>研究员</t>
    </r>
    <phoneticPr fontId="70" type="noConversion"/>
  </si>
  <si>
    <r>
      <rPr>
        <sz val="11"/>
        <rFont val="宋体"/>
        <family val="3"/>
        <charset val="134"/>
      </rPr>
      <t>刘军</t>
    </r>
    <phoneticPr fontId="70" type="noConversion"/>
  </si>
  <si>
    <r>
      <rPr>
        <sz val="11"/>
        <rFont val="宋体"/>
        <family val="3"/>
        <charset val="134"/>
      </rPr>
      <t>余厉阳</t>
    </r>
    <phoneticPr fontId="70" type="noConversion"/>
  </si>
  <si>
    <r>
      <rPr>
        <sz val="11"/>
        <rFont val="宋体"/>
        <family val="3"/>
        <charset val="134"/>
      </rPr>
      <t>汪洁</t>
    </r>
    <phoneticPr fontId="70" type="noConversion"/>
  </si>
  <si>
    <r>
      <rPr>
        <sz val="11"/>
        <rFont val="宋体"/>
        <family val="3"/>
        <charset val="134"/>
      </rPr>
      <t>美国</t>
    </r>
    <r>
      <rPr>
        <sz val="11"/>
        <rFont val="time"/>
        <family val="1"/>
      </rPr>
      <t>2014</t>
    </r>
    <r>
      <rPr>
        <sz val="11"/>
        <rFont val="宋体"/>
        <family val="3"/>
        <charset val="134"/>
      </rPr>
      <t>暑假</t>
    </r>
    <phoneticPr fontId="70" type="noConversion"/>
  </si>
  <si>
    <r>
      <rPr>
        <sz val="11"/>
        <rFont val="宋体"/>
        <family val="3"/>
        <charset val="134"/>
      </rPr>
      <t>讲师</t>
    </r>
    <phoneticPr fontId="70" type="noConversion"/>
  </si>
  <si>
    <r>
      <rPr>
        <sz val="11"/>
        <rFont val="宋体"/>
        <family val="3"/>
        <charset val="134"/>
      </rPr>
      <t>中级</t>
    </r>
    <phoneticPr fontId="70" type="noConversion"/>
  </si>
  <si>
    <r>
      <rPr>
        <sz val="11"/>
        <rFont val="宋体"/>
        <family val="3"/>
        <charset val="134"/>
      </rPr>
      <t>李训根</t>
    </r>
    <phoneticPr fontId="70" type="noConversion"/>
  </si>
  <si>
    <r>
      <rPr>
        <sz val="11"/>
        <rFont val="宋体"/>
        <family val="3"/>
        <charset val="134"/>
      </rPr>
      <t>秦兴</t>
    </r>
    <phoneticPr fontId="70" type="noConversion"/>
  </si>
  <si>
    <r>
      <rPr>
        <sz val="11"/>
        <rFont val="宋体"/>
        <family val="3"/>
        <charset val="134"/>
      </rPr>
      <t>陈科明</t>
    </r>
    <phoneticPr fontId="70" type="noConversion"/>
  </si>
  <si>
    <r>
      <rPr>
        <sz val="11"/>
        <rFont val="宋体"/>
        <family val="3"/>
        <charset val="134"/>
      </rPr>
      <t>洪慧</t>
    </r>
    <phoneticPr fontId="70" type="noConversion"/>
  </si>
  <si>
    <r>
      <rPr>
        <sz val="11"/>
        <rFont val="宋体"/>
        <family val="3"/>
        <charset val="134"/>
      </rPr>
      <t>冯涛</t>
    </r>
    <phoneticPr fontId="70" type="noConversion"/>
  </si>
  <si>
    <r>
      <rPr>
        <sz val="11"/>
        <rFont val="宋体"/>
        <family val="3"/>
        <charset val="134"/>
      </rPr>
      <t>海外</t>
    </r>
    <phoneticPr fontId="70" type="noConversion"/>
  </si>
  <si>
    <r>
      <rPr>
        <sz val="11"/>
        <rFont val="宋体"/>
        <family val="3"/>
        <charset val="134"/>
      </rPr>
      <t>加拿大麦克马斯特大学</t>
    </r>
    <phoneticPr fontId="70" type="noConversion"/>
  </si>
  <si>
    <r>
      <rPr>
        <sz val="11"/>
        <rFont val="宋体"/>
        <family val="3"/>
        <charset val="134"/>
      </rPr>
      <t>钱正洪</t>
    </r>
    <phoneticPr fontId="70" type="noConversion"/>
  </si>
  <si>
    <r>
      <rPr>
        <sz val="11"/>
        <rFont val="宋体"/>
        <family val="3"/>
        <charset val="134"/>
      </rPr>
      <t>国家级</t>
    </r>
    <phoneticPr fontId="70" type="noConversion"/>
  </si>
  <si>
    <r>
      <rPr>
        <sz val="11"/>
        <rFont val="宋体"/>
        <family val="3"/>
        <charset val="134"/>
      </rPr>
      <t>明尼苏达大学</t>
    </r>
    <phoneticPr fontId="70" type="noConversion"/>
  </si>
  <si>
    <r>
      <rPr>
        <sz val="11"/>
        <rFont val="宋体"/>
        <family val="3"/>
        <charset val="134"/>
      </rPr>
      <t>高海军</t>
    </r>
    <phoneticPr fontId="70" type="noConversion"/>
  </si>
  <si>
    <r>
      <rPr>
        <sz val="11"/>
        <rFont val="宋体"/>
        <family val="3"/>
        <charset val="134"/>
      </rPr>
      <t>中国科学院微电子研究所</t>
    </r>
    <phoneticPr fontId="70" type="noConversion"/>
  </si>
  <si>
    <r>
      <rPr>
        <sz val="11"/>
        <rFont val="宋体"/>
        <family val="3"/>
        <charset val="134"/>
      </rPr>
      <t>白茹</t>
    </r>
    <phoneticPr fontId="70" type="noConversion"/>
  </si>
  <si>
    <r>
      <rPr>
        <sz val="11"/>
        <rFont val="宋体"/>
        <family val="3"/>
        <charset val="134"/>
      </rPr>
      <t>邝小飞</t>
    </r>
    <phoneticPr fontId="70" type="noConversion"/>
  </si>
  <si>
    <r>
      <rPr>
        <sz val="11"/>
        <rFont val="宋体"/>
        <family val="3"/>
        <charset val="134"/>
      </rPr>
      <t>海外</t>
    </r>
    <r>
      <rPr>
        <sz val="11"/>
        <rFont val="time"/>
        <family val="1"/>
      </rPr>
      <t xml:space="preserve"> </t>
    </r>
    <phoneticPr fontId="70" type="noConversion"/>
  </si>
  <si>
    <r>
      <rPr>
        <sz val="11"/>
        <rFont val="宋体"/>
        <family val="3"/>
        <charset val="134"/>
      </rPr>
      <t>中国科学院</t>
    </r>
    <phoneticPr fontId="70" type="noConversion"/>
  </si>
  <si>
    <r>
      <rPr>
        <sz val="11"/>
        <rFont val="宋体"/>
        <family val="3"/>
        <charset val="134"/>
      </rPr>
      <t>朱礼尧</t>
    </r>
    <phoneticPr fontId="70" type="noConversion"/>
  </si>
  <si>
    <r>
      <rPr>
        <sz val="11"/>
        <rFont val="宋体"/>
        <family val="3"/>
        <charset val="134"/>
      </rPr>
      <t>北京理工大学</t>
    </r>
    <phoneticPr fontId="70" type="noConversion"/>
  </si>
  <si>
    <r>
      <rPr>
        <sz val="11"/>
        <rFont val="宋体"/>
        <family val="3"/>
        <charset val="134"/>
      </rPr>
      <t>实验中心</t>
    </r>
    <phoneticPr fontId="70" type="noConversion"/>
  </si>
  <si>
    <r>
      <rPr>
        <sz val="11"/>
        <rFont val="宋体"/>
        <family val="3"/>
        <charset val="134"/>
      </rPr>
      <t>周明珠</t>
    </r>
    <phoneticPr fontId="70" type="noConversion"/>
  </si>
  <si>
    <r>
      <rPr>
        <sz val="11"/>
        <rFont val="宋体"/>
        <family val="3"/>
        <charset val="134"/>
      </rPr>
      <t>比利时</t>
    </r>
    <r>
      <rPr>
        <sz val="11"/>
        <rFont val="time"/>
        <family val="1"/>
      </rPr>
      <t>2014.06</t>
    </r>
    <r>
      <rPr>
        <sz val="11"/>
        <rFont val="宋体"/>
        <family val="3"/>
        <charset val="134"/>
      </rPr>
      <t>出，</t>
    </r>
    <r>
      <rPr>
        <sz val="11"/>
        <rFont val="time"/>
        <family val="1"/>
      </rPr>
      <t>3</t>
    </r>
    <r>
      <rPr>
        <sz val="11"/>
        <rFont val="宋体"/>
        <family val="3"/>
        <charset val="134"/>
      </rPr>
      <t>个月</t>
    </r>
    <phoneticPr fontId="70" type="noConversion"/>
  </si>
  <si>
    <r>
      <rPr>
        <sz val="11"/>
        <rFont val="宋体"/>
        <family val="3"/>
        <charset val="134"/>
      </rPr>
      <t>东南大学</t>
    </r>
  </si>
  <si>
    <r>
      <rPr>
        <sz val="11"/>
        <rFont val="宋体"/>
        <family val="3"/>
        <charset val="134"/>
      </rPr>
      <t>任坤</t>
    </r>
    <phoneticPr fontId="70" type="noConversion"/>
  </si>
  <si>
    <r>
      <rPr>
        <sz val="11"/>
        <rFont val="宋体"/>
        <family val="3"/>
        <charset val="134"/>
      </rPr>
      <t>回族</t>
    </r>
    <phoneticPr fontId="70" type="noConversion"/>
  </si>
  <si>
    <r>
      <rPr>
        <sz val="11"/>
        <rFont val="宋体"/>
        <family val="3"/>
        <charset val="134"/>
      </rPr>
      <t>王彬</t>
    </r>
    <phoneticPr fontId="70" type="noConversion"/>
  </si>
  <si>
    <r>
      <rPr>
        <sz val="11"/>
        <rFont val="宋体"/>
        <family val="3"/>
        <charset val="134"/>
      </rPr>
      <t>马里兰大学</t>
    </r>
    <phoneticPr fontId="70" type="noConversion"/>
  </si>
  <si>
    <r>
      <rPr>
        <sz val="11"/>
        <rFont val="宋体"/>
        <family val="3"/>
        <charset val="134"/>
      </rPr>
      <t>程瑜华</t>
    </r>
    <phoneticPr fontId="70" type="noConversion"/>
  </si>
  <si>
    <r>
      <rPr>
        <sz val="11"/>
        <rFont val="宋体"/>
        <family val="3"/>
        <charset val="134"/>
      </rPr>
      <t>郑兴</t>
    </r>
    <phoneticPr fontId="70" type="noConversion"/>
  </si>
  <si>
    <r>
      <rPr>
        <sz val="11"/>
        <rFont val="宋体"/>
        <family val="3"/>
        <charset val="134"/>
      </rPr>
      <t>英国，</t>
    </r>
    <r>
      <rPr>
        <sz val="11"/>
        <rFont val="time"/>
        <family val="1"/>
      </rPr>
      <t>1</t>
    </r>
    <r>
      <rPr>
        <sz val="11"/>
        <rFont val="宋体"/>
        <family val="3"/>
        <charset val="134"/>
      </rPr>
      <t>年</t>
    </r>
    <phoneticPr fontId="70" type="noConversion"/>
  </si>
  <si>
    <r>
      <rPr>
        <sz val="11"/>
        <rFont val="宋体"/>
        <family val="3"/>
        <charset val="134"/>
      </rPr>
      <t>英国班戈大学</t>
    </r>
    <phoneticPr fontId="70" type="noConversion"/>
  </si>
  <si>
    <r>
      <rPr>
        <sz val="11"/>
        <rFont val="宋体"/>
        <family val="3"/>
        <charset val="134"/>
      </rPr>
      <t>王翔</t>
    </r>
    <phoneticPr fontId="70" type="noConversion"/>
  </si>
  <si>
    <r>
      <rPr>
        <sz val="11"/>
        <rFont val="宋体"/>
        <family val="3"/>
        <charset val="134"/>
      </rPr>
      <t>马德</t>
    </r>
    <phoneticPr fontId="70" type="noConversion"/>
  </si>
  <si>
    <t>1985-6-20</t>
    <phoneticPr fontId="70" type="noConversion"/>
  </si>
  <si>
    <r>
      <rPr>
        <sz val="11"/>
        <rFont val="宋体"/>
        <family val="3"/>
        <charset val="134"/>
      </rPr>
      <t>周涛</t>
    </r>
    <phoneticPr fontId="70" type="noConversion"/>
  </si>
  <si>
    <r>
      <rPr>
        <sz val="11"/>
        <rFont val="宋体"/>
        <family val="3"/>
        <charset val="134"/>
      </rPr>
      <t>法国回来</t>
    </r>
    <phoneticPr fontId="70" type="noConversion"/>
  </si>
  <si>
    <r>
      <rPr>
        <sz val="11"/>
        <rFont val="宋体"/>
        <family val="3"/>
        <charset val="134"/>
      </rPr>
      <t>法国里昂国立应用研究所</t>
    </r>
    <phoneticPr fontId="70" type="noConversion"/>
  </si>
  <si>
    <r>
      <rPr>
        <sz val="11"/>
        <rFont val="宋体"/>
        <family val="3"/>
        <charset val="134"/>
      </rPr>
      <t>赵文生</t>
    </r>
    <phoneticPr fontId="70" type="noConversion"/>
  </si>
  <si>
    <r>
      <rPr>
        <sz val="11"/>
        <rFont val="宋体"/>
        <family val="3"/>
        <charset val="134"/>
      </rPr>
      <t>海外背景</t>
    </r>
    <phoneticPr fontId="70" type="noConversion"/>
  </si>
  <si>
    <r>
      <rPr>
        <sz val="11"/>
        <rFont val="宋体"/>
        <family val="3"/>
        <charset val="134"/>
      </rPr>
      <t>胡月</t>
    </r>
    <phoneticPr fontId="70" type="noConversion"/>
  </si>
  <si>
    <r>
      <rPr>
        <sz val="11"/>
        <rFont val="宋体"/>
        <family val="3"/>
        <charset val="134"/>
      </rPr>
      <t>武汉大学</t>
    </r>
    <phoneticPr fontId="70" type="noConversion"/>
  </si>
  <si>
    <r>
      <rPr>
        <sz val="11"/>
        <rFont val="宋体"/>
        <family val="3"/>
        <charset val="134"/>
      </rPr>
      <t>王高峰</t>
    </r>
    <phoneticPr fontId="70" type="noConversion"/>
  </si>
  <si>
    <r>
      <rPr>
        <sz val="11"/>
        <rFont val="宋体"/>
        <family val="3"/>
        <charset val="134"/>
      </rPr>
      <t>斯坦福大学</t>
    </r>
    <phoneticPr fontId="70" type="noConversion"/>
  </si>
  <si>
    <r>
      <rPr>
        <sz val="10.5"/>
        <rFont val="宋体"/>
        <family val="3"/>
        <charset val="134"/>
      </rPr>
      <t>孙宜琴</t>
    </r>
    <phoneticPr fontId="70" type="noConversion"/>
  </si>
  <si>
    <r>
      <rPr>
        <sz val="12"/>
        <rFont val="宋体"/>
        <family val="3"/>
        <charset val="134"/>
      </rPr>
      <t>汉族</t>
    </r>
    <phoneticPr fontId="70" type="noConversion"/>
  </si>
  <si>
    <r>
      <rPr>
        <sz val="12"/>
        <rFont val="宋体"/>
        <family val="3"/>
        <charset val="134"/>
      </rPr>
      <t>女</t>
    </r>
    <phoneticPr fontId="70" type="noConversion"/>
  </si>
  <si>
    <r>
      <rPr>
        <b/>
        <sz val="12"/>
        <rFont val="宋体"/>
        <family val="3"/>
        <charset val="134"/>
      </rPr>
      <t>是</t>
    </r>
    <phoneticPr fontId="70" type="noConversion"/>
  </si>
  <si>
    <t>1981-8-31</t>
    <phoneticPr fontId="70" type="noConversion"/>
  </si>
  <si>
    <r>
      <rPr>
        <sz val="12"/>
        <rFont val="宋体"/>
        <family val="3"/>
        <charset val="134"/>
      </rPr>
      <t>实验</t>
    </r>
    <phoneticPr fontId="70" type="noConversion"/>
  </si>
  <si>
    <r>
      <rPr>
        <sz val="11"/>
        <color indexed="8"/>
        <rFont val="宋体"/>
        <family val="3"/>
        <charset val="134"/>
      </rPr>
      <t>初级</t>
    </r>
    <phoneticPr fontId="70" type="noConversion"/>
  </si>
  <si>
    <r>
      <rPr>
        <sz val="11"/>
        <color indexed="8"/>
        <rFont val="宋体"/>
        <family val="3"/>
        <charset val="134"/>
      </rPr>
      <t>电子科技大学</t>
    </r>
    <phoneticPr fontId="70" type="noConversion"/>
  </si>
  <si>
    <r>
      <rPr>
        <sz val="11"/>
        <rFont val="宋体"/>
        <family val="3"/>
        <charset val="134"/>
      </rPr>
      <t>王路文</t>
    </r>
    <phoneticPr fontId="70" type="noConversion"/>
  </si>
  <si>
    <t>1983-9-17</t>
    <phoneticPr fontId="70" type="noConversion"/>
  </si>
  <si>
    <r>
      <rPr>
        <sz val="11"/>
        <rFont val="宋体"/>
        <family val="3"/>
        <charset val="134"/>
      </rPr>
      <t>哈尔滨工业大学</t>
    </r>
    <phoneticPr fontId="70" type="noConversion"/>
  </si>
  <si>
    <r>
      <rPr>
        <sz val="11"/>
        <rFont val="宋体"/>
        <family val="3"/>
        <charset val="134"/>
      </rPr>
      <t>王晶</t>
    </r>
    <phoneticPr fontId="70" type="noConversion"/>
  </si>
  <si>
    <r>
      <rPr>
        <sz val="11"/>
        <color indexed="8"/>
        <rFont val="宋体"/>
        <family val="3"/>
        <charset val="134"/>
      </rPr>
      <t>中级</t>
    </r>
    <phoneticPr fontId="70" type="noConversion"/>
  </si>
  <si>
    <r>
      <rPr>
        <sz val="11"/>
        <color indexed="8"/>
        <rFont val="宋体"/>
        <family val="3"/>
        <charset val="134"/>
      </rPr>
      <t>中国科学技术大学</t>
    </r>
    <phoneticPr fontId="70" type="noConversion"/>
  </si>
  <si>
    <r>
      <rPr>
        <sz val="11"/>
        <rFont val="宋体"/>
        <family val="3"/>
        <charset val="134"/>
      </rPr>
      <t>陈世昌</t>
    </r>
    <phoneticPr fontId="70" type="noConversion"/>
  </si>
  <si>
    <t>1987-7-23</t>
    <phoneticPr fontId="70" type="noConversion"/>
  </si>
  <si>
    <r>
      <rPr>
        <sz val="11"/>
        <rFont val="宋体"/>
        <family val="3"/>
        <charset val="134"/>
      </rPr>
      <t>校聘副研究员</t>
    </r>
    <phoneticPr fontId="70" type="noConversion"/>
  </si>
  <si>
    <r>
      <rPr>
        <sz val="11"/>
        <color indexed="8"/>
        <rFont val="宋体"/>
        <family val="3"/>
        <charset val="134"/>
      </rPr>
      <t>副高</t>
    </r>
    <phoneticPr fontId="70" type="noConversion"/>
  </si>
  <si>
    <r>
      <rPr>
        <sz val="11"/>
        <color indexed="8"/>
        <rFont val="宋体"/>
        <family val="3"/>
        <charset val="134"/>
      </rPr>
      <t>香港城市大学</t>
    </r>
    <phoneticPr fontId="70" type="noConversion"/>
  </si>
  <si>
    <r>
      <rPr>
        <sz val="11"/>
        <rFont val="宋体"/>
        <family val="3"/>
        <charset val="134"/>
      </rPr>
      <t>岳克强</t>
    </r>
    <phoneticPr fontId="70" type="noConversion"/>
  </si>
  <si>
    <t>1984-2-14</t>
    <phoneticPr fontId="70" type="noConversion"/>
  </si>
  <si>
    <r>
      <rPr>
        <sz val="11"/>
        <rFont val="宋体"/>
        <family val="3"/>
        <charset val="134"/>
      </rPr>
      <t>博士</t>
    </r>
  </si>
  <si>
    <t>2014.10.30</t>
    <phoneticPr fontId="70" type="noConversion"/>
  </si>
  <si>
    <r>
      <t>C</t>
    </r>
    <r>
      <rPr>
        <sz val="11"/>
        <color indexed="8"/>
        <rFont val="time"/>
        <family val="1"/>
      </rPr>
      <t>AD</t>
    </r>
    <phoneticPr fontId="70" type="noConversion"/>
  </si>
  <si>
    <r>
      <rPr>
        <sz val="11"/>
        <rFont val="宋体"/>
        <family val="3"/>
        <charset val="134"/>
      </rPr>
      <t>赵鹏</t>
    </r>
    <phoneticPr fontId="70" type="noConversion"/>
  </si>
  <si>
    <t>1983-11-9</t>
    <phoneticPr fontId="70" type="noConversion"/>
  </si>
  <si>
    <r>
      <rPr>
        <sz val="10.5"/>
        <rFont val="宋体"/>
        <family val="3"/>
        <charset val="134"/>
      </rPr>
      <t>徐丽燕</t>
    </r>
  </si>
  <si>
    <r>
      <rPr>
        <sz val="12"/>
        <rFont val="宋体"/>
        <family val="3"/>
        <charset val="134"/>
      </rPr>
      <t>讲师</t>
    </r>
    <phoneticPr fontId="70" type="noConversion"/>
  </si>
  <si>
    <r>
      <rPr>
        <sz val="12"/>
        <rFont val="宋体"/>
        <family val="3"/>
        <charset val="134"/>
      </rPr>
      <t>专任教师</t>
    </r>
    <phoneticPr fontId="70" type="noConversion"/>
  </si>
  <si>
    <r>
      <rPr>
        <sz val="12"/>
        <rFont val="宋体"/>
        <family val="3"/>
        <charset val="134"/>
      </rPr>
      <t>中级</t>
    </r>
    <phoneticPr fontId="70" type="noConversion"/>
  </si>
  <si>
    <r>
      <rPr>
        <sz val="12"/>
        <rFont val="宋体"/>
        <family val="3"/>
        <charset val="134"/>
      </rPr>
      <t>浙江大学</t>
    </r>
    <phoneticPr fontId="70" type="noConversion"/>
  </si>
  <si>
    <r>
      <rPr>
        <sz val="11"/>
        <rFont val="宋体"/>
        <family val="3"/>
        <charset val="134"/>
      </rPr>
      <t>黄汐威</t>
    </r>
    <phoneticPr fontId="70" type="noConversion"/>
  </si>
  <si>
    <r>
      <rPr>
        <sz val="11"/>
        <color indexed="8"/>
        <rFont val="宋体"/>
        <family val="3"/>
        <charset val="134"/>
      </rPr>
      <t>新加坡南洋理工</t>
    </r>
    <phoneticPr fontId="70" type="noConversion"/>
  </si>
  <si>
    <r>
      <rPr>
        <sz val="11"/>
        <rFont val="宋体"/>
        <family val="3"/>
        <charset val="134"/>
      </rPr>
      <t>吴薇</t>
    </r>
    <phoneticPr fontId="70" type="noConversion"/>
  </si>
  <si>
    <r>
      <rPr>
        <sz val="11"/>
        <color indexed="8"/>
        <rFont val="宋体"/>
        <family val="3"/>
        <charset val="134"/>
      </rPr>
      <t>正高</t>
    </r>
    <phoneticPr fontId="70" type="noConversion"/>
  </si>
  <si>
    <r>
      <rPr>
        <sz val="11"/>
        <rFont val="宋体"/>
        <family val="3"/>
        <charset val="134"/>
      </rPr>
      <t>汶飞</t>
    </r>
    <phoneticPr fontId="70" type="noConversion"/>
  </si>
  <si>
    <r>
      <rPr>
        <sz val="11"/>
        <rFont val="宋体"/>
        <family val="3"/>
        <charset val="134"/>
      </rPr>
      <t>袁振珲</t>
    </r>
    <phoneticPr fontId="70" type="noConversion"/>
  </si>
  <si>
    <r>
      <rPr>
        <sz val="11"/>
        <color indexed="8"/>
        <rFont val="宋体"/>
        <family val="3"/>
        <charset val="134"/>
      </rPr>
      <t>海外背景（爱尔兰</t>
    </r>
    <r>
      <rPr>
        <sz val="11"/>
        <color indexed="8"/>
        <rFont val="time"/>
        <family val="1"/>
      </rPr>
      <t>6</t>
    </r>
    <r>
      <rPr>
        <sz val="11"/>
        <color indexed="8"/>
        <rFont val="宋体"/>
        <family val="3"/>
        <charset val="134"/>
      </rPr>
      <t>年）</t>
    </r>
    <phoneticPr fontId="70" type="noConversion"/>
  </si>
  <si>
    <r>
      <rPr>
        <sz val="11"/>
        <color indexed="8"/>
        <rFont val="宋体"/>
        <family val="3"/>
        <charset val="134"/>
      </rPr>
      <t>都柏林城市大学</t>
    </r>
    <phoneticPr fontId="70" type="noConversion"/>
  </si>
  <si>
    <r>
      <rPr>
        <sz val="11"/>
        <rFont val="宋体"/>
        <family val="3"/>
        <charset val="134"/>
      </rPr>
      <t>徐魁文</t>
    </r>
    <phoneticPr fontId="70" type="noConversion"/>
  </si>
  <si>
    <r>
      <rPr>
        <sz val="11"/>
        <color indexed="8"/>
        <rFont val="宋体"/>
        <family val="3"/>
        <charset val="134"/>
      </rPr>
      <t>海外背景（新加波半年）</t>
    </r>
    <phoneticPr fontId="70" type="noConversion"/>
  </si>
  <si>
    <r>
      <rPr>
        <sz val="11"/>
        <color indexed="8"/>
        <rFont val="宋体"/>
        <family val="3"/>
        <charset val="134"/>
      </rPr>
      <t>浙江大学</t>
    </r>
    <phoneticPr fontId="70" type="noConversion"/>
  </si>
  <si>
    <r>
      <rPr>
        <sz val="11"/>
        <rFont val="宋体"/>
        <family val="3"/>
        <charset val="134"/>
      </rPr>
      <t>骆泳铭</t>
    </r>
    <phoneticPr fontId="70" type="noConversion"/>
  </si>
  <si>
    <r>
      <rPr>
        <sz val="11"/>
        <color indexed="8"/>
        <rFont val="宋体"/>
        <family val="3"/>
        <charset val="134"/>
      </rPr>
      <t>复旦大学</t>
    </r>
    <phoneticPr fontId="70" type="noConversion"/>
  </si>
  <si>
    <r>
      <rPr>
        <sz val="11"/>
        <rFont val="宋体"/>
        <family val="3"/>
        <charset val="134"/>
      </rPr>
      <t>朱华辰</t>
    </r>
    <phoneticPr fontId="70" type="noConversion"/>
  </si>
  <si>
    <r>
      <rPr>
        <sz val="11"/>
        <color indexed="8"/>
        <rFont val="宋体"/>
        <family val="3"/>
        <charset val="134"/>
      </rPr>
      <t>四川大学</t>
    </r>
    <phoneticPr fontId="70" type="noConversion"/>
  </si>
  <si>
    <r>
      <rPr>
        <sz val="11"/>
        <rFont val="宋体"/>
        <family val="3"/>
        <charset val="134"/>
      </rPr>
      <t>于长秋</t>
    </r>
    <phoneticPr fontId="70" type="noConversion"/>
  </si>
  <si>
    <r>
      <rPr>
        <sz val="11"/>
        <rFont val="宋体"/>
        <family val="3"/>
        <charset val="134"/>
      </rPr>
      <t>苏江涛</t>
    </r>
    <phoneticPr fontId="70" type="noConversion"/>
  </si>
  <si>
    <r>
      <rPr>
        <sz val="11"/>
        <rFont val="宋体"/>
        <family val="3"/>
        <charset val="134"/>
      </rPr>
      <t>王颖</t>
    </r>
    <phoneticPr fontId="70" type="noConversion"/>
  </si>
  <si>
    <r>
      <rPr>
        <sz val="11"/>
        <rFont val="宋体"/>
        <family val="3"/>
        <charset val="134"/>
      </rPr>
      <t>满族</t>
    </r>
    <phoneticPr fontId="70" type="noConversion"/>
  </si>
  <si>
    <r>
      <rPr>
        <sz val="11"/>
        <color indexed="8"/>
        <rFont val="宋体"/>
        <family val="3"/>
        <charset val="134"/>
      </rPr>
      <t>哈尔滨工程大学</t>
    </r>
  </si>
  <si>
    <r>
      <rPr>
        <sz val="11"/>
        <rFont val="宋体"/>
        <family val="3"/>
        <charset val="134"/>
      </rPr>
      <t>曹菲</t>
    </r>
    <phoneticPr fontId="70" type="noConversion"/>
  </si>
  <si>
    <r>
      <rPr>
        <sz val="11"/>
        <color indexed="8"/>
        <rFont val="宋体"/>
        <family val="3"/>
        <charset val="134"/>
      </rPr>
      <t>西安交通大学</t>
    </r>
  </si>
  <si>
    <r>
      <rPr>
        <sz val="11"/>
        <rFont val="宋体"/>
        <family val="3"/>
        <charset val="134"/>
      </rPr>
      <t>吕凯</t>
    </r>
    <phoneticPr fontId="70" type="noConversion"/>
  </si>
  <si>
    <r>
      <rPr>
        <sz val="11"/>
        <color indexed="8"/>
        <rFont val="宋体"/>
        <family val="3"/>
        <charset val="134"/>
      </rPr>
      <t>中科院上海微系统与信息技术研究所</t>
    </r>
    <phoneticPr fontId="70" type="noConversion"/>
  </si>
  <si>
    <r>
      <rPr>
        <sz val="11"/>
        <rFont val="宋体"/>
        <family val="3"/>
        <charset val="134"/>
      </rPr>
      <t>于成浩</t>
    </r>
    <phoneticPr fontId="70" type="noConversion"/>
  </si>
  <si>
    <r>
      <rPr>
        <sz val="11"/>
        <color indexed="8"/>
        <rFont val="宋体"/>
        <family val="3"/>
        <charset val="134"/>
      </rPr>
      <t>哈尔滨工程大学</t>
    </r>
    <phoneticPr fontId="70" type="noConversion"/>
  </si>
  <si>
    <r>
      <rPr>
        <sz val="11"/>
        <rFont val="宋体"/>
        <family val="3"/>
        <charset val="134"/>
      </rPr>
      <t>骆季奎</t>
    </r>
    <phoneticPr fontId="70" type="noConversion"/>
  </si>
  <si>
    <r>
      <rPr>
        <sz val="11"/>
        <color indexed="8"/>
        <rFont val="time"/>
        <family val="1"/>
      </rPr>
      <t>41890</t>
    </r>
    <phoneticPr fontId="70" type="noConversion"/>
  </si>
  <si>
    <r>
      <rPr>
        <sz val="11"/>
        <rFont val="宋体"/>
        <family val="3"/>
        <charset val="134"/>
      </rPr>
      <t>张健</t>
    </r>
    <phoneticPr fontId="70" type="noConversion"/>
  </si>
  <si>
    <r>
      <rPr>
        <sz val="12"/>
        <rFont val="宋体"/>
        <family val="3"/>
        <charset val="134"/>
      </rPr>
      <t>高级</t>
    </r>
    <phoneticPr fontId="70" type="noConversion"/>
  </si>
  <si>
    <r>
      <rPr>
        <sz val="11"/>
        <rFont val="宋体"/>
        <family val="3"/>
        <charset val="134"/>
      </rPr>
      <t>王光义</t>
    </r>
    <phoneticPr fontId="70" type="noConversion"/>
  </si>
  <si>
    <r>
      <rPr>
        <sz val="11"/>
        <rFont val="宋体"/>
        <family val="3"/>
        <charset val="134"/>
      </rPr>
      <t>华南理工大学</t>
    </r>
    <phoneticPr fontId="70" type="noConversion"/>
  </si>
  <si>
    <r>
      <rPr>
        <sz val="11"/>
        <rFont val="宋体"/>
        <family val="3"/>
        <charset val="134"/>
      </rPr>
      <t>张珣</t>
    </r>
    <phoneticPr fontId="70" type="noConversion"/>
  </si>
  <si>
    <r>
      <rPr>
        <sz val="11"/>
        <rFont val="宋体"/>
        <family val="3"/>
        <charset val="134"/>
      </rPr>
      <t>徐敏</t>
    </r>
    <phoneticPr fontId="70" type="noConversion"/>
  </si>
  <si>
    <r>
      <rPr>
        <sz val="11"/>
        <rFont val="宋体"/>
        <family val="3"/>
        <charset val="134"/>
      </rPr>
      <t>实验师</t>
    </r>
    <phoneticPr fontId="70" type="noConversion"/>
  </si>
  <si>
    <r>
      <rPr>
        <sz val="11"/>
        <rFont val="宋体"/>
        <family val="3"/>
        <charset val="134"/>
      </rPr>
      <t>实验</t>
    </r>
    <phoneticPr fontId="70" type="noConversion"/>
  </si>
  <si>
    <r>
      <rPr>
        <sz val="11"/>
        <rFont val="宋体"/>
        <family val="3"/>
        <charset val="134"/>
      </rPr>
      <t>杭州市广播电视大学</t>
    </r>
    <phoneticPr fontId="70" type="noConversion"/>
  </si>
  <si>
    <r>
      <rPr>
        <sz val="11"/>
        <rFont val="宋体"/>
        <family val="3"/>
        <charset val="134"/>
      </rPr>
      <t>大学专科和专科学校</t>
    </r>
    <phoneticPr fontId="70" type="noConversion"/>
  </si>
  <si>
    <r>
      <rPr>
        <sz val="11"/>
        <rFont val="宋体"/>
        <family val="3"/>
        <charset val="134"/>
      </rPr>
      <t>刘公致</t>
    </r>
    <phoneticPr fontId="70" type="noConversion"/>
  </si>
  <si>
    <r>
      <rPr>
        <sz val="11"/>
        <rFont val="宋体"/>
        <family val="3"/>
        <charset val="134"/>
      </rPr>
      <t>大学本科</t>
    </r>
    <phoneticPr fontId="70" type="noConversion"/>
  </si>
  <si>
    <r>
      <rPr>
        <sz val="11"/>
        <rFont val="宋体"/>
        <family val="3"/>
        <charset val="134"/>
      </rPr>
      <t>吕伟锋</t>
    </r>
    <phoneticPr fontId="70" type="noConversion"/>
  </si>
  <si>
    <r>
      <rPr>
        <sz val="11"/>
        <rFont val="宋体"/>
        <family val="3"/>
        <charset val="134"/>
      </rPr>
      <t>美国</t>
    </r>
    <r>
      <rPr>
        <sz val="11"/>
        <rFont val="time"/>
        <family val="1"/>
      </rPr>
      <t>2013.09</t>
    </r>
    <r>
      <rPr>
        <sz val="11"/>
        <rFont val="宋体"/>
        <family val="3"/>
        <charset val="134"/>
      </rPr>
      <t>出</t>
    </r>
    <phoneticPr fontId="70" type="noConversion"/>
  </si>
  <si>
    <r>
      <rPr>
        <sz val="11"/>
        <rFont val="宋体"/>
        <family val="3"/>
        <charset val="134"/>
      </rPr>
      <t>林弥</t>
    </r>
    <phoneticPr fontId="70" type="noConversion"/>
  </si>
  <si>
    <r>
      <rPr>
        <sz val="11"/>
        <rFont val="宋体"/>
        <family val="3"/>
        <charset val="134"/>
      </rPr>
      <t>美国</t>
    </r>
    <r>
      <rPr>
        <sz val="11"/>
        <rFont val="time"/>
        <family val="1"/>
      </rPr>
      <t>2014.10</t>
    </r>
    <r>
      <rPr>
        <sz val="11"/>
        <rFont val="宋体"/>
        <family val="3"/>
        <charset val="134"/>
      </rPr>
      <t>出</t>
    </r>
    <phoneticPr fontId="70" type="noConversion"/>
  </si>
  <si>
    <r>
      <rPr>
        <sz val="11"/>
        <rFont val="宋体"/>
        <family val="3"/>
        <charset val="134"/>
      </rPr>
      <t>张显飞</t>
    </r>
    <phoneticPr fontId="70" type="noConversion"/>
  </si>
  <si>
    <r>
      <rPr>
        <sz val="11"/>
        <rFont val="宋体"/>
        <family val="3"/>
        <charset val="134"/>
      </rPr>
      <t>刘国华</t>
    </r>
    <phoneticPr fontId="70" type="noConversion"/>
  </si>
  <si>
    <r>
      <rPr>
        <sz val="11"/>
        <rFont val="宋体"/>
        <family val="3"/>
        <charset val="134"/>
      </rPr>
      <t>高级实验师</t>
    </r>
    <phoneticPr fontId="70" type="noConversion"/>
  </si>
  <si>
    <r>
      <rPr>
        <sz val="11"/>
        <rFont val="宋体"/>
        <family val="3"/>
        <charset val="134"/>
      </rPr>
      <t>华东师范大学</t>
    </r>
    <phoneticPr fontId="70" type="noConversion"/>
  </si>
  <si>
    <r>
      <rPr>
        <sz val="11"/>
        <rFont val="宋体"/>
        <family val="3"/>
        <charset val="134"/>
      </rPr>
      <t>牛小燕</t>
    </r>
    <phoneticPr fontId="70" type="noConversion"/>
  </si>
  <si>
    <r>
      <rPr>
        <sz val="11"/>
        <rFont val="宋体"/>
        <family val="3"/>
        <charset val="134"/>
      </rPr>
      <t>湖南大学</t>
    </r>
    <phoneticPr fontId="70" type="noConversion"/>
  </si>
  <si>
    <r>
      <rPr>
        <sz val="11"/>
        <rFont val="宋体"/>
        <family val="3"/>
        <charset val="134"/>
      </rPr>
      <t>胡体玲</t>
    </r>
    <phoneticPr fontId="70" type="noConversion"/>
  </si>
  <si>
    <r>
      <rPr>
        <sz val="11"/>
        <rFont val="宋体"/>
        <family val="3"/>
        <charset val="134"/>
      </rPr>
      <t>美国</t>
    </r>
    <r>
      <rPr>
        <sz val="11"/>
        <rFont val="time"/>
        <family val="1"/>
      </rPr>
      <t>2014.12</t>
    </r>
    <r>
      <rPr>
        <sz val="11"/>
        <rFont val="宋体"/>
        <family val="3"/>
        <charset val="134"/>
      </rPr>
      <t>出、比利时</t>
    </r>
    <r>
      <rPr>
        <sz val="11"/>
        <rFont val="time"/>
        <family val="1"/>
      </rPr>
      <t>2014.06</t>
    </r>
    <r>
      <rPr>
        <sz val="11"/>
        <rFont val="宋体"/>
        <family val="3"/>
        <charset val="134"/>
      </rPr>
      <t>出</t>
    </r>
    <phoneticPr fontId="70" type="noConversion"/>
  </si>
  <si>
    <r>
      <rPr>
        <sz val="11"/>
        <rFont val="宋体"/>
        <family val="3"/>
        <charset val="134"/>
      </rPr>
      <t>南京理工大学</t>
    </r>
    <phoneticPr fontId="70" type="noConversion"/>
  </si>
  <si>
    <r>
      <rPr>
        <sz val="11"/>
        <rFont val="宋体"/>
        <family val="3"/>
        <charset val="134"/>
      </rPr>
      <t>张钰</t>
    </r>
    <phoneticPr fontId="70" type="noConversion"/>
  </si>
  <si>
    <r>
      <rPr>
        <sz val="11"/>
        <rFont val="宋体"/>
        <family val="3"/>
        <charset val="134"/>
      </rPr>
      <t>天津大学</t>
    </r>
    <phoneticPr fontId="70" type="noConversion"/>
  </si>
  <si>
    <r>
      <rPr>
        <sz val="11"/>
        <rFont val="宋体"/>
        <family val="3"/>
        <charset val="134"/>
      </rPr>
      <t>王康泰</t>
    </r>
    <phoneticPr fontId="70" type="noConversion"/>
  </si>
  <si>
    <r>
      <rPr>
        <sz val="11"/>
        <rFont val="宋体"/>
        <family val="3"/>
        <charset val="134"/>
      </rPr>
      <t>李付鹏</t>
    </r>
    <phoneticPr fontId="70" type="noConversion"/>
  </si>
  <si>
    <r>
      <rPr>
        <sz val="11"/>
        <rFont val="宋体"/>
        <family val="3"/>
        <charset val="134"/>
      </rPr>
      <t>助教</t>
    </r>
    <phoneticPr fontId="70" type="noConversion"/>
  </si>
  <si>
    <r>
      <rPr>
        <sz val="11"/>
        <rFont val="宋体"/>
        <family val="3"/>
        <charset val="134"/>
      </rPr>
      <t>实验管理</t>
    </r>
    <phoneticPr fontId="70" type="noConversion"/>
  </si>
  <si>
    <r>
      <rPr>
        <sz val="11"/>
        <rFont val="宋体"/>
        <family val="3"/>
        <charset val="134"/>
      </rPr>
      <t>初级</t>
    </r>
    <phoneticPr fontId="70" type="noConversion"/>
  </si>
  <si>
    <r>
      <rPr>
        <sz val="11"/>
        <rFont val="宋体"/>
        <family val="3"/>
        <charset val="134"/>
      </rPr>
      <t>浙江师范大学</t>
    </r>
    <phoneticPr fontId="70" type="noConversion"/>
  </si>
  <si>
    <r>
      <rPr>
        <sz val="11"/>
        <rFont val="宋体"/>
        <family val="3"/>
        <charset val="134"/>
      </rPr>
      <t>沈怡然</t>
    </r>
    <phoneticPr fontId="70" type="noConversion"/>
  </si>
  <si>
    <r>
      <rPr>
        <sz val="11"/>
        <rFont val="宋体"/>
        <family val="3"/>
        <charset val="134"/>
      </rPr>
      <t>上海交通大学</t>
    </r>
    <phoneticPr fontId="70" type="noConversion"/>
  </si>
  <si>
    <r>
      <rPr>
        <sz val="11"/>
        <rFont val="宋体"/>
        <family val="3"/>
        <charset val="134"/>
      </rPr>
      <t>马学条</t>
    </r>
    <phoneticPr fontId="70" type="noConversion"/>
  </si>
  <si>
    <r>
      <rPr>
        <sz val="11"/>
        <rFont val="宋体"/>
        <family val="3"/>
        <charset val="134"/>
      </rPr>
      <t>中国计量学院</t>
    </r>
    <phoneticPr fontId="70" type="noConversion"/>
  </si>
  <si>
    <r>
      <rPr>
        <sz val="11"/>
        <rFont val="宋体"/>
        <family val="3"/>
        <charset val="134"/>
      </rPr>
      <t>王晓媛</t>
    </r>
    <phoneticPr fontId="70" type="noConversion"/>
  </si>
  <si>
    <r>
      <rPr>
        <sz val="11"/>
        <rFont val="宋体"/>
        <family val="3"/>
        <charset val="134"/>
      </rPr>
      <t>王勇佳</t>
    </r>
    <phoneticPr fontId="70" type="noConversion"/>
  </si>
  <si>
    <r>
      <rPr>
        <sz val="11"/>
        <rFont val="宋体"/>
        <family val="3"/>
        <charset val="134"/>
      </rPr>
      <t>河北半导体研究所</t>
    </r>
    <phoneticPr fontId="70" type="noConversion"/>
  </si>
  <si>
    <r>
      <rPr>
        <sz val="11"/>
        <rFont val="宋体"/>
        <family val="3"/>
        <charset val="134"/>
      </rPr>
      <t>杨柳</t>
    </r>
    <phoneticPr fontId="70" type="noConversion"/>
  </si>
  <si>
    <r>
      <rPr>
        <sz val="11"/>
        <rFont val="宋体"/>
        <family val="3"/>
        <charset val="134"/>
      </rPr>
      <t>助理研究员</t>
    </r>
    <phoneticPr fontId="70" type="noConversion"/>
  </si>
  <si>
    <r>
      <rPr>
        <sz val="11"/>
        <rFont val="宋体"/>
        <family val="3"/>
        <charset val="134"/>
      </rPr>
      <t>中国矿业大学</t>
    </r>
    <phoneticPr fontId="70" type="noConversion"/>
  </si>
  <si>
    <r>
      <rPr>
        <sz val="10.5"/>
        <rFont val="宋体"/>
        <family val="3"/>
        <charset val="134"/>
      </rPr>
      <t>郑雪峰</t>
    </r>
  </si>
  <si>
    <r>
      <rPr>
        <sz val="12"/>
        <rFont val="宋体"/>
        <family val="3"/>
        <charset val="134"/>
      </rPr>
      <t>是</t>
    </r>
    <phoneticPr fontId="70" type="noConversion"/>
  </si>
  <si>
    <r>
      <rPr>
        <sz val="12"/>
        <rFont val="宋体"/>
        <family val="3"/>
        <charset val="134"/>
      </rPr>
      <t>大学本科</t>
    </r>
    <phoneticPr fontId="70" type="noConversion"/>
  </si>
  <si>
    <r>
      <rPr>
        <sz val="11"/>
        <rFont val="宋体"/>
        <family val="3"/>
        <charset val="134"/>
      </rPr>
      <t>柯华杰</t>
    </r>
    <phoneticPr fontId="70" type="noConversion"/>
  </si>
  <si>
    <r>
      <rPr>
        <sz val="11"/>
        <rFont val="宋体"/>
        <family val="3"/>
        <charset val="134"/>
      </rPr>
      <t>美国回</t>
    </r>
    <phoneticPr fontId="70" type="noConversion"/>
  </si>
  <si>
    <r>
      <rPr>
        <sz val="11"/>
        <rFont val="宋体"/>
        <family val="3"/>
        <charset val="134"/>
      </rPr>
      <t>美国马塞诸塞大学</t>
    </r>
    <phoneticPr fontId="70" type="noConversion"/>
  </si>
  <si>
    <r>
      <rPr>
        <sz val="11"/>
        <rFont val="宋体"/>
        <family val="3"/>
        <charset val="134"/>
      </rPr>
      <t>董志华</t>
    </r>
    <phoneticPr fontId="70" type="noConversion"/>
  </si>
  <si>
    <t>1978-8-22</t>
    <phoneticPr fontId="70" type="noConversion"/>
  </si>
  <si>
    <r>
      <rPr>
        <sz val="11"/>
        <rFont val="宋体"/>
        <family val="3"/>
        <charset val="134"/>
      </rPr>
      <t>高级工程师</t>
    </r>
    <phoneticPr fontId="70" type="noConversion"/>
  </si>
  <si>
    <r>
      <rPr>
        <sz val="11"/>
        <rFont val="宋体"/>
        <family val="3"/>
        <charset val="134"/>
      </rPr>
      <t>北京大学</t>
    </r>
    <phoneticPr fontId="70" type="noConversion"/>
  </si>
  <si>
    <r>
      <rPr>
        <sz val="11"/>
        <rFont val="宋体"/>
        <family val="3"/>
        <charset val="134"/>
      </rPr>
      <t>李芸</t>
    </r>
    <phoneticPr fontId="70" type="noConversion"/>
  </si>
  <si>
    <r>
      <rPr>
        <sz val="11"/>
        <rFont val="宋体"/>
        <family val="3"/>
        <charset val="134"/>
      </rPr>
      <t>美国</t>
    </r>
    <r>
      <rPr>
        <sz val="11"/>
        <rFont val="time"/>
        <family val="1"/>
      </rPr>
      <t>2013.12</t>
    </r>
    <r>
      <rPr>
        <sz val="11"/>
        <rFont val="宋体"/>
        <family val="3"/>
        <charset val="134"/>
      </rPr>
      <t>出</t>
    </r>
    <phoneticPr fontId="70" type="noConversion"/>
  </si>
  <si>
    <r>
      <rPr>
        <sz val="11"/>
        <rFont val="宋体"/>
        <family val="3"/>
        <charset val="134"/>
      </rPr>
      <t>陈瑾</t>
    </r>
    <phoneticPr fontId="70" type="noConversion"/>
  </si>
  <si>
    <r>
      <rPr>
        <sz val="11"/>
        <rFont val="宋体"/>
        <family val="3"/>
        <charset val="134"/>
      </rPr>
      <t>杭州电子工业学院</t>
    </r>
    <phoneticPr fontId="70" type="noConversion"/>
  </si>
  <si>
    <r>
      <rPr>
        <sz val="11"/>
        <rFont val="宋体"/>
        <family val="3"/>
        <charset val="134"/>
      </rPr>
      <t>系统</t>
    </r>
    <phoneticPr fontId="70" type="noConversion"/>
  </si>
  <si>
    <r>
      <rPr>
        <sz val="11"/>
        <rFont val="宋体"/>
        <family val="3"/>
        <charset val="134"/>
      </rPr>
      <t>高明煜</t>
    </r>
    <phoneticPr fontId="70" type="noConversion"/>
  </si>
  <si>
    <r>
      <rPr>
        <sz val="11"/>
        <rFont val="宋体"/>
        <family val="3"/>
        <charset val="134"/>
      </rPr>
      <t>武汉理工大学</t>
    </r>
    <phoneticPr fontId="70" type="noConversion"/>
  </si>
  <si>
    <r>
      <rPr>
        <sz val="11"/>
        <rFont val="宋体"/>
        <family val="3"/>
        <charset val="134"/>
      </rPr>
      <t>张海峰</t>
    </r>
    <phoneticPr fontId="70" type="noConversion"/>
  </si>
  <si>
    <r>
      <rPr>
        <sz val="11"/>
        <rFont val="宋体"/>
        <family val="3"/>
        <charset val="134"/>
      </rPr>
      <t>洪明</t>
    </r>
    <phoneticPr fontId="70" type="noConversion"/>
  </si>
  <si>
    <r>
      <rPr>
        <sz val="11"/>
        <rFont val="宋体"/>
        <family val="3"/>
        <charset val="134"/>
      </rPr>
      <t>章雪挺</t>
    </r>
    <phoneticPr fontId="70" type="noConversion"/>
  </si>
  <si>
    <r>
      <rPr>
        <sz val="11"/>
        <rFont val="宋体"/>
        <family val="3"/>
        <charset val="134"/>
      </rPr>
      <t>美国，</t>
    </r>
    <r>
      <rPr>
        <sz val="11"/>
        <rFont val="time"/>
        <family val="1"/>
      </rPr>
      <t>1</t>
    </r>
    <r>
      <rPr>
        <sz val="11"/>
        <rFont val="宋体"/>
        <family val="3"/>
        <charset val="134"/>
      </rPr>
      <t>年</t>
    </r>
    <phoneticPr fontId="70" type="noConversion"/>
  </si>
  <si>
    <r>
      <rPr>
        <sz val="11"/>
        <rFont val="宋体"/>
        <family val="3"/>
        <charset val="134"/>
      </rPr>
      <t>曾毓</t>
    </r>
    <phoneticPr fontId="70" type="noConversion"/>
  </si>
  <si>
    <r>
      <rPr>
        <sz val="11"/>
        <rFont val="宋体"/>
        <family val="3"/>
        <charset val="134"/>
      </rPr>
      <t>学士</t>
    </r>
    <phoneticPr fontId="70" type="noConversion"/>
  </si>
  <si>
    <r>
      <rPr>
        <sz val="11"/>
        <rFont val="宋体"/>
        <family val="3"/>
        <charset val="134"/>
      </rPr>
      <t>刘圆圆</t>
    </r>
    <phoneticPr fontId="70" type="noConversion"/>
  </si>
  <si>
    <r>
      <rPr>
        <sz val="11"/>
        <rFont val="宋体"/>
        <family val="3"/>
        <charset val="134"/>
      </rPr>
      <t>周巧娣</t>
    </r>
    <phoneticPr fontId="70" type="noConversion"/>
  </si>
  <si>
    <r>
      <rPr>
        <sz val="11"/>
        <rFont val="宋体"/>
        <family val="3"/>
        <charset val="134"/>
      </rPr>
      <t>石油大学</t>
    </r>
    <phoneticPr fontId="70" type="noConversion"/>
  </si>
  <si>
    <r>
      <rPr>
        <sz val="11"/>
        <rFont val="宋体"/>
        <family val="3"/>
        <charset val="134"/>
      </rPr>
      <t>张海鹏</t>
    </r>
    <phoneticPr fontId="70" type="noConversion"/>
  </si>
  <si>
    <r>
      <rPr>
        <sz val="11"/>
        <rFont val="宋体"/>
        <family val="3"/>
        <charset val="134"/>
      </rPr>
      <t>东南大学</t>
    </r>
    <phoneticPr fontId="70" type="noConversion"/>
  </si>
  <si>
    <r>
      <rPr>
        <sz val="11"/>
        <rFont val="宋体"/>
        <family val="3"/>
        <charset val="134"/>
      </rPr>
      <t>盛庆华</t>
    </r>
    <phoneticPr fontId="70" type="noConversion"/>
  </si>
  <si>
    <r>
      <rPr>
        <sz val="11"/>
        <rFont val="宋体"/>
        <family val="3"/>
        <charset val="134"/>
      </rPr>
      <t>西安电子科技大学</t>
    </r>
    <phoneticPr fontId="70" type="noConversion"/>
  </si>
  <si>
    <r>
      <rPr>
        <sz val="11"/>
        <rFont val="宋体"/>
        <family val="3"/>
        <charset val="134"/>
      </rPr>
      <t>顾梅园</t>
    </r>
    <phoneticPr fontId="70" type="noConversion"/>
  </si>
  <si>
    <r>
      <rPr>
        <sz val="11"/>
        <rFont val="宋体"/>
        <family val="3"/>
        <charset val="134"/>
      </rPr>
      <t>黄继业</t>
    </r>
    <phoneticPr fontId="70" type="noConversion"/>
  </si>
  <si>
    <r>
      <rPr>
        <sz val="11"/>
        <rFont val="宋体"/>
        <family val="3"/>
        <charset val="134"/>
      </rPr>
      <t>同济大学</t>
    </r>
    <phoneticPr fontId="70" type="noConversion"/>
  </si>
  <si>
    <r>
      <rPr>
        <sz val="11"/>
        <rFont val="宋体"/>
        <family val="3"/>
        <charset val="134"/>
      </rPr>
      <t>孔庆鹏</t>
    </r>
    <phoneticPr fontId="70" type="noConversion"/>
  </si>
  <si>
    <r>
      <rPr>
        <sz val="11"/>
        <rFont val="宋体"/>
        <family val="3"/>
        <charset val="134"/>
      </rPr>
      <t>蔡文郁</t>
    </r>
    <phoneticPr fontId="70" type="noConversion"/>
  </si>
  <si>
    <r>
      <rPr>
        <sz val="11"/>
        <rFont val="宋体"/>
        <family val="3"/>
        <charset val="134"/>
      </rPr>
      <t>于海滨</t>
    </r>
    <phoneticPr fontId="70" type="noConversion"/>
  </si>
  <si>
    <r>
      <rPr>
        <sz val="11"/>
        <rFont val="宋体"/>
        <family val="3"/>
        <charset val="134"/>
      </rPr>
      <t>吴占雄</t>
    </r>
    <phoneticPr fontId="70" type="noConversion"/>
  </si>
  <si>
    <r>
      <rPr>
        <sz val="11"/>
        <rFont val="宋体"/>
        <family val="3"/>
        <charset val="134"/>
      </rPr>
      <t>李竹</t>
    </r>
    <phoneticPr fontId="70" type="noConversion"/>
  </si>
  <si>
    <r>
      <rPr>
        <sz val="11"/>
        <rFont val="宋体"/>
        <family val="3"/>
        <charset val="134"/>
      </rPr>
      <t>日本回来</t>
    </r>
    <phoneticPr fontId="70" type="noConversion"/>
  </si>
  <si>
    <r>
      <rPr>
        <sz val="11"/>
        <rFont val="宋体"/>
        <family val="3"/>
        <charset val="134"/>
      </rPr>
      <t>东京农工大学</t>
    </r>
    <phoneticPr fontId="70" type="noConversion"/>
  </si>
  <si>
    <r>
      <rPr>
        <sz val="11"/>
        <rFont val="宋体"/>
        <family val="3"/>
        <charset val="134"/>
      </rPr>
      <t>杨宇翔</t>
    </r>
    <phoneticPr fontId="70" type="noConversion"/>
  </si>
  <si>
    <r>
      <rPr>
        <sz val="11"/>
        <rFont val="宋体"/>
        <family val="3"/>
        <charset val="134"/>
      </rPr>
      <t>中国科学技术大学</t>
    </r>
    <phoneticPr fontId="70" type="noConversion"/>
  </si>
  <si>
    <r>
      <rPr>
        <sz val="11"/>
        <rFont val="宋体"/>
        <family val="3"/>
        <charset val="134"/>
      </rPr>
      <t>潘勉</t>
    </r>
    <phoneticPr fontId="70" type="noConversion"/>
  </si>
  <si>
    <r>
      <rPr>
        <sz val="11"/>
        <rFont val="宋体"/>
        <family val="3"/>
        <charset val="134"/>
      </rPr>
      <t>蒋洁</t>
    </r>
    <phoneticPr fontId="70" type="noConversion"/>
  </si>
  <si>
    <r>
      <rPr>
        <sz val="11"/>
        <rFont val="宋体"/>
        <family val="3"/>
        <charset val="134"/>
      </rPr>
      <t>史剑光</t>
    </r>
    <phoneticPr fontId="70" type="noConversion"/>
  </si>
  <si>
    <t>1986-6-18</t>
    <phoneticPr fontId="70" type="noConversion"/>
  </si>
  <si>
    <r>
      <rPr>
        <sz val="11"/>
        <rFont val="宋体"/>
        <family val="3"/>
        <charset val="134"/>
      </rPr>
      <t>杨国卿</t>
    </r>
    <phoneticPr fontId="70" type="noConversion"/>
  </si>
  <si>
    <r>
      <rPr>
        <sz val="11"/>
        <rFont val="宋体"/>
        <family val="3"/>
        <charset val="134"/>
      </rPr>
      <t>美国</t>
    </r>
    <r>
      <rPr>
        <sz val="11"/>
        <rFont val="time"/>
        <family val="1"/>
      </rPr>
      <t>2014.11</t>
    </r>
    <r>
      <rPr>
        <sz val="11"/>
        <rFont val="宋体"/>
        <family val="3"/>
        <charset val="134"/>
      </rPr>
      <t>（国外一年）</t>
    </r>
    <phoneticPr fontId="70" type="noConversion"/>
  </si>
  <si>
    <r>
      <rPr>
        <sz val="12"/>
        <rFont val="宋体"/>
        <family val="3"/>
        <charset val="134"/>
      </rPr>
      <t>副高</t>
    </r>
    <phoneticPr fontId="70" type="noConversion"/>
  </si>
  <si>
    <r>
      <rPr>
        <sz val="11"/>
        <rFont val="宋体"/>
        <family val="3"/>
        <charset val="134"/>
      </rPr>
      <t>中科院武汉物理与数学研究所</t>
    </r>
    <phoneticPr fontId="70" type="noConversion"/>
  </si>
  <si>
    <r>
      <rPr>
        <sz val="11"/>
        <rFont val="宋体"/>
        <family val="3"/>
        <charset val="134"/>
      </rPr>
      <t>博士后</t>
    </r>
    <phoneticPr fontId="70" type="noConversion"/>
  </si>
  <si>
    <r>
      <rPr>
        <sz val="11"/>
        <rFont val="宋体"/>
        <family val="3"/>
        <charset val="134"/>
      </rPr>
      <t>博士后之后有过短暂工作</t>
    </r>
    <phoneticPr fontId="70" type="noConversion"/>
  </si>
  <si>
    <r>
      <rPr>
        <sz val="11"/>
        <rFont val="宋体"/>
        <family val="3"/>
        <charset val="134"/>
      </rPr>
      <t>彭时林</t>
    </r>
    <phoneticPr fontId="70" type="noConversion"/>
  </si>
  <si>
    <r>
      <rPr>
        <sz val="11"/>
        <rFont val="宋体"/>
        <family val="3"/>
        <charset val="134"/>
      </rPr>
      <t>白兴宇</t>
    </r>
    <phoneticPr fontId="70" type="noConversion"/>
  </si>
  <si>
    <r>
      <rPr>
        <sz val="11"/>
        <rFont val="宋体"/>
        <family val="3"/>
        <charset val="134"/>
      </rPr>
      <t>姜煜</t>
    </r>
    <phoneticPr fontId="70" type="noConversion"/>
  </si>
  <si>
    <r>
      <rPr>
        <sz val="11"/>
        <rFont val="宋体"/>
        <family val="3"/>
        <charset val="134"/>
      </rPr>
      <t>吕帅帅</t>
    </r>
    <phoneticPr fontId="70" type="noConversion"/>
  </si>
  <si>
    <r>
      <rPr>
        <sz val="11"/>
        <rFont val="宋体"/>
        <family val="3"/>
        <charset val="134"/>
      </rPr>
      <t>西北工业大学</t>
    </r>
    <phoneticPr fontId="70" type="noConversion"/>
  </si>
  <si>
    <r>
      <rPr>
        <sz val="9"/>
        <rFont val="宋体"/>
        <family val="3"/>
        <charset val="134"/>
      </rPr>
      <t>秦会斌</t>
    </r>
    <phoneticPr fontId="70" type="noConversion"/>
  </si>
  <si>
    <r>
      <rPr>
        <sz val="9"/>
        <rFont val="宋体"/>
        <family val="3"/>
        <charset val="134"/>
      </rPr>
      <t>汉族</t>
    </r>
    <phoneticPr fontId="70" type="noConversion"/>
  </si>
  <si>
    <r>
      <rPr>
        <sz val="9"/>
        <rFont val="宋体"/>
        <family val="3"/>
        <charset val="134"/>
      </rPr>
      <t>男</t>
    </r>
    <phoneticPr fontId="70" type="noConversion"/>
  </si>
  <si>
    <r>
      <rPr>
        <sz val="9"/>
        <rFont val="宋体"/>
        <family val="3"/>
        <charset val="134"/>
      </rPr>
      <t>是</t>
    </r>
    <phoneticPr fontId="70" type="noConversion"/>
  </si>
  <si>
    <r>
      <rPr>
        <sz val="9"/>
        <rFont val="宋体"/>
        <family val="3"/>
        <charset val="134"/>
      </rPr>
      <t>教授</t>
    </r>
    <phoneticPr fontId="70" type="noConversion"/>
  </si>
  <si>
    <r>
      <rPr>
        <sz val="9"/>
        <rFont val="宋体"/>
        <family val="3"/>
        <charset val="134"/>
      </rPr>
      <t>专任教师</t>
    </r>
    <phoneticPr fontId="70" type="noConversion"/>
  </si>
  <si>
    <r>
      <rPr>
        <sz val="9"/>
        <rFont val="宋体"/>
        <family val="3"/>
        <charset val="134"/>
      </rPr>
      <t>正高</t>
    </r>
    <phoneticPr fontId="70" type="noConversion"/>
  </si>
  <si>
    <r>
      <rPr>
        <sz val="9"/>
        <rFont val="宋体"/>
        <family val="3"/>
        <charset val="134"/>
      </rPr>
      <t>电子科技大学</t>
    </r>
    <phoneticPr fontId="70" type="noConversion"/>
  </si>
  <si>
    <r>
      <rPr>
        <sz val="9"/>
        <rFont val="宋体"/>
        <family val="3"/>
        <charset val="134"/>
      </rPr>
      <t>博士</t>
    </r>
    <phoneticPr fontId="70" type="noConversion"/>
  </si>
  <si>
    <r>
      <rPr>
        <sz val="9"/>
        <rFont val="宋体"/>
        <family val="3"/>
        <charset val="134"/>
      </rPr>
      <t>杨翠蓉</t>
    </r>
    <phoneticPr fontId="70" type="noConversion"/>
  </si>
  <si>
    <r>
      <rPr>
        <sz val="9"/>
        <rFont val="宋体"/>
        <family val="3"/>
        <charset val="134"/>
      </rPr>
      <t>女</t>
    </r>
    <phoneticPr fontId="70" type="noConversion"/>
  </si>
  <si>
    <r>
      <rPr>
        <sz val="9"/>
        <rFont val="宋体"/>
        <family val="3"/>
        <charset val="134"/>
      </rPr>
      <t>否</t>
    </r>
    <phoneticPr fontId="70" type="noConversion"/>
  </si>
  <si>
    <r>
      <rPr>
        <sz val="9"/>
        <rFont val="宋体"/>
        <family val="3"/>
        <charset val="134"/>
      </rPr>
      <t>副教授</t>
    </r>
    <phoneticPr fontId="70" type="noConversion"/>
  </si>
  <si>
    <r>
      <rPr>
        <sz val="9"/>
        <rFont val="宋体"/>
        <family val="3"/>
        <charset val="134"/>
      </rPr>
      <t>副高</t>
    </r>
    <phoneticPr fontId="70" type="noConversion"/>
  </si>
  <si>
    <r>
      <rPr>
        <sz val="9"/>
        <rFont val="宋体"/>
        <family val="3"/>
        <charset val="134"/>
      </rPr>
      <t>洛阳工学院</t>
    </r>
    <phoneticPr fontId="70" type="noConversion"/>
  </si>
  <si>
    <r>
      <rPr>
        <sz val="9"/>
        <rFont val="宋体"/>
        <family val="3"/>
        <charset val="134"/>
      </rPr>
      <t>大学本科</t>
    </r>
    <phoneticPr fontId="70" type="noConversion"/>
  </si>
  <si>
    <r>
      <rPr>
        <sz val="9"/>
        <rFont val="宋体"/>
        <family val="3"/>
        <charset val="134"/>
      </rPr>
      <t>学士</t>
    </r>
    <phoneticPr fontId="70" type="noConversion"/>
  </si>
  <si>
    <r>
      <rPr>
        <sz val="9"/>
        <rFont val="宋体"/>
        <family val="3"/>
        <charset val="134"/>
      </rPr>
      <t>徐军明</t>
    </r>
    <phoneticPr fontId="70" type="noConversion"/>
  </si>
  <si>
    <r>
      <rPr>
        <sz val="9"/>
        <rFont val="宋体"/>
        <family val="3"/>
        <charset val="134"/>
      </rPr>
      <t>美国，</t>
    </r>
    <r>
      <rPr>
        <sz val="9"/>
        <rFont val="time"/>
        <family val="1"/>
      </rPr>
      <t>6</t>
    </r>
    <r>
      <rPr>
        <sz val="9"/>
        <rFont val="宋体"/>
        <family val="3"/>
        <charset val="134"/>
      </rPr>
      <t>个月</t>
    </r>
    <phoneticPr fontId="70" type="noConversion"/>
  </si>
  <si>
    <r>
      <rPr>
        <sz val="9"/>
        <rFont val="宋体"/>
        <family val="3"/>
        <charset val="134"/>
      </rPr>
      <t>浙江大学</t>
    </r>
    <phoneticPr fontId="70" type="noConversion"/>
  </si>
  <si>
    <r>
      <rPr>
        <sz val="9"/>
        <rFont val="宋体"/>
        <family val="3"/>
        <charset val="134"/>
      </rPr>
      <t>郑梁</t>
    </r>
    <phoneticPr fontId="70" type="noConversion"/>
  </si>
  <si>
    <r>
      <rPr>
        <sz val="9"/>
        <rFont val="宋体"/>
        <family val="3"/>
        <charset val="134"/>
      </rPr>
      <t>杭州电子科技大学</t>
    </r>
    <phoneticPr fontId="70" type="noConversion"/>
  </si>
  <si>
    <r>
      <rPr>
        <sz val="9"/>
        <rFont val="宋体"/>
        <family val="3"/>
        <charset val="134"/>
      </rPr>
      <t>硕士</t>
    </r>
    <phoneticPr fontId="70" type="noConversion"/>
  </si>
  <si>
    <r>
      <rPr>
        <sz val="9"/>
        <rFont val="宋体"/>
        <family val="3"/>
        <charset val="134"/>
      </rPr>
      <t>周继军</t>
    </r>
    <phoneticPr fontId="70" type="noConversion"/>
  </si>
  <si>
    <r>
      <rPr>
        <sz val="9"/>
        <rFont val="宋体"/>
        <family val="3"/>
        <charset val="134"/>
      </rPr>
      <t>教授级高工</t>
    </r>
    <phoneticPr fontId="70" type="noConversion"/>
  </si>
  <si>
    <r>
      <rPr>
        <sz val="9"/>
        <rFont val="宋体"/>
        <family val="3"/>
        <charset val="134"/>
      </rPr>
      <t>山东大学</t>
    </r>
    <phoneticPr fontId="70" type="noConversion"/>
  </si>
  <si>
    <r>
      <rPr>
        <sz val="9"/>
        <rFont val="宋体"/>
        <family val="3"/>
        <charset val="134"/>
      </rPr>
      <t>胡冀</t>
    </r>
    <phoneticPr fontId="70" type="noConversion"/>
  </si>
  <si>
    <r>
      <rPr>
        <sz val="9"/>
        <rFont val="宋体"/>
        <family val="3"/>
        <charset val="134"/>
      </rPr>
      <t>讲师</t>
    </r>
    <phoneticPr fontId="70" type="noConversion"/>
  </si>
  <si>
    <r>
      <rPr>
        <sz val="9"/>
        <rFont val="宋体"/>
        <family val="3"/>
        <charset val="134"/>
      </rPr>
      <t>中级</t>
    </r>
    <phoneticPr fontId="70" type="noConversion"/>
  </si>
  <si>
    <r>
      <rPr>
        <sz val="9"/>
        <rFont val="宋体"/>
        <family val="3"/>
        <charset val="134"/>
      </rPr>
      <t>高惠芳</t>
    </r>
    <phoneticPr fontId="70" type="noConversion"/>
  </si>
  <si>
    <r>
      <rPr>
        <sz val="9"/>
        <rFont val="宋体"/>
        <family val="3"/>
        <charset val="134"/>
      </rPr>
      <t>天津大学</t>
    </r>
    <phoneticPr fontId="70" type="noConversion"/>
  </si>
  <si>
    <r>
      <rPr>
        <sz val="9"/>
        <rFont val="宋体"/>
        <family val="3"/>
        <charset val="134"/>
      </rPr>
      <t>崔佳冬</t>
    </r>
    <phoneticPr fontId="70" type="noConversion"/>
  </si>
  <si>
    <r>
      <rPr>
        <sz val="9"/>
        <rFont val="宋体"/>
        <family val="3"/>
        <charset val="134"/>
      </rPr>
      <t>胡炜薇</t>
    </r>
    <phoneticPr fontId="70" type="noConversion"/>
  </si>
  <si>
    <r>
      <rPr>
        <sz val="9"/>
        <rFont val="宋体"/>
        <family val="3"/>
        <charset val="134"/>
      </rPr>
      <t>哈尔滨工程大学</t>
    </r>
    <phoneticPr fontId="70" type="noConversion"/>
  </si>
  <si>
    <r>
      <rPr>
        <sz val="9"/>
        <rFont val="宋体"/>
        <family val="3"/>
        <charset val="134"/>
      </rPr>
      <t>宋开新</t>
    </r>
    <phoneticPr fontId="70" type="noConversion"/>
  </si>
  <si>
    <r>
      <rPr>
        <sz val="9"/>
        <rFont val="宋体"/>
        <family val="3"/>
        <charset val="134"/>
      </rPr>
      <t>美国</t>
    </r>
    <r>
      <rPr>
        <sz val="9"/>
        <rFont val="time"/>
        <family val="1"/>
      </rPr>
      <t>2013.08</t>
    </r>
    <r>
      <rPr>
        <sz val="9"/>
        <rFont val="宋体"/>
        <family val="3"/>
        <charset val="134"/>
      </rPr>
      <t>，</t>
    </r>
    <r>
      <rPr>
        <sz val="9"/>
        <rFont val="time"/>
        <family val="1"/>
      </rPr>
      <t>1</t>
    </r>
    <r>
      <rPr>
        <sz val="9"/>
        <rFont val="宋体"/>
        <family val="3"/>
        <charset val="134"/>
      </rPr>
      <t>年出</t>
    </r>
    <phoneticPr fontId="70" type="noConversion"/>
  </si>
  <si>
    <r>
      <rPr>
        <sz val="9"/>
        <rFont val="宋体"/>
        <family val="3"/>
        <charset val="134"/>
      </rPr>
      <t>黄海云</t>
    </r>
    <phoneticPr fontId="70" type="noConversion"/>
  </si>
  <si>
    <r>
      <rPr>
        <sz val="9"/>
        <rFont val="宋体"/>
        <family val="3"/>
        <charset val="134"/>
      </rPr>
      <t>苗族</t>
    </r>
    <phoneticPr fontId="70" type="noConversion"/>
  </si>
  <si>
    <r>
      <rPr>
        <sz val="9"/>
        <rFont val="宋体"/>
        <family val="3"/>
        <charset val="134"/>
      </rPr>
      <t>贵州大学</t>
    </r>
    <phoneticPr fontId="70" type="noConversion"/>
  </si>
  <si>
    <r>
      <rPr>
        <sz val="9"/>
        <rFont val="宋体"/>
        <family val="3"/>
        <charset val="134"/>
      </rPr>
      <t>邵李焕</t>
    </r>
    <phoneticPr fontId="70" type="noConversion"/>
  </si>
  <si>
    <r>
      <rPr>
        <sz val="9"/>
        <rFont val="宋体"/>
        <family val="3"/>
        <charset val="134"/>
      </rPr>
      <t>应智花</t>
    </r>
    <phoneticPr fontId="70" type="noConversion"/>
  </si>
  <si>
    <r>
      <rPr>
        <sz val="9"/>
        <rFont val="宋体"/>
        <family val="3"/>
        <charset val="134"/>
      </rPr>
      <t>武军</t>
    </r>
    <phoneticPr fontId="70" type="noConversion"/>
  </si>
  <si>
    <r>
      <rPr>
        <sz val="9"/>
        <rFont val="宋体"/>
        <family val="3"/>
        <charset val="134"/>
      </rPr>
      <t>美国</t>
    </r>
    <r>
      <rPr>
        <sz val="9"/>
        <rFont val="time"/>
        <family val="1"/>
      </rPr>
      <t>2013.12</t>
    </r>
    <r>
      <rPr>
        <sz val="9"/>
        <rFont val="宋体"/>
        <family val="3"/>
        <charset val="134"/>
      </rPr>
      <t>，</t>
    </r>
    <r>
      <rPr>
        <sz val="9"/>
        <rFont val="time"/>
        <family val="1"/>
      </rPr>
      <t>6</t>
    </r>
    <r>
      <rPr>
        <sz val="9"/>
        <rFont val="宋体"/>
        <family val="3"/>
        <charset val="134"/>
      </rPr>
      <t>个月出</t>
    </r>
    <phoneticPr fontId="70" type="noConversion"/>
  </si>
  <si>
    <r>
      <rPr>
        <sz val="9"/>
        <rFont val="宋体"/>
        <family val="3"/>
        <charset val="134"/>
      </rPr>
      <t>西安电子科技大学</t>
    </r>
    <phoneticPr fontId="70" type="noConversion"/>
  </si>
  <si>
    <r>
      <rPr>
        <sz val="9"/>
        <rFont val="宋体"/>
        <family val="3"/>
        <charset val="134"/>
      </rPr>
      <t>郑晓隆</t>
    </r>
    <phoneticPr fontId="70" type="noConversion"/>
  </si>
  <si>
    <r>
      <rPr>
        <sz val="9"/>
        <rFont val="宋体"/>
        <family val="3"/>
        <charset val="134"/>
      </rPr>
      <t>中科院自动化所</t>
    </r>
    <phoneticPr fontId="70" type="noConversion"/>
  </si>
  <si>
    <r>
      <rPr>
        <sz val="9"/>
        <rFont val="宋体"/>
        <family val="3"/>
        <charset val="134"/>
      </rPr>
      <t>邓江峡</t>
    </r>
    <phoneticPr fontId="70" type="noConversion"/>
  </si>
  <si>
    <r>
      <rPr>
        <sz val="9"/>
        <rFont val="宋体"/>
        <family val="3"/>
        <charset val="134"/>
      </rPr>
      <t>美国</t>
    </r>
    <r>
      <rPr>
        <sz val="9"/>
        <rFont val="time"/>
        <family val="1"/>
      </rPr>
      <t>2014</t>
    </r>
    <r>
      <rPr>
        <sz val="9"/>
        <rFont val="宋体"/>
        <family val="3"/>
        <charset val="134"/>
      </rPr>
      <t>出，</t>
    </r>
    <r>
      <rPr>
        <sz val="9"/>
        <rFont val="time"/>
        <family val="1"/>
      </rPr>
      <t>1</t>
    </r>
    <r>
      <rPr>
        <sz val="9"/>
        <rFont val="宋体"/>
        <family val="3"/>
        <charset val="134"/>
      </rPr>
      <t>年</t>
    </r>
    <phoneticPr fontId="70" type="noConversion"/>
  </si>
  <si>
    <r>
      <rPr>
        <sz val="9"/>
        <rFont val="宋体"/>
        <family val="3"/>
        <charset val="134"/>
      </rPr>
      <t>张阳</t>
    </r>
    <phoneticPr fontId="70" type="noConversion"/>
  </si>
  <si>
    <r>
      <rPr>
        <sz val="9"/>
        <rFont val="宋体"/>
        <family val="3"/>
        <charset val="134"/>
      </rPr>
      <t>海外背景</t>
    </r>
    <phoneticPr fontId="70" type="noConversion"/>
  </si>
  <si>
    <r>
      <rPr>
        <sz val="9"/>
        <rFont val="宋体"/>
        <family val="3"/>
        <charset val="134"/>
      </rPr>
      <t>研究员</t>
    </r>
    <phoneticPr fontId="70" type="noConversion"/>
  </si>
  <si>
    <r>
      <rPr>
        <sz val="9"/>
        <rFont val="宋体"/>
        <family val="3"/>
        <charset val="134"/>
      </rPr>
      <t>北京工业大学</t>
    </r>
    <phoneticPr fontId="70" type="noConversion"/>
  </si>
  <si>
    <r>
      <rPr>
        <sz val="9"/>
        <rFont val="宋体"/>
        <family val="3"/>
        <charset val="134"/>
      </rPr>
      <t>郑鹏</t>
    </r>
    <phoneticPr fontId="70" type="noConversion"/>
  </si>
  <si>
    <r>
      <rPr>
        <sz val="9"/>
        <rFont val="宋体"/>
        <family val="3"/>
        <charset val="134"/>
      </rPr>
      <t>江源</t>
    </r>
    <phoneticPr fontId="70" type="noConversion"/>
  </si>
  <si>
    <r>
      <rPr>
        <sz val="9"/>
        <rFont val="宋体"/>
        <family val="3"/>
        <charset val="134"/>
      </rPr>
      <t>东南大学</t>
    </r>
    <phoneticPr fontId="70" type="noConversion"/>
  </si>
  <si>
    <r>
      <rPr>
        <sz val="9"/>
        <color indexed="8"/>
        <rFont val="宋体"/>
        <family val="3"/>
        <charset val="134"/>
      </rPr>
      <t>胡永才</t>
    </r>
    <phoneticPr fontId="70" type="noConversion"/>
  </si>
  <si>
    <r>
      <rPr>
        <sz val="9"/>
        <color indexed="8"/>
        <rFont val="宋体"/>
        <family val="3"/>
        <charset val="134"/>
      </rPr>
      <t>国家级</t>
    </r>
    <phoneticPr fontId="70" type="noConversion"/>
  </si>
  <si>
    <r>
      <rPr>
        <sz val="9"/>
        <rFont val="宋体"/>
        <family val="3"/>
        <charset val="134"/>
      </rPr>
      <t>法国斯特拉斯堡大学</t>
    </r>
    <phoneticPr fontId="70" type="noConversion"/>
  </si>
  <si>
    <r>
      <rPr>
        <sz val="9"/>
        <rFont val="宋体"/>
        <family val="3"/>
        <charset val="134"/>
      </rPr>
      <t>盛卫琴</t>
    </r>
    <phoneticPr fontId="70" type="noConversion"/>
  </si>
  <si>
    <r>
      <rPr>
        <sz val="9"/>
        <rFont val="宋体"/>
        <family val="3"/>
        <charset val="134"/>
      </rPr>
      <t>苏州大学</t>
    </r>
    <phoneticPr fontId="70" type="noConversion"/>
  </si>
  <si>
    <r>
      <rPr>
        <sz val="9"/>
        <rFont val="宋体"/>
        <family val="3"/>
        <charset val="134"/>
      </rPr>
      <t>郑辉</t>
    </r>
    <phoneticPr fontId="70" type="noConversion"/>
  </si>
  <si>
    <r>
      <rPr>
        <sz val="11"/>
        <rFont val="宋体"/>
        <family val="3"/>
        <charset val="134"/>
      </rPr>
      <t>环境</t>
    </r>
    <phoneticPr fontId="70" type="noConversion"/>
  </si>
  <si>
    <r>
      <rPr>
        <sz val="11"/>
        <rFont val="宋体"/>
        <family val="3"/>
        <charset val="134"/>
      </rPr>
      <t>顾海涛</t>
    </r>
    <phoneticPr fontId="70" type="noConversion"/>
  </si>
  <si>
    <r>
      <rPr>
        <sz val="11"/>
        <rFont val="宋体"/>
        <family val="3"/>
        <charset val="134"/>
      </rPr>
      <t>逯鑫淼</t>
    </r>
    <phoneticPr fontId="70" type="noConversion"/>
  </si>
  <si>
    <r>
      <rPr>
        <sz val="11"/>
        <rFont val="宋体"/>
        <family val="3"/>
        <charset val="134"/>
      </rPr>
      <t>中国科学院光学精密机械研究所</t>
    </r>
    <phoneticPr fontId="70" type="noConversion"/>
  </si>
  <si>
    <r>
      <rPr>
        <sz val="11"/>
        <rFont val="宋体"/>
        <family val="3"/>
        <charset val="134"/>
      </rPr>
      <t>辛青</t>
    </r>
    <phoneticPr fontId="70" type="noConversion"/>
  </si>
  <si>
    <t>1981-5-23</t>
    <phoneticPr fontId="70" type="noConversion"/>
  </si>
  <si>
    <r>
      <rPr>
        <sz val="11"/>
        <rFont val="宋体"/>
        <family val="3"/>
        <charset val="134"/>
      </rPr>
      <t>郭凌伟</t>
    </r>
    <phoneticPr fontId="70" type="noConversion"/>
  </si>
  <si>
    <t>1976-4-8</t>
    <phoneticPr fontId="70" type="noConversion"/>
  </si>
  <si>
    <r>
      <rPr>
        <sz val="11"/>
        <rFont val="宋体"/>
        <family val="3"/>
        <charset val="134"/>
      </rPr>
      <t>赵巨峰</t>
    </r>
    <phoneticPr fontId="70" type="noConversion"/>
  </si>
  <si>
    <t>1985-4-27</t>
    <phoneticPr fontId="70" type="noConversion"/>
  </si>
  <si>
    <r>
      <rPr>
        <sz val="11"/>
        <rFont val="宋体"/>
        <family val="3"/>
        <charset val="134"/>
      </rPr>
      <t>林君</t>
    </r>
    <phoneticPr fontId="70" type="noConversion"/>
  </si>
  <si>
    <r>
      <rPr>
        <sz val="11"/>
        <rFont val="宋体"/>
        <family val="3"/>
        <charset val="134"/>
      </rPr>
      <t>张辉朝</t>
    </r>
    <phoneticPr fontId="70" type="noConversion"/>
  </si>
  <si>
    <r>
      <rPr>
        <sz val="10.5"/>
        <rFont val="宋体"/>
        <family val="3"/>
        <charset val="134"/>
      </rPr>
      <t>公晓丽</t>
    </r>
  </si>
  <si>
    <r>
      <rPr>
        <sz val="11"/>
        <rFont val="宋体"/>
        <family val="3"/>
        <charset val="134"/>
      </rPr>
      <t>汉族</t>
    </r>
  </si>
  <si>
    <r>
      <rPr>
        <sz val="10.5"/>
        <rFont val="宋体"/>
        <family val="3"/>
        <charset val="134"/>
      </rPr>
      <t>王维平</t>
    </r>
  </si>
  <si>
    <r>
      <rPr>
        <sz val="12"/>
        <rFont val="宋体"/>
        <family val="3"/>
        <charset val="134"/>
      </rPr>
      <t>高级工程师</t>
    </r>
    <phoneticPr fontId="70" type="noConversion"/>
  </si>
  <si>
    <r>
      <rPr>
        <sz val="12"/>
        <rFont val="宋体"/>
        <family val="3"/>
        <charset val="134"/>
      </rPr>
      <t>工程</t>
    </r>
    <phoneticPr fontId="70" type="noConversion"/>
  </si>
  <si>
    <r>
      <rPr>
        <sz val="12"/>
        <rFont val="宋体"/>
        <family val="3"/>
        <charset val="134"/>
      </rPr>
      <t>长春光机学院</t>
    </r>
    <phoneticPr fontId="70" type="noConversion"/>
  </si>
  <si>
    <r>
      <rPr>
        <sz val="12"/>
        <rFont val="宋体"/>
        <family val="3"/>
        <charset val="134"/>
      </rPr>
      <t>学士</t>
    </r>
    <phoneticPr fontId="70" type="noConversion"/>
  </si>
  <si>
    <r>
      <rPr>
        <sz val="11"/>
        <rFont val="宋体"/>
        <family val="3"/>
        <charset val="134"/>
      </rPr>
      <t>臧月</t>
    </r>
    <phoneticPr fontId="70" type="noConversion"/>
  </si>
  <si>
    <r>
      <rPr>
        <sz val="11"/>
        <color indexed="8"/>
        <rFont val="宋体"/>
        <family val="3"/>
        <charset val="134"/>
      </rPr>
      <t>侯昌伦</t>
    </r>
    <phoneticPr fontId="70" type="noConversion"/>
  </si>
  <si>
    <r>
      <rPr>
        <sz val="11"/>
        <rFont val="宋体"/>
        <family val="3"/>
        <charset val="134"/>
      </rPr>
      <t>崔光茫</t>
    </r>
    <phoneticPr fontId="70" type="noConversion"/>
  </si>
  <si>
    <r>
      <rPr>
        <sz val="12"/>
        <rFont val="宋体"/>
        <family val="3"/>
        <charset val="134"/>
      </rPr>
      <t>天线</t>
    </r>
    <phoneticPr fontId="70" type="noConversion"/>
  </si>
  <si>
    <r>
      <rPr>
        <sz val="10.5"/>
        <rFont val="宋体"/>
        <family val="3"/>
        <charset val="134"/>
      </rPr>
      <t>官伯然</t>
    </r>
    <phoneticPr fontId="70" type="noConversion"/>
  </si>
  <si>
    <r>
      <rPr>
        <sz val="12"/>
        <rFont val="宋体"/>
        <family val="3"/>
        <charset val="134"/>
      </rPr>
      <t>教授</t>
    </r>
  </si>
  <si>
    <r>
      <rPr>
        <sz val="12"/>
        <rFont val="宋体"/>
        <family val="3"/>
        <charset val="134"/>
      </rPr>
      <t>正高</t>
    </r>
    <phoneticPr fontId="70" type="noConversion"/>
  </si>
  <si>
    <r>
      <rPr>
        <sz val="10.5"/>
        <rFont val="宋体"/>
        <family val="3"/>
        <charset val="134"/>
      </rPr>
      <t>方志华</t>
    </r>
  </si>
  <si>
    <r>
      <rPr>
        <sz val="12"/>
        <rFont val="宋体"/>
        <family val="3"/>
        <charset val="134"/>
      </rPr>
      <t>助教</t>
    </r>
    <phoneticPr fontId="70" type="noConversion"/>
  </si>
  <si>
    <r>
      <rPr>
        <sz val="12"/>
        <rFont val="宋体"/>
        <family val="3"/>
        <charset val="134"/>
      </rPr>
      <t>杭州电子科技大学</t>
    </r>
    <phoneticPr fontId="70" type="noConversion"/>
  </si>
  <si>
    <r>
      <rPr>
        <sz val="12"/>
        <rFont val="宋体"/>
        <family val="3"/>
        <charset val="134"/>
      </rPr>
      <t>大学本科</t>
    </r>
  </si>
  <si>
    <r>
      <rPr>
        <sz val="10.5"/>
        <rFont val="宋体"/>
        <family val="3"/>
        <charset val="134"/>
      </rPr>
      <t>耿友林</t>
    </r>
  </si>
  <si>
    <r>
      <rPr>
        <sz val="12"/>
        <rFont val="宋体"/>
        <family val="3"/>
        <charset val="134"/>
      </rPr>
      <t>西安电子科技大学</t>
    </r>
    <phoneticPr fontId="70" type="noConversion"/>
  </si>
  <si>
    <r>
      <rPr>
        <sz val="12"/>
        <rFont val="宋体"/>
        <family val="3"/>
        <charset val="134"/>
      </rPr>
      <t>博士</t>
    </r>
  </si>
  <si>
    <r>
      <rPr>
        <sz val="12"/>
        <rFont val="宋体"/>
        <family val="3"/>
        <charset val="134"/>
      </rPr>
      <t>博士</t>
    </r>
    <phoneticPr fontId="70" type="noConversion"/>
  </si>
  <si>
    <r>
      <rPr>
        <sz val="10.5"/>
        <rFont val="宋体"/>
        <family val="3"/>
        <charset val="134"/>
      </rPr>
      <t>项铁铭</t>
    </r>
  </si>
  <si>
    <r>
      <rPr>
        <sz val="10.5"/>
        <rFont val="宋体"/>
        <family val="3"/>
        <charset val="134"/>
      </rPr>
      <t>海外</t>
    </r>
    <phoneticPr fontId="70" type="noConversion"/>
  </si>
  <si>
    <r>
      <rPr>
        <sz val="12"/>
        <rFont val="宋体"/>
        <family val="3"/>
        <charset val="134"/>
      </rPr>
      <t>西安电子科技大学</t>
    </r>
    <phoneticPr fontId="70" type="noConversion"/>
  </si>
  <si>
    <r>
      <rPr>
        <sz val="12"/>
        <rFont val="宋体"/>
        <family val="3"/>
        <charset val="134"/>
      </rPr>
      <t>博士后</t>
    </r>
  </si>
  <si>
    <r>
      <rPr>
        <sz val="12"/>
        <rFont val="宋体"/>
        <family val="3"/>
        <charset val="134"/>
      </rPr>
      <t>博士</t>
    </r>
    <phoneticPr fontId="70" type="noConversion"/>
  </si>
  <si>
    <r>
      <rPr>
        <sz val="10.5"/>
        <rFont val="宋体"/>
        <family val="3"/>
        <charset val="134"/>
      </rPr>
      <t>杜铁钧</t>
    </r>
  </si>
  <si>
    <r>
      <rPr>
        <sz val="10.5"/>
        <rFont val="宋体"/>
        <family val="3"/>
        <charset val="134"/>
      </rPr>
      <t>吴爱婷</t>
    </r>
  </si>
  <si>
    <r>
      <rPr>
        <sz val="12"/>
        <rFont val="宋体"/>
        <family val="3"/>
        <charset val="134"/>
      </rPr>
      <t>博士研究生</t>
    </r>
    <phoneticPr fontId="70" type="noConversion"/>
  </si>
  <si>
    <r>
      <rPr>
        <sz val="10.5"/>
        <rFont val="宋体"/>
        <family val="3"/>
        <charset val="134"/>
      </rPr>
      <t>张忠海</t>
    </r>
  </si>
  <si>
    <r>
      <rPr>
        <sz val="12"/>
        <rFont val="宋体"/>
        <family val="3"/>
        <charset val="134"/>
      </rPr>
      <t>汉族</t>
    </r>
    <phoneticPr fontId="70" type="noConversion"/>
  </si>
  <si>
    <r>
      <rPr>
        <sz val="12"/>
        <rFont val="宋体"/>
        <family val="3"/>
        <charset val="134"/>
      </rPr>
      <t>男</t>
    </r>
    <phoneticPr fontId="70" type="noConversion"/>
  </si>
  <si>
    <r>
      <rPr>
        <sz val="12"/>
        <rFont val="宋体"/>
        <family val="3"/>
        <charset val="134"/>
      </rPr>
      <t>是</t>
    </r>
    <phoneticPr fontId="70" type="noConversion"/>
  </si>
  <si>
    <r>
      <rPr>
        <sz val="12"/>
        <rFont val="宋体"/>
        <family val="3"/>
        <charset val="134"/>
      </rPr>
      <t>讲师</t>
    </r>
    <phoneticPr fontId="70" type="noConversion"/>
  </si>
  <si>
    <r>
      <rPr>
        <sz val="12"/>
        <rFont val="宋体"/>
        <family val="3"/>
        <charset val="134"/>
      </rPr>
      <t>专任教师</t>
    </r>
    <phoneticPr fontId="70" type="noConversion"/>
  </si>
  <si>
    <r>
      <rPr>
        <sz val="12"/>
        <rFont val="宋体"/>
        <family val="3"/>
        <charset val="134"/>
      </rPr>
      <t>中级</t>
    </r>
    <phoneticPr fontId="70" type="noConversion"/>
  </si>
  <si>
    <r>
      <rPr>
        <sz val="12"/>
        <rFont val="宋体"/>
        <family val="3"/>
        <charset val="134"/>
      </rPr>
      <t>西安电子科技大学</t>
    </r>
    <phoneticPr fontId="70" type="noConversion"/>
  </si>
  <si>
    <r>
      <rPr>
        <sz val="12"/>
        <rFont val="宋体"/>
        <family val="3"/>
        <charset val="134"/>
      </rPr>
      <t>博士</t>
    </r>
    <phoneticPr fontId="70" type="noConversion"/>
  </si>
  <si>
    <r>
      <rPr>
        <sz val="10.5"/>
        <rFont val="宋体"/>
        <family val="3"/>
        <charset val="134"/>
      </rPr>
      <t>钱志华</t>
    </r>
  </si>
  <si>
    <r>
      <rPr>
        <sz val="10.5"/>
        <rFont val="宋体"/>
        <family val="3"/>
        <charset val="134"/>
      </rPr>
      <t>海外</t>
    </r>
    <phoneticPr fontId="70" type="noConversion"/>
  </si>
  <si>
    <r>
      <rPr>
        <sz val="12"/>
        <rFont val="宋体"/>
        <family val="3"/>
        <charset val="134"/>
      </rPr>
      <t>南京理工大学</t>
    </r>
    <phoneticPr fontId="70" type="noConversion"/>
  </si>
  <si>
    <r>
      <rPr>
        <sz val="10.5"/>
        <rFont val="宋体"/>
        <family val="3"/>
        <charset val="134"/>
      </rPr>
      <t>骆新江</t>
    </r>
  </si>
  <si>
    <r>
      <rPr>
        <sz val="12"/>
        <rFont val="宋体"/>
        <family val="3"/>
        <charset val="134"/>
      </rPr>
      <t>河北工业大学</t>
    </r>
    <phoneticPr fontId="70" type="noConversion"/>
  </si>
  <si>
    <r>
      <rPr>
        <sz val="10.5"/>
        <rFont val="宋体"/>
        <family val="3"/>
        <charset val="134"/>
      </rPr>
      <t>彭亮</t>
    </r>
    <phoneticPr fontId="70" type="noConversion"/>
  </si>
  <si>
    <r>
      <rPr>
        <sz val="10.5"/>
        <rFont val="宋体"/>
        <family val="3"/>
        <charset val="134"/>
      </rPr>
      <t>海外</t>
    </r>
    <phoneticPr fontId="70" type="noConversion"/>
  </si>
  <si>
    <r>
      <rPr>
        <sz val="12"/>
        <rFont val="宋体"/>
        <family val="3"/>
        <charset val="134"/>
      </rPr>
      <t>副研究员</t>
    </r>
    <phoneticPr fontId="70" type="noConversion"/>
  </si>
  <si>
    <r>
      <rPr>
        <sz val="10.5"/>
        <rFont val="宋体"/>
        <family val="3"/>
        <charset val="134"/>
      </rPr>
      <t>代喜望</t>
    </r>
    <phoneticPr fontId="70" type="noConversion"/>
  </si>
  <si>
    <r>
      <t>1983</t>
    </r>
    <r>
      <rPr>
        <sz val="11"/>
        <color indexed="8"/>
        <rFont val="time"/>
        <family val="1"/>
      </rPr>
      <t>-1-4</t>
    </r>
    <phoneticPr fontId="70" type="noConversion"/>
  </si>
  <si>
    <r>
      <rPr>
        <sz val="11"/>
        <rFont val="宋体"/>
        <family val="3"/>
        <charset val="134"/>
      </rPr>
      <t>袁博</t>
    </r>
    <phoneticPr fontId="70" type="noConversion"/>
  </si>
  <si>
    <r>
      <rPr>
        <sz val="11"/>
        <rFont val="宋体"/>
        <family val="3"/>
        <charset val="134"/>
      </rPr>
      <t>张晓红</t>
    </r>
    <phoneticPr fontId="70" type="noConversion"/>
  </si>
  <si>
    <r>
      <rPr>
        <sz val="11"/>
        <rFont val="宋体"/>
        <family val="3"/>
        <charset val="134"/>
      </rPr>
      <t>工程师</t>
    </r>
    <phoneticPr fontId="70" type="noConversion"/>
  </si>
  <si>
    <r>
      <rPr>
        <sz val="11"/>
        <rFont val="宋体"/>
        <family val="3"/>
        <charset val="134"/>
      </rPr>
      <t>工程</t>
    </r>
    <phoneticPr fontId="70" type="noConversion"/>
  </si>
  <si>
    <r>
      <rPr>
        <sz val="11"/>
        <rFont val="宋体"/>
        <family val="3"/>
        <charset val="134"/>
      </rPr>
      <t>罗国清</t>
    </r>
    <phoneticPr fontId="70" type="noConversion"/>
  </si>
  <si>
    <r>
      <rPr>
        <sz val="11"/>
        <rFont val="宋体"/>
        <family val="3"/>
        <charset val="134"/>
      </rPr>
      <t>潘玉剑</t>
    </r>
    <phoneticPr fontId="70" type="noConversion"/>
  </si>
  <si>
    <r>
      <rPr>
        <sz val="11"/>
        <rFont val="宋体"/>
        <family val="3"/>
        <charset val="134"/>
      </rPr>
      <t>国防科学技术大学</t>
    </r>
    <phoneticPr fontId="70" type="noConversion"/>
  </si>
  <si>
    <r>
      <rPr>
        <sz val="11"/>
        <rFont val="宋体"/>
        <family val="3"/>
        <charset val="134"/>
      </rPr>
      <t>尹川</t>
    </r>
    <phoneticPr fontId="70" type="noConversion"/>
  </si>
  <si>
    <r>
      <rPr>
        <sz val="11"/>
        <rFont val="宋体"/>
        <family val="3"/>
        <charset val="134"/>
      </rPr>
      <t>南京邮电大学</t>
    </r>
    <phoneticPr fontId="70" type="noConversion"/>
  </si>
  <si>
    <t>团队</t>
  </si>
  <si>
    <t>合计</t>
  </si>
  <si>
    <t>标准课时</t>
    <phoneticPr fontId="3" type="noConversion"/>
  </si>
  <si>
    <t>业绩点</t>
    <phoneticPr fontId="3" type="noConversion"/>
  </si>
  <si>
    <t>本科总计</t>
    <phoneticPr fontId="3" type="noConversion"/>
  </si>
  <si>
    <t>非标志性成果业绩点（含竞赛）</t>
    <phoneticPr fontId="82" type="noConversion"/>
  </si>
  <si>
    <t>研究生授课业绩点</t>
  </si>
  <si>
    <t>其他</t>
    <phoneticPr fontId="82" type="noConversion"/>
  </si>
  <si>
    <t>裘哲勇（理学院）</t>
    <phoneticPr fontId="82" type="noConversion"/>
  </si>
  <si>
    <t>研电赛（组织补贴-划给陈瑾老师后余额）</t>
  </si>
  <si>
    <t>标准课时</t>
    <phoneticPr fontId="82" type="noConversion"/>
  </si>
  <si>
    <t>研究生总计</t>
    <phoneticPr fontId="3" type="noConversion"/>
  </si>
  <si>
    <t>双肩挑</t>
    <phoneticPr fontId="3" type="noConversion"/>
  </si>
  <si>
    <t>41806</t>
  </si>
  <si>
    <t>41855</t>
  </si>
  <si>
    <t>41876</t>
  </si>
  <si>
    <t>41861</t>
  </si>
  <si>
    <t>41848</t>
  </si>
  <si>
    <t>受聘教师岗位人员总数，不包括新老师，</t>
    <phoneticPr fontId="82" type="noConversion"/>
  </si>
  <si>
    <t>学院教师平均教学工作量</t>
    <phoneticPr fontId="82" type="noConversion"/>
  </si>
  <si>
    <r>
      <t>S</t>
    </r>
    <r>
      <rPr>
        <sz val="10"/>
        <color indexed="8"/>
        <rFont val="宋体"/>
        <family val="3"/>
        <charset val="134"/>
      </rPr>
      <t>1</t>
    </r>
    <phoneticPr fontId="3" type="noConversion"/>
  </si>
  <si>
    <t>S1封顶</t>
    <phoneticPr fontId="3" type="noConversion"/>
  </si>
  <si>
    <t>小计</t>
    <phoneticPr fontId="3" type="noConversion"/>
  </si>
  <si>
    <t>41752</t>
  </si>
  <si>
    <t>41748</t>
  </si>
  <si>
    <t>41756</t>
  </si>
  <si>
    <t>40028</t>
  </si>
  <si>
    <t>41780</t>
  </si>
  <si>
    <t>40139</t>
  </si>
  <si>
    <t>05022</t>
  </si>
  <si>
    <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-201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-02</t>
    </r>
    <phoneticPr fontId="25" type="noConversion"/>
  </si>
  <si>
    <r>
      <t>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-201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-01</t>
    </r>
    <phoneticPr fontId="25" type="noConversion"/>
  </si>
  <si>
    <t>本人提出不参与</t>
    <phoneticPr fontId="25" type="noConversion"/>
  </si>
  <si>
    <t>本人提出不参与</t>
    <phoneticPr fontId="25" type="noConversion"/>
  </si>
  <si>
    <t>本人提出不参与</t>
    <phoneticPr fontId="25" type="noConversion"/>
  </si>
  <si>
    <t>出国</t>
    <phoneticPr fontId="25" type="noConversion"/>
  </si>
  <si>
    <t>国际班，没有学评教，取学院平均值</t>
    <phoneticPr fontId="25" type="noConversion"/>
  </si>
  <si>
    <t>副教授</t>
    <phoneticPr fontId="25" type="noConversion"/>
  </si>
  <si>
    <t>专任教师</t>
    <phoneticPr fontId="25" type="noConversion"/>
  </si>
  <si>
    <t>副高</t>
    <phoneticPr fontId="25" type="noConversion"/>
  </si>
  <si>
    <t>系列</t>
    <phoneticPr fontId="25" type="noConversion"/>
  </si>
  <si>
    <t>教授</t>
    <phoneticPr fontId="25" type="noConversion"/>
  </si>
  <si>
    <t>40091</t>
  </si>
  <si>
    <t>A</t>
    <phoneticPr fontId="21" type="noConversion"/>
  </si>
  <si>
    <t>B</t>
    <phoneticPr fontId="21" type="noConversion"/>
  </si>
  <si>
    <t>C</t>
    <phoneticPr fontId="21" type="noConversion"/>
  </si>
  <si>
    <t>B</t>
    <phoneticPr fontId="3" type="noConversion"/>
  </si>
  <si>
    <t>D</t>
    <phoneticPr fontId="3" type="noConversion"/>
  </si>
  <si>
    <t>A</t>
    <phoneticPr fontId="3" type="noConversion"/>
  </si>
  <si>
    <t>C</t>
    <phoneticPr fontId="3" type="noConversion"/>
  </si>
  <si>
    <r>
      <t>2</t>
    </r>
    <r>
      <rPr>
        <sz val="11"/>
        <rFont val="宋体"/>
        <family val="3"/>
        <charset val="134"/>
      </rPr>
      <t>016年11月入职，前面休产假</t>
    </r>
    <phoneticPr fontId="25" type="noConversion"/>
  </si>
  <si>
    <t>2016年5月入职</t>
    <phoneticPr fontId="25" type="noConversion"/>
  </si>
  <si>
    <t>工程系列不参加</t>
    <phoneticPr fontId="25" type="noConversion"/>
  </si>
  <si>
    <r>
      <t>2</t>
    </r>
    <r>
      <rPr>
        <sz val="11"/>
        <rFont val="宋体"/>
        <family val="3"/>
        <charset val="134"/>
      </rPr>
      <t>016年下半年归属电子</t>
    </r>
    <phoneticPr fontId="25" type="noConversion"/>
  </si>
  <si>
    <t>学术假</t>
    <phoneticPr fontId="25" type="noConversion"/>
  </si>
  <si>
    <t>副教授</t>
    <phoneticPr fontId="25" type="noConversion"/>
  </si>
  <si>
    <t>副高</t>
    <phoneticPr fontId="25" type="noConversion"/>
  </si>
  <si>
    <t>A</t>
  </si>
  <si>
    <t>B</t>
  </si>
  <si>
    <t>C</t>
  </si>
  <si>
    <r>
      <rPr>
        <sz val="11"/>
        <rFont val="宋体"/>
        <family val="3"/>
        <charset val="134"/>
      </rPr>
      <t>正高</t>
    </r>
  </si>
  <si>
    <r>
      <rPr>
        <sz val="11"/>
        <rFont val="宋体"/>
        <family val="3"/>
        <charset val="134"/>
      </rPr>
      <t>每年教学学时数低于</t>
    </r>
    <r>
      <rPr>
        <sz val="11"/>
        <rFont val="Times New Roman"/>
        <family val="1"/>
      </rPr>
      <t>32</t>
    </r>
    <r>
      <rPr>
        <sz val="11"/>
        <rFont val="宋体"/>
        <family val="3"/>
        <charset val="134"/>
      </rPr>
      <t>学时，考核为</t>
    </r>
    <r>
      <rPr>
        <sz val="11"/>
        <rFont val="Times New Roman"/>
        <family val="1"/>
      </rPr>
      <t>D</t>
    </r>
    <phoneticPr fontId="3" type="noConversion"/>
  </si>
  <si>
    <r>
      <rPr>
        <sz val="11"/>
        <rFont val="宋体"/>
        <family val="3"/>
        <charset val="134"/>
      </rPr>
      <t>陈龙</t>
    </r>
  </si>
  <si>
    <r>
      <rPr>
        <sz val="11"/>
        <rFont val="宋体"/>
        <family val="3"/>
        <charset val="134"/>
      </rPr>
      <t>副高</t>
    </r>
  </si>
  <si>
    <r>
      <t>S3</t>
    </r>
    <r>
      <rPr>
        <sz val="11"/>
        <rFont val="宋体"/>
        <family val="3"/>
        <charset val="134"/>
      </rPr>
      <t>封顶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分；</t>
    </r>
    <r>
      <rPr>
        <sz val="11"/>
        <rFont val="Times New Roman"/>
        <family val="1"/>
      </rPr>
      <t>S4</t>
    </r>
    <r>
      <rPr>
        <sz val="11"/>
        <rFont val="宋体"/>
        <family val="3"/>
        <charset val="134"/>
      </rPr>
      <t>封顶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分</t>
    </r>
    <phoneticPr fontId="21" type="noConversion"/>
  </si>
  <si>
    <r>
      <rPr>
        <sz val="11"/>
        <rFont val="宋体"/>
        <family val="3"/>
        <charset val="134"/>
      </rPr>
      <t>盛庆华</t>
    </r>
  </si>
  <si>
    <r>
      <t>S4</t>
    </r>
    <r>
      <rPr>
        <sz val="11"/>
        <rFont val="宋体"/>
        <family val="3"/>
        <charset val="134"/>
      </rPr>
      <t>封顶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分</t>
    </r>
    <phoneticPr fontId="21" type="noConversion"/>
  </si>
  <si>
    <r>
      <rPr>
        <sz val="11"/>
        <rFont val="宋体"/>
        <family val="3"/>
        <charset val="134"/>
      </rPr>
      <t>黄继业</t>
    </r>
  </si>
  <si>
    <r>
      <rPr>
        <sz val="11"/>
        <rFont val="宋体"/>
        <family val="3"/>
        <charset val="134"/>
      </rPr>
      <t>杨宇翔</t>
    </r>
  </si>
  <si>
    <r>
      <rPr>
        <sz val="11"/>
        <rFont val="宋体"/>
        <family val="3"/>
        <charset val="134"/>
      </rPr>
      <t>胡体玲</t>
    </r>
  </si>
  <si>
    <r>
      <rPr>
        <sz val="11"/>
        <rFont val="宋体"/>
        <family val="3"/>
        <charset val="134"/>
      </rPr>
      <t>崔佳冬</t>
    </r>
  </si>
  <si>
    <r>
      <rPr>
        <sz val="11"/>
        <rFont val="宋体"/>
        <family val="3"/>
        <charset val="134"/>
      </rPr>
      <t>赵巨峰</t>
    </r>
  </si>
  <si>
    <r>
      <rPr>
        <sz val="11"/>
        <rFont val="宋体"/>
        <family val="3"/>
        <charset val="134"/>
      </rPr>
      <t>高惠芳</t>
    </r>
  </si>
  <si>
    <r>
      <rPr>
        <sz val="11"/>
        <rFont val="宋体"/>
        <family val="3"/>
        <charset val="134"/>
      </rPr>
      <t>林弥</t>
    </r>
  </si>
  <si>
    <r>
      <rPr>
        <sz val="11"/>
        <rFont val="宋体"/>
        <family val="3"/>
        <charset val="134"/>
      </rPr>
      <t>胡炜薇</t>
    </r>
  </si>
  <si>
    <r>
      <rPr>
        <sz val="11"/>
        <rFont val="宋体"/>
        <family val="3"/>
        <charset val="134"/>
      </rPr>
      <t>刘公致</t>
    </r>
  </si>
  <si>
    <r>
      <rPr>
        <sz val="11"/>
        <rFont val="宋体"/>
        <family val="3"/>
        <charset val="134"/>
      </rPr>
      <t>刘圆圆</t>
    </r>
  </si>
  <si>
    <r>
      <rPr>
        <sz val="11"/>
        <rFont val="宋体"/>
        <family val="3"/>
        <charset val="134"/>
      </rPr>
      <t>董志华</t>
    </r>
  </si>
  <si>
    <r>
      <rPr>
        <sz val="11"/>
        <rFont val="宋体"/>
        <family val="3"/>
        <charset val="134"/>
      </rPr>
      <t>张海峰</t>
    </r>
  </si>
  <si>
    <r>
      <rPr>
        <sz val="11"/>
        <rFont val="宋体"/>
        <family val="3"/>
        <charset val="134"/>
      </rPr>
      <t>李文钧</t>
    </r>
  </si>
  <si>
    <r>
      <rPr>
        <sz val="11"/>
        <rFont val="宋体"/>
        <family val="3"/>
        <charset val="134"/>
      </rPr>
      <t>辛青</t>
    </r>
  </si>
  <si>
    <r>
      <rPr>
        <sz val="11"/>
        <rFont val="宋体"/>
        <family val="3"/>
        <charset val="134"/>
      </rPr>
      <t>武军</t>
    </r>
  </si>
  <si>
    <r>
      <rPr>
        <sz val="11"/>
        <rFont val="宋体"/>
        <family val="3"/>
        <charset val="134"/>
      </rPr>
      <t>郑鹏</t>
    </r>
  </si>
  <si>
    <r>
      <rPr>
        <sz val="11"/>
        <rFont val="宋体"/>
        <family val="3"/>
        <charset val="134"/>
      </rPr>
      <t>李芸</t>
    </r>
  </si>
  <si>
    <r>
      <rPr>
        <sz val="11"/>
        <rFont val="宋体"/>
        <family val="3"/>
        <charset val="134"/>
      </rPr>
      <t>吕伟锋</t>
    </r>
  </si>
  <si>
    <r>
      <rPr>
        <sz val="11"/>
        <rFont val="宋体"/>
        <family val="3"/>
        <charset val="134"/>
      </rPr>
      <t>马德</t>
    </r>
  </si>
  <si>
    <r>
      <rPr>
        <sz val="11"/>
        <rFont val="宋体"/>
        <family val="3"/>
        <charset val="134"/>
      </rPr>
      <t>应智花</t>
    </r>
  </si>
  <si>
    <r>
      <rPr>
        <sz val="11"/>
        <rFont val="宋体"/>
        <family val="3"/>
        <charset val="134"/>
      </rPr>
      <t>周巧娣</t>
    </r>
  </si>
  <si>
    <r>
      <rPr>
        <sz val="11"/>
        <rFont val="宋体"/>
        <family val="3"/>
        <charset val="134"/>
      </rPr>
      <t>项铁铭</t>
    </r>
  </si>
  <si>
    <r>
      <rPr>
        <sz val="11"/>
        <rFont val="宋体"/>
        <family val="3"/>
        <charset val="134"/>
      </rPr>
      <t>林君</t>
    </r>
  </si>
  <si>
    <r>
      <rPr>
        <sz val="11"/>
        <rFont val="宋体"/>
        <family val="3"/>
        <charset val="134"/>
      </rPr>
      <t>吴占雄</t>
    </r>
  </si>
  <si>
    <r>
      <rPr>
        <sz val="11"/>
        <rFont val="宋体"/>
        <family val="3"/>
        <charset val="134"/>
      </rPr>
      <t>高海军</t>
    </r>
  </si>
  <si>
    <r>
      <rPr>
        <sz val="11"/>
        <rFont val="宋体"/>
        <family val="3"/>
        <charset val="134"/>
      </rPr>
      <t>洪慧</t>
    </r>
  </si>
  <si>
    <r>
      <rPr>
        <sz val="11"/>
        <rFont val="宋体"/>
        <family val="3"/>
        <charset val="134"/>
      </rPr>
      <t>陈科明</t>
    </r>
  </si>
  <si>
    <r>
      <rPr>
        <sz val="11"/>
        <rFont val="宋体"/>
        <family val="3"/>
        <charset val="134"/>
      </rPr>
      <t>郑梁</t>
    </r>
  </si>
  <si>
    <r>
      <rPr>
        <sz val="11"/>
        <rFont val="宋体"/>
        <family val="3"/>
        <charset val="134"/>
      </rPr>
      <t>文进才</t>
    </r>
  </si>
  <si>
    <r>
      <rPr>
        <sz val="11"/>
        <rFont val="宋体"/>
        <family val="3"/>
        <charset val="134"/>
      </rPr>
      <t>黄汐威</t>
    </r>
  </si>
  <si>
    <r>
      <rPr>
        <sz val="11"/>
        <rFont val="宋体"/>
        <family val="3"/>
        <charset val="134"/>
      </rPr>
      <t>周磊</t>
    </r>
  </si>
  <si>
    <r>
      <rPr>
        <sz val="11"/>
        <rFont val="宋体"/>
        <family val="3"/>
        <charset val="134"/>
      </rPr>
      <t>彭亮</t>
    </r>
  </si>
  <si>
    <r>
      <rPr>
        <sz val="11"/>
        <rFont val="宋体"/>
        <family val="3"/>
        <charset val="134"/>
      </rPr>
      <t>程瑜华</t>
    </r>
  </si>
  <si>
    <r>
      <rPr>
        <sz val="11"/>
        <rFont val="宋体"/>
        <family val="3"/>
        <charset val="134"/>
      </rPr>
      <t>杨国卿</t>
    </r>
  </si>
  <si>
    <r>
      <rPr>
        <sz val="11"/>
        <rFont val="宋体"/>
        <family val="3"/>
        <charset val="134"/>
      </rPr>
      <t>章雪挺</t>
    </r>
  </si>
  <si>
    <r>
      <rPr>
        <sz val="11"/>
        <rFont val="宋体"/>
        <family val="3"/>
        <charset val="134"/>
      </rPr>
      <t>郑兴</t>
    </r>
  </si>
  <si>
    <r>
      <rPr>
        <sz val="11"/>
        <rFont val="宋体"/>
        <family val="3"/>
        <charset val="134"/>
      </rPr>
      <t>陈世昌</t>
    </r>
  </si>
  <si>
    <r>
      <rPr>
        <sz val="11"/>
        <rFont val="宋体"/>
        <family val="3"/>
        <charset val="134"/>
      </rPr>
      <t>洪明</t>
    </r>
  </si>
  <si>
    <r>
      <rPr>
        <sz val="11"/>
        <rFont val="宋体"/>
        <family val="3"/>
        <charset val="134"/>
      </rPr>
      <t>李训根</t>
    </r>
  </si>
  <si>
    <r>
      <rPr>
        <sz val="11"/>
        <rFont val="宋体"/>
        <family val="3"/>
        <charset val="134"/>
      </rPr>
      <t>张海鹏</t>
    </r>
  </si>
  <si>
    <r>
      <rPr>
        <sz val="11"/>
        <rFont val="宋体"/>
        <family val="3"/>
        <charset val="134"/>
      </rPr>
      <t>袁振珲</t>
    </r>
  </si>
  <si>
    <r>
      <rPr>
        <sz val="11"/>
        <rFont val="宋体"/>
        <family val="3"/>
        <charset val="134"/>
      </rPr>
      <t>赵文生</t>
    </r>
  </si>
  <si>
    <r>
      <rPr>
        <sz val="11"/>
        <rFont val="宋体"/>
        <family val="3"/>
        <charset val="134"/>
      </rPr>
      <t>姜煜</t>
    </r>
  </si>
  <si>
    <r>
      <rPr>
        <sz val="11"/>
        <rFont val="宋体"/>
        <family val="3"/>
        <charset val="134"/>
      </rPr>
      <t>侯昌伦</t>
    </r>
  </si>
  <si>
    <r>
      <rPr>
        <sz val="11"/>
        <rFont val="宋体"/>
        <family val="3"/>
        <charset val="134"/>
      </rPr>
      <t>于海滨</t>
    </r>
  </si>
  <si>
    <r>
      <rPr>
        <sz val="11"/>
        <rFont val="宋体"/>
        <family val="3"/>
        <charset val="134"/>
      </rPr>
      <t>徐魁文</t>
    </r>
  </si>
  <si>
    <r>
      <rPr>
        <sz val="11"/>
        <rFont val="宋体"/>
        <family val="3"/>
        <charset val="134"/>
      </rPr>
      <t>邝小飞</t>
    </r>
  </si>
  <si>
    <r>
      <rPr>
        <sz val="11"/>
        <rFont val="宋体"/>
        <family val="3"/>
        <charset val="134"/>
      </rPr>
      <t>秦兴</t>
    </r>
  </si>
  <si>
    <r>
      <rPr>
        <sz val="12"/>
        <rFont val="宋体"/>
        <family val="3"/>
        <charset val="134"/>
      </rPr>
      <t>邵李焕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</si>
  <si>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</si>
  <si>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2"/>
        <rFont val="宋体"/>
        <family val="3"/>
        <charset val="134"/>
      </rPr>
      <t>曾毓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</si>
  <si>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</si>
  <si>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张忠海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</si>
  <si>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</si>
  <si>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李竹</t>
    </r>
  </si>
  <si>
    <r>
      <rPr>
        <sz val="12"/>
        <rFont val="宋体"/>
        <family val="3"/>
        <charset val="134"/>
      </rPr>
      <t>柯华杰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</si>
  <si>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</si>
  <si>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2"/>
        <rFont val="宋体"/>
        <family val="3"/>
        <charset val="134"/>
      </rPr>
      <t>马学条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</si>
  <si>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</si>
  <si>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顾梅园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</si>
  <si>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</si>
  <si>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2"/>
        <rFont val="宋体"/>
        <family val="3"/>
        <charset val="134"/>
      </rPr>
      <t>牛小燕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</si>
  <si>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</si>
  <si>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2"/>
        <rFont val="宋体"/>
        <family val="3"/>
        <charset val="134"/>
      </rPr>
      <t>王康泰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</si>
  <si>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</si>
  <si>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杜铁钧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</si>
  <si>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</si>
  <si>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代喜望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</si>
  <si>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</si>
  <si>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汪洁</t>
    </r>
  </si>
  <si>
    <r>
      <rPr>
        <sz val="11"/>
        <rFont val="宋体"/>
        <family val="3"/>
        <charset val="134"/>
      </rPr>
      <t>郑晓隆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</si>
  <si>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</si>
  <si>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袁博</t>
    </r>
  </si>
  <si>
    <r>
      <rPr>
        <sz val="11"/>
        <rFont val="宋体"/>
        <family val="3"/>
        <charset val="134"/>
      </rPr>
      <t>岳克强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</si>
  <si>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</si>
  <si>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2"/>
        <rFont val="宋体"/>
        <family val="3"/>
        <charset val="134"/>
      </rPr>
      <t>郑雪峰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</si>
  <si>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</si>
  <si>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2"/>
        <rFont val="宋体"/>
        <family val="3"/>
        <charset val="134"/>
      </rPr>
      <t>李付鹏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</si>
  <si>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</si>
  <si>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2"/>
        <rFont val="宋体"/>
        <family val="3"/>
        <charset val="134"/>
      </rPr>
      <t>张显飞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</si>
  <si>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</si>
  <si>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2"/>
        <rFont val="宋体"/>
        <family val="3"/>
        <charset val="134"/>
      </rPr>
      <t>徐敏</t>
    </r>
  </si>
  <si>
    <r>
      <rPr>
        <sz val="11"/>
        <rFont val="宋体"/>
        <family val="3"/>
        <charset val="134"/>
      </rPr>
      <t>孔庆鹏</t>
    </r>
  </si>
  <si>
    <r>
      <rPr>
        <sz val="11"/>
        <rFont val="宋体"/>
        <family val="3"/>
        <charset val="134"/>
      </rPr>
      <t>盛卫琴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</si>
  <si>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</si>
  <si>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2"/>
        <rFont val="宋体"/>
        <family val="3"/>
        <charset val="134"/>
      </rPr>
      <t>杨柳</t>
    </r>
  </si>
  <si>
    <r>
      <rPr>
        <sz val="12"/>
        <rFont val="宋体"/>
        <family val="3"/>
        <charset val="134"/>
      </rPr>
      <t>周涛</t>
    </r>
  </si>
  <si>
    <r>
      <rPr>
        <sz val="11"/>
        <rFont val="宋体"/>
        <family val="3"/>
        <charset val="134"/>
      </rPr>
      <t>骆新江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</si>
  <si>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</si>
  <si>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蒋洁</t>
    </r>
  </si>
  <si>
    <r>
      <rPr>
        <sz val="11"/>
        <rFont val="宋体"/>
        <family val="3"/>
        <charset val="134"/>
      </rPr>
      <t>吴爱婷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</si>
  <si>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</si>
  <si>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王翔</t>
    </r>
  </si>
  <si>
    <r>
      <rPr>
        <sz val="11"/>
        <rFont val="宋体"/>
        <family val="3"/>
        <charset val="134"/>
      </rPr>
      <t>彭时林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</si>
  <si>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</si>
  <si>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江源</t>
    </r>
  </si>
  <si>
    <r>
      <rPr>
        <sz val="11"/>
        <rFont val="宋体"/>
        <family val="3"/>
        <charset val="134"/>
      </rPr>
      <t>胡月</t>
    </r>
  </si>
  <si>
    <r>
      <rPr>
        <sz val="11"/>
        <rFont val="宋体"/>
        <family val="3"/>
        <charset val="134"/>
      </rPr>
      <t>方志华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</si>
  <si>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</si>
  <si>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史剑光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</si>
  <si>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</si>
  <si>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钱志华</t>
    </r>
  </si>
  <si>
    <r>
      <rPr>
        <sz val="11"/>
        <rFont val="宋体"/>
        <family val="3"/>
        <charset val="134"/>
      </rPr>
      <t>邓江峡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</si>
  <si>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</si>
  <si>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逯鑫淼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</si>
  <si>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</si>
  <si>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2"/>
        <rFont val="宋体"/>
        <family val="3"/>
        <charset val="134"/>
      </rPr>
      <t>王勇佳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</si>
  <si>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</si>
  <si>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朱礼尧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</si>
  <si>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</si>
  <si>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郭凌伟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</si>
  <si>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</si>
  <si>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赵鹏</t>
    </r>
  </si>
  <si>
    <r>
      <rPr>
        <sz val="11"/>
        <rFont val="宋体"/>
        <family val="3"/>
        <charset val="134"/>
      </rPr>
      <t>徐丽燕</t>
    </r>
  </si>
  <si>
    <r>
      <rPr>
        <sz val="11"/>
        <rFont val="宋体"/>
        <family val="3"/>
        <charset val="134"/>
      </rPr>
      <t>张晓红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</si>
  <si>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</si>
  <si>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张辉朝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</si>
  <si>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</si>
  <si>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孙宜琴</t>
    </r>
  </si>
  <si>
    <r>
      <rPr>
        <sz val="11"/>
        <rFont val="宋体"/>
        <family val="3"/>
        <charset val="134"/>
      </rPr>
      <t>王晶</t>
    </r>
  </si>
  <si>
    <r>
      <rPr>
        <sz val="11"/>
        <rFont val="宋体"/>
        <family val="3"/>
        <charset val="134"/>
      </rPr>
      <t>潘勉</t>
    </r>
  </si>
  <si>
    <r>
      <rPr>
        <sz val="11"/>
        <rFont val="宋体"/>
        <family val="3"/>
        <charset val="134"/>
      </rPr>
      <t>公晓丽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</si>
  <si>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</si>
  <si>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2"/>
        <rFont val="宋体"/>
        <family val="3"/>
        <charset val="134"/>
      </rPr>
      <t>沈怡然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</si>
  <si>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</si>
  <si>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王路文</t>
    </r>
  </si>
  <si>
    <r>
      <rPr>
        <sz val="11"/>
        <rFont val="宋体"/>
        <family val="3"/>
        <charset val="134"/>
      </rPr>
      <t>中级</t>
    </r>
    <phoneticPr fontId="23" type="noConversion"/>
  </si>
  <si>
    <r>
      <rPr>
        <sz val="11"/>
        <rFont val="宋体"/>
        <family val="3"/>
        <charset val="134"/>
      </rPr>
      <t>任坤</t>
    </r>
  </si>
  <si>
    <r>
      <rPr>
        <sz val="12"/>
        <rFont val="宋体"/>
        <family val="3"/>
        <charset val="134"/>
      </rPr>
      <t>陈瑾</t>
    </r>
  </si>
  <si>
    <r>
      <rPr>
        <sz val="11"/>
        <rFont val="宋体"/>
        <family val="3"/>
        <charset val="134"/>
      </rPr>
      <t>汶飞</t>
    </r>
  </si>
  <si>
    <r>
      <rPr>
        <sz val="11"/>
        <rFont val="宋体"/>
        <family val="3"/>
        <charset val="134"/>
      </rPr>
      <t>注：本表按考核等级排序</t>
    </r>
    <phoneticPr fontId="23" type="noConversion"/>
  </si>
  <si>
    <r>
      <rPr>
        <sz val="12"/>
        <rFont val="宋体"/>
        <family val="3"/>
        <charset val="134"/>
      </rPr>
      <t>学院（部）考核工作组组长（签字）：</t>
    </r>
    <r>
      <rPr>
        <sz val="12"/>
        <rFont val="Times New Roman"/>
        <family val="1"/>
      </rPr>
      <t xml:space="preserve">   </t>
    </r>
    <r>
      <rPr>
        <sz val="10.5"/>
        <rFont val="Times New Roman"/>
        <family val="1"/>
      </rPr>
      <t xml:space="preserve">                            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年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日</t>
    </r>
    <phoneticPr fontId="23" type="noConversion"/>
  </si>
  <si>
    <r>
      <rPr>
        <sz val="12"/>
        <color indexed="8"/>
        <rFont val="宋体"/>
        <family val="3"/>
        <charset val="134"/>
      </rPr>
      <t>程知群</t>
    </r>
  </si>
  <si>
    <r>
      <rPr>
        <sz val="12"/>
        <color indexed="8"/>
        <rFont val="宋体"/>
        <family val="3"/>
        <charset val="134"/>
      </rPr>
      <t>何志伟</t>
    </r>
  </si>
  <si>
    <r>
      <rPr>
        <sz val="12"/>
        <color indexed="8"/>
        <rFont val="宋体"/>
        <family val="3"/>
        <charset val="134"/>
      </rPr>
      <t>王光义</t>
    </r>
  </si>
  <si>
    <r>
      <rPr>
        <sz val="12"/>
        <color indexed="8"/>
        <rFont val="宋体"/>
        <family val="3"/>
        <charset val="134"/>
      </rPr>
      <t>刘顺兰</t>
    </r>
  </si>
  <si>
    <r>
      <rPr>
        <sz val="12"/>
        <color indexed="8"/>
        <rFont val="宋体"/>
        <family val="3"/>
        <charset val="134"/>
      </rPr>
      <t>游彬</t>
    </r>
  </si>
  <si>
    <r>
      <rPr>
        <sz val="12"/>
        <color indexed="8"/>
        <rFont val="宋体"/>
        <family val="3"/>
        <charset val="134"/>
      </rPr>
      <t>秦会斌</t>
    </r>
  </si>
  <si>
    <r>
      <rPr>
        <sz val="12"/>
        <color indexed="8"/>
        <rFont val="宋体"/>
        <family val="3"/>
        <charset val="134"/>
      </rPr>
      <t>张珣</t>
    </r>
  </si>
  <si>
    <r>
      <rPr>
        <sz val="12"/>
        <color indexed="8"/>
        <rFont val="宋体"/>
        <family val="3"/>
        <charset val="134"/>
      </rPr>
      <t>董林玺</t>
    </r>
  </si>
  <si>
    <r>
      <rPr>
        <sz val="12"/>
        <color indexed="8"/>
        <rFont val="宋体"/>
        <family val="3"/>
        <charset val="134"/>
      </rPr>
      <t>徐军明</t>
    </r>
  </si>
  <si>
    <r>
      <rPr>
        <sz val="12"/>
        <color indexed="8"/>
        <rFont val="宋体"/>
        <family val="3"/>
        <charset val="134"/>
      </rPr>
      <t>宋开新</t>
    </r>
  </si>
  <si>
    <r>
      <rPr>
        <sz val="12"/>
        <color indexed="8"/>
        <rFont val="宋体"/>
        <family val="3"/>
        <charset val="134"/>
      </rPr>
      <t>王高峰</t>
    </r>
  </si>
  <si>
    <r>
      <rPr>
        <sz val="12"/>
        <color indexed="8"/>
        <rFont val="宋体"/>
        <family val="3"/>
        <charset val="134"/>
      </rPr>
      <t>耿友林</t>
    </r>
  </si>
  <si>
    <r>
      <rPr>
        <sz val="12"/>
        <color indexed="8"/>
        <rFont val="宋体"/>
        <family val="3"/>
        <charset val="134"/>
      </rPr>
      <t>钱正洪</t>
    </r>
  </si>
  <si>
    <r>
      <rPr>
        <sz val="12"/>
        <color indexed="8"/>
        <rFont val="宋体"/>
        <family val="3"/>
        <charset val="134"/>
      </rPr>
      <t>胡永才</t>
    </r>
  </si>
  <si>
    <t>B</t>
    <phoneticPr fontId="23" type="noConversion"/>
  </si>
  <si>
    <r>
      <t>2017</t>
    </r>
    <r>
      <rPr>
        <sz val="11"/>
        <rFont val="宋体"/>
        <family val="3"/>
        <charset val="134"/>
      </rPr>
      <t>年青年教师助讲培养合格</t>
    </r>
    <phoneticPr fontId="23" type="noConversion"/>
  </si>
  <si>
    <r>
      <rPr>
        <b/>
        <sz val="11"/>
        <rFont val="宋体"/>
        <family val="3"/>
        <charset val="134"/>
      </rPr>
      <t>考核等级</t>
    </r>
  </si>
  <si>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</si>
  <si>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工号</t>
    </r>
    <phoneticPr fontId="23" type="noConversion"/>
  </si>
  <si>
    <r>
      <rPr>
        <b/>
        <sz val="11"/>
        <rFont val="宋体"/>
        <family val="3"/>
        <charset val="134"/>
      </rPr>
      <t>姓名</t>
    </r>
  </si>
  <si>
    <r>
      <rPr>
        <b/>
        <sz val="11"/>
        <rFont val="宋体"/>
        <family val="3"/>
        <charset val="134"/>
      </rPr>
      <t>职称</t>
    </r>
  </si>
  <si>
    <r>
      <rPr>
        <b/>
        <sz val="11"/>
        <rFont val="宋体"/>
        <family val="3"/>
        <charset val="134"/>
      </rPr>
      <t>考核分数</t>
    </r>
  </si>
  <si>
    <r>
      <rPr>
        <b/>
        <sz val="11"/>
        <rFont val="宋体"/>
        <family val="3"/>
        <charset val="134"/>
      </rPr>
      <t>备注</t>
    </r>
  </si>
  <si>
    <t>A</t>
    <phoneticPr fontId="21" type="noConversion"/>
  </si>
  <si>
    <t>高明裕</t>
    <phoneticPr fontId="23" type="noConversion"/>
  </si>
  <si>
    <t>2016教师教学工作业绩考核成绩汇总表</t>
    <phoneticPr fontId="23" type="noConversion"/>
  </si>
  <si>
    <t>2016工作量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</si>
</sst>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);[Red]\(0\)"/>
    <numFmt numFmtId="178" formatCode="0.00_);[Red]\(0.00\)"/>
    <numFmt numFmtId="179" formatCode="yyyy/m/d;@"/>
  </numFmts>
  <fonts count="109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time"/>
      <family val="1"/>
    </font>
    <font>
      <sz val="12"/>
      <name val="time"/>
      <family val="1"/>
    </font>
    <font>
      <sz val="11"/>
      <color indexed="8"/>
      <name val="time"/>
      <family val="1"/>
    </font>
    <font>
      <sz val="11"/>
      <color indexed="8"/>
      <name val="宋体"/>
      <family val="3"/>
      <charset val="134"/>
    </font>
    <font>
      <sz val="10"/>
      <color indexed="64"/>
      <name val="time"/>
      <family val="1"/>
    </font>
    <font>
      <sz val="10.5"/>
      <name val="time"/>
      <family val="1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b/>
      <sz val="12"/>
      <name val="time"/>
      <family val="1"/>
    </font>
    <font>
      <b/>
      <sz val="12"/>
      <name val="宋体"/>
      <family val="3"/>
      <charset val="134"/>
    </font>
    <font>
      <sz val="9"/>
      <name val="time"/>
      <family val="1"/>
    </font>
    <font>
      <sz val="9"/>
      <name val="宋体"/>
      <family val="3"/>
      <charset val="134"/>
    </font>
    <font>
      <sz val="9"/>
      <color indexed="8"/>
      <name val="time"/>
      <family val="1"/>
    </font>
    <font>
      <sz val="9"/>
      <color indexed="8"/>
      <name val="宋体"/>
      <family val="3"/>
      <charset val="134"/>
    </font>
    <font>
      <sz val="11"/>
      <color indexed="63"/>
      <name val="time"/>
      <family val="1"/>
    </font>
    <font>
      <sz val="11"/>
      <color indexed="64"/>
      <name val="time"/>
      <family val="1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ime"/>
      <family val="1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6">
    <xf numFmtId="0" fontId="0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47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74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56" fillId="0" borderId="4" applyNumberFormat="0" applyFill="0" applyAlignment="0" applyProtection="0">
      <alignment vertical="center"/>
    </xf>
    <xf numFmtId="0" fontId="11" fillId="30" borderId="5" applyNumberFormat="0" applyAlignment="0" applyProtection="0">
      <alignment vertical="center"/>
    </xf>
    <xf numFmtId="0" fontId="39" fillId="30" borderId="5" applyNumberFormat="0" applyAlignment="0" applyProtection="0">
      <alignment vertical="center"/>
    </xf>
    <xf numFmtId="0" fontId="60" fillId="31" borderId="5" applyNumberFormat="0" applyAlignment="0" applyProtection="0">
      <alignment vertical="center"/>
    </xf>
    <xf numFmtId="0" fontId="12" fillId="32" borderId="6" applyNumberFormat="0" applyAlignment="0" applyProtection="0">
      <alignment vertical="center"/>
    </xf>
    <xf numFmtId="0" fontId="40" fillId="32" borderId="6" applyNumberFormat="0" applyAlignment="0" applyProtection="0">
      <alignment vertical="center"/>
    </xf>
    <xf numFmtId="0" fontId="51" fillId="33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61" fillId="0" borderId="7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45" fillId="30" borderId="8" applyNumberFormat="0" applyAlignment="0" applyProtection="0">
      <alignment vertical="center"/>
    </xf>
    <xf numFmtId="0" fontId="57" fillId="31" borderId="8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46" fillId="12" borderId="5" applyNumberFormat="0" applyAlignment="0" applyProtection="0">
      <alignment vertical="center"/>
    </xf>
    <xf numFmtId="0" fontId="55" fillId="13" borderId="5" applyNumberFormat="0" applyAlignment="0" applyProtection="0">
      <alignment vertical="center"/>
    </xf>
    <xf numFmtId="0" fontId="2" fillId="44" borderId="9" applyNumberFormat="0" applyFont="0" applyAlignment="0" applyProtection="0">
      <alignment vertical="center"/>
    </xf>
    <xf numFmtId="0" fontId="29" fillId="44" borderId="9" applyNumberFormat="0" applyFont="0" applyAlignment="0" applyProtection="0">
      <alignment vertical="center"/>
    </xf>
    <xf numFmtId="0" fontId="47" fillId="45" borderId="9" applyNumberFormat="0" applyFont="0" applyAlignment="0" applyProtection="0">
      <alignment vertical="center"/>
    </xf>
  </cellStyleXfs>
  <cellXfs count="201">
    <xf numFmtId="0" fontId="0" fillId="0" borderId="0" xfId="0">
      <alignment vertical="center"/>
    </xf>
    <xf numFmtId="0" fontId="22" fillId="0" borderId="0" xfId="0" applyFont="1" applyAlignment="1">
      <alignment horizontal="justify" vertical="center"/>
    </xf>
    <xf numFmtId="0" fontId="27" fillId="0" borderId="10" xfId="0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20" fillId="0" borderId="10" xfId="0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65" fillId="0" borderId="10" xfId="0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101" fillId="0" borderId="10" xfId="0" applyFont="1" applyBorder="1" applyAlignment="1">
      <alignment horizontal="center" vertical="center"/>
    </xf>
    <xf numFmtId="0" fontId="101" fillId="0" borderId="10" xfId="0" applyFont="1" applyBorder="1" applyAlignment="1">
      <alignment horizontal="center" vertical="center" shrinkToFit="1"/>
    </xf>
    <xf numFmtId="0" fontId="68" fillId="0" borderId="11" xfId="0" applyFont="1" applyFill="1" applyBorder="1" applyAlignment="1">
      <alignment horizontal="center" vertical="center" wrapText="1"/>
    </xf>
    <xf numFmtId="0" fontId="68" fillId="0" borderId="0" xfId="0" applyFont="1" applyFill="1" applyAlignment="1">
      <alignment horizontal="center" vertical="center" wrapText="1"/>
    </xf>
    <xf numFmtId="0" fontId="102" fillId="0" borderId="0" xfId="0" applyFont="1">
      <alignment vertical="center"/>
    </xf>
    <xf numFmtId="0" fontId="71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0" xfId="0" applyFont="1">
      <alignment vertical="center"/>
    </xf>
    <xf numFmtId="0" fontId="72" fillId="0" borderId="10" xfId="0" applyFont="1" applyBorder="1">
      <alignment vertical="center"/>
    </xf>
    <xf numFmtId="0" fontId="73" fillId="0" borderId="10" xfId="0" applyFont="1" applyFill="1" applyBorder="1" applyAlignment="1">
      <alignment horizontal="left" vertical="center"/>
    </xf>
    <xf numFmtId="0" fontId="71" fillId="0" borderId="10" xfId="0" quotePrefix="1" applyFont="1" applyFill="1" applyBorder="1" applyAlignment="1">
      <alignment horizontal="left" vertical="center"/>
    </xf>
    <xf numFmtId="49" fontId="75" fillId="0" borderId="10" xfId="56" applyNumberFormat="1" applyFont="1" applyBorder="1"/>
    <xf numFmtId="14" fontId="71" fillId="0" borderId="10" xfId="0" quotePrefix="1" applyNumberFormat="1" applyFont="1" applyFill="1" applyBorder="1" applyAlignment="1">
      <alignment horizontal="left" vertical="center"/>
    </xf>
    <xf numFmtId="0" fontId="72" fillId="0" borderId="10" xfId="0" applyFont="1" applyFill="1" applyBorder="1" applyAlignment="1">
      <alignment horizontal="center" vertical="center"/>
    </xf>
    <xf numFmtId="0" fontId="76" fillId="0" borderId="10" xfId="0" applyFont="1" applyFill="1" applyBorder="1" applyAlignment="1">
      <alignment horizontal="left" vertical="center" wrapText="1"/>
    </xf>
    <xf numFmtId="0" fontId="72" fillId="0" borderId="10" xfId="0" applyFont="1" applyFill="1" applyBorder="1" applyAlignment="1">
      <alignment horizontal="left" vertical="center"/>
    </xf>
    <xf numFmtId="0" fontId="72" fillId="0" borderId="10" xfId="0" applyNumberFormat="1" applyFont="1" applyFill="1" applyBorder="1" applyAlignment="1">
      <alignment horizontal="left" vertical="center"/>
    </xf>
    <xf numFmtId="49" fontId="72" fillId="0" borderId="10" xfId="0" applyNumberFormat="1" applyFont="1" applyFill="1" applyBorder="1" applyAlignment="1">
      <alignment horizontal="left" vertical="center"/>
    </xf>
    <xf numFmtId="0" fontId="71" fillId="0" borderId="10" xfId="0" quotePrefix="1" applyFont="1" applyFill="1" applyBorder="1" applyAlignment="1">
      <alignment horizontal="center" vertical="center"/>
    </xf>
    <xf numFmtId="17" fontId="71" fillId="0" borderId="10" xfId="0" quotePrefix="1" applyNumberFormat="1" applyFont="1" applyFill="1" applyBorder="1" applyAlignment="1">
      <alignment horizontal="left" vertical="center"/>
    </xf>
    <xf numFmtId="14" fontId="71" fillId="0" borderId="10" xfId="0" applyNumberFormat="1" applyFont="1" applyFill="1" applyBorder="1" applyAlignment="1">
      <alignment horizontal="left" vertical="center"/>
    </xf>
    <xf numFmtId="0" fontId="72" fillId="46" borderId="10" xfId="0" applyFont="1" applyFill="1" applyBorder="1" applyAlignment="1">
      <alignment horizontal="center"/>
    </xf>
    <xf numFmtId="14" fontId="71" fillId="0" borderId="10" xfId="0" quotePrefix="1" applyNumberFormat="1" applyFont="1" applyFill="1" applyBorder="1" applyAlignment="1">
      <alignment horizontal="center" vertical="center"/>
    </xf>
    <xf numFmtId="0" fontId="76" fillId="0" borderId="10" xfId="0" applyFont="1" applyFill="1" applyBorder="1" applyAlignment="1">
      <alignment horizontal="center" vertical="center"/>
    </xf>
    <xf numFmtId="0" fontId="79" fillId="0" borderId="10" xfId="0" applyFont="1" applyFill="1" applyBorder="1" applyAlignment="1">
      <alignment horizontal="center" vertical="center"/>
    </xf>
    <xf numFmtId="0" fontId="73" fillId="0" borderId="10" xfId="0" quotePrefix="1" applyNumberFormat="1" applyFont="1" applyFill="1" applyBorder="1" applyAlignment="1">
      <alignment horizontal="center" vertical="center"/>
    </xf>
    <xf numFmtId="0" fontId="73" fillId="0" borderId="10" xfId="0" applyFont="1" applyFill="1" applyBorder="1" applyAlignment="1">
      <alignment horizontal="center" vertical="center"/>
    </xf>
    <xf numFmtId="14" fontId="71" fillId="0" borderId="10" xfId="0" applyNumberFormat="1" applyFont="1" applyFill="1" applyBorder="1" applyAlignment="1">
      <alignment horizontal="center" vertical="center"/>
    </xf>
    <xf numFmtId="0" fontId="73" fillId="0" borderId="10" xfId="0" applyFont="1" applyBorder="1" applyAlignment="1">
      <alignment horizontal="center" vertical="center"/>
    </xf>
    <xf numFmtId="0" fontId="72" fillId="0" borderId="10" xfId="0" applyFont="1" applyBorder="1" applyAlignment="1">
      <alignment horizontal="center" vertical="center"/>
    </xf>
    <xf numFmtId="0" fontId="71" fillId="0" borderId="10" xfId="57" applyFont="1" applyFill="1" applyBorder="1" applyAlignment="1">
      <alignment horizontal="center" vertical="center"/>
    </xf>
    <xf numFmtId="0" fontId="76" fillId="0" borderId="10" xfId="0" applyFont="1" applyFill="1" applyBorder="1" applyAlignment="1">
      <alignment horizontal="center" vertical="center" wrapText="1"/>
    </xf>
    <xf numFmtId="0" fontId="72" fillId="0" borderId="10" xfId="0" applyNumberFormat="1" applyFont="1" applyFill="1" applyBorder="1" applyAlignment="1">
      <alignment horizontal="center" vertical="center"/>
    </xf>
    <xf numFmtId="49" fontId="72" fillId="0" borderId="10" xfId="0" applyNumberFormat="1" applyFont="1" applyFill="1" applyBorder="1" applyAlignment="1">
      <alignment horizontal="center" vertical="center"/>
    </xf>
    <xf numFmtId="0" fontId="73" fillId="0" borderId="10" xfId="0" quotePrefix="1" applyFont="1" applyFill="1" applyBorder="1" applyAlignment="1">
      <alignment horizontal="center" vertical="center"/>
    </xf>
    <xf numFmtId="0" fontId="73" fillId="0" borderId="10" xfId="0" quotePrefix="1" applyFont="1" applyBorder="1" applyAlignment="1">
      <alignment horizontal="center" vertical="center"/>
    </xf>
    <xf numFmtId="0" fontId="102" fillId="0" borderId="10" xfId="59" applyFont="1" applyBorder="1" applyAlignment="1">
      <alignment horizontal="center" vertical="center" wrapText="1"/>
    </xf>
    <xf numFmtId="0" fontId="102" fillId="0" borderId="10" xfId="58" applyFont="1" applyBorder="1" applyAlignment="1">
      <alignment horizontal="center" vertical="center" wrapText="1"/>
    </xf>
    <xf numFmtId="17" fontId="71" fillId="0" borderId="10" xfId="0" quotePrefix="1" applyNumberFormat="1" applyFont="1" applyFill="1" applyBorder="1" applyAlignment="1">
      <alignment horizontal="center" vertical="center"/>
    </xf>
    <xf numFmtId="17" fontId="71" fillId="0" borderId="10" xfId="0" applyNumberFormat="1" applyFont="1" applyFill="1" applyBorder="1" applyAlignment="1">
      <alignment horizontal="center" vertical="center"/>
    </xf>
    <xf numFmtId="17" fontId="73" fillId="0" borderId="10" xfId="0" quotePrefix="1" applyNumberFormat="1" applyFont="1" applyBorder="1" applyAlignment="1">
      <alignment horizontal="center" vertical="center"/>
    </xf>
    <xf numFmtId="0" fontId="72" fillId="46" borderId="10" xfId="0" applyFont="1" applyFill="1" applyBorder="1" applyAlignment="1">
      <alignment horizontal="left"/>
    </xf>
    <xf numFmtId="0" fontId="72" fillId="0" borderId="10" xfId="0" applyFont="1" applyBorder="1" applyAlignment="1">
      <alignment horizontal="left" vertical="center"/>
    </xf>
    <xf numFmtId="0" fontId="73" fillId="0" borderId="10" xfId="0" quotePrefix="1" applyFont="1" applyBorder="1" applyAlignment="1">
      <alignment horizontal="left" vertical="center"/>
    </xf>
    <xf numFmtId="0" fontId="73" fillId="0" borderId="10" xfId="0" applyFont="1" applyBorder="1">
      <alignment vertical="center"/>
    </xf>
    <xf numFmtId="0" fontId="72" fillId="47" borderId="10" xfId="0" applyFont="1" applyFill="1" applyBorder="1">
      <alignment vertical="center"/>
    </xf>
    <xf numFmtId="0" fontId="81" fillId="0" borderId="10" xfId="0" applyFont="1" applyFill="1" applyBorder="1" applyAlignment="1">
      <alignment horizontal="left" vertical="center"/>
    </xf>
    <xf numFmtId="0" fontId="81" fillId="46" borderId="10" xfId="0" applyFont="1" applyFill="1" applyBorder="1" applyAlignment="1">
      <alignment horizontal="left"/>
    </xf>
    <xf numFmtId="14" fontId="81" fillId="0" borderId="10" xfId="0" quotePrefix="1" applyNumberFormat="1" applyFont="1" applyFill="1" applyBorder="1" applyAlignment="1">
      <alignment horizontal="left" vertical="center"/>
    </xf>
    <xf numFmtId="0" fontId="83" fillId="0" borderId="10" xfId="0" applyFont="1" applyBorder="1">
      <alignment vertical="center"/>
    </xf>
    <xf numFmtId="0" fontId="81" fillId="0" borderId="10" xfId="0" quotePrefix="1" applyFont="1" applyFill="1" applyBorder="1" applyAlignment="1">
      <alignment horizontal="left" vertical="center"/>
    </xf>
    <xf numFmtId="14" fontId="81" fillId="0" borderId="10" xfId="0" applyNumberFormat="1" applyFont="1" applyFill="1" applyBorder="1" applyAlignment="1">
      <alignment horizontal="left" vertical="center"/>
    </xf>
    <xf numFmtId="179" fontId="71" fillId="0" borderId="10" xfId="0" quotePrefix="1" applyNumberFormat="1" applyFont="1" applyFill="1" applyBorder="1" applyAlignment="1">
      <alignment horizontal="left" vertical="center"/>
    </xf>
    <xf numFmtId="0" fontId="85" fillId="0" borderId="10" xfId="0" applyFont="1" applyBorder="1" applyAlignment="1">
      <alignment horizontal="center" vertical="center" wrapText="1"/>
    </xf>
    <xf numFmtId="0" fontId="71" fillId="0" borderId="10" xfId="0" applyNumberFormat="1" applyFont="1" applyFill="1" applyBorder="1" applyAlignment="1">
      <alignment horizontal="left" vertical="center"/>
    </xf>
    <xf numFmtId="49" fontId="71" fillId="0" borderId="10" xfId="0" applyNumberFormat="1" applyFont="1" applyFill="1" applyBorder="1" applyAlignment="1">
      <alignment horizontal="left" vertical="center"/>
    </xf>
    <xf numFmtId="14" fontId="72" fillId="0" borderId="10" xfId="0" applyNumberFormat="1" applyFont="1" applyBorder="1">
      <alignment vertical="center"/>
    </xf>
    <xf numFmtId="0" fontId="76" fillId="0" borderId="10" xfId="0" applyFont="1" applyFill="1" applyBorder="1" applyAlignment="1">
      <alignment horizontal="left" vertical="center"/>
    </xf>
    <xf numFmtId="0" fontId="72" fillId="0" borderId="10" xfId="0" applyFont="1" applyFill="1" applyBorder="1">
      <alignment vertical="center"/>
    </xf>
    <xf numFmtId="0" fontId="72" fillId="0" borderId="10" xfId="0" quotePrefix="1" applyFont="1" applyFill="1" applyBorder="1" applyAlignment="1">
      <alignment horizontal="left" vertical="center"/>
    </xf>
    <xf numFmtId="14" fontId="72" fillId="0" borderId="10" xfId="0" applyNumberFormat="1" applyFont="1" applyFill="1" applyBorder="1">
      <alignment vertical="center"/>
    </xf>
    <xf numFmtId="49" fontId="86" fillId="0" borderId="10" xfId="56" applyNumberFormat="1" applyFont="1" applyBorder="1" applyAlignment="1">
      <alignment horizontal="center"/>
    </xf>
    <xf numFmtId="0" fontId="71" fillId="0" borderId="10" xfId="0" quotePrefix="1" applyFont="1" applyBorder="1" applyAlignment="1">
      <alignment horizontal="center" vertical="center"/>
    </xf>
    <xf numFmtId="0" fontId="71" fillId="0" borderId="10" xfId="0" applyFont="1" applyFill="1" applyBorder="1" applyAlignment="1">
      <alignment horizontal="center"/>
    </xf>
    <xf numFmtId="0" fontId="71" fillId="0" borderId="10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177" fontId="68" fillId="0" borderId="11" xfId="0" applyNumberFormat="1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/>
    </xf>
    <xf numFmtId="0" fontId="24" fillId="0" borderId="10" xfId="0" applyFont="1" applyFill="1" applyBorder="1">
      <alignment vertical="center"/>
    </xf>
    <xf numFmtId="0" fontId="103" fillId="0" borderId="10" xfId="0" applyFont="1" applyBorder="1" applyAlignment="1">
      <alignment horizontal="center" vertical="center" shrinkToFit="1"/>
    </xf>
    <xf numFmtId="0" fontId="78" fillId="0" borderId="0" xfId="0" applyFont="1" applyFill="1" applyAlignment="1">
      <alignment horizontal="center" vertical="center"/>
    </xf>
    <xf numFmtId="0" fontId="101" fillId="0" borderId="0" xfId="0" applyFont="1">
      <alignment vertical="center"/>
    </xf>
    <xf numFmtId="0" fontId="101" fillId="48" borderId="10" xfId="0" applyFont="1" applyFill="1" applyBorder="1" applyAlignment="1">
      <alignment horizontal="center" vertical="center"/>
    </xf>
    <xf numFmtId="0" fontId="101" fillId="0" borderId="10" xfId="0" applyFont="1" applyBorder="1" applyAlignment="1">
      <alignment horizontal="center" vertical="center"/>
    </xf>
    <xf numFmtId="1" fontId="101" fillId="0" borderId="10" xfId="0" applyNumberFormat="1" applyFont="1" applyBorder="1" applyAlignment="1">
      <alignment horizontal="center" vertical="center"/>
    </xf>
    <xf numFmtId="1" fontId="101" fillId="48" borderId="10" xfId="0" applyNumberFormat="1" applyFont="1" applyFill="1" applyBorder="1" applyAlignment="1">
      <alignment horizontal="center" vertical="center"/>
    </xf>
    <xf numFmtId="2" fontId="101" fillId="48" borderId="10" xfId="0" applyNumberFormat="1" applyFont="1" applyFill="1" applyBorder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04" fillId="48" borderId="12" xfId="0" applyFont="1" applyFill="1" applyBorder="1" applyAlignment="1">
      <alignment horizontal="center" vertical="center"/>
    </xf>
    <xf numFmtId="0" fontId="101" fillId="48" borderId="11" xfId="0" applyFont="1" applyFill="1" applyBorder="1" applyAlignment="1">
      <alignment horizontal="center" vertical="center"/>
    </xf>
    <xf numFmtId="177" fontId="0" fillId="0" borderId="13" xfId="0" applyNumberFormat="1" applyBorder="1" applyAlignment="1"/>
    <xf numFmtId="178" fontId="0" fillId="0" borderId="14" xfId="0" applyNumberFormat="1" applyBorder="1" applyAlignment="1">
      <alignment horizontal="left"/>
    </xf>
    <xf numFmtId="178" fontId="0" fillId="0" borderId="14" xfId="0" applyNumberFormat="1" applyBorder="1" applyAlignment="1"/>
    <xf numFmtId="178" fontId="0" fillId="43" borderId="14" xfId="0" applyNumberFormat="1" applyFill="1" applyBorder="1" applyAlignment="1"/>
    <xf numFmtId="177" fontId="0" fillId="0" borderId="15" xfId="0" applyNumberFormat="1" applyBorder="1" applyAlignment="1"/>
    <xf numFmtId="178" fontId="0" fillId="0" borderId="10" xfId="0" applyNumberFormat="1" applyBorder="1" applyAlignment="1">
      <alignment horizontal="left"/>
    </xf>
    <xf numFmtId="178" fontId="0" fillId="0" borderId="10" xfId="0" applyNumberFormat="1" applyBorder="1" applyAlignment="1"/>
    <xf numFmtId="178" fontId="0" fillId="43" borderId="10" xfId="0" applyNumberFormat="1" applyFill="1" applyBorder="1" applyAlignment="1"/>
    <xf numFmtId="178" fontId="0" fillId="13" borderId="10" xfId="0" applyNumberFormat="1" applyFill="1" applyBorder="1" applyAlignment="1">
      <alignment horizontal="left"/>
    </xf>
    <xf numFmtId="178" fontId="0" fillId="13" borderId="10" xfId="0" applyNumberFormat="1" applyFill="1" applyBorder="1" applyAlignment="1"/>
    <xf numFmtId="178" fontId="87" fillId="0" borderId="10" xfId="0" applyNumberFormat="1" applyFont="1" applyFill="1" applyBorder="1" applyAlignment="1">
      <alignment horizontal="left"/>
    </xf>
    <xf numFmtId="178" fontId="87" fillId="0" borderId="10" xfId="0" applyNumberFormat="1" applyFont="1" applyFill="1" applyBorder="1" applyAlignment="1">
      <alignment horizontal="right"/>
    </xf>
    <xf numFmtId="178" fontId="0" fillId="0" borderId="10" xfId="0" applyNumberFormat="1" applyBorder="1" applyAlignment="1">
      <alignment vertical="center" wrapText="1"/>
    </xf>
    <xf numFmtId="177" fontId="0" fillId="0" borderId="16" xfId="0" applyNumberFormat="1" applyBorder="1" applyAlignment="1"/>
    <xf numFmtId="178" fontId="0" fillId="0" borderId="17" xfId="0" applyNumberFormat="1" applyBorder="1" applyAlignment="1">
      <alignment horizontal="left"/>
    </xf>
    <xf numFmtId="178" fontId="0" fillId="0" borderId="17" xfId="0" applyNumberFormat="1" applyBorder="1" applyAlignment="1"/>
    <xf numFmtId="178" fontId="0" fillId="43" borderId="17" xfId="0" applyNumberFormat="1" applyFill="1" applyBorder="1" applyAlignment="1"/>
    <xf numFmtId="177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43" borderId="0" xfId="0" applyFill="1" applyAlignment="1"/>
    <xf numFmtId="0" fontId="0" fillId="13" borderId="0" xfId="0" applyFill="1" applyAlignment="1"/>
    <xf numFmtId="1" fontId="0" fillId="0" borderId="0" xfId="0" applyNumberFormat="1">
      <alignment vertical="center"/>
    </xf>
    <xf numFmtId="0" fontId="78" fillId="0" borderId="0" xfId="0" applyFont="1">
      <alignment vertical="center"/>
    </xf>
    <xf numFmtId="0" fontId="78" fillId="0" borderId="10" xfId="0" applyFont="1" applyBorder="1">
      <alignment vertical="center"/>
    </xf>
    <xf numFmtId="0" fontId="78" fillId="0" borderId="10" xfId="0" applyFont="1" applyFill="1" applyBorder="1" applyAlignment="1">
      <alignment horizontal="left" vertical="center"/>
    </xf>
    <xf numFmtId="1" fontId="101" fillId="0" borderId="0" xfId="0" applyNumberFormat="1" applyFont="1" applyAlignment="1">
      <alignment horizontal="center" vertical="center"/>
    </xf>
    <xf numFmtId="0" fontId="101" fillId="0" borderId="10" xfId="0" applyFont="1" applyBorder="1" applyAlignment="1">
      <alignment horizontal="center" vertical="center" shrinkToFit="1"/>
    </xf>
    <xf numFmtId="0" fontId="101" fillId="0" borderId="10" xfId="0" applyFont="1" applyBorder="1" applyAlignment="1">
      <alignment horizontal="center" vertical="center"/>
    </xf>
    <xf numFmtId="0" fontId="101" fillId="0" borderId="0" xfId="0" applyFont="1" applyBorder="1" applyAlignment="1">
      <alignment horizontal="center" vertical="center"/>
    </xf>
    <xf numFmtId="0" fontId="101" fillId="0" borderId="18" xfId="0" applyFont="1" applyBorder="1" applyAlignment="1">
      <alignment horizontal="center" vertical="center"/>
    </xf>
    <xf numFmtId="0" fontId="101" fillId="0" borderId="18" xfId="0" applyFont="1" applyBorder="1" applyAlignment="1">
      <alignment horizontal="center" vertical="center"/>
    </xf>
    <xf numFmtId="0" fontId="101" fillId="0" borderId="0" xfId="0" applyFont="1" applyBorder="1" applyAlignment="1">
      <alignment horizontal="center" vertical="center"/>
    </xf>
    <xf numFmtId="1" fontId="101" fillId="0" borderId="18" xfId="0" applyNumberFormat="1" applyFont="1" applyBorder="1" applyAlignment="1">
      <alignment horizontal="center" vertical="center"/>
    </xf>
    <xf numFmtId="2" fontId="101" fillId="0" borderId="18" xfId="0" applyNumberFormat="1" applyFont="1" applyBorder="1" applyAlignment="1">
      <alignment horizontal="center" vertical="center"/>
    </xf>
    <xf numFmtId="2" fontId="101" fillId="0" borderId="10" xfId="0" applyNumberFormat="1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1" fontId="78" fillId="0" borderId="10" xfId="0" applyNumberFormat="1" applyFont="1" applyBorder="1" applyAlignment="1">
      <alignment horizontal="center" vertical="center"/>
    </xf>
    <xf numFmtId="2" fontId="27" fillId="0" borderId="10" xfId="0" applyNumberFormat="1" applyFont="1" applyFill="1" applyBorder="1" applyAlignment="1">
      <alignment horizontal="center" vertical="center"/>
    </xf>
    <xf numFmtId="2" fontId="24" fillId="0" borderId="10" xfId="0" applyNumberFormat="1" applyFont="1" applyFill="1" applyBorder="1" applyAlignment="1">
      <alignment horizontal="center" vertical="center"/>
    </xf>
    <xf numFmtId="0" fontId="66" fillId="0" borderId="11" xfId="0" applyFont="1" applyFill="1" applyBorder="1" applyAlignment="1">
      <alignment horizontal="center" vertical="center" wrapText="1"/>
    </xf>
    <xf numFmtId="0" fontId="20" fillId="0" borderId="10" xfId="0" applyFont="1" applyFill="1" applyBorder="1">
      <alignment vertical="center"/>
    </xf>
    <xf numFmtId="0" fontId="101" fillId="0" borderId="10" xfId="0" applyFont="1" applyBorder="1" applyAlignment="1">
      <alignment horizontal="center" vertical="center" shrinkToFit="1"/>
    </xf>
    <xf numFmtId="176" fontId="68" fillId="49" borderId="11" xfId="0" applyNumberFormat="1" applyFont="1" applyFill="1" applyBorder="1" applyAlignment="1">
      <alignment horizontal="center" vertical="center" wrapText="1"/>
    </xf>
    <xf numFmtId="2" fontId="24" fillId="49" borderId="10" xfId="0" applyNumberFormat="1" applyFont="1" applyFill="1" applyBorder="1" applyAlignment="1">
      <alignment horizontal="center" vertical="center"/>
    </xf>
    <xf numFmtId="0" fontId="68" fillId="49" borderId="11" xfId="0" applyFont="1" applyFill="1" applyBorder="1" applyAlignment="1">
      <alignment horizontal="center" vertical="center" wrapText="1"/>
    </xf>
    <xf numFmtId="0" fontId="24" fillId="49" borderId="10" xfId="0" applyFont="1" applyFill="1" applyBorder="1" applyAlignment="1">
      <alignment horizontal="center" vertical="center"/>
    </xf>
    <xf numFmtId="0" fontId="93" fillId="0" borderId="10" xfId="0" applyFont="1" applyFill="1" applyBorder="1" applyAlignment="1">
      <alignment horizontal="center" vertical="center"/>
    </xf>
    <xf numFmtId="0" fontId="95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03" fillId="0" borderId="10" xfId="0" applyFont="1" applyBorder="1" applyAlignment="1">
      <alignment horizontal="center" vertical="center" shrinkToFit="1"/>
    </xf>
    <xf numFmtId="57" fontId="20" fillId="0" borderId="10" xfId="0" applyNumberFormat="1" applyFont="1" applyFill="1" applyBorder="1">
      <alignment vertical="center"/>
    </xf>
    <xf numFmtId="0" fontId="65" fillId="50" borderId="10" xfId="0" applyFont="1" applyFill="1" applyBorder="1" applyAlignment="1">
      <alignment horizontal="center" vertical="center"/>
    </xf>
    <xf numFmtId="0" fontId="101" fillId="50" borderId="10" xfId="0" applyFont="1" applyFill="1" applyBorder="1" applyAlignment="1">
      <alignment horizontal="center" vertical="center"/>
    </xf>
    <xf numFmtId="0" fontId="101" fillId="50" borderId="10" xfId="0" applyFont="1" applyFill="1" applyBorder="1" applyAlignment="1">
      <alignment horizontal="center" vertical="center" shrinkToFit="1"/>
    </xf>
    <xf numFmtId="0" fontId="103" fillId="50" borderId="10" xfId="0" applyFont="1" applyFill="1" applyBorder="1" applyAlignment="1">
      <alignment horizontal="center" vertical="center" shrinkToFit="1"/>
    </xf>
    <xf numFmtId="0" fontId="20" fillId="50" borderId="10" xfId="0" applyFont="1" applyFill="1" applyBorder="1" applyAlignment="1">
      <alignment horizontal="center" vertical="center"/>
    </xf>
    <xf numFmtId="0" fontId="27" fillId="50" borderId="10" xfId="0" applyFont="1" applyFill="1" applyBorder="1" applyAlignment="1">
      <alignment horizontal="center" vertical="center"/>
    </xf>
    <xf numFmtId="2" fontId="27" fillId="50" borderId="10" xfId="0" applyNumberFormat="1" applyFont="1" applyFill="1" applyBorder="1" applyAlignment="1">
      <alignment horizontal="center" vertical="center"/>
    </xf>
    <xf numFmtId="2" fontId="24" fillId="50" borderId="10" xfId="0" applyNumberFormat="1" applyFont="1" applyFill="1" applyBorder="1" applyAlignment="1">
      <alignment horizontal="center" vertical="center"/>
    </xf>
    <xf numFmtId="0" fontId="24" fillId="50" borderId="10" xfId="0" applyFont="1" applyFill="1" applyBorder="1" applyAlignment="1">
      <alignment horizontal="center" vertical="center"/>
    </xf>
    <xf numFmtId="0" fontId="24" fillId="50" borderId="10" xfId="0" applyFont="1" applyFill="1" applyBorder="1">
      <alignment vertical="center"/>
    </xf>
    <xf numFmtId="176" fontId="24" fillId="50" borderId="10" xfId="0" applyNumberFormat="1" applyFont="1" applyFill="1" applyBorder="1" applyAlignment="1">
      <alignment horizontal="center" vertical="center"/>
    </xf>
    <xf numFmtId="0" fontId="24" fillId="50" borderId="0" xfId="0" applyFont="1" applyFill="1">
      <alignment vertical="center"/>
    </xf>
    <xf numFmtId="0" fontId="95" fillId="0" borderId="0" xfId="0" applyFont="1" applyFill="1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95" fillId="0" borderId="10" xfId="0" applyFont="1" applyBorder="1" applyAlignment="1">
      <alignment horizontal="center" vertical="center" wrapText="1"/>
    </xf>
    <xf numFmtId="0" fontId="105" fillId="0" borderId="10" xfId="0" applyFont="1" applyBorder="1" applyAlignment="1">
      <alignment horizontal="center" vertical="center" shrinkToFit="1"/>
    </xf>
    <xf numFmtId="0" fontId="95" fillId="0" borderId="10" xfId="0" applyFont="1" applyFill="1" applyBorder="1" applyAlignment="1">
      <alignment horizontal="center" vertical="center" wrapText="1"/>
    </xf>
    <xf numFmtId="0" fontId="95" fillId="0" borderId="10" xfId="0" applyFont="1" applyFill="1" applyBorder="1">
      <alignment vertical="center"/>
    </xf>
    <xf numFmtId="0" fontId="95" fillId="0" borderId="0" xfId="0" applyFont="1" applyBorder="1" applyAlignment="1">
      <alignment horizontal="center" vertical="center" wrapText="1"/>
    </xf>
    <xf numFmtId="0" fontId="106" fillId="0" borderId="0" xfId="55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96" fillId="0" borderId="10" xfId="0" applyFont="1" applyBorder="1" applyAlignment="1">
      <alignment horizontal="center" vertical="center" wrapText="1"/>
    </xf>
    <xf numFmtId="0" fontId="95" fillId="0" borderId="0" xfId="0" applyFont="1" applyAlignment="1">
      <alignment vertical="center" wrapText="1"/>
    </xf>
    <xf numFmtId="0" fontId="95" fillId="0" borderId="0" xfId="0" applyFont="1" applyBorder="1" applyAlignment="1">
      <alignment horizontal="center" vertical="center"/>
    </xf>
    <xf numFmtId="0" fontId="95" fillId="0" borderId="0" xfId="0" applyFont="1" applyAlignment="1">
      <alignment horizontal="center" vertical="center" wrapText="1"/>
    </xf>
    <xf numFmtId="0" fontId="95" fillId="0" borderId="20" xfId="0" applyFont="1" applyFill="1" applyBorder="1" applyAlignment="1">
      <alignment horizontal="center" vertical="center"/>
    </xf>
    <xf numFmtId="0" fontId="103" fillId="0" borderId="20" xfId="0" applyFont="1" applyBorder="1" applyAlignment="1">
      <alignment horizontal="center" vertical="center" shrinkToFit="1"/>
    </xf>
    <xf numFmtId="2" fontId="95" fillId="0" borderId="10" xfId="0" applyNumberFormat="1" applyFont="1" applyBorder="1" applyAlignment="1">
      <alignment horizontal="center" vertical="center"/>
    </xf>
    <xf numFmtId="2" fontId="95" fillId="0" borderId="20" xfId="0" applyNumberFormat="1" applyFont="1" applyBorder="1" applyAlignment="1">
      <alignment horizontal="center" vertical="center"/>
    </xf>
    <xf numFmtId="0" fontId="101" fillId="0" borderId="10" xfId="0" applyFont="1" applyBorder="1" applyAlignment="1">
      <alignment horizontal="center" vertical="center" shrinkToFit="1"/>
    </xf>
    <xf numFmtId="0" fontId="24" fillId="0" borderId="0" xfId="0" applyFont="1" applyFill="1" applyBorder="1" applyAlignment="1">
      <alignment horizontal="center" vertical="center"/>
    </xf>
    <xf numFmtId="0" fontId="99" fillId="0" borderId="10" xfId="0" applyFont="1" applyBorder="1" applyAlignment="1">
      <alignment horizontal="center" vertical="center" shrinkToFit="1"/>
    </xf>
    <xf numFmtId="0" fontId="27" fillId="0" borderId="10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67" fillId="51" borderId="18" xfId="0" applyFont="1" applyFill="1" applyBorder="1" applyAlignment="1">
      <alignment horizontal="center" vertical="center"/>
    </xf>
    <xf numFmtId="0" fontId="67" fillId="51" borderId="21" xfId="0" applyFont="1" applyFill="1" applyBorder="1" applyAlignment="1">
      <alignment horizontal="center" vertical="center"/>
    </xf>
    <xf numFmtId="0" fontId="67" fillId="51" borderId="12" xfId="0" applyFont="1" applyFill="1" applyBorder="1" applyAlignment="1">
      <alignment horizontal="center" vertical="center"/>
    </xf>
    <xf numFmtId="0" fontId="65" fillId="0" borderId="11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65" fillId="51" borderId="22" xfId="0" applyFont="1" applyFill="1" applyBorder="1" applyAlignment="1">
      <alignment horizontal="center" vertical="center"/>
    </xf>
    <xf numFmtId="0" fontId="65" fillId="51" borderId="23" xfId="0" applyFont="1" applyFill="1" applyBorder="1" applyAlignment="1">
      <alignment horizontal="center" vertical="center"/>
    </xf>
    <xf numFmtId="0" fontId="65" fillId="51" borderId="10" xfId="0" applyFont="1" applyFill="1" applyBorder="1" applyAlignment="1">
      <alignment horizontal="center" vertical="center"/>
    </xf>
    <xf numFmtId="0" fontId="24" fillId="51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 wrapText="1"/>
    </xf>
    <xf numFmtId="0" fontId="93" fillId="0" borderId="10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107" fillId="0" borderId="10" xfId="0" applyFont="1" applyFill="1" applyBorder="1" applyAlignment="1">
      <alignment horizontal="center" vertical="center" wrapText="1"/>
    </xf>
    <xf numFmtId="0" fontId="107" fillId="0" borderId="11" xfId="0" applyFont="1" applyFill="1" applyBorder="1" applyAlignment="1">
      <alignment horizontal="center" vertical="center" wrapText="1"/>
    </xf>
    <xf numFmtId="0" fontId="101" fillId="0" borderId="10" xfId="0" applyFont="1" applyBorder="1" applyAlignment="1">
      <alignment horizontal="center" vertical="center" shrinkToFit="1"/>
    </xf>
    <xf numFmtId="0" fontId="101" fillId="0" borderId="11" xfId="0" applyFont="1" applyBorder="1" applyAlignment="1">
      <alignment horizontal="center" vertical="center" shrinkToFit="1"/>
    </xf>
    <xf numFmtId="0" fontId="108" fillId="0" borderId="22" xfId="0" applyFont="1" applyBorder="1" applyAlignment="1">
      <alignment horizontal="center" vertical="center"/>
    </xf>
    <xf numFmtId="0" fontId="108" fillId="0" borderId="2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5" fillId="0" borderId="0" xfId="0" applyFont="1" applyBorder="1" applyAlignment="1">
      <alignment horizontal="center" vertical="center" wrapText="1"/>
    </xf>
    <xf numFmtId="0" fontId="27" fillId="0" borderId="10" xfId="0" applyFont="1" applyFill="1" applyBorder="1" applyAlignment="1">
      <alignment vertical="center" wrapText="1"/>
    </xf>
  </cellXfs>
  <cellStyles count="106">
    <cellStyle name="20% - 强调文字颜色 1 2" xfId="1" xr:uid="{00000000-0005-0000-0000-000000000000}"/>
    <cellStyle name="20% - 强调文字颜色 1 3" xfId="2" xr:uid="{00000000-0005-0000-0000-000001000000}"/>
    <cellStyle name="20% - 强调文字颜色 2 2" xfId="3" xr:uid="{00000000-0005-0000-0000-000002000000}"/>
    <cellStyle name="20% - 强调文字颜色 2 3" xfId="4" xr:uid="{00000000-0005-0000-0000-000003000000}"/>
    <cellStyle name="20% - 强调文字颜色 3 2" xfId="5" xr:uid="{00000000-0005-0000-0000-000004000000}"/>
    <cellStyle name="20% - 强调文字颜色 3 3" xfId="6" xr:uid="{00000000-0005-0000-0000-000005000000}"/>
    <cellStyle name="20% - 强调文字颜色 4 2" xfId="7" xr:uid="{00000000-0005-0000-0000-000006000000}"/>
    <cellStyle name="20% - 强调文字颜色 4 3" xfId="8" xr:uid="{00000000-0005-0000-0000-000007000000}"/>
    <cellStyle name="20% - 强调文字颜色 5 2" xfId="9" xr:uid="{00000000-0005-0000-0000-000008000000}"/>
    <cellStyle name="20% - 强调文字颜色 5 3" xfId="10" xr:uid="{00000000-0005-0000-0000-000009000000}"/>
    <cellStyle name="20% - 强调文字颜色 6 2" xfId="11" xr:uid="{00000000-0005-0000-0000-00000A000000}"/>
    <cellStyle name="20% - 强调文字颜色 6 3" xfId="12" xr:uid="{00000000-0005-0000-0000-00000B000000}"/>
    <cellStyle name="40% - 强调文字颜色 1 2" xfId="13" xr:uid="{00000000-0005-0000-0000-00000C000000}"/>
    <cellStyle name="40% - 强调文字颜色 1 3" xfId="14" xr:uid="{00000000-0005-0000-0000-00000D000000}"/>
    <cellStyle name="40% - 强调文字颜色 2 2" xfId="15" xr:uid="{00000000-0005-0000-0000-00000E000000}"/>
    <cellStyle name="40% - 强调文字颜色 2 3" xfId="16" xr:uid="{00000000-0005-0000-0000-00000F000000}"/>
    <cellStyle name="40% - 强调文字颜色 3 2" xfId="17" xr:uid="{00000000-0005-0000-0000-000010000000}"/>
    <cellStyle name="40% - 强调文字颜色 3 3" xfId="18" xr:uid="{00000000-0005-0000-0000-000011000000}"/>
    <cellStyle name="40% - 强调文字颜色 4 2" xfId="19" xr:uid="{00000000-0005-0000-0000-000012000000}"/>
    <cellStyle name="40% - 强调文字颜色 4 3" xfId="20" xr:uid="{00000000-0005-0000-0000-000013000000}"/>
    <cellStyle name="40% - 强调文字颜色 5 2" xfId="21" xr:uid="{00000000-0005-0000-0000-000014000000}"/>
    <cellStyle name="40% - 强调文字颜色 5 3" xfId="22" xr:uid="{00000000-0005-0000-0000-000015000000}"/>
    <cellStyle name="40% - 强调文字颜色 6 2" xfId="23" xr:uid="{00000000-0005-0000-0000-000016000000}"/>
    <cellStyle name="40% - 强调文字颜色 6 3" xfId="24" xr:uid="{00000000-0005-0000-0000-000017000000}"/>
    <cellStyle name="60% - 强调文字颜色 1 2" xfId="25" xr:uid="{00000000-0005-0000-0000-000018000000}"/>
    <cellStyle name="60% - 强调文字颜色 1 3" xfId="26" xr:uid="{00000000-0005-0000-0000-000019000000}"/>
    <cellStyle name="60% - 强调文字颜色 2 2" xfId="27" xr:uid="{00000000-0005-0000-0000-00001A000000}"/>
    <cellStyle name="60% - 强调文字颜色 2 3" xfId="28" xr:uid="{00000000-0005-0000-0000-00001B000000}"/>
    <cellStyle name="60% - 强调文字颜色 3 2" xfId="29" xr:uid="{00000000-0005-0000-0000-00001C000000}"/>
    <cellStyle name="60% - 强调文字颜色 3 3" xfId="30" xr:uid="{00000000-0005-0000-0000-00001D000000}"/>
    <cellStyle name="60% - 强调文字颜色 4 2" xfId="31" xr:uid="{00000000-0005-0000-0000-00001E000000}"/>
    <cellStyle name="60% - 强调文字颜色 4 3" xfId="32" xr:uid="{00000000-0005-0000-0000-00001F000000}"/>
    <cellStyle name="60% - 强调文字颜色 5 2" xfId="33" xr:uid="{00000000-0005-0000-0000-000020000000}"/>
    <cellStyle name="60% - 强调文字颜色 5 3" xfId="34" xr:uid="{00000000-0005-0000-0000-000021000000}"/>
    <cellStyle name="60% - 强调文字颜色 6 2" xfId="35" xr:uid="{00000000-0005-0000-0000-000022000000}"/>
    <cellStyle name="60% - 强调文字颜色 6 3" xfId="36" xr:uid="{00000000-0005-0000-0000-000023000000}"/>
    <cellStyle name="标题" xfId="37" builtinId="15" customBuiltin="1"/>
    <cellStyle name="标题 1" xfId="38" builtinId="16" customBuiltin="1"/>
    <cellStyle name="标题 1 2" xfId="39" xr:uid="{00000000-0005-0000-0000-000026000000}"/>
    <cellStyle name="标题 1 3" xfId="40" xr:uid="{00000000-0005-0000-0000-000027000000}"/>
    <cellStyle name="标题 2" xfId="41" builtinId="17" customBuiltin="1"/>
    <cellStyle name="标题 2 2" xfId="42" xr:uid="{00000000-0005-0000-0000-000029000000}"/>
    <cellStyle name="标题 2 3" xfId="43" xr:uid="{00000000-0005-0000-0000-00002A000000}"/>
    <cellStyle name="标题 3" xfId="44" builtinId="18" customBuiltin="1"/>
    <cellStyle name="标题 3 2" xfId="45" xr:uid="{00000000-0005-0000-0000-00002C000000}"/>
    <cellStyle name="标题 3 3" xfId="46" xr:uid="{00000000-0005-0000-0000-00002D000000}"/>
    <cellStyle name="标题 4" xfId="47" builtinId="19" customBuiltin="1"/>
    <cellStyle name="标题 4 2" xfId="48" xr:uid="{00000000-0005-0000-0000-00002F000000}"/>
    <cellStyle name="标题 4 3" xfId="49" xr:uid="{00000000-0005-0000-0000-000030000000}"/>
    <cellStyle name="标题 5" xfId="50" xr:uid="{00000000-0005-0000-0000-000031000000}"/>
    <cellStyle name="标题 6" xfId="51" xr:uid="{00000000-0005-0000-0000-000032000000}"/>
    <cellStyle name="差" xfId="52" builtinId="27" customBuiltin="1"/>
    <cellStyle name="差 2" xfId="53" xr:uid="{00000000-0005-0000-0000-000034000000}"/>
    <cellStyle name="差 3" xfId="54" xr:uid="{00000000-0005-0000-0000-000035000000}"/>
    <cellStyle name="常规" xfId="0" builtinId="0"/>
    <cellStyle name="常规 2" xfId="55" xr:uid="{00000000-0005-0000-0000-000037000000}"/>
    <cellStyle name="常规 3" xfId="56" xr:uid="{00000000-0005-0000-0000-000038000000}"/>
    <cellStyle name="常规 4" xfId="57" xr:uid="{00000000-0005-0000-0000-000039000000}"/>
    <cellStyle name="常规 5" xfId="58" xr:uid="{00000000-0005-0000-0000-00003A000000}"/>
    <cellStyle name="常规 7" xfId="59" xr:uid="{00000000-0005-0000-0000-00003B000000}"/>
    <cellStyle name="常规 8" xfId="60" xr:uid="{00000000-0005-0000-0000-00003C000000}"/>
    <cellStyle name="好" xfId="61" builtinId="26" customBuiltin="1"/>
    <cellStyle name="好 2" xfId="62" xr:uid="{00000000-0005-0000-0000-00003E000000}"/>
    <cellStyle name="好 3" xfId="63" xr:uid="{00000000-0005-0000-0000-00003F000000}"/>
    <cellStyle name="汇总" xfId="64" builtinId="25" customBuiltin="1"/>
    <cellStyle name="汇总 2" xfId="65" xr:uid="{00000000-0005-0000-0000-000041000000}"/>
    <cellStyle name="汇总 3" xfId="66" xr:uid="{00000000-0005-0000-0000-000042000000}"/>
    <cellStyle name="计算" xfId="67" builtinId="22" customBuiltin="1"/>
    <cellStyle name="计算 2" xfId="68" xr:uid="{00000000-0005-0000-0000-000044000000}"/>
    <cellStyle name="计算 3" xfId="69" xr:uid="{00000000-0005-0000-0000-000045000000}"/>
    <cellStyle name="检查单元格" xfId="70" builtinId="23" customBuiltin="1"/>
    <cellStyle name="检查单元格 2" xfId="71" xr:uid="{00000000-0005-0000-0000-000047000000}"/>
    <cellStyle name="检查单元格 3" xfId="72" xr:uid="{00000000-0005-0000-0000-000048000000}"/>
    <cellStyle name="解释性文本" xfId="73" builtinId="53" customBuiltin="1"/>
    <cellStyle name="解释性文本 2" xfId="74" xr:uid="{00000000-0005-0000-0000-00004A000000}"/>
    <cellStyle name="解释性文本 3" xfId="75" xr:uid="{00000000-0005-0000-0000-00004B000000}"/>
    <cellStyle name="警告文本" xfId="76" builtinId="11" customBuiltin="1"/>
    <cellStyle name="警告文本 2" xfId="77" xr:uid="{00000000-0005-0000-0000-00004D000000}"/>
    <cellStyle name="警告文本 3" xfId="78" xr:uid="{00000000-0005-0000-0000-00004E000000}"/>
    <cellStyle name="链接单元格" xfId="79" builtinId="24" customBuiltin="1"/>
    <cellStyle name="链接单元格 2" xfId="80" xr:uid="{00000000-0005-0000-0000-000050000000}"/>
    <cellStyle name="链接单元格 3" xfId="81" xr:uid="{00000000-0005-0000-0000-000051000000}"/>
    <cellStyle name="强调文字颜色 1 2" xfId="82" xr:uid="{00000000-0005-0000-0000-000052000000}"/>
    <cellStyle name="强调文字颜色 1 3" xfId="83" xr:uid="{00000000-0005-0000-0000-000053000000}"/>
    <cellStyle name="强调文字颜色 2 2" xfId="84" xr:uid="{00000000-0005-0000-0000-000054000000}"/>
    <cellStyle name="强调文字颜色 2 3" xfId="85" xr:uid="{00000000-0005-0000-0000-000055000000}"/>
    <cellStyle name="强调文字颜色 3 2" xfId="86" xr:uid="{00000000-0005-0000-0000-000056000000}"/>
    <cellStyle name="强调文字颜色 3 3" xfId="87" xr:uid="{00000000-0005-0000-0000-000057000000}"/>
    <cellStyle name="强调文字颜色 4 2" xfId="88" xr:uid="{00000000-0005-0000-0000-000058000000}"/>
    <cellStyle name="强调文字颜色 4 3" xfId="89" xr:uid="{00000000-0005-0000-0000-000059000000}"/>
    <cellStyle name="强调文字颜色 5 2" xfId="90" xr:uid="{00000000-0005-0000-0000-00005A000000}"/>
    <cellStyle name="强调文字颜色 5 3" xfId="91" xr:uid="{00000000-0005-0000-0000-00005B000000}"/>
    <cellStyle name="强调文字颜色 6 2" xfId="92" xr:uid="{00000000-0005-0000-0000-00005C000000}"/>
    <cellStyle name="强调文字颜色 6 3" xfId="93" xr:uid="{00000000-0005-0000-0000-00005D000000}"/>
    <cellStyle name="适中" xfId="94" builtinId="28" customBuiltin="1"/>
    <cellStyle name="适中 2" xfId="95" xr:uid="{00000000-0005-0000-0000-00005F000000}"/>
    <cellStyle name="适中 3" xfId="96" xr:uid="{00000000-0005-0000-0000-000060000000}"/>
    <cellStyle name="输出" xfId="97" builtinId="21" customBuiltin="1"/>
    <cellStyle name="输出 2" xfId="98" xr:uid="{00000000-0005-0000-0000-000062000000}"/>
    <cellStyle name="输出 3" xfId="99" xr:uid="{00000000-0005-0000-0000-000063000000}"/>
    <cellStyle name="输入" xfId="100" builtinId="20" customBuiltin="1"/>
    <cellStyle name="输入 2" xfId="101" xr:uid="{00000000-0005-0000-0000-000065000000}"/>
    <cellStyle name="输入 3" xfId="102" xr:uid="{00000000-0005-0000-0000-000066000000}"/>
    <cellStyle name="注释" xfId="103" builtinId="10" customBuiltin="1"/>
    <cellStyle name="注释 2" xfId="104" xr:uid="{00000000-0005-0000-0000-000068000000}"/>
    <cellStyle name="注释 3" xfId="105" xr:uid="{00000000-0005-0000-0000-00006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2"/>
  <sheetViews>
    <sheetView tabSelected="1" zoomScale="90" zoomScaleNormal="90" workbookViewId="0">
      <selection activeCell="J20" sqref="J20"/>
    </sheetView>
  </sheetViews>
  <sheetFormatPr defaultColWidth="9" defaultRowHeight="15"/>
  <cols>
    <col min="1" max="1" width="5.25" style="6" bestFit="1" customWidth="1"/>
    <col min="2" max="2" width="7.5" style="7" customWidth="1"/>
    <col min="3" max="3" width="7.5" style="80" bestFit="1" customWidth="1"/>
    <col min="4" max="4" width="6.5" style="9" bestFit="1" customWidth="1"/>
    <col min="5" max="5" width="9" style="7" customWidth="1"/>
    <col min="6" max="6" width="11.08203125" style="7" bestFit="1" customWidth="1"/>
    <col min="7" max="7" width="5.5" style="7" customWidth="1"/>
    <col min="8" max="8" width="8.08203125" style="7" customWidth="1"/>
    <col min="9" max="9" width="7.75" style="6" bestFit="1" customWidth="1"/>
    <col min="10" max="10" width="8.33203125" style="6" customWidth="1"/>
    <col min="11" max="11" width="8.25" style="6" customWidth="1"/>
    <col min="12" max="12" width="9.75" style="6" customWidth="1"/>
    <col min="13" max="13" width="5.5" style="6" customWidth="1"/>
    <col min="14" max="14" width="7.75" style="6" bestFit="1" customWidth="1"/>
    <col min="15" max="15" width="8.5" style="6" customWidth="1"/>
    <col min="16" max="16" width="7" style="6" customWidth="1"/>
    <col min="17" max="17" width="4.83203125" style="6" customWidth="1"/>
    <col min="18" max="18" width="5.75" style="6" customWidth="1"/>
    <col min="19" max="19" width="6.58203125" style="6" customWidth="1"/>
    <col min="20" max="20" width="7.08203125" style="6" customWidth="1"/>
    <col min="21" max="21" width="5.83203125" style="6" customWidth="1"/>
    <col min="22" max="22" width="5.33203125" style="6" customWidth="1"/>
    <col min="23" max="23" width="5.58203125" style="3" customWidth="1"/>
    <col min="24" max="24" width="4.33203125" style="6" customWidth="1"/>
    <col min="25" max="25" width="4.83203125" style="3" customWidth="1"/>
    <col min="26" max="26" width="8.33203125" style="3" customWidth="1"/>
    <col min="27" max="27" width="4.75" style="3" customWidth="1"/>
    <col min="28" max="28" width="6.08203125" style="3" customWidth="1"/>
    <col min="29" max="29" width="5.83203125" style="3" customWidth="1"/>
    <col min="30" max="30" width="6.75" style="6" customWidth="1"/>
    <col min="31" max="31" width="6.33203125" style="3" customWidth="1"/>
    <col min="32" max="32" width="6.58203125" style="3" customWidth="1"/>
    <col min="33" max="33" width="6" style="3" customWidth="1"/>
    <col min="34" max="34" width="4.08203125" style="3" bestFit="1" customWidth="1"/>
    <col min="35" max="35" width="7.75" style="6" bestFit="1" customWidth="1"/>
    <col min="36" max="36" width="8.5" style="6" bestFit="1" customWidth="1"/>
    <col min="37" max="37" width="33.83203125" style="3" bestFit="1" customWidth="1"/>
    <col min="38" max="16384" width="9" style="3"/>
  </cols>
  <sheetData>
    <row r="1" spans="1:37" ht="15" customHeight="1">
      <c r="A1" s="6">
        <v>2016</v>
      </c>
      <c r="B1" s="174" t="s">
        <v>207</v>
      </c>
      <c r="C1" s="190" t="s">
        <v>167</v>
      </c>
      <c r="D1" s="192" t="s">
        <v>353</v>
      </c>
      <c r="E1" s="188" t="s">
        <v>230</v>
      </c>
      <c r="F1" s="187" t="s">
        <v>1142</v>
      </c>
      <c r="G1" s="174" t="s">
        <v>231</v>
      </c>
      <c r="H1" s="182" t="s">
        <v>304</v>
      </c>
      <c r="I1" s="183"/>
      <c r="J1" s="177" t="s">
        <v>266</v>
      </c>
      <c r="K1" s="178"/>
      <c r="L1" s="178"/>
      <c r="M1" s="178"/>
      <c r="N1" s="179"/>
      <c r="O1" s="184" t="s">
        <v>244</v>
      </c>
      <c r="P1" s="185"/>
      <c r="Q1" s="185"/>
      <c r="R1" s="185"/>
      <c r="S1" s="185"/>
      <c r="T1" s="185"/>
      <c r="U1" s="185"/>
      <c r="V1" s="185"/>
      <c r="W1" s="185"/>
      <c r="X1" s="185"/>
      <c r="Y1" s="184" t="s">
        <v>245</v>
      </c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0" t="s">
        <v>301</v>
      </c>
      <c r="AK1" s="175" t="s">
        <v>234</v>
      </c>
    </row>
    <row r="2" spans="1:37" s="13" customFormat="1" ht="37.5" customHeight="1">
      <c r="A2" s="200" t="s">
        <v>232</v>
      </c>
      <c r="B2" s="186"/>
      <c r="C2" s="191"/>
      <c r="D2" s="193"/>
      <c r="E2" s="189"/>
      <c r="F2" s="186"/>
      <c r="G2" s="186"/>
      <c r="H2" s="12" t="s">
        <v>302</v>
      </c>
      <c r="I2" s="133" t="s">
        <v>303</v>
      </c>
      <c r="J2" s="130" t="s">
        <v>1132</v>
      </c>
      <c r="K2" s="130" t="s">
        <v>1133</v>
      </c>
      <c r="L2" s="12" t="s">
        <v>267</v>
      </c>
      <c r="M2" s="12" t="s">
        <v>289</v>
      </c>
      <c r="N2" s="135" t="s">
        <v>288</v>
      </c>
      <c r="O2" s="12" t="s">
        <v>169</v>
      </c>
      <c r="P2" s="12" t="s">
        <v>170</v>
      </c>
      <c r="Q2" s="12" t="s">
        <v>354</v>
      </c>
      <c r="R2" s="12" t="s">
        <v>171</v>
      </c>
      <c r="S2" s="12" t="s">
        <v>172</v>
      </c>
      <c r="T2" s="12" t="s">
        <v>173</v>
      </c>
      <c r="U2" s="12" t="s">
        <v>174</v>
      </c>
      <c r="V2" s="12" t="s">
        <v>233</v>
      </c>
      <c r="W2" s="12" t="s">
        <v>196</v>
      </c>
      <c r="X2" s="135" t="s">
        <v>197</v>
      </c>
      <c r="Y2" s="12" t="s">
        <v>175</v>
      </c>
      <c r="Z2" s="12" t="s">
        <v>176</v>
      </c>
      <c r="AA2" s="12" t="s">
        <v>177</v>
      </c>
      <c r="AB2" s="12" t="s">
        <v>198</v>
      </c>
      <c r="AC2" s="12" t="s">
        <v>178</v>
      </c>
      <c r="AD2" s="12" t="s">
        <v>179</v>
      </c>
      <c r="AE2" s="76" t="s">
        <v>180</v>
      </c>
      <c r="AF2" s="12" t="s">
        <v>199</v>
      </c>
      <c r="AG2" s="12" t="s">
        <v>181</v>
      </c>
      <c r="AH2" s="12" t="s">
        <v>200</v>
      </c>
      <c r="AI2" s="135" t="s">
        <v>201</v>
      </c>
      <c r="AJ2" s="181"/>
      <c r="AK2" s="176"/>
    </row>
    <row r="3" spans="1:37">
      <c r="A3" s="10">
        <v>10</v>
      </c>
      <c r="B3" s="11" t="s">
        <v>328</v>
      </c>
      <c r="C3" s="79" t="s">
        <v>60</v>
      </c>
      <c r="D3" s="8" t="str">
        <f>VLOOKUP(C:C,职称信息表!$C$3:$D$172,2,FALSE)</f>
        <v>40136</v>
      </c>
      <c r="E3" s="77" t="str">
        <f>VLOOKUP(C:C,职称信息表!C:L,10,FALSE)</f>
        <v>副教授</v>
      </c>
      <c r="F3" s="2" t="str">
        <f>VLOOKUP(C:C,职称信息表!C:M,11,FALSE)</f>
        <v>专任教师</v>
      </c>
      <c r="G3" s="2" t="str">
        <f>VLOOKUP(C:C,职称信息表!$C$3:$N$172,12,FALSE)</f>
        <v>副高</v>
      </c>
      <c r="H3" s="128">
        <f>VLOOKUP(C3:C150,工作量!C68:J236,8,FALSE)</f>
        <v>845.4</v>
      </c>
      <c r="I3" s="134">
        <f>VLOOKUP(C3:C150,工作量!C69:L237,10,FALSE)</f>
        <v>100</v>
      </c>
      <c r="J3" s="77" t="e">
        <f>VLOOKUP(C3:C150,#REF!,3,FALSE)</f>
        <v>#REF!</v>
      </c>
      <c r="K3" s="77" t="e">
        <f>VLOOKUP(C3:C150,#REF!,3,FALSE)</f>
        <v>#REF!</v>
      </c>
      <c r="L3" s="77" t="e">
        <f t="shared" ref="L3:L34" si="0">AVERAGE(J3,K3)</f>
        <v>#REF!</v>
      </c>
      <c r="M3" s="77">
        <v>1</v>
      </c>
      <c r="N3" s="134">
        <f t="shared" ref="N3:N34" si="1">(1.6-M3/132)*62.5</f>
        <v>99.526515151515156</v>
      </c>
      <c r="O3" s="77"/>
      <c r="P3" s="77"/>
      <c r="Q3" s="77">
        <f t="shared" ref="Q3:Q34" si="2">O3+P3</f>
        <v>0</v>
      </c>
      <c r="R3" s="77"/>
      <c r="S3" s="77"/>
      <c r="T3" s="77">
        <v>7</v>
      </c>
      <c r="U3" s="77"/>
      <c r="V3" s="77"/>
      <c r="W3" s="78">
        <f t="shared" ref="W3:W44" si="3">R3+S3+T3+U3+V3</f>
        <v>7</v>
      </c>
      <c r="X3" s="136">
        <f t="shared" ref="X3:X34" si="4">Q3+W3</f>
        <v>7</v>
      </c>
      <c r="Y3" s="78"/>
      <c r="Z3" s="78"/>
      <c r="AA3" s="78"/>
      <c r="AB3" s="78">
        <f t="shared" ref="AB3:AB34" si="5">Y3+Z3+AA3</f>
        <v>0</v>
      </c>
      <c r="AC3" s="78">
        <v>2</v>
      </c>
      <c r="AD3" s="77"/>
      <c r="AE3" s="78"/>
      <c r="AF3" s="78">
        <f t="shared" ref="AF3:AF34" si="6">AC3+AD3+AE3</f>
        <v>2</v>
      </c>
      <c r="AG3" s="78"/>
      <c r="AH3" s="78">
        <f t="shared" ref="AH3:AH34" si="7">AG3</f>
        <v>0</v>
      </c>
      <c r="AI3" s="136">
        <f t="shared" ref="AI3:AI34" si="8">AB3+AF3+AH3</f>
        <v>2</v>
      </c>
      <c r="AJ3" s="5">
        <f t="shared" ref="AJ3:AJ34" si="9">I3+N3+X3+AI3</f>
        <v>208.52651515151516</v>
      </c>
      <c r="AK3" s="78"/>
    </row>
    <row r="4" spans="1:37">
      <c r="A4" s="10">
        <v>4</v>
      </c>
      <c r="B4" s="11" t="s">
        <v>307</v>
      </c>
      <c r="C4" s="79" t="s">
        <v>185</v>
      </c>
      <c r="D4" s="8" t="str">
        <f>VLOOKUP(C:C,职称信息表!$C$3:$D$172,2,FALSE)</f>
        <v>41562</v>
      </c>
      <c r="E4" s="77" t="str">
        <f>VLOOKUP(C:C,职称信息表!C:L,10,FALSE)</f>
        <v>校聘副研究员</v>
      </c>
      <c r="F4" s="2" t="str">
        <f>VLOOKUP(C:C,职称信息表!C:M,11,FALSE)</f>
        <v>专任教师</v>
      </c>
      <c r="G4" s="2" t="str">
        <f>VLOOKUP(C:C,职称信息表!$C$3:$N$172,12,FALSE)</f>
        <v>副高</v>
      </c>
      <c r="H4" s="128">
        <f>VLOOKUP(C4:C121,工作量!C13:J181,8,FALSE)</f>
        <v>251.67000000000002</v>
      </c>
      <c r="I4" s="134">
        <f>VLOOKUP(C4:C121,工作量!C14:L182,10,FALSE)</f>
        <v>36.106238819696387</v>
      </c>
      <c r="J4" s="77"/>
      <c r="K4" s="77" t="e">
        <f>VLOOKUP(C4:C121,#REF!,3,FALSE)</f>
        <v>#REF!</v>
      </c>
      <c r="L4" s="77" t="e">
        <f t="shared" si="0"/>
        <v>#REF!</v>
      </c>
      <c r="M4" s="77">
        <v>2</v>
      </c>
      <c r="N4" s="134">
        <f t="shared" si="1"/>
        <v>99.053030303030312</v>
      </c>
      <c r="O4" s="77"/>
      <c r="P4" s="77"/>
      <c r="Q4" s="77">
        <f t="shared" si="2"/>
        <v>0</v>
      </c>
      <c r="R4" s="77"/>
      <c r="S4" s="77"/>
      <c r="T4" s="77"/>
      <c r="U4" s="77"/>
      <c r="V4" s="77"/>
      <c r="W4" s="78">
        <f t="shared" si="3"/>
        <v>0</v>
      </c>
      <c r="X4" s="136">
        <f t="shared" si="4"/>
        <v>0</v>
      </c>
      <c r="Y4" s="78"/>
      <c r="Z4" s="78"/>
      <c r="AA4" s="78"/>
      <c r="AB4" s="78">
        <f t="shared" si="5"/>
        <v>0</v>
      </c>
      <c r="AC4" s="78"/>
      <c r="AD4" s="77"/>
      <c r="AE4" s="78"/>
      <c r="AF4" s="78">
        <f t="shared" si="6"/>
        <v>0</v>
      </c>
      <c r="AG4" s="78"/>
      <c r="AH4" s="78">
        <f t="shared" si="7"/>
        <v>0</v>
      </c>
      <c r="AI4" s="136">
        <f t="shared" si="8"/>
        <v>0</v>
      </c>
      <c r="AJ4" s="5">
        <f t="shared" si="9"/>
        <v>135.1592691227267</v>
      </c>
      <c r="AK4" s="78"/>
    </row>
    <row r="5" spans="1:37">
      <c r="A5" s="10">
        <v>9</v>
      </c>
      <c r="B5" s="11" t="s">
        <v>344</v>
      </c>
      <c r="C5" s="79" t="s">
        <v>16</v>
      </c>
      <c r="D5" s="8" t="str">
        <f>VLOOKUP(C:C,职称信息表!$C$3:$D$172,2,FALSE)</f>
        <v>05031</v>
      </c>
      <c r="E5" s="77" t="str">
        <f>VLOOKUP(C:C,职称信息表!C:L,10,FALSE)</f>
        <v>实验师</v>
      </c>
      <c r="F5" s="2" t="str">
        <f>VLOOKUP(C:C,职称信息表!C:M,11,FALSE)</f>
        <v>实验</v>
      </c>
      <c r="G5" s="2" t="str">
        <f>VLOOKUP(C:C,职称信息表!$C$3:$N$172,12,FALSE)</f>
        <v>中级</v>
      </c>
      <c r="H5" s="128">
        <f>VLOOKUP(C5:C135,工作量!C135:J303,8,FALSE)</f>
        <v>312.60000000000002</v>
      </c>
      <c r="I5" s="134">
        <f>VLOOKUP(C5:C135,工作量!C136:L304,10,FALSE)</f>
        <v>44.847658660297576</v>
      </c>
      <c r="J5" s="77" t="e">
        <f>VLOOKUP(C5:C135,#REF!,3,FALSE)</f>
        <v>#REF!</v>
      </c>
      <c r="K5" s="77" t="e">
        <f>VLOOKUP(C5:C135,#REF!,3,FALSE)</f>
        <v>#REF!</v>
      </c>
      <c r="L5" s="77" t="e">
        <f t="shared" si="0"/>
        <v>#REF!</v>
      </c>
      <c r="M5" s="77">
        <v>3</v>
      </c>
      <c r="N5" s="134">
        <f t="shared" si="1"/>
        <v>98.579545454545467</v>
      </c>
      <c r="O5" s="77"/>
      <c r="P5" s="77"/>
      <c r="Q5" s="77">
        <f t="shared" si="2"/>
        <v>0</v>
      </c>
      <c r="R5" s="77"/>
      <c r="S5" s="77"/>
      <c r="T5" s="77"/>
      <c r="U5" s="77"/>
      <c r="V5" s="77"/>
      <c r="W5" s="78">
        <f t="shared" si="3"/>
        <v>0</v>
      </c>
      <c r="X5" s="136">
        <f t="shared" si="4"/>
        <v>0</v>
      </c>
      <c r="Y5" s="78"/>
      <c r="Z5" s="78"/>
      <c r="AA5" s="78"/>
      <c r="AB5" s="78">
        <f t="shared" si="5"/>
        <v>0</v>
      </c>
      <c r="AC5" s="78"/>
      <c r="AD5" s="77"/>
      <c r="AE5" s="78"/>
      <c r="AF5" s="78">
        <f t="shared" si="6"/>
        <v>0</v>
      </c>
      <c r="AG5" s="78"/>
      <c r="AH5" s="78">
        <f t="shared" si="7"/>
        <v>0</v>
      </c>
      <c r="AI5" s="136">
        <f t="shared" si="8"/>
        <v>0</v>
      </c>
      <c r="AJ5" s="5">
        <f t="shared" si="9"/>
        <v>143.42720411484305</v>
      </c>
      <c r="AK5" s="78"/>
    </row>
    <row r="6" spans="1:37">
      <c r="A6" s="10">
        <v>13</v>
      </c>
      <c r="B6" s="11" t="s">
        <v>328</v>
      </c>
      <c r="C6" s="79" t="s">
        <v>253</v>
      </c>
      <c r="D6" s="8" t="str">
        <f>VLOOKUP(C:C,职称信息表!$C$3:$D$172,2,FALSE)</f>
        <v>41752</v>
      </c>
      <c r="E6" s="77" t="str">
        <f>VLOOKUP(C:C,职称信息表!C:L,10,FALSE)</f>
        <v>讲师</v>
      </c>
      <c r="F6" s="2" t="str">
        <f>VLOOKUP(C:C,职称信息表!C:M,11,FALSE)</f>
        <v>专任教师</v>
      </c>
      <c r="G6" s="2" t="str">
        <f>VLOOKUP(C:C,职称信息表!$C$3:$N$172,12,FALSE)</f>
        <v>中级</v>
      </c>
      <c r="H6" s="128">
        <f>VLOOKUP(C6:C125,工作量!C71:J239,8,FALSE)</f>
        <v>174.488</v>
      </c>
      <c r="I6" s="134">
        <f>VLOOKUP(C6:C125,工作量!C72:L240,10,FALSE)</f>
        <v>25.033199821874607</v>
      </c>
      <c r="J6" s="77" t="e">
        <f>VLOOKUP(C6:C125,#REF!,3,FALSE)</f>
        <v>#REF!</v>
      </c>
      <c r="K6" s="77" t="e">
        <f>VLOOKUP(C6:C125,#REF!,3,FALSE)</f>
        <v>#REF!</v>
      </c>
      <c r="L6" s="77" t="e">
        <f t="shared" si="0"/>
        <v>#REF!</v>
      </c>
      <c r="M6" s="77">
        <v>4</v>
      </c>
      <c r="N6" s="134">
        <f t="shared" si="1"/>
        <v>98.106060606060609</v>
      </c>
      <c r="O6" s="77"/>
      <c r="P6" s="77"/>
      <c r="Q6" s="77">
        <f t="shared" si="2"/>
        <v>0</v>
      </c>
      <c r="R6" s="77"/>
      <c r="S6" s="77"/>
      <c r="T6" s="77"/>
      <c r="U6" s="77"/>
      <c r="V6" s="77"/>
      <c r="W6" s="78">
        <f t="shared" si="3"/>
        <v>0</v>
      </c>
      <c r="X6" s="136">
        <f t="shared" si="4"/>
        <v>0</v>
      </c>
      <c r="Y6" s="78"/>
      <c r="Z6" s="78"/>
      <c r="AA6" s="78"/>
      <c r="AB6" s="78">
        <f t="shared" si="5"/>
        <v>0</v>
      </c>
      <c r="AC6" s="78"/>
      <c r="AD6" s="77">
        <v>7</v>
      </c>
      <c r="AE6" s="78"/>
      <c r="AF6" s="78">
        <f t="shared" si="6"/>
        <v>7</v>
      </c>
      <c r="AG6" s="78"/>
      <c r="AH6" s="78">
        <f t="shared" si="7"/>
        <v>0</v>
      </c>
      <c r="AI6" s="136">
        <f t="shared" si="8"/>
        <v>7</v>
      </c>
      <c r="AJ6" s="5">
        <f t="shared" si="9"/>
        <v>130.1392604279352</v>
      </c>
      <c r="AK6" s="78"/>
    </row>
    <row r="7" spans="1:37">
      <c r="A7" s="10">
        <v>7</v>
      </c>
      <c r="B7" s="11" t="s">
        <v>307</v>
      </c>
      <c r="C7" s="79" t="s">
        <v>184</v>
      </c>
      <c r="D7" s="8">
        <f>VLOOKUP(C:C,职称信息表!$C$3:$D$172,2,FALSE)</f>
        <v>41468</v>
      </c>
      <c r="E7" s="77" t="str">
        <f>VLOOKUP(C:C,职称信息表!C:L,10,FALSE)</f>
        <v>副教授</v>
      </c>
      <c r="F7" s="2" t="str">
        <f>VLOOKUP(C:C,职称信息表!C:M,11,FALSE)</f>
        <v>专任教师</v>
      </c>
      <c r="G7" s="2" t="str">
        <f>VLOOKUP(C:C,职称信息表!$C$3:$N$172,12,FALSE)</f>
        <v>副高</v>
      </c>
      <c r="H7" s="128">
        <f>VLOOKUP(C7:C121,工作量!C16:J184,8,FALSE)</f>
        <v>570.45000000000005</v>
      </c>
      <c r="I7" s="134">
        <f>VLOOKUP(C7:C121,工作量!C17:L185,10,FALSE)</f>
        <v>81.840521058115002</v>
      </c>
      <c r="J7" s="77"/>
      <c r="K7" s="77" t="e">
        <f>VLOOKUP(C7:C121,#REF!,3,FALSE)</f>
        <v>#REF!</v>
      </c>
      <c r="L7" s="77" t="e">
        <f t="shared" si="0"/>
        <v>#REF!</v>
      </c>
      <c r="M7" s="77">
        <v>5</v>
      </c>
      <c r="N7" s="134">
        <f t="shared" si="1"/>
        <v>97.632575757575765</v>
      </c>
      <c r="O7" s="77">
        <v>50</v>
      </c>
      <c r="P7" s="77"/>
      <c r="Q7" s="77">
        <f t="shared" si="2"/>
        <v>50</v>
      </c>
      <c r="R7" s="77"/>
      <c r="S7" s="77"/>
      <c r="T7" s="77"/>
      <c r="U7" s="77"/>
      <c r="V7" s="77"/>
      <c r="W7" s="78">
        <f t="shared" si="3"/>
        <v>0</v>
      </c>
      <c r="X7" s="136">
        <f t="shared" si="4"/>
        <v>50</v>
      </c>
      <c r="Y7" s="78"/>
      <c r="Z7" s="78"/>
      <c r="AA7" s="78"/>
      <c r="AB7" s="78">
        <f t="shared" si="5"/>
        <v>0</v>
      </c>
      <c r="AC7" s="78"/>
      <c r="AD7" s="77"/>
      <c r="AE7" s="78"/>
      <c r="AF7" s="78">
        <f t="shared" si="6"/>
        <v>0</v>
      </c>
      <c r="AG7" s="78">
        <v>30</v>
      </c>
      <c r="AH7" s="78">
        <f t="shared" si="7"/>
        <v>30</v>
      </c>
      <c r="AI7" s="136">
        <f t="shared" si="8"/>
        <v>30</v>
      </c>
      <c r="AJ7" s="5">
        <f t="shared" si="9"/>
        <v>259.47309681569078</v>
      </c>
      <c r="AK7" s="78"/>
    </row>
    <row r="8" spans="1:37">
      <c r="A8" s="10">
        <v>10</v>
      </c>
      <c r="B8" s="11" t="s">
        <v>310</v>
      </c>
      <c r="C8" s="79" t="s">
        <v>76</v>
      </c>
      <c r="D8" s="8">
        <v>40216</v>
      </c>
      <c r="E8" s="4" t="s">
        <v>1139</v>
      </c>
      <c r="F8" s="4" t="s">
        <v>1140</v>
      </c>
      <c r="G8" s="4" t="s">
        <v>1141</v>
      </c>
      <c r="H8" s="128">
        <f>VLOOKUP(C8:C135,工作量!C29:J197,8,FALSE)</f>
        <v>2735.6750000000002</v>
      </c>
      <c r="I8" s="134">
        <f>VLOOKUP(C8:C135,工作量!C30:L198,10,FALSE)</f>
        <v>100</v>
      </c>
      <c r="J8" s="77" t="e">
        <f>VLOOKUP(C8:C135,#REF!,3,FALSE)</f>
        <v>#REF!</v>
      </c>
      <c r="K8" s="77" t="e">
        <f>VLOOKUP(C8:C135,#REF!,3,FALSE)</f>
        <v>#REF!</v>
      </c>
      <c r="L8" s="77" t="e">
        <f t="shared" si="0"/>
        <v>#REF!</v>
      </c>
      <c r="M8" s="77">
        <v>6</v>
      </c>
      <c r="N8" s="134">
        <f t="shared" si="1"/>
        <v>97.159090909090921</v>
      </c>
      <c r="O8" s="77">
        <v>258.5</v>
      </c>
      <c r="P8" s="77"/>
      <c r="Q8" s="77">
        <f t="shared" si="2"/>
        <v>258.5</v>
      </c>
      <c r="R8" s="77">
        <v>17</v>
      </c>
      <c r="S8" s="77"/>
      <c r="T8" s="77"/>
      <c r="U8" s="77"/>
      <c r="V8" s="77"/>
      <c r="W8" s="78">
        <f t="shared" si="3"/>
        <v>17</v>
      </c>
      <c r="X8" s="136">
        <f t="shared" si="4"/>
        <v>275.5</v>
      </c>
      <c r="Y8" s="78">
        <v>50</v>
      </c>
      <c r="Z8" s="78">
        <v>10</v>
      </c>
      <c r="AA8" s="78"/>
      <c r="AB8" s="78">
        <f t="shared" si="5"/>
        <v>60</v>
      </c>
      <c r="AC8" s="78"/>
      <c r="AD8" s="77">
        <v>20</v>
      </c>
      <c r="AE8" s="78">
        <v>20</v>
      </c>
      <c r="AF8" s="78">
        <f t="shared" si="6"/>
        <v>40</v>
      </c>
      <c r="AG8" s="78">
        <v>60</v>
      </c>
      <c r="AH8" s="78">
        <f t="shared" si="7"/>
        <v>60</v>
      </c>
      <c r="AI8" s="136">
        <f t="shared" si="8"/>
        <v>160</v>
      </c>
      <c r="AJ8" s="5">
        <f t="shared" si="9"/>
        <v>632.65909090909099</v>
      </c>
      <c r="AK8" s="78"/>
    </row>
    <row r="9" spans="1:37">
      <c r="A9" s="10">
        <v>6</v>
      </c>
      <c r="B9" s="11" t="s">
        <v>305</v>
      </c>
      <c r="C9" s="79" t="s">
        <v>160</v>
      </c>
      <c r="D9" s="8">
        <f>VLOOKUP(C:C,职称信息表!$C$3:$D$172,2,FALSE)</f>
        <v>41404</v>
      </c>
      <c r="E9" s="77" t="str">
        <f>VLOOKUP(C:C,职称信息表!C:L,10,FALSE)</f>
        <v>讲师</v>
      </c>
      <c r="F9" s="2" t="str">
        <f>VLOOKUP(C:C,职称信息表!C:M,11,FALSE)</f>
        <v>专任教师</v>
      </c>
      <c r="G9" s="2" t="str">
        <f>VLOOKUP(C:C,职称信息表!$C$3:$N$172,12,FALSE)</f>
        <v>中级</v>
      </c>
      <c r="H9" s="128">
        <f>VLOOKUP(C9:C135,工作量!C6:J174,8,FALSE)</f>
        <v>510.2</v>
      </c>
      <c r="I9" s="134">
        <f>VLOOKUP(C9:C135,工作量!C7:L175,10,FALSE)</f>
        <v>73.196658504426793</v>
      </c>
      <c r="J9" s="77" t="e">
        <f>VLOOKUP(C9:C135,#REF!,3,FALSE)</f>
        <v>#REF!</v>
      </c>
      <c r="K9" s="77" t="e">
        <f>VLOOKUP(C9:C135,#REF!,3,FALSE)</f>
        <v>#REF!</v>
      </c>
      <c r="L9" s="77" t="e">
        <f t="shared" si="0"/>
        <v>#REF!</v>
      </c>
      <c r="M9" s="77">
        <v>7</v>
      </c>
      <c r="N9" s="134">
        <f t="shared" si="1"/>
        <v>96.685606060606062</v>
      </c>
      <c r="O9" s="77">
        <v>61</v>
      </c>
      <c r="P9" s="77"/>
      <c r="Q9" s="77">
        <f t="shared" si="2"/>
        <v>61</v>
      </c>
      <c r="R9" s="77"/>
      <c r="S9" s="77"/>
      <c r="T9" s="77">
        <v>7</v>
      </c>
      <c r="U9" s="77"/>
      <c r="V9" s="77"/>
      <c r="W9" s="78">
        <f t="shared" si="3"/>
        <v>7</v>
      </c>
      <c r="X9" s="136">
        <f t="shared" si="4"/>
        <v>68</v>
      </c>
      <c r="Y9" s="78">
        <v>4</v>
      </c>
      <c r="Z9" s="78"/>
      <c r="AA9" s="78"/>
      <c r="AB9" s="78">
        <f t="shared" si="5"/>
        <v>4</v>
      </c>
      <c r="AC9" s="78"/>
      <c r="AD9" s="77"/>
      <c r="AE9" s="78"/>
      <c r="AF9" s="78">
        <f t="shared" si="6"/>
        <v>0</v>
      </c>
      <c r="AG9" s="78"/>
      <c r="AH9" s="78">
        <f t="shared" si="7"/>
        <v>0</v>
      </c>
      <c r="AI9" s="136">
        <f t="shared" si="8"/>
        <v>4</v>
      </c>
      <c r="AJ9" s="5">
        <f t="shared" si="9"/>
        <v>241.88226456503287</v>
      </c>
      <c r="AK9" s="78"/>
    </row>
    <row r="10" spans="1:37">
      <c r="A10" s="10">
        <v>11</v>
      </c>
      <c r="B10" s="11" t="s">
        <v>328</v>
      </c>
      <c r="C10" s="79" t="s">
        <v>34</v>
      </c>
      <c r="D10" s="8" t="str">
        <f>VLOOKUP(C:C,职称信息表!$C$3:$D$172,2,FALSE)</f>
        <v>05062</v>
      </c>
      <c r="E10" s="77" t="str">
        <f>VLOOKUP(C:C,职称信息表!C:L,10,FALSE)</f>
        <v>讲师</v>
      </c>
      <c r="F10" s="2" t="str">
        <f>VLOOKUP(C:C,职称信息表!C:M,11,FALSE)</f>
        <v>专任教师</v>
      </c>
      <c r="G10" s="2" t="str">
        <f>VLOOKUP(C:C,职称信息表!$C$3:$N$172,12,FALSE)</f>
        <v>中级</v>
      </c>
      <c r="H10" s="128">
        <f>VLOOKUP(C10:C129,工作量!C69:J237,8,FALSE)</f>
        <v>499.92</v>
      </c>
      <c r="I10" s="134">
        <f>VLOOKUP(C10:C129,工作量!C70:L238,10,FALSE)</f>
        <v>71.721821872859763</v>
      </c>
      <c r="J10" s="77" t="e">
        <f>VLOOKUP(C10:C129,#REF!,3,FALSE)</f>
        <v>#REF!</v>
      </c>
      <c r="K10" s="77" t="e">
        <f>VLOOKUP(C10:C129,#REF!,3,FALSE)</f>
        <v>#REF!</v>
      </c>
      <c r="L10" s="77" t="e">
        <f t="shared" si="0"/>
        <v>#REF!</v>
      </c>
      <c r="M10" s="77">
        <v>8</v>
      </c>
      <c r="N10" s="134">
        <f t="shared" si="1"/>
        <v>96.212121212121218</v>
      </c>
      <c r="O10" s="77"/>
      <c r="P10" s="77"/>
      <c r="Q10" s="77">
        <f t="shared" si="2"/>
        <v>0</v>
      </c>
      <c r="R10" s="77"/>
      <c r="S10" s="77"/>
      <c r="T10" s="77"/>
      <c r="U10" s="77"/>
      <c r="V10" s="77"/>
      <c r="W10" s="78">
        <f t="shared" si="3"/>
        <v>0</v>
      </c>
      <c r="X10" s="136">
        <f t="shared" si="4"/>
        <v>0</v>
      </c>
      <c r="Y10" s="78"/>
      <c r="Z10" s="78"/>
      <c r="AA10" s="78"/>
      <c r="AB10" s="78">
        <f t="shared" si="5"/>
        <v>0</v>
      </c>
      <c r="AC10" s="78"/>
      <c r="AD10" s="77">
        <v>20</v>
      </c>
      <c r="AE10" s="78">
        <v>7</v>
      </c>
      <c r="AF10" s="78">
        <f t="shared" si="6"/>
        <v>27</v>
      </c>
      <c r="AG10" s="78"/>
      <c r="AH10" s="78">
        <f t="shared" si="7"/>
        <v>0</v>
      </c>
      <c r="AI10" s="136">
        <f t="shared" si="8"/>
        <v>27</v>
      </c>
      <c r="AJ10" s="5">
        <f t="shared" si="9"/>
        <v>194.93394308498097</v>
      </c>
      <c r="AK10" s="78"/>
    </row>
    <row r="11" spans="1:37">
      <c r="A11" s="10">
        <v>15</v>
      </c>
      <c r="B11" s="11" t="s">
        <v>328</v>
      </c>
      <c r="C11" s="79" t="s">
        <v>291</v>
      </c>
      <c r="D11" s="8">
        <f>VLOOKUP(C:C,职称信息表!$C$3:$D$172,2,FALSE)</f>
        <v>41737</v>
      </c>
      <c r="E11" s="77" t="str">
        <f>VLOOKUP(C:C,职称信息表!C:L,10,FALSE)</f>
        <v>校聘副研究员</v>
      </c>
      <c r="F11" s="2" t="str">
        <f>VLOOKUP(C:C,职称信息表!C:M,11,FALSE)</f>
        <v>专任教师</v>
      </c>
      <c r="G11" s="2" t="str">
        <f>VLOOKUP(C:C,职称信息表!$C$3:$N$172,12,FALSE)</f>
        <v>副高</v>
      </c>
      <c r="H11" s="128">
        <f>VLOOKUP(C11:C130,工作量!C73:J241,8,FALSE)</f>
        <v>64</v>
      </c>
      <c r="I11" s="134">
        <f>VLOOKUP(C11:C130,工作量!C74:L242,10,FALSE)</f>
        <v>9.1818622976936801</v>
      </c>
      <c r="J11" s="77" t="e">
        <f>VLOOKUP(C11:C130,#REF!,3,FALSE)</f>
        <v>#REF!</v>
      </c>
      <c r="K11" s="77"/>
      <c r="L11" s="77" t="e">
        <f t="shared" si="0"/>
        <v>#REF!</v>
      </c>
      <c r="M11" s="77">
        <v>9</v>
      </c>
      <c r="N11" s="134">
        <f t="shared" si="1"/>
        <v>95.738636363636374</v>
      </c>
      <c r="O11" s="77"/>
      <c r="P11" s="77"/>
      <c r="Q11" s="77">
        <f t="shared" si="2"/>
        <v>0</v>
      </c>
      <c r="R11" s="77"/>
      <c r="S11" s="77"/>
      <c r="T11" s="77"/>
      <c r="U11" s="77"/>
      <c r="V11" s="77"/>
      <c r="W11" s="78">
        <f t="shared" si="3"/>
        <v>0</v>
      </c>
      <c r="X11" s="136">
        <f t="shared" si="4"/>
        <v>0</v>
      </c>
      <c r="Y11" s="78"/>
      <c r="Z11" s="78"/>
      <c r="AA11" s="78"/>
      <c r="AB11" s="78">
        <f t="shared" si="5"/>
        <v>0</v>
      </c>
      <c r="AC11" s="78"/>
      <c r="AD11" s="77"/>
      <c r="AE11" s="78"/>
      <c r="AF11" s="78">
        <f t="shared" si="6"/>
        <v>0</v>
      </c>
      <c r="AG11" s="78"/>
      <c r="AH11" s="78">
        <f t="shared" si="7"/>
        <v>0</v>
      </c>
      <c r="AI11" s="136">
        <f t="shared" si="8"/>
        <v>0</v>
      </c>
      <c r="AJ11" s="5">
        <f t="shared" si="9"/>
        <v>104.92049866133006</v>
      </c>
      <c r="AK11" s="78"/>
    </row>
    <row r="12" spans="1:37">
      <c r="A12" s="10">
        <v>24</v>
      </c>
      <c r="B12" s="11" t="s">
        <v>333</v>
      </c>
      <c r="C12" s="79" t="s">
        <v>257</v>
      </c>
      <c r="D12" s="8">
        <f>VLOOKUP(C:C,职称信息表!$C$3:$D$172,2,FALSE)</f>
        <v>41701</v>
      </c>
      <c r="E12" s="77" t="str">
        <f>VLOOKUP(C:C,职称信息表!C:L,10,FALSE)</f>
        <v>讲师</v>
      </c>
      <c r="F12" s="2" t="str">
        <f>VLOOKUP(C:C,职称信息表!C:M,11,FALSE)</f>
        <v>专任教师</v>
      </c>
      <c r="G12" s="2" t="str">
        <f>VLOOKUP(C:C,职称信息表!$C$3:$N$172,12,FALSE)</f>
        <v>中级</v>
      </c>
      <c r="H12" s="128">
        <f>VLOOKUP(C12:C131,工作量!C124:J292,8,FALSE)</f>
        <v>365.4</v>
      </c>
      <c r="I12" s="134">
        <f>VLOOKUP(C12:C131,工作量!C125:L293,10,FALSE)</f>
        <v>52.422695055894849</v>
      </c>
      <c r="J12" s="77" t="e">
        <f>VLOOKUP(C12:C131,#REF!,3,FALSE)</f>
        <v>#REF!</v>
      </c>
      <c r="K12" s="77" t="e">
        <f>VLOOKUP(C12:C131,#REF!,3,FALSE)</f>
        <v>#REF!</v>
      </c>
      <c r="L12" s="77" t="e">
        <f t="shared" si="0"/>
        <v>#REF!</v>
      </c>
      <c r="M12" s="77">
        <v>10</v>
      </c>
      <c r="N12" s="134">
        <f t="shared" si="1"/>
        <v>95.26515151515153</v>
      </c>
      <c r="O12" s="77"/>
      <c r="P12" s="77"/>
      <c r="Q12" s="77">
        <f t="shared" si="2"/>
        <v>0</v>
      </c>
      <c r="R12" s="77"/>
      <c r="S12" s="77"/>
      <c r="T12" s="77"/>
      <c r="U12" s="77"/>
      <c r="V12" s="77"/>
      <c r="W12" s="78">
        <f t="shared" si="3"/>
        <v>0</v>
      </c>
      <c r="X12" s="136">
        <f t="shared" si="4"/>
        <v>0</v>
      </c>
      <c r="Y12" s="78"/>
      <c r="Z12" s="78"/>
      <c r="AA12" s="78"/>
      <c r="AB12" s="78">
        <f t="shared" si="5"/>
        <v>0</v>
      </c>
      <c r="AC12" s="78"/>
      <c r="AD12" s="77"/>
      <c r="AE12" s="78"/>
      <c r="AF12" s="78">
        <f t="shared" si="6"/>
        <v>0</v>
      </c>
      <c r="AG12" s="78"/>
      <c r="AH12" s="78">
        <f t="shared" si="7"/>
        <v>0</v>
      </c>
      <c r="AI12" s="136">
        <f t="shared" si="8"/>
        <v>0</v>
      </c>
      <c r="AJ12" s="5">
        <f t="shared" si="9"/>
        <v>147.68784657104638</v>
      </c>
      <c r="AK12" s="78"/>
    </row>
    <row r="13" spans="1:37">
      <c r="A13" s="10">
        <v>4</v>
      </c>
      <c r="B13" s="11" t="s">
        <v>314</v>
      </c>
      <c r="C13" s="79" t="s">
        <v>247</v>
      </c>
      <c r="D13" s="8" t="str">
        <f>VLOOKUP(C:C,职称信息表!$C$3:$D$172,2,FALSE)</f>
        <v>41706</v>
      </c>
      <c r="E13" s="77" t="str">
        <f>VLOOKUP(C:C,职称信息表!C:L,10,FALSE)</f>
        <v>讲师</v>
      </c>
      <c r="F13" s="2" t="str">
        <f>VLOOKUP(C:C,职称信息表!C:M,11,FALSE)</f>
        <v>专任教师</v>
      </c>
      <c r="G13" s="2" t="str">
        <f>VLOOKUP(C:C,职称信息表!$C$3:$N$172,12,FALSE)</f>
        <v>中级</v>
      </c>
      <c r="H13" s="128">
        <f>VLOOKUP(C13:C141,工作量!C33:J201,8,FALSE)</f>
        <v>351</v>
      </c>
      <c r="I13" s="134">
        <f>VLOOKUP(C13:C141,工作量!C34:L202,10,FALSE)</f>
        <v>50.356776038913772</v>
      </c>
      <c r="J13" s="77" t="e">
        <f>VLOOKUP(C13:C141,#REF!,3,FALSE)</f>
        <v>#REF!</v>
      </c>
      <c r="K13" s="77" t="e">
        <f>VLOOKUP(C13:C141,#REF!,3,FALSE)</f>
        <v>#REF!</v>
      </c>
      <c r="L13" s="77" t="e">
        <f t="shared" si="0"/>
        <v>#REF!</v>
      </c>
      <c r="M13" s="77">
        <v>11</v>
      </c>
      <c r="N13" s="134">
        <f t="shared" si="1"/>
        <v>94.791666666666671</v>
      </c>
      <c r="O13" s="77"/>
      <c r="P13" s="77"/>
      <c r="Q13" s="77">
        <f t="shared" si="2"/>
        <v>0</v>
      </c>
      <c r="R13" s="77"/>
      <c r="S13" s="77"/>
      <c r="T13" s="77"/>
      <c r="U13" s="77"/>
      <c r="V13" s="77"/>
      <c r="W13" s="78">
        <f t="shared" si="3"/>
        <v>0</v>
      </c>
      <c r="X13" s="136">
        <f t="shared" si="4"/>
        <v>0</v>
      </c>
      <c r="Y13" s="78">
        <v>19</v>
      </c>
      <c r="Z13" s="78">
        <v>2</v>
      </c>
      <c r="AA13" s="78"/>
      <c r="AB13" s="78">
        <f t="shared" si="5"/>
        <v>21</v>
      </c>
      <c r="AC13" s="78"/>
      <c r="AD13" s="77"/>
      <c r="AE13" s="78"/>
      <c r="AF13" s="78">
        <f t="shared" si="6"/>
        <v>0</v>
      </c>
      <c r="AG13" s="78"/>
      <c r="AH13" s="78">
        <f t="shared" si="7"/>
        <v>0</v>
      </c>
      <c r="AI13" s="136">
        <f t="shared" si="8"/>
        <v>21</v>
      </c>
      <c r="AJ13" s="5">
        <f t="shared" si="9"/>
        <v>166.14844270558044</v>
      </c>
      <c r="AK13" s="78"/>
    </row>
    <row r="14" spans="1:37">
      <c r="A14" s="10">
        <v>5</v>
      </c>
      <c r="B14" s="11" t="s">
        <v>321</v>
      </c>
      <c r="C14" s="79" t="s">
        <v>148</v>
      </c>
      <c r="D14" s="8">
        <f>VLOOKUP(C:C,职称信息表!$C$3:$D$172,2,FALSE)</f>
        <v>41260</v>
      </c>
      <c r="E14" s="77" t="str">
        <f>VLOOKUP(C:C,职称信息表!C:L,10,FALSE)</f>
        <v>副教授</v>
      </c>
      <c r="F14" s="2" t="str">
        <f>VLOOKUP(C:C,职称信息表!C:M,11,FALSE)</f>
        <v>专任教师</v>
      </c>
      <c r="G14" s="2" t="str">
        <f>VLOOKUP(C:C,职称信息表!$C$3:$N$172,12,FALSE)</f>
        <v>副高</v>
      </c>
      <c r="H14" s="128">
        <f>VLOOKUP(C14:C143,工作量!C44:J212,8,FALSE)</f>
        <v>89.935999999999993</v>
      </c>
      <c r="I14" s="134">
        <f>VLOOKUP(C14:C143,工作量!C45:L213,10,FALSE)</f>
        <v>12.902811993834042</v>
      </c>
      <c r="J14" s="77"/>
      <c r="K14" s="77" t="e">
        <f>VLOOKUP(C14:C143,#REF!,3,FALSE)</f>
        <v>#REF!</v>
      </c>
      <c r="L14" s="77" t="e">
        <f t="shared" si="0"/>
        <v>#REF!</v>
      </c>
      <c r="M14" s="77">
        <v>12</v>
      </c>
      <c r="N14" s="134">
        <f t="shared" si="1"/>
        <v>94.318181818181827</v>
      </c>
      <c r="O14" s="77"/>
      <c r="P14" s="77"/>
      <c r="Q14" s="77">
        <f t="shared" si="2"/>
        <v>0</v>
      </c>
      <c r="R14" s="77"/>
      <c r="S14" s="77"/>
      <c r="T14" s="77"/>
      <c r="U14" s="77"/>
      <c r="V14" s="77"/>
      <c r="W14" s="78">
        <f t="shared" si="3"/>
        <v>0</v>
      </c>
      <c r="X14" s="136">
        <f t="shared" si="4"/>
        <v>0</v>
      </c>
      <c r="Y14" s="78"/>
      <c r="Z14" s="78"/>
      <c r="AA14" s="78"/>
      <c r="AB14" s="78">
        <f t="shared" si="5"/>
        <v>0</v>
      </c>
      <c r="AC14" s="78"/>
      <c r="AD14" s="77"/>
      <c r="AE14" s="78"/>
      <c r="AF14" s="78">
        <f t="shared" si="6"/>
        <v>0</v>
      </c>
      <c r="AG14" s="78"/>
      <c r="AH14" s="78">
        <f t="shared" si="7"/>
        <v>0</v>
      </c>
      <c r="AI14" s="136">
        <f t="shared" si="8"/>
        <v>0</v>
      </c>
      <c r="AJ14" s="5">
        <f t="shared" si="9"/>
        <v>107.22099381201588</v>
      </c>
      <c r="AK14" s="78"/>
    </row>
    <row r="15" spans="1:37">
      <c r="A15" s="10">
        <v>8</v>
      </c>
      <c r="B15" s="11" t="s">
        <v>333</v>
      </c>
      <c r="C15" s="79" t="s">
        <v>252</v>
      </c>
      <c r="D15" s="8" t="str">
        <f>VLOOKUP(C:C,职称信息表!$C$3:$D$172,2,FALSE)</f>
        <v>40340</v>
      </c>
      <c r="E15" s="77" t="str">
        <f>VLOOKUP(C:C,职称信息表!C:L,10,FALSE)</f>
        <v>教授</v>
      </c>
      <c r="F15" s="2" t="str">
        <f>VLOOKUP(C:C,职称信息表!C:M,11,FALSE)</f>
        <v>专任教师</v>
      </c>
      <c r="G15" s="2" t="str">
        <f>VLOOKUP(C:C,职称信息表!$C$3:$N$172,12,FALSE)</f>
        <v>正高</v>
      </c>
      <c r="H15" s="128">
        <f>VLOOKUP(C15:C137,工作量!C108:J276,8,FALSE)</f>
        <v>514.09</v>
      </c>
      <c r="I15" s="134">
        <f>VLOOKUP(C15:C137,工作量!C109:L277,10,FALSE)</f>
        <v>73.754743572208497</v>
      </c>
      <c r="J15" s="77" t="e">
        <f>VLOOKUP(C15:C137,#REF!,3,FALSE)</f>
        <v>#REF!</v>
      </c>
      <c r="K15" s="77" t="e">
        <f>VLOOKUP(C15:C137,#REF!,3,FALSE)</f>
        <v>#REF!</v>
      </c>
      <c r="L15" s="77" t="e">
        <f t="shared" si="0"/>
        <v>#REF!</v>
      </c>
      <c r="M15" s="77">
        <v>13</v>
      </c>
      <c r="N15" s="134">
        <f t="shared" si="1"/>
        <v>93.844696969696983</v>
      </c>
      <c r="O15" s="77"/>
      <c r="P15" s="77"/>
      <c r="Q15" s="77">
        <f t="shared" si="2"/>
        <v>0</v>
      </c>
      <c r="R15" s="77"/>
      <c r="S15" s="77"/>
      <c r="T15" s="77"/>
      <c r="U15" s="77"/>
      <c r="V15" s="77"/>
      <c r="W15" s="78">
        <f t="shared" si="3"/>
        <v>0</v>
      </c>
      <c r="X15" s="136">
        <f t="shared" si="4"/>
        <v>0</v>
      </c>
      <c r="Y15" s="78"/>
      <c r="Z15" s="78"/>
      <c r="AA15" s="78"/>
      <c r="AB15" s="78">
        <f t="shared" si="5"/>
        <v>0</v>
      </c>
      <c r="AC15" s="78">
        <v>11</v>
      </c>
      <c r="AD15" s="77"/>
      <c r="AE15" s="78"/>
      <c r="AF15" s="78">
        <f t="shared" si="6"/>
        <v>11</v>
      </c>
      <c r="AG15" s="78"/>
      <c r="AH15" s="78">
        <f t="shared" si="7"/>
        <v>0</v>
      </c>
      <c r="AI15" s="136">
        <f t="shared" si="8"/>
        <v>11</v>
      </c>
      <c r="AJ15" s="5">
        <f t="shared" si="9"/>
        <v>178.59944054190549</v>
      </c>
      <c r="AK15" s="78"/>
    </row>
    <row r="16" spans="1:37">
      <c r="A16" s="10">
        <v>4</v>
      </c>
      <c r="B16" s="11" t="s">
        <v>321</v>
      </c>
      <c r="C16" s="79" t="s">
        <v>152</v>
      </c>
      <c r="D16" s="8" t="str">
        <f>VLOOKUP(C:C,职称信息表!$C$3:$D$172,2,FALSE)</f>
        <v>41313</v>
      </c>
      <c r="E16" s="77" t="str">
        <f>VLOOKUP(C:C,职称信息表!C:L,10,FALSE)</f>
        <v>副研究员</v>
      </c>
      <c r="F16" s="2" t="str">
        <f>VLOOKUP(C:C,职称信息表!C:M,11,FALSE)</f>
        <v>专任教师</v>
      </c>
      <c r="G16" s="2" t="str">
        <f>VLOOKUP(C:C,职称信息表!$C$3:$N$172,12,FALSE)</f>
        <v>副高</v>
      </c>
      <c r="H16" s="128">
        <f>VLOOKUP(C16:C145,工作量!C43:J211,8,FALSE)</f>
        <v>99.2</v>
      </c>
      <c r="I16" s="134">
        <f>VLOOKUP(C16:C145,工作量!C44:L212,10,FALSE)</f>
        <v>14.231886561425204</v>
      </c>
      <c r="J16" s="77" t="e">
        <f>VLOOKUP(C16:C145,#REF!,3,FALSE)</f>
        <v>#REF!</v>
      </c>
      <c r="K16" s="77"/>
      <c r="L16" s="77" t="e">
        <f t="shared" si="0"/>
        <v>#REF!</v>
      </c>
      <c r="M16" s="77">
        <v>14</v>
      </c>
      <c r="N16" s="134">
        <f t="shared" si="1"/>
        <v>93.371212121212139</v>
      </c>
      <c r="O16" s="77"/>
      <c r="P16" s="77"/>
      <c r="Q16" s="77">
        <f t="shared" si="2"/>
        <v>0</v>
      </c>
      <c r="R16" s="77"/>
      <c r="S16" s="77"/>
      <c r="T16" s="77"/>
      <c r="U16" s="77"/>
      <c r="V16" s="77"/>
      <c r="W16" s="78">
        <f t="shared" si="3"/>
        <v>0</v>
      </c>
      <c r="X16" s="136">
        <f t="shared" si="4"/>
        <v>0</v>
      </c>
      <c r="Y16" s="78"/>
      <c r="Z16" s="78"/>
      <c r="AA16" s="78"/>
      <c r="AB16" s="78">
        <f t="shared" si="5"/>
        <v>0</v>
      </c>
      <c r="AC16" s="78"/>
      <c r="AD16" s="77"/>
      <c r="AE16" s="78"/>
      <c r="AF16" s="78">
        <f t="shared" si="6"/>
        <v>0</v>
      </c>
      <c r="AG16" s="78"/>
      <c r="AH16" s="78">
        <f t="shared" si="7"/>
        <v>0</v>
      </c>
      <c r="AI16" s="136">
        <f t="shared" si="8"/>
        <v>0</v>
      </c>
      <c r="AJ16" s="5">
        <f t="shared" si="9"/>
        <v>107.60309868263734</v>
      </c>
      <c r="AK16" s="78"/>
    </row>
    <row r="17" spans="1:37">
      <c r="A17" s="10">
        <v>5</v>
      </c>
      <c r="B17" s="11" t="s">
        <v>329</v>
      </c>
      <c r="C17" s="79" t="s">
        <v>182</v>
      </c>
      <c r="D17" s="8">
        <f>VLOOKUP(C:C,职称信息表!$C$3:$D$172,2,FALSE)</f>
        <v>41459</v>
      </c>
      <c r="E17" s="77" t="str">
        <f>VLOOKUP(C:C,职称信息表!C:L,10,FALSE)</f>
        <v>副教授</v>
      </c>
      <c r="F17" s="2" t="str">
        <f>VLOOKUP(C:C,职称信息表!C:M,11,FALSE)</f>
        <v>专任教师</v>
      </c>
      <c r="G17" s="2" t="str">
        <f>VLOOKUP(C:C,职称信息表!$C$3:$N$172,12,FALSE)</f>
        <v>副高</v>
      </c>
      <c r="H17" s="128">
        <f>VLOOKUP(C17:C150,工作量!C79:J247,8,FALSE)</f>
        <v>739.28533333333337</v>
      </c>
      <c r="I17" s="134">
        <f>VLOOKUP(C17:C150,工作量!C80:L248,10,FALSE)</f>
        <v>100</v>
      </c>
      <c r="J17" s="77" t="e">
        <f>VLOOKUP(C17:C150,#REF!,3,FALSE)</f>
        <v>#REF!</v>
      </c>
      <c r="K17" s="77" t="e">
        <f>VLOOKUP(C17:C150,#REF!,3,FALSE)</f>
        <v>#REF!</v>
      </c>
      <c r="L17" s="77" t="e">
        <f t="shared" si="0"/>
        <v>#REF!</v>
      </c>
      <c r="M17" s="77">
        <v>15</v>
      </c>
      <c r="N17" s="134">
        <f t="shared" si="1"/>
        <v>92.89772727272728</v>
      </c>
      <c r="O17" s="77">
        <v>37.5</v>
      </c>
      <c r="P17" s="77"/>
      <c r="Q17" s="77">
        <f t="shared" si="2"/>
        <v>37.5</v>
      </c>
      <c r="R17" s="77"/>
      <c r="S17" s="77"/>
      <c r="T17" s="77"/>
      <c r="U17" s="77"/>
      <c r="V17" s="77"/>
      <c r="W17" s="78">
        <f t="shared" si="3"/>
        <v>0</v>
      </c>
      <c r="X17" s="136">
        <f t="shared" si="4"/>
        <v>37.5</v>
      </c>
      <c r="Y17" s="78">
        <v>50</v>
      </c>
      <c r="Z17" s="78"/>
      <c r="AA17" s="78"/>
      <c r="AB17" s="78">
        <f t="shared" si="5"/>
        <v>50</v>
      </c>
      <c r="AC17" s="78"/>
      <c r="AD17" s="77">
        <v>20</v>
      </c>
      <c r="AE17" s="78"/>
      <c r="AF17" s="78">
        <f t="shared" si="6"/>
        <v>20</v>
      </c>
      <c r="AG17" s="78"/>
      <c r="AH17" s="78">
        <f t="shared" si="7"/>
        <v>0</v>
      </c>
      <c r="AI17" s="136">
        <f t="shared" si="8"/>
        <v>70</v>
      </c>
      <c r="AJ17" s="5">
        <f t="shared" si="9"/>
        <v>300.39772727272725</v>
      </c>
      <c r="AK17" s="78"/>
    </row>
    <row r="18" spans="1:37">
      <c r="A18" s="10">
        <v>3</v>
      </c>
      <c r="B18" s="11" t="s">
        <v>314</v>
      </c>
      <c r="C18" s="79" t="s">
        <v>164</v>
      </c>
      <c r="D18" s="8" t="str">
        <f>VLOOKUP(C:C,职称信息表!$C$3:$D$172,2,FALSE)</f>
        <v>41424</v>
      </c>
      <c r="E18" s="77" t="str">
        <f>VLOOKUP(C:C,职称信息表!C:L,10,FALSE)</f>
        <v>讲师</v>
      </c>
      <c r="F18" s="2" t="str">
        <f>VLOOKUP(C:C,职称信息表!C:M,11,FALSE)</f>
        <v>专任教师</v>
      </c>
      <c r="G18" s="2" t="str">
        <f>VLOOKUP(C:C,职称信息表!$C$3:$N$172,12,FALSE)</f>
        <v>中级</v>
      </c>
      <c r="H18" s="128">
        <f>VLOOKUP(C18:C146,工作量!C32:J200,8,FALSE)</f>
        <v>385.54700000000003</v>
      </c>
      <c r="I18" s="134">
        <f>VLOOKUP(C18:C146,工作量!C33:L201,10,FALSE)</f>
        <v>55.31311661388915</v>
      </c>
      <c r="J18" s="77" t="e">
        <f>VLOOKUP(C18:C146,#REF!,3,FALSE)</f>
        <v>#REF!</v>
      </c>
      <c r="K18" s="77" t="e">
        <f>VLOOKUP(C18:C146,#REF!,3,FALSE)</f>
        <v>#REF!</v>
      </c>
      <c r="L18" s="77" t="e">
        <f t="shared" si="0"/>
        <v>#REF!</v>
      </c>
      <c r="M18" s="77">
        <v>16</v>
      </c>
      <c r="N18" s="134">
        <f t="shared" si="1"/>
        <v>92.424242424242436</v>
      </c>
      <c r="O18" s="77"/>
      <c r="P18" s="77"/>
      <c r="Q18" s="77">
        <f t="shared" si="2"/>
        <v>0</v>
      </c>
      <c r="R18" s="77"/>
      <c r="S18" s="77"/>
      <c r="T18" s="77"/>
      <c r="U18" s="77">
        <v>5</v>
      </c>
      <c r="V18" s="77"/>
      <c r="W18" s="78">
        <f t="shared" si="3"/>
        <v>5</v>
      </c>
      <c r="X18" s="136">
        <f t="shared" si="4"/>
        <v>5</v>
      </c>
      <c r="Y18" s="78"/>
      <c r="Z18" s="78"/>
      <c r="AA18" s="78"/>
      <c r="AB18" s="78">
        <f t="shared" si="5"/>
        <v>0</v>
      </c>
      <c r="AC18" s="78"/>
      <c r="AD18" s="77"/>
      <c r="AE18" s="78"/>
      <c r="AF18" s="78">
        <f t="shared" si="6"/>
        <v>0</v>
      </c>
      <c r="AG18" s="78"/>
      <c r="AH18" s="78">
        <f t="shared" si="7"/>
        <v>0</v>
      </c>
      <c r="AI18" s="136">
        <f t="shared" si="8"/>
        <v>0</v>
      </c>
      <c r="AJ18" s="5">
        <f t="shared" si="9"/>
        <v>152.73735903813159</v>
      </c>
      <c r="AK18" s="78"/>
    </row>
    <row r="19" spans="1:37">
      <c r="A19" s="10">
        <v>5</v>
      </c>
      <c r="B19" s="11" t="s">
        <v>310</v>
      </c>
      <c r="C19" s="79" t="s">
        <v>116</v>
      </c>
      <c r="D19" s="8" t="str">
        <f>VLOOKUP(C:C,职称信息表!$C$3:$D$172,2,FALSE)</f>
        <v>40799</v>
      </c>
      <c r="E19" s="77" t="str">
        <f>VLOOKUP(C:C,职称信息表!C:L,10,FALSE)</f>
        <v>高级实验师</v>
      </c>
      <c r="F19" s="2" t="str">
        <f>VLOOKUP(C:C,职称信息表!C:M,11,FALSE)</f>
        <v>实验</v>
      </c>
      <c r="G19" s="2" t="str">
        <f>VLOOKUP(C:C,职称信息表!$C$3:$N$172,12,FALSE)</f>
        <v>副高</v>
      </c>
      <c r="H19" s="128">
        <f>VLOOKUP(C19:C149,工作量!C24:J192,8,FALSE)</f>
        <v>630.99125000000004</v>
      </c>
      <c r="I19" s="134">
        <f>VLOOKUP(C19:C149,工作量!C25:L193,10,FALSE)</f>
        <v>90.526168258587617</v>
      </c>
      <c r="J19" s="77" t="e">
        <f>VLOOKUP(C19:C149,#REF!,3,FALSE)</f>
        <v>#REF!</v>
      </c>
      <c r="K19" s="77" t="e">
        <f>VLOOKUP(C19:C149,#REF!,3,FALSE)</f>
        <v>#REF!</v>
      </c>
      <c r="L19" s="77" t="e">
        <f t="shared" si="0"/>
        <v>#REF!</v>
      </c>
      <c r="M19" s="77">
        <v>17</v>
      </c>
      <c r="N19" s="134">
        <f t="shared" si="1"/>
        <v>91.950757575757578</v>
      </c>
      <c r="O19" s="77"/>
      <c r="P19" s="77"/>
      <c r="Q19" s="77">
        <f t="shared" si="2"/>
        <v>0</v>
      </c>
      <c r="R19" s="77"/>
      <c r="S19" s="77"/>
      <c r="T19" s="77"/>
      <c r="U19" s="77"/>
      <c r="V19" s="77"/>
      <c r="W19" s="78">
        <f t="shared" si="3"/>
        <v>0</v>
      </c>
      <c r="X19" s="136">
        <f t="shared" si="4"/>
        <v>0</v>
      </c>
      <c r="Y19" s="78">
        <v>130</v>
      </c>
      <c r="Z19" s="78">
        <v>10</v>
      </c>
      <c r="AA19" s="78"/>
      <c r="AB19" s="78">
        <f t="shared" si="5"/>
        <v>140</v>
      </c>
      <c r="AC19" s="78"/>
      <c r="AD19" s="77"/>
      <c r="AE19" s="78"/>
      <c r="AF19" s="78">
        <f t="shared" si="6"/>
        <v>0</v>
      </c>
      <c r="AG19" s="78"/>
      <c r="AH19" s="78">
        <f t="shared" si="7"/>
        <v>0</v>
      </c>
      <c r="AI19" s="136">
        <f t="shared" si="8"/>
        <v>140</v>
      </c>
      <c r="AJ19" s="5">
        <f t="shared" si="9"/>
        <v>322.4769258343452</v>
      </c>
      <c r="AK19" s="78"/>
    </row>
    <row r="20" spans="1:37">
      <c r="A20" s="10">
        <v>8</v>
      </c>
      <c r="B20" s="11" t="s">
        <v>328</v>
      </c>
      <c r="C20" s="79" t="s">
        <v>158</v>
      </c>
      <c r="D20" s="8">
        <f>VLOOKUP(C:C,职称信息表!$C$3:$D$172,2,FALSE)</f>
        <v>41395</v>
      </c>
      <c r="E20" s="77" t="str">
        <f>VLOOKUP(C:C,职称信息表!C:L,10,FALSE)</f>
        <v>讲师</v>
      </c>
      <c r="F20" s="2" t="str">
        <f>VLOOKUP(C:C,职称信息表!C:M,11,FALSE)</f>
        <v>专任教师</v>
      </c>
      <c r="G20" s="2" t="str">
        <f>VLOOKUP(C:C,职称信息表!$C$3:$N$172,12,FALSE)</f>
        <v>中级</v>
      </c>
      <c r="H20" s="128">
        <f>VLOOKUP(C20:C142,工作量!C66:J234,8,FALSE)</f>
        <v>722.73060000000009</v>
      </c>
      <c r="I20" s="134">
        <f>VLOOKUP(C20:C142,工作量!C67:L235,10,FALSE)</f>
        <v>100</v>
      </c>
      <c r="J20" s="77" t="e">
        <f>VLOOKUP(C20:C142,#REF!,3,FALSE)</f>
        <v>#REF!</v>
      </c>
      <c r="K20" s="77" t="e">
        <f>VLOOKUP(C20:C142,#REF!,3,FALSE)</f>
        <v>#REF!</v>
      </c>
      <c r="L20" s="77" t="e">
        <f t="shared" si="0"/>
        <v>#REF!</v>
      </c>
      <c r="M20" s="77">
        <v>18</v>
      </c>
      <c r="N20" s="134">
        <f t="shared" si="1"/>
        <v>91.477272727272734</v>
      </c>
      <c r="O20" s="77"/>
      <c r="P20" s="77"/>
      <c r="Q20" s="77">
        <f t="shared" si="2"/>
        <v>0</v>
      </c>
      <c r="R20" s="77"/>
      <c r="S20" s="77"/>
      <c r="T20" s="77"/>
      <c r="U20" s="77">
        <v>7</v>
      </c>
      <c r="V20" s="77"/>
      <c r="W20" s="78">
        <f t="shared" si="3"/>
        <v>7</v>
      </c>
      <c r="X20" s="136">
        <f t="shared" si="4"/>
        <v>7</v>
      </c>
      <c r="Y20" s="78"/>
      <c r="Z20" s="78"/>
      <c r="AA20" s="78"/>
      <c r="AB20" s="78">
        <f t="shared" si="5"/>
        <v>0</v>
      </c>
      <c r="AC20" s="78"/>
      <c r="AD20" s="77"/>
      <c r="AE20" s="78"/>
      <c r="AF20" s="78">
        <f t="shared" si="6"/>
        <v>0</v>
      </c>
      <c r="AG20" s="78"/>
      <c r="AH20" s="78">
        <f t="shared" si="7"/>
        <v>0</v>
      </c>
      <c r="AI20" s="136">
        <f t="shared" si="8"/>
        <v>0</v>
      </c>
      <c r="AJ20" s="5">
        <f t="shared" si="9"/>
        <v>198.47727272727275</v>
      </c>
      <c r="AK20" s="78"/>
    </row>
    <row r="21" spans="1:37">
      <c r="A21" s="10">
        <v>1</v>
      </c>
      <c r="B21" s="11" t="s">
        <v>307</v>
      </c>
      <c r="C21" s="79" t="s">
        <v>135</v>
      </c>
      <c r="D21" s="8" t="str">
        <f>VLOOKUP(C:C,职称信息表!$C$3:$D$172,2,FALSE)</f>
        <v>41101</v>
      </c>
      <c r="E21" s="77" t="str">
        <f>VLOOKUP(C:C,职称信息表!C:L,10,FALSE)</f>
        <v>副教授</v>
      </c>
      <c r="F21" s="2" t="str">
        <f>VLOOKUP(C:C,职称信息表!C:M,11,FALSE)</f>
        <v>专任教师</v>
      </c>
      <c r="G21" s="2" t="str">
        <f>VLOOKUP(C:C,职称信息表!$C$3:$N$172,12,FALSE)</f>
        <v>副高</v>
      </c>
      <c r="H21" s="128">
        <f>VLOOKUP(C21:C141,工作量!C10:J178,8,FALSE)</f>
        <v>575.88650000000007</v>
      </c>
      <c r="I21" s="134">
        <f>VLOOKUP(C21:C141,工作量!C11:L179,10,FALSE)</f>
        <v>82.62047722032456</v>
      </c>
      <c r="J21" s="77" t="e">
        <f>VLOOKUP(C21:C141,#REF!,3,FALSE)</f>
        <v>#REF!</v>
      </c>
      <c r="K21" s="77" t="e">
        <f>VLOOKUP(C21:C141,#REF!,3,FALSE)</f>
        <v>#REF!</v>
      </c>
      <c r="L21" s="77" t="e">
        <f t="shared" si="0"/>
        <v>#REF!</v>
      </c>
      <c r="M21" s="77">
        <v>19</v>
      </c>
      <c r="N21" s="134">
        <f t="shared" si="1"/>
        <v>91.003787878787875</v>
      </c>
      <c r="O21" s="77"/>
      <c r="P21" s="77"/>
      <c r="Q21" s="77">
        <f t="shared" si="2"/>
        <v>0</v>
      </c>
      <c r="R21" s="77"/>
      <c r="S21" s="77"/>
      <c r="T21" s="77"/>
      <c r="U21" s="77"/>
      <c r="V21" s="77"/>
      <c r="W21" s="78">
        <f t="shared" si="3"/>
        <v>0</v>
      </c>
      <c r="X21" s="136">
        <f t="shared" si="4"/>
        <v>0</v>
      </c>
      <c r="Y21" s="78"/>
      <c r="Z21" s="78"/>
      <c r="AA21" s="78"/>
      <c r="AB21" s="78">
        <f t="shared" si="5"/>
        <v>0</v>
      </c>
      <c r="AC21" s="78"/>
      <c r="AD21" s="77"/>
      <c r="AE21" s="78"/>
      <c r="AF21" s="78">
        <f t="shared" si="6"/>
        <v>0</v>
      </c>
      <c r="AG21" s="78"/>
      <c r="AH21" s="78">
        <f t="shared" si="7"/>
        <v>0</v>
      </c>
      <c r="AI21" s="136">
        <f t="shared" si="8"/>
        <v>0</v>
      </c>
      <c r="AJ21" s="5">
        <f t="shared" si="9"/>
        <v>173.62426509911245</v>
      </c>
      <c r="AK21" s="78"/>
    </row>
    <row r="22" spans="1:37">
      <c r="A22" s="10">
        <v>7</v>
      </c>
      <c r="B22" s="11" t="s">
        <v>321</v>
      </c>
      <c r="C22" s="79" t="s">
        <v>237</v>
      </c>
      <c r="D22" s="8">
        <f>VLOOKUP(C:C,职称信息表!$C$3:$D$172,2,FALSE)</f>
        <v>41684</v>
      </c>
      <c r="E22" s="77" t="str">
        <f>VLOOKUP(C:C,职称信息表!C:L,10,FALSE)</f>
        <v>校聘副研究员</v>
      </c>
      <c r="F22" s="2" t="str">
        <f>VLOOKUP(C:C,职称信息表!C:M,11,FALSE)</f>
        <v>专任教师</v>
      </c>
      <c r="G22" s="2" t="str">
        <f>VLOOKUP(C:C,职称信息表!$C$3:$N$172,12,FALSE)</f>
        <v>副高</v>
      </c>
      <c r="H22" s="128">
        <f>VLOOKUP(C22:C151,工作量!C46:J214,8,FALSE)</f>
        <v>64</v>
      </c>
      <c r="I22" s="134">
        <f>VLOOKUP(C22:C151,工作量!C47:L215,10,FALSE)</f>
        <v>9.1818622976936801</v>
      </c>
      <c r="J22" s="77" t="e">
        <f>VLOOKUP(C22:C151,#REF!,3,FALSE)</f>
        <v>#REF!</v>
      </c>
      <c r="K22" s="77" t="e">
        <f>VLOOKUP(C22:C151,#REF!,3,FALSE)</f>
        <v>#REF!</v>
      </c>
      <c r="L22" s="77" t="e">
        <f t="shared" si="0"/>
        <v>#REF!</v>
      </c>
      <c r="M22" s="77">
        <v>20</v>
      </c>
      <c r="N22" s="134">
        <f t="shared" si="1"/>
        <v>90.530303030303031</v>
      </c>
      <c r="O22" s="77"/>
      <c r="P22" s="77"/>
      <c r="Q22" s="77">
        <f t="shared" si="2"/>
        <v>0</v>
      </c>
      <c r="R22" s="77"/>
      <c r="S22" s="77"/>
      <c r="T22" s="77"/>
      <c r="U22" s="77"/>
      <c r="V22" s="77"/>
      <c r="W22" s="78">
        <f t="shared" si="3"/>
        <v>0</v>
      </c>
      <c r="X22" s="136">
        <f t="shared" si="4"/>
        <v>0</v>
      </c>
      <c r="Y22" s="78"/>
      <c r="Z22" s="78"/>
      <c r="AA22" s="78"/>
      <c r="AB22" s="78">
        <f t="shared" si="5"/>
        <v>0</v>
      </c>
      <c r="AC22" s="78"/>
      <c r="AD22" s="77"/>
      <c r="AE22" s="78"/>
      <c r="AF22" s="78">
        <f t="shared" si="6"/>
        <v>0</v>
      </c>
      <c r="AG22" s="78"/>
      <c r="AH22" s="78">
        <f t="shared" si="7"/>
        <v>0</v>
      </c>
      <c r="AI22" s="136">
        <f t="shared" si="8"/>
        <v>0</v>
      </c>
      <c r="AJ22" s="5">
        <f t="shared" si="9"/>
        <v>99.712165327996715</v>
      </c>
      <c r="AK22" s="78"/>
    </row>
    <row r="23" spans="1:37">
      <c r="A23" s="10">
        <v>7</v>
      </c>
      <c r="B23" s="11" t="s">
        <v>327</v>
      </c>
      <c r="C23" s="79" t="s">
        <v>235</v>
      </c>
      <c r="D23" s="8">
        <f>VLOOKUP(C:C,职称信息表!$C$3:$D$172,2,FALSE)</f>
        <v>61608</v>
      </c>
      <c r="E23" s="77" t="str">
        <f>VLOOKUP(C:C,职称信息表!C:L,10,FALSE)</f>
        <v>讲师</v>
      </c>
      <c r="F23" s="2" t="str">
        <f>VLOOKUP(C:C,职称信息表!C:M,11,FALSE)</f>
        <v>专任教师</v>
      </c>
      <c r="G23" s="2" t="str">
        <f>VLOOKUP(C:C,职称信息表!$C$3:$N$172,12,FALSE)</f>
        <v>中级</v>
      </c>
      <c r="H23" s="128">
        <f>VLOOKUP(C23:C154,工作量!C59:J227,8,FALSE)</f>
        <v>606.98080000000004</v>
      </c>
      <c r="I23" s="134">
        <f>VLOOKUP(C23:C154,工作量!C60:L228,10,FALSE)</f>
        <v>87.081470670999195</v>
      </c>
      <c r="J23" s="77" t="e">
        <f>VLOOKUP(C23:C154,#REF!,3,FALSE)</f>
        <v>#REF!</v>
      </c>
      <c r="K23" s="77" t="e">
        <f>VLOOKUP(C23:C154,#REF!,3,FALSE)</f>
        <v>#REF!</v>
      </c>
      <c r="L23" s="77" t="e">
        <f t="shared" si="0"/>
        <v>#REF!</v>
      </c>
      <c r="M23" s="77">
        <v>21</v>
      </c>
      <c r="N23" s="134">
        <f t="shared" si="1"/>
        <v>90.056818181818187</v>
      </c>
      <c r="O23" s="77"/>
      <c r="P23" s="77"/>
      <c r="Q23" s="77">
        <f t="shared" si="2"/>
        <v>0</v>
      </c>
      <c r="R23" s="77"/>
      <c r="S23" s="77"/>
      <c r="T23" s="77"/>
      <c r="U23" s="77"/>
      <c r="V23" s="77"/>
      <c r="W23" s="78">
        <f t="shared" si="3"/>
        <v>0</v>
      </c>
      <c r="X23" s="136">
        <f t="shared" si="4"/>
        <v>0</v>
      </c>
      <c r="Y23" s="78"/>
      <c r="Z23" s="78"/>
      <c r="AA23" s="78"/>
      <c r="AB23" s="78">
        <f t="shared" si="5"/>
        <v>0</v>
      </c>
      <c r="AC23" s="78"/>
      <c r="AD23" s="78">
        <v>20</v>
      </c>
      <c r="AE23" s="78"/>
      <c r="AF23" s="78">
        <f t="shared" si="6"/>
        <v>20</v>
      </c>
      <c r="AG23" s="78"/>
      <c r="AH23" s="78">
        <f t="shared" si="7"/>
        <v>0</v>
      </c>
      <c r="AI23" s="136">
        <f t="shared" si="8"/>
        <v>20</v>
      </c>
      <c r="AJ23" s="5">
        <f t="shared" si="9"/>
        <v>197.13828885281737</v>
      </c>
      <c r="AK23" s="78"/>
    </row>
    <row r="24" spans="1:37">
      <c r="A24" s="10">
        <v>8</v>
      </c>
      <c r="B24" s="11" t="s">
        <v>305</v>
      </c>
      <c r="C24" s="79" t="s">
        <v>78</v>
      </c>
      <c r="D24" s="8" t="str">
        <f>VLOOKUP(C:C,职称信息表!$C$3:$D$172,2,FALSE)</f>
        <v>40284</v>
      </c>
      <c r="E24" s="77" t="str">
        <f>VLOOKUP(C:C,职称信息表!C:L,10,FALSE)</f>
        <v>讲师</v>
      </c>
      <c r="F24" s="2" t="str">
        <f>VLOOKUP(C:C,职称信息表!C:M,11,FALSE)</f>
        <v>专任教师</v>
      </c>
      <c r="G24" s="2" t="str">
        <f>VLOOKUP(C:C,职称信息表!$C$3:$N$172,12,FALSE)</f>
        <v>中级</v>
      </c>
      <c r="H24" s="128">
        <f>VLOOKUP(C24:C153,工作量!C8:J176,8,FALSE)</f>
        <v>505.64</v>
      </c>
      <c r="I24" s="134">
        <f>VLOOKUP(C24:C153,工作量!C9:L177,10,FALSE)</f>
        <v>72.542450815716123</v>
      </c>
      <c r="J24" s="77" t="e">
        <f>VLOOKUP(C24:C153,#REF!,3,FALSE)</f>
        <v>#REF!</v>
      </c>
      <c r="K24" s="77" t="e">
        <f>VLOOKUP(C24:C153,#REF!,3,FALSE)</f>
        <v>#REF!</v>
      </c>
      <c r="L24" s="77" t="e">
        <f t="shared" si="0"/>
        <v>#REF!</v>
      </c>
      <c r="M24" s="77">
        <v>22</v>
      </c>
      <c r="N24" s="134">
        <f t="shared" si="1"/>
        <v>89.583333333333329</v>
      </c>
      <c r="O24" s="77"/>
      <c r="P24" s="77"/>
      <c r="Q24" s="77">
        <f t="shared" si="2"/>
        <v>0</v>
      </c>
      <c r="R24" s="77"/>
      <c r="S24" s="77"/>
      <c r="T24" s="77"/>
      <c r="U24" s="77"/>
      <c r="V24" s="77"/>
      <c r="W24" s="78">
        <f t="shared" si="3"/>
        <v>0</v>
      </c>
      <c r="X24" s="136">
        <f t="shared" si="4"/>
        <v>0</v>
      </c>
      <c r="Y24" s="78"/>
      <c r="Z24" s="78"/>
      <c r="AA24" s="78"/>
      <c r="AB24" s="78">
        <f t="shared" si="5"/>
        <v>0</v>
      </c>
      <c r="AC24" s="78"/>
      <c r="AD24" s="77"/>
      <c r="AE24" s="78">
        <v>6</v>
      </c>
      <c r="AF24" s="78">
        <f t="shared" si="6"/>
        <v>6</v>
      </c>
      <c r="AG24" s="78"/>
      <c r="AH24" s="78">
        <f t="shared" si="7"/>
        <v>0</v>
      </c>
      <c r="AI24" s="136">
        <f t="shared" si="8"/>
        <v>6</v>
      </c>
      <c r="AJ24" s="5">
        <f t="shared" si="9"/>
        <v>168.12578414904945</v>
      </c>
      <c r="AK24" s="78"/>
    </row>
    <row r="25" spans="1:37">
      <c r="A25" s="10">
        <v>5</v>
      </c>
      <c r="B25" s="11" t="s">
        <v>328</v>
      </c>
      <c r="C25" s="79" t="s">
        <v>100</v>
      </c>
      <c r="D25" s="8" t="str">
        <f>VLOOKUP(C:C,职称信息表!$C$3:$D$172,2,FALSE)</f>
        <v>40593</v>
      </c>
      <c r="E25" s="77" t="str">
        <f>VLOOKUP(C:C,职称信息表!C:L,10,FALSE)</f>
        <v>讲师</v>
      </c>
      <c r="F25" s="2" t="str">
        <f>VLOOKUP(C:C,职称信息表!C:M,11,FALSE)</f>
        <v>专任教师</v>
      </c>
      <c r="G25" s="2" t="str">
        <f>VLOOKUP(C:C,职称信息表!$C$3:$N$172,12,FALSE)</f>
        <v>中级</v>
      </c>
      <c r="H25" s="128">
        <f>VLOOKUP(C25:C147,工作量!C63:J231,8,FALSE)</f>
        <v>305.83199999999999</v>
      </c>
      <c r="I25" s="134">
        <f>VLOOKUP(C25:C147,工作量!C64:L232,10,FALSE)</f>
        <v>43.876676722316461</v>
      </c>
      <c r="J25" s="77" t="e">
        <f>VLOOKUP(C25:C147,#REF!,3,FALSE)</f>
        <v>#REF!</v>
      </c>
      <c r="K25" s="77" t="e">
        <f>VLOOKUP(C25:C147,#REF!,3,FALSE)</f>
        <v>#REF!</v>
      </c>
      <c r="L25" s="77" t="e">
        <f t="shared" si="0"/>
        <v>#REF!</v>
      </c>
      <c r="M25" s="77">
        <v>23</v>
      </c>
      <c r="N25" s="134">
        <f t="shared" si="1"/>
        <v>89.109848484848484</v>
      </c>
      <c r="O25" s="77"/>
      <c r="P25" s="77"/>
      <c r="Q25" s="77">
        <f t="shared" si="2"/>
        <v>0</v>
      </c>
      <c r="R25" s="77"/>
      <c r="S25" s="77"/>
      <c r="T25" s="77"/>
      <c r="U25" s="77"/>
      <c r="V25" s="77"/>
      <c r="W25" s="78">
        <f t="shared" si="3"/>
        <v>0</v>
      </c>
      <c r="X25" s="136">
        <f t="shared" si="4"/>
        <v>0</v>
      </c>
      <c r="Y25" s="78"/>
      <c r="Z25" s="78"/>
      <c r="AA25" s="78"/>
      <c r="AB25" s="78">
        <f t="shared" si="5"/>
        <v>0</v>
      </c>
      <c r="AC25" s="78"/>
      <c r="AD25" s="77">
        <v>10</v>
      </c>
      <c r="AE25" s="78"/>
      <c r="AF25" s="78">
        <f t="shared" si="6"/>
        <v>10</v>
      </c>
      <c r="AG25" s="78"/>
      <c r="AH25" s="78">
        <f t="shared" si="7"/>
        <v>0</v>
      </c>
      <c r="AI25" s="136">
        <f t="shared" si="8"/>
        <v>10</v>
      </c>
      <c r="AJ25" s="5">
        <f t="shared" si="9"/>
        <v>142.98652520716496</v>
      </c>
      <c r="AK25" s="78"/>
    </row>
    <row r="26" spans="1:37">
      <c r="A26" s="10">
        <v>7</v>
      </c>
      <c r="B26" s="11" t="s">
        <v>305</v>
      </c>
      <c r="C26" s="79" t="s">
        <v>195</v>
      </c>
      <c r="D26" s="8" t="str">
        <f>VLOOKUP(C:C,职称信息表!$C$3:$D$172,2,FALSE)</f>
        <v>40287</v>
      </c>
      <c r="E26" s="77" t="str">
        <f>VLOOKUP(C:C,职称信息表!C:L,10,FALSE)</f>
        <v>讲师</v>
      </c>
      <c r="F26" s="2" t="str">
        <f>VLOOKUP(C:C,职称信息表!C:M,11,FALSE)</f>
        <v>专任教师</v>
      </c>
      <c r="G26" s="2" t="str">
        <f>VLOOKUP(C:C,职称信息表!$C$3:$N$172,12,FALSE)</f>
        <v>中级</v>
      </c>
      <c r="H26" s="128">
        <f>VLOOKUP(C26:C155,工作量!C7:J175,8,FALSE)</f>
        <v>299.84000000000003</v>
      </c>
      <c r="I26" s="134">
        <f>VLOOKUP(C26:C155,工作量!C8:L176,10,FALSE)</f>
        <v>43.017024864694896</v>
      </c>
      <c r="J26" s="77" t="e">
        <f>VLOOKUP(C26:C155,#REF!,3,FALSE)</f>
        <v>#REF!</v>
      </c>
      <c r="K26" s="77" t="e">
        <f>VLOOKUP(C26:C155,#REF!,3,FALSE)</f>
        <v>#REF!</v>
      </c>
      <c r="L26" s="77" t="e">
        <f t="shared" si="0"/>
        <v>#REF!</v>
      </c>
      <c r="M26" s="77">
        <v>24</v>
      </c>
      <c r="N26" s="134">
        <f t="shared" si="1"/>
        <v>88.63636363636364</v>
      </c>
      <c r="O26" s="77"/>
      <c r="P26" s="77"/>
      <c r="Q26" s="77">
        <f t="shared" si="2"/>
        <v>0</v>
      </c>
      <c r="R26" s="77"/>
      <c r="S26" s="77"/>
      <c r="T26" s="77"/>
      <c r="U26" s="77"/>
      <c r="V26" s="77"/>
      <c r="W26" s="78">
        <f t="shared" si="3"/>
        <v>0</v>
      </c>
      <c r="X26" s="136">
        <f t="shared" si="4"/>
        <v>0</v>
      </c>
      <c r="Y26" s="78"/>
      <c r="Z26" s="78"/>
      <c r="AA26" s="78"/>
      <c r="AB26" s="78">
        <f t="shared" si="5"/>
        <v>0</v>
      </c>
      <c r="AC26" s="78"/>
      <c r="AD26" s="77"/>
      <c r="AE26" s="78"/>
      <c r="AF26" s="78">
        <f t="shared" si="6"/>
        <v>0</v>
      </c>
      <c r="AG26" s="78"/>
      <c r="AH26" s="78">
        <f t="shared" si="7"/>
        <v>0</v>
      </c>
      <c r="AI26" s="136">
        <f t="shared" si="8"/>
        <v>0</v>
      </c>
      <c r="AJ26" s="5">
        <f t="shared" si="9"/>
        <v>131.65338850105854</v>
      </c>
      <c r="AK26" s="78"/>
    </row>
    <row r="27" spans="1:37">
      <c r="A27" s="10">
        <v>20</v>
      </c>
      <c r="B27" s="11" t="s">
        <v>333</v>
      </c>
      <c r="C27" s="79" t="s">
        <v>87</v>
      </c>
      <c r="D27" s="8" t="str">
        <f>VLOOKUP(C:C,职称信息表!$C$3:$D$172,2,FALSE)</f>
        <v>40289</v>
      </c>
      <c r="E27" s="77" t="str">
        <f>VLOOKUP(C:C,职称信息表!C:L,10,FALSE)</f>
        <v>副教授</v>
      </c>
      <c r="F27" s="2" t="str">
        <f>VLOOKUP(C:C,职称信息表!C:M,11,FALSE)</f>
        <v>专任教师</v>
      </c>
      <c r="G27" s="2" t="str">
        <f>VLOOKUP(C:C,职称信息表!$C$3:$N$172,12,FALSE)</f>
        <v>副高</v>
      </c>
      <c r="H27" s="128">
        <f>VLOOKUP(C27:C150,工作量!C120:J288,8,FALSE)</f>
        <v>198.40000000000003</v>
      </c>
      <c r="I27" s="134">
        <f>VLOOKUP(C27:C150,工作量!C121:L289,10,FALSE)</f>
        <v>28.463773122850412</v>
      </c>
      <c r="J27" s="77" t="e">
        <f>VLOOKUP(C27:C150,#REF!,3,FALSE)</f>
        <v>#REF!</v>
      </c>
      <c r="K27" s="77" t="e">
        <f>VLOOKUP(C27:C150,#REF!,3,FALSE)</f>
        <v>#REF!</v>
      </c>
      <c r="L27" s="77" t="e">
        <f t="shared" si="0"/>
        <v>#REF!</v>
      </c>
      <c r="M27" s="77">
        <v>25</v>
      </c>
      <c r="N27" s="134">
        <f t="shared" si="1"/>
        <v>88.162878787878796</v>
      </c>
      <c r="O27" s="77"/>
      <c r="P27" s="77"/>
      <c r="Q27" s="77">
        <f t="shared" si="2"/>
        <v>0</v>
      </c>
      <c r="R27" s="77"/>
      <c r="S27" s="77"/>
      <c r="T27" s="77"/>
      <c r="U27" s="77"/>
      <c r="V27" s="77"/>
      <c r="W27" s="78">
        <f t="shared" si="3"/>
        <v>0</v>
      </c>
      <c r="X27" s="136">
        <f t="shared" si="4"/>
        <v>0</v>
      </c>
      <c r="Y27" s="78"/>
      <c r="Z27" s="78"/>
      <c r="AA27" s="78"/>
      <c r="AB27" s="78">
        <f t="shared" si="5"/>
        <v>0</v>
      </c>
      <c r="AC27" s="78"/>
      <c r="AD27" s="77"/>
      <c r="AE27" s="78"/>
      <c r="AF27" s="78">
        <f t="shared" si="6"/>
        <v>0</v>
      </c>
      <c r="AG27" s="78"/>
      <c r="AH27" s="78">
        <f t="shared" si="7"/>
        <v>0</v>
      </c>
      <c r="AI27" s="136">
        <f t="shared" si="8"/>
        <v>0</v>
      </c>
      <c r="AJ27" s="5">
        <f t="shared" si="9"/>
        <v>116.62665191072921</v>
      </c>
      <c r="AK27" s="78"/>
    </row>
    <row r="28" spans="1:37">
      <c r="A28" s="10">
        <v>2</v>
      </c>
      <c r="B28" s="11" t="s">
        <v>329</v>
      </c>
      <c r="C28" s="79" t="s">
        <v>95</v>
      </c>
      <c r="D28" s="8" t="str">
        <f>VLOOKUP(C:C,职称信息表!$C$3:$D$172,2,FALSE)</f>
        <v>40482</v>
      </c>
      <c r="E28" s="77" t="str">
        <f>VLOOKUP(C:C,职称信息表!C:L,10,FALSE)</f>
        <v>教授</v>
      </c>
      <c r="F28" s="2" t="str">
        <f>VLOOKUP(C:C,职称信息表!C:M,11,FALSE)</f>
        <v>专任教师</v>
      </c>
      <c r="G28" s="2" t="str">
        <f>VLOOKUP(C:C,职称信息表!$C$3:$N$172,12,FALSE)</f>
        <v>正高</v>
      </c>
      <c r="H28" s="128">
        <f>VLOOKUP(C28:C161,工作量!C76:J244,8,FALSE)</f>
        <v>999.14986666666664</v>
      </c>
      <c r="I28" s="134">
        <f>VLOOKUP(C28:C161,工作量!C77:L245,10,FALSE)</f>
        <v>100</v>
      </c>
      <c r="J28" s="77" t="e">
        <f>VLOOKUP(C28:C161,#REF!,3,FALSE)</f>
        <v>#REF!</v>
      </c>
      <c r="K28" s="77" t="e">
        <f>VLOOKUP(C28:C161,#REF!,3,FALSE)</f>
        <v>#REF!</v>
      </c>
      <c r="L28" s="77" t="e">
        <f t="shared" si="0"/>
        <v>#REF!</v>
      </c>
      <c r="M28" s="77">
        <v>26</v>
      </c>
      <c r="N28" s="134">
        <f t="shared" si="1"/>
        <v>87.689393939393938</v>
      </c>
      <c r="O28" s="77">
        <v>7.5</v>
      </c>
      <c r="P28" s="77"/>
      <c r="Q28" s="77">
        <f t="shared" si="2"/>
        <v>7.5</v>
      </c>
      <c r="R28" s="77"/>
      <c r="S28" s="77"/>
      <c r="T28" s="77"/>
      <c r="U28" s="77"/>
      <c r="V28" s="77"/>
      <c r="W28" s="78">
        <f t="shared" si="3"/>
        <v>0</v>
      </c>
      <c r="X28" s="136">
        <f t="shared" si="4"/>
        <v>7.5</v>
      </c>
      <c r="Y28" s="78"/>
      <c r="Z28" s="78"/>
      <c r="AA28" s="78"/>
      <c r="AB28" s="78">
        <f t="shared" si="5"/>
        <v>0</v>
      </c>
      <c r="AC28" s="78">
        <v>13</v>
      </c>
      <c r="AD28" s="77"/>
      <c r="AE28" s="78"/>
      <c r="AF28" s="78">
        <f t="shared" si="6"/>
        <v>13</v>
      </c>
      <c r="AG28" s="78"/>
      <c r="AH28" s="78">
        <f t="shared" si="7"/>
        <v>0</v>
      </c>
      <c r="AI28" s="136">
        <f t="shared" si="8"/>
        <v>13</v>
      </c>
      <c r="AJ28" s="5">
        <f t="shared" si="9"/>
        <v>208.18939393939394</v>
      </c>
      <c r="AK28" s="78"/>
    </row>
    <row r="29" spans="1:37">
      <c r="A29" s="10">
        <v>18</v>
      </c>
      <c r="B29" s="11" t="s">
        <v>333</v>
      </c>
      <c r="C29" s="79" t="s">
        <v>256</v>
      </c>
      <c r="D29" s="8">
        <f>VLOOKUP(C:C,职称信息表!$C$3:$D$172,2,FALSE)</f>
        <v>41731</v>
      </c>
      <c r="E29" s="77" t="str">
        <f>VLOOKUP(C:C,职称信息表!C:L,10,FALSE)</f>
        <v>校聘副研究员</v>
      </c>
      <c r="F29" s="2" t="str">
        <f>VLOOKUP(C:C,职称信息表!C:M,11,FALSE)</f>
        <v>专任教师</v>
      </c>
      <c r="G29" s="2" t="str">
        <f>VLOOKUP(C:C,职称信息表!$C$3:$N$172,12,FALSE)</f>
        <v>副高</v>
      </c>
      <c r="H29" s="128">
        <f>VLOOKUP(C29:C152,工作量!C118:J286,8,FALSE)</f>
        <v>142.6</v>
      </c>
      <c r="I29" s="134">
        <f>VLOOKUP(C29:C152,工作量!C119:L287,10,FALSE)</f>
        <v>20.458336932048731</v>
      </c>
      <c r="J29" s="77" t="e">
        <f>VLOOKUP(C29:C152,#REF!,3,FALSE)</f>
        <v>#REF!</v>
      </c>
      <c r="K29" s="77" t="e">
        <f>VLOOKUP(C29:C152,#REF!,3,FALSE)</f>
        <v>#REF!</v>
      </c>
      <c r="L29" s="77" t="e">
        <f t="shared" si="0"/>
        <v>#REF!</v>
      </c>
      <c r="M29" s="77">
        <v>27</v>
      </c>
      <c r="N29" s="134">
        <f t="shared" si="1"/>
        <v>87.215909090909093</v>
      </c>
      <c r="O29" s="77"/>
      <c r="P29" s="77"/>
      <c r="Q29" s="77">
        <f t="shared" si="2"/>
        <v>0</v>
      </c>
      <c r="R29" s="77"/>
      <c r="S29" s="77"/>
      <c r="T29" s="77"/>
      <c r="U29" s="77">
        <v>7</v>
      </c>
      <c r="V29" s="77"/>
      <c r="W29" s="78">
        <f t="shared" si="3"/>
        <v>7</v>
      </c>
      <c r="X29" s="136">
        <f t="shared" si="4"/>
        <v>7</v>
      </c>
      <c r="Y29" s="78"/>
      <c r="Z29" s="78"/>
      <c r="AA29" s="78"/>
      <c r="AB29" s="78">
        <f t="shared" si="5"/>
        <v>0</v>
      </c>
      <c r="AC29" s="78"/>
      <c r="AD29" s="77"/>
      <c r="AE29" s="78"/>
      <c r="AF29" s="78">
        <f t="shared" si="6"/>
        <v>0</v>
      </c>
      <c r="AG29" s="78"/>
      <c r="AH29" s="78">
        <f t="shared" si="7"/>
        <v>0</v>
      </c>
      <c r="AI29" s="136">
        <f t="shared" si="8"/>
        <v>0</v>
      </c>
      <c r="AJ29" s="5">
        <f t="shared" si="9"/>
        <v>114.67424602295782</v>
      </c>
      <c r="AK29" s="78"/>
    </row>
    <row r="30" spans="1:37">
      <c r="A30" s="10">
        <v>8</v>
      </c>
      <c r="B30" s="11" t="s">
        <v>330</v>
      </c>
      <c r="C30" s="79" t="s">
        <v>125</v>
      </c>
      <c r="D30" s="8" t="str">
        <f>VLOOKUP(C:C,职称信息表!$C$3:$D$172,2,FALSE)</f>
        <v>40985</v>
      </c>
      <c r="E30" s="77" t="str">
        <f>VLOOKUP(C:C,职称信息表!C:L,10,FALSE)</f>
        <v>讲师</v>
      </c>
      <c r="F30" s="2" t="str">
        <f>VLOOKUP(C:C,职称信息表!C:M,11,FALSE)</f>
        <v>专任教师</v>
      </c>
      <c r="G30" s="2" t="str">
        <f>VLOOKUP(C:C,职称信息表!$C$3:$N$172,12,FALSE)</f>
        <v>中级</v>
      </c>
      <c r="H30" s="128">
        <f>VLOOKUP(C30:C160,工作量!C89:J257,8,FALSE)</f>
        <v>449.16</v>
      </c>
      <c r="I30" s="134">
        <f>VLOOKUP(C30:C160,工作量!C90:L258,10,FALSE)</f>
        <v>64.439457338001461</v>
      </c>
      <c r="J30" s="77" t="e">
        <f>VLOOKUP(C30:C160,#REF!,3,FALSE)</f>
        <v>#REF!</v>
      </c>
      <c r="K30" s="77" t="e">
        <f>VLOOKUP(C30:C160,#REF!,3,FALSE)</f>
        <v>#REF!</v>
      </c>
      <c r="L30" s="77" t="e">
        <f t="shared" si="0"/>
        <v>#REF!</v>
      </c>
      <c r="M30" s="77">
        <v>28</v>
      </c>
      <c r="N30" s="134">
        <f t="shared" si="1"/>
        <v>86.742424242424249</v>
      </c>
      <c r="O30" s="77"/>
      <c r="P30" s="77"/>
      <c r="Q30" s="77">
        <f t="shared" si="2"/>
        <v>0</v>
      </c>
      <c r="R30" s="77"/>
      <c r="S30" s="77"/>
      <c r="T30" s="77"/>
      <c r="U30" s="77"/>
      <c r="V30" s="77"/>
      <c r="W30" s="78">
        <f t="shared" si="3"/>
        <v>0</v>
      </c>
      <c r="X30" s="136">
        <f t="shared" si="4"/>
        <v>0</v>
      </c>
      <c r="Y30" s="78"/>
      <c r="Z30" s="78"/>
      <c r="AA30" s="78"/>
      <c r="AB30" s="78">
        <f t="shared" si="5"/>
        <v>0</v>
      </c>
      <c r="AC30" s="78">
        <v>5</v>
      </c>
      <c r="AD30" s="77"/>
      <c r="AE30" s="78"/>
      <c r="AF30" s="78">
        <f t="shared" si="6"/>
        <v>5</v>
      </c>
      <c r="AG30" s="78"/>
      <c r="AH30" s="78">
        <f t="shared" si="7"/>
        <v>0</v>
      </c>
      <c r="AI30" s="136">
        <f t="shared" si="8"/>
        <v>5</v>
      </c>
      <c r="AJ30" s="5">
        <f t="shared" si="9"/>
        <v>156.18188158042571</v>
      </c>
      <c r="AK30" s="78"/>
    </row>
    <row r="31" spans="1:37">
      <c r="A31" s="10">
        <v>7</v>
      </c>
      <c r="B31" s="11" t="s">
        <v>328</v>
      </c>
      <c r="C31" s="79" t="s">
        <v>52</v>
      </c>
      <c r="D31" s="8" t="str">
        <f>VLOOKUP(C:C,职称信息表!$C$3:$D$172,2,FALSE)</f>
        <v>40068</v>
      </c>
      <c r="E31" s="77" t="str">
        <f>VLOOKUP(C:C,职称信息表!C:L,10,FALSE)</f>
        <v>副教授</v>
      </c>
      <c r="F31" s="2" t="str">
        <f>VLOOKUP(C:C,职称信息表!C:M,11,FALSE)</f>
        <v>专任教师</v>
      </c>
      <c r="G31" s="2" t="str">
        <f>VLOOKUP(C:C,职称信息表!$C$3:$N$172,12,FALSE)</f>
        <v>副高</v>
      </c>
      <c r="H31" s="128">
        <f>VLOOKUP(C31:C153,工作量!C65:J233,8,FALSE)</f>
        <v>1015.7744</v>
      </c>
      <c r="I31" s="134">
        <f>VLOOKUP(C31:C153,工作量!C66:L234,10,FALSE)</f>
        <v>100</v>
      </c>
      <c r="J31" s="77" t="e">
        <f>VLOOKUP(C31:C153,#REF!,3,FALSE)</f>
        <v>#REF!</v>
      </c>
      <c r="K31" s="77"/>
      <c r="L31" s="77" t="e">
        <f t="shared" si="0"/>
        <v>#REF!</v>
      </c>
      <c r="M31" s="77">
        <v>29</v>
      </c>
      <c r="N31" s="134">
        <f t="shared" si="1"/>
        <v>86.268939393939391</v>
      </c>
      <c r="O31" s="77">
        <v>66</v>
      </c>
      <c r="P31" s="77"/>
      <c r="Q31" s="77">
        <f t="shared" si="2"/>
        <v>66</v>
      </c>
      <c r="R31" s="77"/>
      <c r="S31" s="77"/>
      <c r="T31" s="77">
        <v>7</v>
      </c>
      <c r="U31" s="77"/>
      <c r="V31" s="77"/>
      <c r="W31" s="78">
        <f t="shared" si="3"/>
        <v>7</v>
      </c>
      <c r="X31" s="136">
        <f t="shared" si="4"/>
        <v>73</v>
      </c>
      <c r="Y31" s="78">
        <v>150</v>
      </c>
      <c r="Z31" s="78"/>
      <c r="AA31" s="78"/>
      <c r="AB31" s="78">
        <f t="shared" si="5"/>
        <v>150</v>
      </c>
      <c r="AC31" s="78"/>
      <c r="AD31" s="77"/>
      <c r="AE31" s="78"/>
      <c r="AF31" s="78">
        <f t="shared" si="6"/>
        <v>0</v>
      </c>
      <c r="AG31" s="78"/>
      <c r="AH31" s="78">
        <f t="shared" si="7"/>
        <v>0</v>
      </c>
      <c r="AI31" s="136">
        <f t="shared" si="8"/>
        <v>150</v>
      </c>
      <c r="AJ31" s="5">
        <f t="shared" si="9"/>
        <v>409.26893939393938</v>
      </c>
      <c r="AK31" s="78"/>
    </row>
    <row r="32" spans="1:37">
      <c r="A32" s="10">
        <v>12</v>
      </c>
      <c r="B32" s="11" t="s">
        <v>328</v>
      </c>
      <c r="C32" s="79" t="s">
        <v>202</v>
      </c>
      <c r="D32" s="8">
        <f>VLOOKUP(C:C,职称信息表!$C$3:$D$172,2,FALSE)</f>
        <v>41694</v>
      </c>
      <c r="E32" s="77" t="str">
        <f>VLOOKUP(C:C,职称信息表!C:L,10,FALSE)</f>
        <v>讲师</v>
      </c>
      <c r="F32" s="2" t="str">
        <f>VLOOKUP(C:C,职称信息表!C:M,11,FALSE)</f>
        <v>专任教师</v>
      </c>
      <c r="G32" s="2" t="str">
        <f>VLOOKUP(C:C,职称信息表!$C$3:$N$172,12,FALSE)</f>
        <v>中级</v>
      </c>
      <c r="H32" s="128">
        <f>VLOOKUP(C32:C154,工作量!C70:J238,8,FALSE)</f>
        <v>240.32999999999998</v>
      </c>
      <c r="I32" s="134">
        <f>VLOOKUP(C32:C154,工作量!C71:L239,10,FALSE)</f>
        <v>34.479327593823783</v>
      </c>
      <c r="J32" s="77" t="e">
        <f>VLOOKUP(C32:C154,#REF!,3,FALSE)</f>
        <v>#REF!</v>
      </c>
      <c r="K32" s="77" t="e">
        <f>VLOOKUP(C32:C154,#REF!,3,FALSE)</f>
        <v>#REF!</v>
      </c>
      <c r="L32" s="77" t="e">
        <f t="shared" si="0"/>
        <v>#REF!</v>
      </c>
      <c r="M32" s="77">
        <v>30</v>
      </c>
      <c r="N32" s="134">
        <f t="shared" si="1"/>
        <v>85.795454545454547</v>
      </c>
      <c r="O32" s="77"/>
      <c r="P32" s="77"/>
      <c r="Q32" s="77">
        <f t="shared" si="2"/>
        <v>0</v>
      </c>
      <c r="R32" s="77"/>
      <c r="S32" s="77"/>
      <c r="T32" s="77"/>
      <c r="U32" s="77"/>
      <c r="V32" s="77"/>
      <c r="W32" s="78">
        <f t="shared" si="3"/>
        <v>0</v>
      </c>
      <c r="X32" s="136">
        <f t="shared" si="4"/>
        <v>0</v>
      </c>
      <c r="Y32" s="78"/>
      <c r="Z32" s="78"/>
      <c r="AA32" s="78"/>
      <c r="AB32" s="78">
        <f t="shared" si="5"/>
        <v>0</v>
      </c>
      <c r="AC32" s="78"/>
      <c r="AD32" s="77">
        <v>3</v>
      </c>
      <c r="AE32" s="78"/>
      <c r="AF32" s="78">
        <f t="shared" si="6"/>
        <v>3</v>
      </c>
      <c r="AG32" s="78"/>
      <c r="AH32" s="78">
        <f t="shared" si="7"/>
        <v>0</v>
      </c>
      <c r="AI32" s="136">
        <f t="shared" si="8"/>
        <v>3</v>
      </c>
      <c r="AJ32" s="5">
        <f t="shared" si="9"/>
        <v>123.27478213927833</v>
      </c>
      <c r="AK32" s="78"/>
    </row>
    <row r="33" spans="1:37">
      <c r="A33" s="10">
        <v>9</v>
      </c>
      <c r="B33" s="11" t="s">
        <v>307</v>
      </c>
      <c r="C33" s="79" t="s">
        <v>98</v>
      </c>
      <c r="D33" s="8" t="str">
        <f>VLOOKUP(C:C,职称信息表!$C$3:$D$172,2,FALSE)</f>
        <v>40550</v>
      </c>
      <c r="E33" s="77" t="str">
        <f>VLOOKUP(C:C,职称信息表!C:L,10,FALSE)</f>
        <v>讲师</v>
      </c>
      <c r="F33" s="2" t="str">
        <f>VLOOKUP(C:C,职称信息表!C:M,11,FALSE)</f>
        <v>专任教师</v>
      </c>
      <c r="G33" s="2" t="str">
        <f>VLOOKUP(C:C,职称信息表!$C$3:$N$172,12,FALSE)</f>
        <v>中级</v>
      </c>
      <c r="H33" s="128">
        <f>VLOOKUP(C33:C154,工作量!C18:J186,8,FALSE)</f>
        <v>211.2</v>
      </c>
      <c r="I33" s="134">
        <f>VLOOKUP(C33:C154,工作量!C19:L187,10,FALSE)</f>
        <v>30.300145582389145</v>
      </c>
      <c r="J33" s="77" t="e">
        <f>VLOOKUP(C33:C154,#REF!,3,FALSE)</f>
        <v>#REF!</v>
      </c>
      <c r="K33" s="77" t="e">
        <f>VLOOKUP(C33:C154,#REF!,3,FALSE)</f>
        <v>#REF!</v>
      </c>
      <c r="L33" s="77" t="e">
        <f t="shared" si="0"/>
        <v>#REF!</v>
      </c>
      <c r="M33" s="77">
        <v>31</v>
      </c>
      <c r="N33" s="134">
        <f t="shared" si="1"/>
        <v>85.321969696969703</v>
      </c>
      <c r="O33" s="77"/>
      <c r="P33" s="77"/>
      <c r="Q33" s="77">
        <f t="shared" si="2"/>
        <v>0</v>
      </c>
      <c r="R33" s="77"/>
      <c r="S33" s="77"/>
      <c r="T33" s="77"/>
      <c r="U33" s="77"/>
      <c r="V33" s="77"/>
      <c r="W33" s="78">
        <f t="shared" si="3"/>
        <v>0</v>
      </c>
      <c r="X33" s="136">
        <f t="shared" si="4"/>
        <v>0</v>
      </c>
      <c r="Y33" s="78"/>
      <c r="Z33" s="78"/>
      <c r="AA33" s="78"/>
      <c r="AB33" s="78">
        <f t="shared" si="5"/>
        <v>0</v>
      </c>
      <c r="AC33" s="78"/>
      <c r="AD33" s="77"/>
      <c r="AE33" s="78"/>
      <c r="AF33" s="78">
        <f t="shared" si="6"/>
        <v>0</v>
      </c>
      <c r="AG33" s="78"/>
      <c r="AH33" s="78">
        <f t="shared" si="7"/>
        <v>0</v>
      </c>
      <c r="AI33" s="136">
        <f t="shared" si="8"/>
        <v>0</v>
      </c>
      <c r="AJ33" s="5">
        <f t="shared" si="9"/>
        <v>115.62211527935885</v>
      </c>
      <c r="AK33" s="78"/>
    </row>
    <row r="34" spans="1:37">
      <c r="A34" s="10">
        <v>2</v>
      </c>
      <c r="B34" s="11" t="s">
        <v>328</v>
      </c>
      <c r="C34" s="79" t="s">
        <v>20</v>
      </c>
      <c r="D34" s="8" t="str">
        <f>VLOOKUP(C:C,职称信息表!$C$3:$D$172,2,FALSE)</f>
        <v>05043</v>
      </c>
      <c r="E34" s="77" t="str">
        <f>VLOOKUP(C:C,职称信息表!C:L,10,FALSE)</f>
        <v>副教授</v>
      </c>
      <c r="F34" s="2" t="str">
        <f>VLOOKUP(C:C,职称信息表!C:M,11,FALSE)</f>
        <v>专任教师</v>
      </c>
      <c r="G34" s="2" t="str">
        <f>VLOOKUP(C:C,职称信息表!$C$3:$N$172,12,FALSE)</f>
        <v>副高</v>
      </c>
      <c r="H34" s="128">
        <f>VLOOKUP(C34:C156,工作量!C60:J228,8,FALSE)</f>
        <v>359.976</v>
      </c>
      <c r="I34" s="134">
        <f>VLOOKUP(C34:C156,工作量!C61:L229,10,FALSE)</f>
        <v>51.64453222616531</v>
      </c>
      <c r="J34" s="77" t="e">
        <f>VLOOKUP(C34:C156,#REF!,3,FALSE)</f>
        <v>#REF!</v>
      </c>
      <c r="K34" s="77" t="e">
        <f>VLOOKUP(C34:C156,#REF!,3,FALSE)</f>
        <v>#REF!</v>
      </c>
      <c r="L34" s="77" t="e">
        <f t="shared" si="0"/>
        <v>#REF!</v>
      </c>
      <c r="M34" s="77">
        <v>32</v>
      </c>
      <c r="N34" s="134">
        <f t="shared" si="1"/>
        <v>84.848484848484858</v>
      </c>
      <c r="O34" s="77"/>
      <c r="P34" s="77"/>
      <c r="Q34" s="77">
        <f t="shared" si="2"/>
        <v>0</v>
      </c>
      <c r="R34" s="77"/>
      <c r="S34" s="77"/>
      <c r="T34" s="77"/>
      <c r="U34" s="77"/>
      <c r="V34" s="77"/>
      <c r="W34" s="78">
        <f t="shared" si="3"/>
        <v>0</v>
      </c>
      <c r="X34" s="136">
        <f t="shared" si="4"/>
        <v>0</v>
      </c>
      <c r="Y34" s="78"/>
      <c r="Z34" s="78"/>
      <c r="AA34" s="78"/>
      <c r="AB34" s="78">
        <f t="shared" si="5"/>
        <v>0</v>
      </c>
      <c r="AC34" s="78">
        <v>2</v>
      </c>
      <c r="AD34" s="77"/>
      <c r="AE34" s="78"/>
      <c r="AF34" s="78">
        <f t="shared" si="6"/>
        <v>2</v>
      </c>
      <c r="AG34" s="78"/>
      <c r="AH34" s="78">
        <f t="shared" si="7"/>
        <v>0</v>
      </c>
      <c r="AI34" s="136">
        <f t="shared" si="8"/>
        <v>2</v>
      </c>
      <c r="AJ34" s="5">
        <f t="shared" si="9"/>
        <v>138.49301707465017</v>
      </c>
      <c r="AK34" s="78"/>
    </row>
    <row r="35" spans="1:37">
      <c r="A35" s="10">
        <v>14</v>
      </c>
      <c r="B35" s="11" t="s">
        <v>344</v>
      </c>
      <c r="C35" s="79" t="s">
        <v>96</v>
      </c>
      <c r="D35" s="8" t="str">
        <f>VLOOKUP(C:C,职称信息表!$C$3:$D$172,2,FALSE)</f>
        <v>40091</v>
      </c>
      <c r="E35" s="77" t="str">
        <f>VLOOKUP(C:C,职称信息表!C:L,10,FALSE)</f>
        <v>助理研究员</v>
      </c>
      <c r="F35" s="2" t="str">
        <f>VLOOKUP(C:C,职称信息表!C:M,11,FALSE)</f>
        <v>实验管理</v>
      </c>
      <c r="G35" s="2" t="str">
        <f>VLOOKUP(C:C,职称信息表!$C$3:$N$172,12,FALSE)</f>
        <v>中级</v>
      </c>
      <c r="H35" s="128">
        <f>VLOOKUP(C35:C168,工作量!C140:J308,8,FALSE)</f>
        <v>272.75</v>
      </c>
      <c r="I35" s="134">
        <f>VLOOKUP(C35:C168,工作量!C141:L309,10,FALSE)</f>
        <v>39.130514713999233</v>
      </c>
      <c r="J35" s="77"/>
      <c r="K35" s="77" t="e">
        <f>VLOOKUP(C35:C168,#REF!,3,FALSE)</f>
        <v>#REF!</v>
      </c>
      <c r="L35" s="77" t="e">
        <f t="shared" ref="L35:L66" si="10">AVERAGE(J35,K35)</f>
        <v>#REF!</v>
      </c>
      <c r="M35" s="77">
        <v>33</v>
      </c>
      <c r="N35" s="134">
        <f t="shared" ref="N35:N66" si="11">(1.6-M35/132)*62.5</f>
        <v>84.375</v>
      </c>
      <c r="O35" s="77"/>
      <c r="P35" s="77"/>
      <c r="Q35" s="77">
        <f t="shared" ref="Q35:Q66" si="12">O35+P35</f>
        <v>0</v>
      </c>
      <c r="R35" s="77"/>
      <c r="S35" s="77"/>
      <c r="T35" s="77"/>
      <c r="U35" s="77"/>
      <c r="V35" s="77"/>
      <c r="W35" s="78">
        <f t="shared" si="3"/>
        <v>0</v>
      </c>
      <c r="X35" s="136">
        <f t="shared" ref="X35:X66" si="13">Q35+W35</f>
        <v>0</v>
      </c>
      <c r="Y35" s="78">
        <v>15</v>
      </c>
      <c r="Z35" s="78"/>
      <c r="AA35" s="78"/>
      <c r="AB35" s="78">
        <f t="shared" ref="AB35:AB66" si="14">Y35+Z35+AA35</f>
        <v>15</v>
      </c>
      <c r="AC35" s="78"/>
      <c r="AD35" s="77"/>
      <c r="AE35" s="78"/>
      <c r="AF35" s="78">
        <f t="shared" ref="AF35:AF66" si="15">AC35+AD35+AE35</f>
        <v>0</v>
      </c>
      <c r="AG35" s="78"/>
      <c r="AH35" s="78">
        <f t="shared" ref="AH35:AH66" si="16">AG35</f>
        <v>0</v>
      </c>
      <c r="AI35" s="136">
        <f t="shared" ref="AI35:AI66" si="17">AB35+AF35+AH35</f>
        <v>15</v>
      </c>
      <c r="AJ35" s="5">
        <f t="shared" ref="AJ35:AJ66" si="18">I35+N35+X35+AI35</f>
        <v>138.50551471399922</v>
      </c>
      <c r="AK35" s="78"/>
    </row>
    <row r="36" spans="1:37">
      <c r="A36" s="10">
        <v>1</v>
      </c>
      <c r="B36" s="11" t="s">
        <v>321</v>
      </c>
      <c r="C36" s="79" t="s">
        <v>263</v>
      </c>
      <c r="D36" s="8">
        <f>VLOOKUP(C:C,职称信息表!$C$3:$D$172,2,FALSE)</f>
        <v>41535</v>
      </c>
      <c r="E36" s="77" t="str">
        <f>VLOOKUP(C:C,职称信息表!C:L,10,FALSE)</f>
        <v>教授</v>
      </c>
      <c r="F36" s="2" t="str">
        <f>VLOOKUP(C:C,职称信息表!C:M,11,FALSE)</f>
        <v>专任教师</v>
      </c>
      <c r="G36" s="2" t="str">
        <f>VLOOKUP(C:C,职称信息表!$C$3:$N$172,12,FALSE)</f>
        <v>正高</v>
      </c>
      <c r="H36" s="128">
        <f>VLOOKUP(C36:C165,工作量!C40:J208,8,FALSE)</f>
        <v>67</v>
      </c>
      <c r="I36" s="134">
        <f>VLOOKUP(C36:C165,工作量!C41:L209,10,FALSE)</f>
        <v>9.6122620928980709</v>
      </c>
      <c r="J36" s="77"/>
      <c r="K36" s="77" t="e">
        <f>VLOOKUP(C36:C165,#REF!,3,FALSE)</f>
        <v>#REF!</v>
      </c>
      <c r="L36" s="77" t="e">
        <f t="shared" si="10"/>
        <v>#REF!</v>
      </c>
      <c r="M36" s="77">
        <v>34</v>
      </c>
      <c r="N36" s="134">
        <f t="shared" si="11"/>
        <v>83.901515151515156</v>
      </c>
      <c r="O36" s="77"/>
      <c r="P36" s="77"/>
      <c r="Q36" s="77">
        <f t="shared" si="12"/>
        <v>0</v>
      </c>
      <c r="R36" s="77"/>
      <c r="S36" s="77"/>
      <c r="T36" s="77"/>
      <c r="U36" s="77"/>
      <c r="V36" s="77"/>
      <c r="W36" s="78">
        <f t="shared" si="3"/>
        <v>0</v>
      </c>
      <c r="X36" s="136">
        <f t="shared" si="13"/>
        <v>0</v>
      </c>
      <c r="Y36" s="78"/>
      <c r="Z36" s="78"/>
      <c r="AA36" s="78"/>
      <c r="AB36" s="78">
        <f t="shared" si="14"/>
        <v>0</v>
      </c>
      <c r="AC36" s="78"/>
      <c r="AD36" s="77"/>
      <c r="AE36" s="78"/>
      <c r="AF36" s="78">
        <f t="shared" si="15"/>
        <v>0</v>
      </c>
      <c r="AG36" s="78"/>
      <c r="AH36" s="78">
        <f t="shared" si="16"/>
        <v>0</v>
      </c>
      <c r="AI36" s="136">
        <f t="shared" si="17"/>
        <v>0</v>
      </c>
      <c r="AJ36" s="5">
        <f t="shared" si="18"/>
        <v>93.513777244413234</v>
      </c>
      <c r="AK36" s="78"/>
    </row>
    <row r="37" spans="1:37">
      <c r="A37" s="10">
        <v>12</v>
      </c>
      <c r="B37" s="11" t="s">
        <v>344</v>
      </c>
      <c r="C37" s="79" t="s">
        <v>68</v>
      </c>
      <c r="D37" s="8" t="str">
        <f>VLOOKUP(C:C,职称信息表!$C$3:$D$172,2,FALSE)</f>
        <v>40159</v>
      </c>
      <c r="E37" s="77" t="str">
        <f>VLOOKUP(C:C,职称信息表!C:L,10,FALSE)</f>
        <v>实验师</v>
      </c>
      <c r="F37" s="2" t="str">
        <f>VLOOKUP(C:C,职称信息表!C:M,11,FALSE)</f>
        <v>实验</v>
      </c>
      <c r="G37" s="2" t="str">
        <f>VLOOKUP(C:C,职称信息表!$C$3:$N$172,12,FALSE)</f>
        <v>中级</v>
      </c>
      <c r="H37" s="128">
        <f>VLOOKUP(C37:C170,工作量!C138:J306,8,FALSE)</f>
        <v>804.44800000000009</v>
      </c>
      <c r="I37" s="134">
        <f>VLOOKUP(C37:C170,工作量!C139:L307,10,FALSE)</f>
        <v>100</v>
      </c>
      <c r="J37" s="77" t="e">
        <f>VLOOKUP(C37:C170,#REF!,3,FALSE)</f>
        <v>#REF!</v>
      </c>
      <c r="K37" s="77" t="e">
        <f>VLOOKUP(C37:C170,#REF!,3,FALSE)</f>
        <v>#REF!</v>
      </c>
      <c r="L37" s="77" t="e">
        <f t="shared" si="10"/>
        <v>#REF!</v>
      </c>
      <c r="M37" s="77">
        <v>35</v>
      </c>
      <c r="N37" s="134">
        <f t="shared" si="11"/>
        <v>83.428030303030312</v>
      </c>
      <c r="O37" s="77"/>
      <c r="P37" s="77"/>
      <c r="Q37" s="77">
        <f t="shared" si="12"/>
        <v>0</v>
      </c>
      <c r="R37" s="77"/>
      <c r="S37" s="77"/>
      <c r="T37" s="77"/>
      <c r="U37" s="77"/>
      <c r="V37" s="77"/>
      <c r="W37" s="78">
        <f t="shared" si="3"/>
        <v>0</v>
      </c>
      <c r="X37" s="136">
        <f t="shared" si="13"/>
        <v>0</v>
      </c>
      <c r="Y37" s="78"/>
      <c r="Z37" s="78"/>
      <c r="AA37" s="78"/>
      <c r="AB37" s="78">
        <f t="shared" si="14"/>
        <v>0</v>
      </c>
      <c r="AC37" s="78"/>
      <c r="AD37" s="77"/>
      <c r="AE37" s="78"/>
      <c r="AF37" s="78">
        <f t="shared" si="15"/>
        <v>0</v>
      </c>
      <c r="AG37" s="78"/>
      <c r="AH37" s="78">
        <f t="shared" si="16"/>
        <v>0</v>
      </c>
      <c r="AI37" s="136">
        <f t="shared" si="17"/>
        <v>0</v>
      </c>
      <c r="AJ37" s="5">
        <f t="shared" si="18"/>
        <v>183.42803030303031</v>
      </c>
      <c r="AK37" s="78"/>
    </row>
    <row r="38" spans="1:37">
      <c r="A38" s="10">
        <v>7</v>
      </c>
      <c r="B38" s="11" t="s">
        <v>333</v>
      </c>
      <c r="C38" s="79" t="s">
        <v>75</v>
      </c>
      <c r="D38" s="8" t="str">
        <f>VLOOKUP(C:C,职称信息表!$C$3:$D$172,2,FALSE)</f>
        <v>40215</v>
      </c>
      <c r="E38" s="77" t="str">
        <f>VLOOKUP(C:C,职称信息表!C:L,10,FALSE)</f>
        <v>副教授</v>
      </c>
      <c r="F38" s="2" t="str">
        <f>VLOOKUP(C:C,职称信息表!C:M,11,FALSE)</f>
        <v>专任教师</v>
      </c>
      <c r="G38" s="2" t="str">
        <f>VLOOKUP(C:C,职称信息表!$C$3:$N$172,12,FALSE)</f>
        <v>副高</v>
      </c>
      <c r="H38" s="128">
        <f>VLOOKUP(C38:C160,工作量!C107:J275,8,FALSE)</f>
        <v>621.27</v>
      </c>
      <c r="I38" s="134">
        <f>VLOOKUP(C38:C160,工作量!C108:L276,10,FALSE)</f>
        <v>89.131493588877376</v>
      </c>
      <c r="J38" s="77" t="e">
        <f>VLOOKUP(C38:C160,#REF!,3,FALSE)</f>
        <v>#REF!</v>
      </c>
      <c r="K38" s="77" t="e">
        <f>VLOOKUP(C38:C160,#REF!,3,FALSE)</f>
        <v>#REF!</v>
      </c>
      <c r="L38" s="77" t="e">
        <f t="shared" si="10"/>
        <v>#REF!</v>
      </c>
      <c r="M38" s="77">
        <v>36</v>
      </c>
      <c r="N38" s="134">
        <f t="shared" si="11"/>
        <v>82.954545454545467</v>
      </c>
      <c r="O38" s="77"/>
      <c r="P38" s="77"/>
      <c r="Q38" s="77">
        <f t="shared" si="12"/>
        <v>0</v>
      </c>
      <c r="R38" s="77"/>
      <c r="S38" s="77"/>
      <c r="T38" s="77"/>
      <c r="U38" s="77"/>
      <c r="V38" s="77"/>
      <c r="W38" s="78">
        <f t="shared" si="3"/>
        <v>0</v>
      </c>
      <c r="X38" s="136">
        <f t="shared" si="13"/>
        <v>0</v>
      </c>
      <c r="Y38" s="78"/>
      <c r="Z38" s="78"/>
      <c r="AA38" s="78"/>
      <c r="AB38" s="78">
        <f t="shared" si="14"/>
        <v>0</v>
      </c>
      <c r="AC38" s="78">
        <v>5</v>
      </c>
      <c r="AD38" s="77"/>
      <c r="AE38" s="78"/>
      <c r="AF38" s="78">
        <f t="shared" si="15"/>
        <v>5</v>
      </c>
      <c r="AG38" s="78"/>
      <c r="AH38" s="78">
        <f t="shared" si="16"/>
        <v>0</v>
      </c>
      <c r="AI38" s="136">
        <f t="shared" si="17"/>
        <v>5</v>
      </c>
      <c r="AJ38" s="5">
        <f t="shared" si="18"/>
        <v>177.08603904342283</v>
      </c>
      <c r="AK38" s="78"/>
    </row>
    <row r="39" spans="1:37">
      <c r="A39" s="10">
        <v>23</v>
      </c>
      <c r="B39" s="11" t="s">
        <v>333</v>
      </c>
      <c r="C39" s="79" t="s">
        <v>156</v>
      </c>
      <c r="D39" s="8">
        <f>VLOOKUP(C:C,职称信息表!$C$3:$D$172,2,FALSE)</f>
        <v>41356</v>
      </c>
      <c r="E39" s="77" t="str">
        <f>VLOOKUP(C:C,职称信息表!C:L,10,FALSE)</f>
        <v>讲师</v>
      </c>
      <c r="F39" s="2" t="str">
        <f>VLOOKUP(C:C,职称信息表!C:M,11,FALSE)</f>
        <v>专任教师</v>
      </c>
      <c r="G39" s="2" t="str">
        <f>VLOOKUP(C:C,职称信息表!$C$3:$N$172,12,FALSE)</f>
        <v>中级</v>
      </c>
      <c r="H39" s="128">
        <f>VLOOKUP(C39:C161,工作量!C123:J291,8,FALSE)</f>
        <v>219.41374999999999</v>
      </c>
      <c r="I39" s="134">
        <f>VLOOKUP(C39:C161,工作量!C124:L292,10,FALSE)</f>
        <v>31.478544355009166</v>
      </c>
      <c r="J39" s="77"/>
      <c r="K39" s="77" t="e">
        <f>VLOOKUP(C39:C161,#REF!,3,FALSE)</f>
        <v>#REF!</v>
      </c>
      <c r="L39" s="77" t="e">
        <f t="shared" si="10"/>
        <v>#REF!</v>
      </c>
      <c r="M39" s="77">
        <v>37</v>
      </c>
      <c r="N39" s="134">
        <f t="shared" si="11"/>
        <v>82.481060606060609</v>
      </c>
      <c r="O39" s="77"/>
      <c r="P39" s="77"/>
      <c r="Q39" s="77">
        <f t="shared" si="12"/>
        <v>0</v>
      </c>
      <c r="R39" s="77"/>
      <c r="S39" s="77"/>
      <c r="T39" s="77"/>
      <c r="U39" s="77"/>
      <c r="V39" s="77"/>
      <c r="W39" s="78">
        <f t="shared" si="3"/>
        <v>0</v>
      </c>
      <c r="X39" s="136">
        <f t="shared" si="13"/>
        <v>0</v>
      </c>
      <c r="Y39" s="78"/>
      <c r="Z39" s="78"/>
      <c r="AA39" s="78"/>
      <c r="AB39" s="78">
        <f t="shared" si="14"/>
        <v>0</v>
      </c>
      <c r="AC39" s="78">
        <v>17</v>
      </c>
      <c r="AD39" s="77"/>
      <c r="AE39" s="78"/>
      <c r="AF39" s="78">
        <f t="shared" si="15"/>
        <v>17</v>
      </c>
      <c r="AG39" s="78"/>
      <c r="AH39" s="78">
        <f t="shared" si="16"/>
        <v>0</v>
      </c>
      <c r="AI39" s="136">
        <f t="shared" si="17"/>
        <v>17</v>
      </c>
      <c r="AJ39" s="5">
        <f t="shared" si="18"/>
        <v>130.95960496106977</v>
      </c>
      <c r="AK39" s="78"/>
    </row>
    <row r="40" spans="1:37">
      <c r="A40" s="10">
        <v>9</v>
      </c>
      <c r="B40" s="11" t="s">
        <v>321</v>
      </c>
      <c r="C40" s="79" t="s">
        <v>191</v>
      </c>
      <c r="D40" s="8">
        <f>VLOOKUP(C:C,职称信息表!$C$3:$D$172,2,FALSE)</f>
        <v>41547</v>
      </c>
      <c r="E40" s="77" t="str">
        <f>VLOOKUP(C:C,职称信息表!C:L,10,FALSE)</f>
        <v>讲师</v>
      </c>
      <c r="F40" s="2" t="str">
        <f>VLOOKUP(C:C,职称信息表!C:M,11,FALSE)</f>
        <v>专任教师</v>
      </c>
      <c r="G40" s="2" t="str">
        <f>VLOOKUP(C:C,职称信息表!$C$3:$N$172,12,FALSE)</f>
        <v>中级</v>
      </c>
      <c r="H40" s="128">
        <f>VLOOKUP(C40:C169,工作量!C48:J216,8,FALSE)</f>
        <v>320</v>
      </c>
      <c r="I40" s="134">
        <f>VLOOKUP(C40:C169,工作量!C49:L217,10,FALSE)</f>
        <v>45.909311488468397</v>
      </c>
      <c r="J40" s="77"/>
      <c r="K40" s="77" t="e">
        <f>VLOOKUP(C40:C169,#REF!,3,FALSE)</f>
        <v>#REF!</v>
      </c>
      <c r="L40" s="77" t="e">
        <f t="shared" si="10"/>
        <v>#REF!</v>
      </c>
      <c r="M40" s="77">
        <v>38</v>
      </c>
      <c r="N40" s="134">
        <f t="shared" si="11"/>
        <v>82.007575757575765</v>
      </c>
      <c r="O40" s="77"/>
      <c r="P40" s="77"/>
      <c r="Q40" s="77">
        <f t="shared" si="12"/>
        <v>0</v>
      </c>
      <c r="R40" s="77"/>
      <c r="S40" s="77"/>
      <c r="T40" s="77"/>
      <c r="U40" s="77"/>
      <c r="V40" s="77"/>
      <c r="W40" s="78">
        <f t="shared" si="3"/>
        <v>0</v>
      </c>
      <c r="X40" s="136">
        <f t="shared" si="13"/>
        <v>0</v>
      </c>
      <c r="Y40" s="78"/>
      <c r="Z40" s="78"/>
      <c r="AA40" s="78"/>
      <c r="AB40" s="78">
        <f t="shared" si="14"/>
        <v>0</v>
      </c>
      <c r="AC40" s="78"/>
      <c r="AD40" s="77"/>
      <c r="AE40" s="78"/>
      <c r="AF40" s="78">
        <f t="shared" si="15"/>
        <v>0</v>
      </c>
      <c r="AG40" s="78"/>
      <c r="AH40" s="78">
        <f t="shared" si="16"/>
        <v>0</v>
      </c>
      <c r="AI40" s="136">
        <f t="shared" si="17"/>
        <v>0</v>
      </c>
      <c r="AJ40" s="5">
        <f t="shared" si="18"/>
        <v>127.91688724604415</v>
      </c>
      <c r="AK40" s="78"/>
    </row>
    <row r="41" spans="1:37">
      <c r="A41" s="10">
        <v>8</v>
      </c>
      <c r="B41" s="11" t="s">
        <v>310</v>
      </c>
      <c r="C41" s="79" t="s">
        <v>165</v>
      </c>
      <c r="D41" s="8">
        <f>VLOOKUP(C:C,职称信息表!$C$3:$D$172,2,FALSE)</f>
        <v>41431</v>
      </c>
      <c r="E41" s="77" t="str">
        <f>VLOOKUP(C:C,职称信息表!C:L,10,FALSE)</f>
        <v>助教</v>
      </c>
      <c r="F41" s="2" t="str">
        <f>VLOOKUP(C:C,职称信息表!C:M,11,FALSE)</f>
        <v>实验管理</v>
      </c>
      <c r="G41" s="2" t="str">
        <f>VLOOKUP(C:C,职称信息表!$C$3:$N$172,12,FALSE)</f>
        <v>初级</v>
      </c>
      <c r="H41" s="128">
        <f>VLOOKUP(C41:C171,工作量!C27:J195,8,FALSE)</f>
        <v>686.2</v>
      </c>
      <c r="I41" s="134">
        <f>VLOOKUP(C41:C171,工作量!C28:L196,10,FALSE)</f>
        <v>98.446779823084427</v>
      </c>
      <c r="J41" s="77" t="e">
        <f>VLOOKUP(C41:C171,#REF!,3,FALSE)</f>
        <v>#REF!</v>
      </c>
      <c r="K41" s="77" t="e">
        <f>VLOOKUP(C41:C171,#REF!,3,FALSE)</f>
        <v>#REF!</v>
      </c>
      <c r="L41" s="77" t="e">
        <f t="shared" si="10"/>
        <v>#REF!</v>
      </c>
      <c r="M41" s="77">
        <v>39</v>
      </c>
      <c r="N41" s="134">
        <f t="shared" si="11"/>
        <v>81.534090909090921</v>
      </c>
      <c r="O41" s="77"/>
      <c r="P41" s="77"/>
      <c r="Q41" s="77">
        <f t="shared" si="12"/>
        <v>0</v>
      </c>
      <c r="R41" s="77"/>
      <c r="S41" s="77"/>
      <c r="T41" s="77"/>
      <c r="U41" s="77"/>
      <c r="V41" s="77"/>
      <c r="W41" s="78">
        <f t="shared" si="3"/>
        <v>0</v>
      </c>
      <c r="X41" s="136">
        <f t="shared" si="13"/>
        <v>0</v>
      </c>
      <c r="Y41" s="78">
        <v>15</v>
      </c>
      <c r="Z41" s="78"/>
      <c r="AA41" s="78"/>
      <c r="AB41" s="78">
        <f t="shared" si="14"/>
        <v>15</v>
      </c>
      <c r="AC41" s="78"/>
      <c r="AD41" s="77"/>
      <c r="AE41" s="78"/>
      <c r="AF41" s="78">
        <f t="shared" si="15"/>
        <v>0</v>
      </c>
      <c r="AG41" s="78"/>
      <c r="AH41" s="78">
        <f t="shared" si="16"/>
        <v>0</v>
      </c>
      <c r="AI41" s="136">
        <f t="shared" si="17"/>
        <v>15</v>
      </c>
      <c r="AJ41" s="5">
        <f t="shared" si="18"/>
        <v>194.98087073217533</v>
      </c>
      <c r="AK41" s="78"/>
    </row>
    <row r="42" spans="1:37">
      <c r="A42" s="10">
        <v>1</v>
      </c>
      <c r="B42" s="11" t="s">
        <v>340</v>
      </c>
      <c r="C42" s="79" t="s">
        <v>38</v>
      </c>
      <c r="D42" s="8" t="str">
        <f>VLOOKUP(C:C,职称信息表!$C$3:$D$172,2,FALSE)</f>
        <v>07008</v>
      </c>
      <c r="E42" s="77" t="str">
        <f>VLOOKUP(C:C,职称信息表!C:L,10,FALSE)</f>
        <v>教授</v>
      </c>
      <c r="F42" s="2" t="str">
        <f>VLOOKUP(C:C,职称信息表!C:M,11,FALSE)</f>
        <v>专任教师</v>
      </c>
      <c r="G42" s="2" t="str">
        <f>VLOOKUP(C:C,职称信息表!$C$3:$N$172,12,FALSE)</f>
        <v>正高</v>
      </c>
      <c r="H42" s="128">
        <f>VLOOKUP(C42:C173,工作量!C128:J296,8,FALSE)</f>
        <v>583.053</v>
      </c>
      <c r="I42" s="134">
        <f>VLOOKUP(C42:C173,工作量!C129:L297,10,FALSE)</f>
        <v>83.64863059776863</v>
      </c>
      <c r="J42" s="77" t="e">
        <f>VLOOKUP(C42:C173,#REF!,3,FALSE)</f>
        <v>#REF!</v>
      </c>
      <c r="K42" s="77"/>
      <c r="L42" s="77" t="e">
        <f t="shared" si="10"/>
        <v>#REF!</v>
      </c>
      <c r="M42" s="77">
        <v>40</v>
      </c>
      <c r="N42" s="134">
        <f t="shared" si="11"/>
        <v>81.060606060606062</v>
      </c>
      <c r="O42" s="77"/>
      <c r="P42" s="77"/>
      <c r="Q42" s="77">
        <f t="shared" si="12"/>
        <v>0</v>
      </c>
      <c r="R42" s="77">
        <v>3</v>
      </c>
      <c r="S42" s="77"/>
      <c r="T42" s="77"/>
      <c r="U42" s="77"/>
      <c r="V42" s="77"/>
      <c r="W42" s="78">
        <f t="shared" si="3"/>
        <v>3</v>
      </c>
      <c r="X42" s="136">
        <f t="shared" si="13"/>
        <v>3</v>
      </c>
      <c r="Y42" s="78"/>
      <c r="Z42" s="78"/>
      <c r="AA42" s="78"/>
      <c r="AB42" s="78">
        <f t="shared" si="14"/>
        <v>0</v>
      </c>
      <c r="AC42" s="78"/>
      <c r="AD42" s="77"/>
      <c r="AE42" s="78">
        <v>30</v>
      </c>
      <c r="AF42" s="78">
        <f t="shared" si="15"/>
        <v>30</v>
      </c>
      <c r="AG42" s="78"/>
      <c r="AH42" s="78">
        <f t="shared" si="16"/>
        <v>0</v>
      </c>
      <c r="AI42" s="136">
        <f t="shared" si="17"/>
        <v>30</v>
      </c>
      <c r="AJ42" s="5">
        <f t="shared" si="18"/>
        <v>197.70923665837469</v>
      </c>
      <c r="AK42" s="78"/>
    </row>
    <row r="43" spans="1:37">
      <c r="A43" s="10">
        <v>6</v>
      </c>
      <c r="B43" s="11" t="s">
        <v>310</v>
      </c>
      <c r="C43" s="79" t="s">
        <v>150</v>
      </c>
      <c r="D43" s="8">
        <f>VLOOKUP(C:C,职称信息表!$C$3:$D$172,2,FALSE)</f>
        <v>41306</v>
      </c>
      <c r="E43" s="77" t="str">
        <f>VLOOKUP(C:C,职称信息表!C:L,10,FALSE)</f>
        <v>讲师</v>
      </c>
      <c r="F43" s="2" t="str">
        <f>VLOOKUP(C:C,职称信息表!C:M,11,FALSE)</f>
        <v>专任教师</v>
      </c>
      <c r="G43" s="2" t="str">
        <f>VLOOKUP(C:C,职称信息表!$C$3:$N$172,12,FALSE)</f>
        <v>中级</v>
      </c>
      <c r="H43" s="128">
        <f>VLOOKUP(C43:C174,工作量!C25:J193,8,FALSE)</f>
        <v>567.79999999999995</v>
      </c>
      <c r="I43" s="134">
        <f>VLOOKUP(C43:C174,工作量!C26:L194,10,FALSE)</f>
        <v>81.460334572351115</v>
      </c>
      <c r="J43" s="77" t="e">
        <f>VLOOKUP(C43:C174,#REF!,3,FALSE)</f>
        <v>#REF!</v>
      </c>
      <c r="K43" s="77" t="e">
        <f>VLOOKUP(C43:C174,#REF!,3,FALSE)</f>
        <v>#REF!</v>
      </c>
      <c r="L43" s="77" t="e">
        <f t="shared" si="10"/>
        <v>#REF!</v>
      </c>
      <c r="M43" s="77">
        <v>41</v>
      </c>
      <c r="N43" s="134">
        <f t="shared" si="11"/>
        <v>80.587121212121218</v>
      </c>
      <c r="O43" s="77"/>
      <c r="P43" s="77"/>
      <c r="Q43" s="77">
        <f t="shared" si="12"/>
        <v>0</v>
      </c>
      <c r="R43" s="77"/>
      <c r="S43" s="77"/>
      <c r="T43" s="77">
        <v>7</v>
      </c>
      <c r="U43" s="77"/>
      <c r="V43" s="77"/>
      <c r="W43" s="78">
        <f t="shared" si="3"/>
        <v>7</v>
      </c>
      <c r="X43" s="136">
        <f t="shared" si="13"/>
        <v>7</v>
      </c>
      <c r="Y43" s="78"/>
      <c r="Z43" s="78"/>
      <c r="AA43" s="78"/>
      <c r="AB43" s="78">
        <f t="shared" si="14"/>
        <v>0</v>
      </c>
      <c r="AC43" s="78"/>
      <c r="AD43" s="77"/>
      <c r="AE43" s="78"/>
      <c r="AF43" s="78">
        <f t="shared" si="15"/>
        <v>0</v>
      </c>
      <c r="AG43" s="78"/>
      <c r="AH43" s="78">
        <f t="shared" si="16"/>
        <v>0</v>
      </c>
      <c r="AI43" s="136">
        <f t="shared" si="17"/>
        <v>0</v>
      </c>
      <c r="AJ43" s="5">
        <f t="shared" si="18"/>
        <v>169.04745578447233</v>
      </c>
      <c r="AK43" s="78"/>
    </row>
    <row r="44" spans="1:37">
      <c r="A44" s="10">
        <v>6</v>
      </c>
      <c r="B44" s="11" t="s">
        <v>321</v>
      </c>
      <c r="C44" s="79" t="s">
        <v>190</v>
      </c>
      <c r="D44" s="8">
        <f>VLOOKUP(C:C,职称信息表!$C$3:$D$172,2,FALSE)</f>
        <v>41505</v>
      </c>
      <c r="E44" s="77" t="str">
        <f>VLOOKUP(C:C,职称信息表!C:L,10,FALSE)</f>
        <v>副教授</v>
      </c>
      <c r="F44" s="2" t="str">
        <f>VLOOKUP(C:C,职称信息表!C:M,11,FALSE)</f>
        <v>专任教师</v>
      </c>
      <c r="G44" s="2" t="str">
        <f>VLOOKUP(C:C,职称信息表!$C$3:$N$172,12,FALSE)</f>
        <v>副高</v>
      </c>
      <c r="H44" s="128">
        <f>VLOOKUP(C44:C174,工作量!C45:J213,8,FALSE)</f>
        <v>53.591999999999999</v>
      </c>
      <c r="I44" s="134">
        <f>VLOOKUP(C44:C174,工作量!C46:L214,10,FALSE)</f>
        <v>7.6886619415312456</v>
      </c>
      <c r="J44" s="77"/>
      <c r="K44" s="77" t="e">
        <f>VLOOKUP(C44:C174,#REF!,3,FALSE)</f>
        <v>#REF!</v>
      </c>
      <c r="L44" s="77" t="e">
        <f t="shared" si="10"/>
        <v>#REF!</v>
      </c>
      <c r="M44" s="77">
        <v>42</v>
      </c>
      <c r="N44" s="134">
        <f t="shared" si="11"/>
        <v>80.113636363636374</v>
      </c>
      <c r="O44" s="77"/>
      <c r="P44" s="77"/>
      <c r="Q44" s="77">
        <f t="shared" si="12"/>
        <v>0</v>
      </c>
      <c r="R44" s="77"/>
      <c r="S44" s="77"/>
      <c r="T44" s="77"/>
      <c r="U44" s="77"/>
      <c r="V44" s="77"/>
      <c r="W44" s="78">
        <f t="shared" si="3"/>
        <v>0</v>
      </c>
      <c r="X44" s="136">
        <f t="shared" si="13"/>
        <v>0</v>
      </c>
      <c r="Y44" s="78"/>
      <c r="Z44" s="78"/>
      <c r="AA44" s="78"/>
      <c r="AB44" s="78">
        <f t="shared" si="14"/>
        <v>0</v>
      </c>
      <c r="AC44" s="78"/>
      <c r="AD44" s="77"/>
      <c r="AE44" s="78"/>
      <c r="AF44" s="78">
        <f t="shared" si="15"/>
        <v>0</v>
      </c>
      <c r="AG44" s="78"/>
      <c r="AH44" s="78">
        <f t="shared" si="16"/>
        <v>0</v>
      </c>
      <c r="AI44" s="136">
        <f t="shared" si="17"/>
        <v>0</v>
      </c>
      <c r="AJ44" s="5">
        <f t="shared" si="18"/>
        <v>87.802298305167625</v>
      </c>
      <c r="AK44" s="78"/>
    </row>
    <row r="45" spans="1:37">
      <c r="A45" s="10">
        <v>4</v>
      </c>
      <c r="B45" s="11" t="s">
        <v>330</v>
      </c>
      <c r="C45" s="79" t="s">
        <v>147</v>
      </c>
      <c r="D45" s="8" t="str">
        <f>VLOOKUP(C:C,职称信息表!$C$3:$D$172,2,FALSE)</f>
        <v>41167</v>
      </c>
      <c r="E45" s="77" t="str">
        <f>VLOOKUP(C:C,职称信息表!C:L,10,FALSE)</f>
        <v>副教授</v>
      </c>
      <c r="F45" s="2" t="str">
        <f>VLOOKUP(C:C,职称信息表!C:M,11,FALSE)</f>
        <v>专任教师</v>
      </c>
      <c r="G45" s="2" t="str">
        <f>VLOOKUP(C:C,职称信息表!$C$3:$N$172,12,FALSE)</f>
        <v>副高</v>
      </c>
      <c r="H45" s="128">
        <f>VLOOKUP(C45:C176,工作量!C85:J253,8,FALSE)</f>
        <v>539</v>
      </c>
      <c r="I45" s="134">
        <f>VLOOKUP(C45:C176,工作量!C86:L254,10,FALSE)</f>
        <v>77.328496538388961</v>
      </c>
      <c r="J45" s="77" t="e">
        <f>VLOOKUP(C45:C176,#REF!,3,FALSE)</f>
        <v>#REF!</v>
      </c>
      <c r="K45" s="77" t="e">
        <f>VLOOKUP(C45:C176,#REF!,3,FALSE)</f>
        <v>#REF!</v>
      </c>
      <c r="L45" s="77" t="e">
        <f t="shared" si="10"/>
        <v>#REF!</v>
      </c>
      <c r="M45" s="77">
        <v>43</v>
      </c>
      <c r="N45" s="134">
        <f t="shared" si="11"/>
        <v>79.64015151515153</v>
      </c>
      <c r="O45" s="77"/>
      <c r="P45" s="77"/>
      <c r="Q45" s="77">
        <f t="shared" si="12"/>
        <v>0</v>
      </c>
      <c r="R45" s="77"/>
      <c r="S45" s="77"/>
      <c r="T45" s="77"/>
      <c r="U45" s="77"/>
      <c r="V45" s="77"/>
      <c r="W45" s="78">
        <f>R45+S45+T45+U35+V45</f>
        <v>0</v>
      </c>
      <c r="X45" s="136">
        <f t="shared" si="13"/>
        <v>0</v>
      </c>
      <c r="Y45" s="78"/>
      <c r="Z45" s="78"/>
      <c r="AA45" s="78"/>
      <c r="AB45" s="78">
        <f t="shared" si="14"/>
        <v>0</v>
      </c>
      <c r="AC45" s="78">
        <v>10</v>
      </c>
      <c r="AD45" s="77"/>
      <c r="AE45" s="78"/>
      <c r="AF45" s="78">
        <f t="shared" si="15"/>
        <v>10</v>
      </c>
      <c r="AG45" s="78"/>
      <c r="AH45" s="78">
        <f t="shared" si="16"/>
        <v>0</v>
      </c>
      <c r="AI45" s="136">
        <f t="shared" si="17"/>
        <v>10</v>
      </c>
      <c r="AJ45" s="5">
        <f t="shared" si="18"/>
        <v>166.96864805354051</v>
      </c>
      <c r="AK45" s="78"/>
    </row>
    <row r="46" spans="1:37">
      <c r="A46" s="10">
        <v>9</v>
      </c>
      <c r="B46" s="11" t="s">
        <v>310</v>
      </c>
      <c r="C46" s="79" t="s">
        <v>155</v>
      </c>
      <c r="D46" s="8">
        <f>VLOOKUP(C:C,职称信息表!$C$3:$D$172,2,FALSE)</f>
        <v>41338</v>
      </c>
      <c r="E46" s="77" t="str">
        <f>VLOOKUP(C:C,职称信息表!C:L,10,FALSE)</f>
        <v>助教</v>
      </c>
      <c r="F46" s="2" t="str">
        <f>VLOOKUP(C:C,职称信息表!C:M,11,FALSE)</f>
        <v>实验管理</v>
      </c>
      <c r="G46" s="2" t="str">
        <f>VLOOKUP(C:C,职称信息表!$C$3:$N$172,12,FALSE)</f>
        <v>初级</v>
      </c>
      <c r="H46" s="128">
        <f>VLOOKUP(C46:C177,工作量!C28:J196,8,FALSE)</f>
        <v>468</v>
      </c>
      <c r="I46" s="134">
        <f>VLOOKUP(C46:C177,工作量!C29:L197,10,FALSE)</f>
        <v>67.142368051885029</v>
      </c>
      <c r="J46" s="77" t="e">
        <f>VLOOKUP(C46:C177,#REF!,3,FALSE)</f>
        <v>#REF!</v>
      </c>
      <c r="K46" s="77" t="e">
        <f>VLOOKUP(C46:C177,#REF!,3,FALSE)</f>
        <v>#REF!</v>
      </c>
      <c r="L46" s="77" t="e">
        <f t="shared" si="10"/>
        <v>#REF!</v>
      </c>
      <c r="M46" s="77">
        <v>44</v>
      </c>
      <c r="N46" s="134">
        <f t="shared" si="11"/>
        <v>79.166666666666671</v>
      </c>
      <c r="O46" s="77"/>
      <c r="P46" s="77"/>
      <c r="Q46" s="77">
        <f t="shared" si="12"/>
        <v>0</v>
      </c>
      <c r="R46" s="77"/>
      <c r="S46" s="77"/>
      <c r="T46" s="77"/>
      <c r="U46" s="77"/>
      <c r="V46" s="77"/>
      <c r="W46" s="78">
        <f t="shared" ref="W46:W77" si="19">R46+S46+T46+U46+V46</f>
        <v>0</v>
      </c>
      <c r="X46" s="136">
        <f t="shared" si="13"/>
        <v>0</v>
      </c>
      <c r="Y46" s="78"/>
      <c r="Z46" s="78"/>
      <c r="AA46" s="78"/>
      <c r="AB46" s="78">
        <f t="shared" si="14"/>
        <v>0</v>
      </c>
      <c r="AC46" s="78"/>
      <c r="AD46" s="77"/>
      <c r="AE46" s="78"/>
      <c r="AF46" s="78">
        <f t="shared" si="15"/>
        <v>0</v>
      </c>
      <c r="AG46" s="78"/>
      <c r="AH46" s="78">
        <f t="shared" si="16"/>
        <v>0</v>
      </c>
      <c r="AI46" s="136">
        <f t="shared" si="17"/>
        <v>0</v>
      </c>
      <c r="AJ46" s="5">
        <f t="shared" si="18"/>
        <v>146.30903471855169</v>
      </c>
      <c r="AK46" s="78"/>
    </row>
    <row r="47" spans="1:37">
      <c r="A47" s="118">
        <v>5</v>
      </c>
      <c r="B47" s="171" t="s">
        <v>330</v>
      </c>
      <c r="C47" s="140" t="s">
        <v>130</v>
      </c>
      <c r="D47" s="8" t="str">
        <f>VLOOKUP(C:C,职称信息表!$C$3:$D$172,2,FALSE)</f>
        <v>41077</v>
      </c>
      <c r="E47" s="77" t="str">
        <f>VLOOKUP(C:C,职称信息表!C:L,10,FALSE)</f>
        <v>讲师</v>
      </c>
      <c r="F47" s="2" t="str">
        <f>VLOOKUP(C:C,职称信息表!C:M,11,FALSE)</f>
        <v>专任教师</v>
      </c>
      <c r="G47" s="2" t="str">
        <f>VLOOKUP(C:C,职称信息表!$C$3:$N$172,12,FALSE)</f>
        <v>中级</v>
      </c>
      <c r="H47" s="128">
        <f>VLOOKUP(C47:C178,工作量!C86:J254,8,FALSE)</f>
        <v>303.25360000000001</v>
      </c>
      <c r="I47" s="134">
        <f>VLOOKUP(C47:C178,工作量!C87:L255,10,FALSE)</f>
        <v>43.506762444998131</v>
      </c>
      <c r="J47" s="77" t="e">
        <f>VLOOKUP(C47:C178,#REF!,3,FALSE)</f>
        <v>#REF!</v>
      </c>
      <c r="K47" s="77" t="e">
        <f>VLOOKUP(C47:C178,#REF!,3,FALSE)</f>
        <v>#REF!</v>
      </c>
      <c r="L47" s="77" t="e">
        <f t="shared" si="10"/>
        <v>#REF!</v>
      </c>
      <c r="M47" s="77">
        <v>45</v>
      </c>
      <c r="N47" s="134">
        <f t="shared" si="11"/>
        <v>78.693181818181827</v>
      </c>
      <c r="O47" s="77"/>
      <c r="P47" s="77"/>
      <c r="Q47" s="77">
        <f t="shared" si="12"/>
        <v>0</v>
      </c>
      <c r="R47" s="77"/>
      <c r="S47" s="77"/>
      <c r="T47" s="77"/>
      <c r="U47" s="77"/>
      <c r="V47" s="77"/>
      <c r="W47" s="78">
        <f t="shared" si="19"/>
        <v>0</v>
      </c>
      <c r="X47" s="136">
        <f t="shared" si="13"/>
        <v>0</v>
      </c>
      <c r="Y47" s="78"/>
      <c r="Z47" s="78"/>
      <c r="AA47" s="78"/>
      <c r="AB47" s="78">
        <f t="shared" si="14"/>
        <v>0</v>
      </c>
      <c r="AC47" s="78"/>
      <c r="AD47" s="77"/>
      <c r="AE47" s="78"/>
      <c r="AF47" s="78">
        <f t="shared" si="15"/>
        <v>0</v>
      </c>
      <c r="AG47" s="78"/>
      <c r="AH47" s="78">
        <f t="shared" si="16"/>
        <v>0</v>
      </c>
      <c r="AI47" s="136">
        <f t="shared" si="17"/>
        <v>0</v>
      </c>
      <c r="AJ47" s="5">
        <f t="shared" si="18"/>
        <v>122.19994426317996</v>
      </c>
      <c r="AK47" s="78"/>
    </row>
    <row r="48" spans="1:37">
      <c r="A48" s="10">
        <v>12</v>
      </c>
      <c r="B48" s="11" t="s">
        <v>321</v>
      </c>
      <c r="C48" s="79" t="s">
        <v>298</v>
      </c>
      <c r="D48" s="8">
        <f>VLOOKUP(C:C,职称信息表!$C$3:$D$172,2,FALSE)</f>
        <v>41703</v>
      </c>
      <c r="E48" s="77" t="str">
        <f>VLOOKUP(C:C,职称信息表!C:L,10,FALSE)</f>
        <v>讲师</v>
      </c>
      <c r="F48" s="2" t="str">
        <f>VLOOKUP(C:C,职称信息表!C:M,11,FALSE)</f>
        <v>专任教师</v>
      </c>
      <c r="G48" s="2" t="str">
        <f>VLOOKUP(C:C,职称信息表!$C$3:$N$172,12,FALSE)</f>
        <v>中级</v>
      </c>
      <c r="H48" s="128">
        <f>VLOOKUP(C48:C178,工作量!C51:J219,8,FALSE)</f>
        <v>222.048</v>
      </c>
      <c r="I48" s="134">
        <f>VLOOKUP(C48:C178,工作量!C52:L220,10,FALSE)</f>
        <v>31.856471241848226</v>
      </c>
      <c r="J48" s="77"/>
      <c r="K48" s="77" t="e">
        <f>VLOOKUP(C48:C178,#REF!,3,FALSE)</f>
        <v>#REF!</v>
      </c>
      <c r="L48" s="77" t="e">
        <f t="shared" si="10"/>
        <v>#REF!</v>
      </c>
      <c r="M48" s="77">
        <v>46</v>
      </c>
      <c r="N48" s="134">
        <f t="shared" si="11"/>
        <v>78.219696969696969</v>
      </c>
      <c r="O48" s="77"/>
      <c r="P48" s="77"/>
      <c r="Q48" s="77">
        <f t="shared" si="12"/>
        <v>0</v>
      </c>
      <c r="R48" s="77"/>
      <c r="S48" s="77"/>
      <c r="T48" s="77"/>
      <c r="U48" s="77">
        <v>5</v>
      </c>
      <c r="V48" s="77"/>
      <c r="W48" s="78">
        <f t="shared" si="19"/>
        <v>5</v>
      </c>
      <c r="X48" s="136">
        <f t="shared" si="13"/>
        <v>5</v>
      </c>
      <c r="Y48" s="78"/>
      <c r="Z48" s="78"/>
      <c r="AA48" s="78"/>
      <c r="AB48" s="78">
        <f t="shared" si="14"/>
        <v>0</v>
      </c>
      <c r="AC48" s="78"/>
      <c r="AD48" s="77"/>
      <c r="AE48" s="78"/>
      <c r="AF48" s="78">
        <f t="shared" si="15"/>
        <v>0</v>
      </c>
      <c r="AG48" s="78"/>
      <c r="AH48" s="78">
        <f t="shared" si="16"/>
        <v>0</v>
      </c>
      <c r="AI48" s="136">
        <f t="shared" si="17"/>
        <v>0</v>
      </c>
      <c r="AJ48" s="5">
        <f t="shared" si="18"/>
        <v>115.07616821154519</v>
      </c>
      <c r="AK48" s="78"/>
    </row>
    <row r="49" spans="1:37">
      <c r="A49" s="10">
        <v>6</v>
      </c>
      <c r="B49" s="11" t="s">
        <v>307</v>
      </c>
      <c r="C49" s="79" t="s">
        <v>159</v>
      </c>
      <c r="D49" s="8">
        <f>VLOOKUP(C:C,职称信息表!$C$3:$D$172,2,FALSE)</f>
        <v>41396</v>
      </c>
      <c r="E49" s="77" t="str">
        <f>VLOOKUP(C:C,职称信息表!C:L,10,FALSE)</f>
        <v>讲师</v>
      </c>
      <c r="F49" s="2" t="str">
        <f>VLOOKUP(C:C,职称信息表!C:M,11,FALSE)</f>
        <v>专任教师</v>
      </c>
      <c r="G49" s="2" t="str">
        <f>VLOOKUP(C:C,职称信息表!$C$3:$N$172,12,FALSE)</f>
        <v>中级</v>
      </c>
      <c r="H49" s="128">
        <f>VLOOKUP(C49:C171,工作量!C15:J183,8,FALSE)</f>
        <v>294.77800000000002</v>
      </c>
      <c r="I49" s="134">
        <f>VLOOKUP(C49:C171,工作量!C16:L184,10,FALSE)</f>
        <v>42.290796943586685</v>
      </c>
      <c r="J49" s="77" t="e">
        <f>VLOOKUP(C49:C171,#REF!,3,FALSE)</f>
        <v>#REF!</v>
      </c>
      <c r="K49" s="77"/>
      <c r="L49" s="77" t="e">
        <f t="shared" si="10"/>
        <v>#REF!</v>
      </c>
      <c r="M49" s="77">
        <v>47</v>
      </c>
      <c r="N49" s="134">
        <f t="shared" si="11"/>
        <v>77.746212121212139</v>
      </c>
      <c r="O49" s="77"/>
      <c r="P49" s="77"/>
      <c r="Q49" s="77">
        <f t="shared" si="12"/>
        <v>0</v>
      </c>
      <c r="R49" s="77"/>
      <c r="S49" s="77"/>
      <c r="T49" s="77"/>
      <c r="U49" s="77"/>
      <c r="V49" s="77"/>
      <c r="W49" s="78">
        <f t="shared" si="19"/>
        <v>0</v>
      </c>
      <c r="X49" s="136">
        <f t="shared" si="13"/>
        <v>0</v>
      </c>
      <c r="Y49" s="78"/>
      <c r="Z49" s="78"/>
      <c r="AA49" s="78"/>
      <c r="AB49" s="78">
        <f t="shared" si="14"/>
        <v>0</v>
      </c>
      <c r="AC49" s="78"/>
      <c r="AD49" s="77"/>
      <c r="AE49" s="78"/>
      <c r="AF49" s="78">
        <f t="shared" si="15"/>
        <v>0</v>
      </c>
      <c r="AG49" s="78"/>
      <c r="AH49" s="78">
        <f t="shared" si="16"/>
        <v>0</v>
      </c>
      <c r="AI49" s="136">
        <f t="shared" si="17"/>
        <v>0</v>
      </c>
      <c r="AJ49" s="5">
        <f t="shared" si="18"/>
        <v>120.03700906479882</v>
      </c>
      <c r="AK49" s="78"/>
    </row>
    <row r="50" spans="1:37">
      <c r="A50" s="10">
        <v>2</v>
      </c>
      <c r="B50" s="11" t="s">
        <v>327</v>
      </c>
      <c r="C50" s="79" t="s">
        <v>61</v>
      </c>
      <c r="D50" s="8" t="str">
        <f>VLOOKUP(C:C,职称信息表!$C$3:$D$172,2,FALSE)</f>
        <v>40139</v>
      </c>
      <c r="E50" s="77" t="str">
        <f>VLOOKUP(C:C,职称信息表!C:L,10,FALSE)</f>
        <v>副教授</v>
      </c>
      <c r="F50" s="2" t="str">
        <f>VLOOKUP(C:C,职称信息表!C:M,11,FALSE)</f>
        <v>专任教师</v>
      </c>
      <c r="G50" s="2" t="str">
        <f>VLOOKUP(C:C,职称信息表!$C$3:$N$172,12,FALSE)</f>
        <v>副高</v>
      </c>
      <c r="H50" s="128">
        <f>VLOOKUP(C50:C182,工作量!C54:J222,8,FALSE)</f>
        <v>704.35199999999998</v>
      </c>
      <c r="I50" s="134">
        <f>VLOOKUP(C50:C182,工作量!C55:L223,10,FALSE)</f>
        <v>100</v>
      </c>
      <c r="J50" s="77" t="e">
        <f>VLOOKUP(C50:C182,#REF!,3,FALSE)</f>
        <v>#REF!</v>
      </c>
      <c r="K50" s="77"/>
      <c r="L50" s="77" t="e">
        <f t="shared" si="10"/>
        <v>#REF!</v>
      </c>
      <c r="M50" s="77">
        <v>48</v>
      </c>
      <c r="N50" s="134">
        <f t="shared" si="11"/>
        <v>77.272727272727266</v>
      </c>
      <c r="O50" s="77"/>
      <c r="P50" s="77"/>
      <c r="Q50" s="77">
        <f t="shared" si="12"/>
        <v>0</v>
      </c>
      <c r="R50" s="77"/>
      <c r="S50" s="77"/>
      <c r="T50" s="77">
        <v>7</v>
      </c>
      <c r="U50" s="77"/>
      <c r="V50" s="77"/>
      <c r="W50" s="78">
        <f t="shared" si="19"/>
        <v>7</v>
      </c>
      <c r="X50" s="136">
        <f t="shared" si="13"/>
        <v>7</v>
      </c>
      <c r="Y50" s="78">
        <v>39</v>
      </c>
      <c r="Z50" s="78"/>
      <c r="AA50" s="78"/>
      <c r="AB50" s="78">
        <f t="shared" si="14"/>
        <v>39</v>
      </c>
      <c r="AC50" s="78">
        <v>16</v>
      </c>
      <c r="AD50" s="78">
        <v>10</v>
      </c>
      <c r="AE50" s="78">
        <v>8</v>
      </c>
      <c r="AF50" s="78">
        <f t="shared" si="15"/>
        <v>34</v>
      </c>
      <c r="AG50" s="78"/>
      <c r="AH50" s="78">
        <f t="shared" si="16"/>
        <v>0</v>
      </c>
      <c r="AI50" s="136">
        <f t="shared" si="17"/>
        <v>73</v>
      </c>
      <c r="AJ50" s="5">
        <f t="shared" si="18"/>
        <v>257.27272727272725</v>
      </c>
      <c r="AK50" s="78"/>
    </row>
    <row r="51" spans="1:37">
      <c r="A51" s="10">
        <v>4</v>
      </c>
      <c r="B51" s="11" t="s">
        <v>305</v>
      </c>
      <c r="C51" s="79" t="s">
        <v>118</v>
      </c>
      <c r="D51" s="8" t="str">
        <f>VLOOKUP(C:C,职称信息表!$C$3:$D$172,2,FALSE)</f>
        <v>40802</v>
      </c>
      <c r="E51" s="77" t="str">
        <f>VLOOKUP(C:C,职称信息表!C:L,10,FALSE)</f>
        <v>讲师</v>
      </c>
      <c r="F51" s="2" t="str">
        <f>VLOOKUP(C:C,职称信息表!C:M,11,FALSE)</f>
        <v>专任教师</v>
      </c>
      <c r="G51" s="2" t="str">
        <f>VLOOKUP(C:C,职称信息表!$C$3:$N$172,12,FALSE)</f>
        <v>中级</v>
      </c>
      <c r="H51" s="128">
        <f>VLOOKUP(C51:C181,工作量!C4:J172,8,FALSE)</f>
        <v>217.31200000000001</v>
      </c>
      <c r="I51" s="134">
        <f>VLOOKUP(C51:C181,工作量!C5:L173,10,FALSE)</f>
        <v>31.177013431818892</v>
      </c>
      <c r="J51" s="77" t="e">
        <f>VLOOKUP(C51:C181,#REF!,3,FALSE)</f>
        <v>#REF!</v>
      </c>
      <c r="K51" s="77" t="e">
        <f>VLOOKUP(C51:C181,#REF!,3,FALSE)</f>
        <v>#REF!</v>
      </c>
      <c r="L51" s="77" t="e">
        <f t="shared" si="10"/>
        <v>#REF!</v>
      </c>
      <c r="M51" s="77">
        <v>49</v>
      </c>
      <c r="N51" s="134">
        <f t="shared" si="11"/>
        <v>76.799242424242436</v>
      </c>
      <c r="O51" s="77"/>
      <c r="P51" s="77"/>
      <c r="Q51" s="77">
        <f t="shared" si="12"/>
        <v>0</v>
      </c>
      <c r="R51" s="77"/>
      <c r="S51" s="77"/>
      <c r="T51" s="77"/>
      <c r="U51" s="77"/>
      <c r="V51" s="77"/>
      <c r="W51" s="78">
        <f t="shared" si="19"/>
        <v>0</v>
      </c>
      <c r="X51" s="136">
        <f t="shared" si="13"/>
        <v>0</v>
      </c>
      <c r="Y51" s="78">
        <v>15</v>
      </c>
      <c r="Z51" s="78"/>
      <c r="AA51" s="78"/>
      <c r="AB51" s="78">
        <f t="shared" si="14"/>
        <v>15</v>
      </c>
      <c r="AC51" s="78"/>
      <c r="AD51" s="77"/>
      <c r="AE51" s="78"/>
      <c r="AF51" s="78">
        <f t="shared" si="15"/>
        <v>0</v>
      </c>
      <c r="AG51" s="78"/>
      <c r="AH51" s="78">
        <f t="shared" si="16"/>
        <v>0</v>
      </c>
      <c r="AI51" s="136">
        <f t="shared" si="17"/>
        <v>15</v>
      </c>
      <c r="AJ51" s="5">
        <f t="shared" si="18"/>
        <v>122.97625585606133</v>
      </c>
      <c r="AK51" s="78"/>
    </row>
    <row r="52" spans="1:37">
      <c r="A52" s="10">
        <v>7</v>
      </c>
      <c r="B52" s="11" t="s">
        <v>331</v>
      </c>
      <c r="C52" s="79" t="s">
        <v>120</v>
      </c>
      <c r="D52" s="8" t="str">
        <f>VLOOKUP(C:C,职称信息表!$C$3:$D$172,2,FALSE)</f>
        <v>40867</v>
      </c>
      <c r="E52" s="77" t="str">
        <f>VLOOKUP(C:C,职称信息表!C:L,10,FALSE)</f>
        <v>讲师</v>
      </c>
      <c r="F52" s="2" t="str">
        <f>VLOOKUP(C:C,职称信息表!C:M,11,FALSE)</f>
        <v>专任教师</v>
      </c>
      <c r="G52" s="2" t="str">
        <f>VLOOKUP(C:C,职称信息表!$C$3:$N$172,12,FALSE)</f>
        <v>中级</v>
      </c>
      <c r="H52" s="128">
        <f>VLOOKUP(C52:C185,工作量!C96:J264,8,FALSE)</f>
        <v>970.39475000000004</v>
      </c>
      <c r="I52" s="134">
        <f>VLOOKUP(C52:C185,工作量!C97:L265,10,FALSE)</f>
        <v>100</v>
      </c>
      <c r="J52" s="77" t="e">
        <f>VLOOKUP(C52:C185,#REF!,3,FALSE)</f>
        <v>#REF!</v>
      </c>
      <c r="K52" s="77" t="e">
        <f>VLOOKUP(C52:C185,#REF!,3,FALSE)</f>
        <v>#REF!</v>
      </c>
      <c r="L52" s="77" t="e">
        <f t="shared" si="10"/>
        <v>#REF!</v>
      </c>
      <c r="M52" s="77">
        <v>50</v>
      </c>
      <c r="N52" s="134">
        <f t="shared" si="11"/>
        <v>76.325757575757578</v>
      </c>
      <c r="O52" s="77">
        <v>75.5</v>
      </c>
      <c r="P52" s="77"/>
      <c r="Q52" s="77">
        <f t="shared" si="12"/>
        <v>75.5</v>
      </c>
      <c r="R52" s="77"/>
      <c r="S52" s="77"/>
      <c r="T52" s="77"/>
      <c r="U52" s="77"/>
      <c r="V52" s="77"/>
      <c r="W52" s="78">
        <f t="shared" si="19"/>
        <v>0</v>
      </c>
      <c r="X52" s="136">
        <f t="shared" si="13"/>
        <v>75.5</v>
      </c>
      <c r="Y52" s="78"/>
      <c r="Z52" s="78"/>
      <c r="AA52" s="78"/>
      <c r="AB52" s="78">
        <f t="shared" si="14"/>
        <v>0</v>
      </c>
      <c r="AC52" s="78">
        <v>10</v>
      </c>
      <c r="AD52" s="77"/>
      <c r="AE52" s="78"/>
      <c r="AF52" s="78">
        <f t="shared" si="15"/>
        <v>10</v>
      </c>
      <c r="AG52" s="78"/>
      <c r="AH52" s="78">
        <f t="shared" si="16"/>
        <v>0</v>
      </c>
      <c r="AI52" s="136">
        <f t="shared" si="17"/>
        <v>10</v>
      </c>
      <c r="AJ52" s="5">
        <f t="shared" si="18"/>
        <v>261.82575757575756</v>
      </c>
      <c r="AK52" s="78"/>
    </row>
    <row r="53" spans="1:37">
      <c r="A53" s="10">
        <v>3</v>
      </c>
      <c r="B53" s="11" t="s">
        <v>344</v>
      </c>
      <c r="C53" s="79" t="s">
        <v>49</v>
      </c>
      <c r="D53" s="8" t="str">
        <f>VLOOKUP(C:C,职称信息表!$C$3:$D$172,2,FALSE)</f>
        <v>40003</v>
      </c>
      <c r="E53" s="77" t="str">
        <f>VLOOKUP(C:C,职称信息表!C:L,10,FALSE)</f>
        <v>副教授</v>
      </c>
      <c r="F53" s="2" t="str">
        <f>VLOOKUP(C:C,职称信息表!C:M,11,FALSE)</f>
        <v>专任教师</v>
      </c>
      <c r="G53" s="2" t="str">
        <f>VLOOKUP(C:C,职称信息表!$C$3:$N$172,12,FALSE)</f>
        <v>副高</v>
      </c>
      <c r="H53" s="128">
        <f>VLOOKUP(C53:C187,工作量!C131:J299,8,FALSE)</f>
        <v>166.27199999999999</v>
      </c>
      <c r="I53" s="134">
        <f>VLOOKUP(C53:C187,工作量!C132:L300,10,FALSE)</f>
        <v>23.854478249408182</v>
      </c>
      <c r="J53" s="77"/>
      <c r="K53" s="77" t="e">
        <f>VLOOKUP(C53:C187,#REF!,3,FALSE)</f>
        <v>#REF!</v>
      </c>
      <c r="L53" s="77" t="e">
        <f t="shared" si="10"/>
        <v>#REF!</v>
      </c>
      <c r="M53" s="77">
        <v>51</v>
      </c>
      <c r="N53" s="134">
        <f t="shared" si="11"/>
        <v>75.852272727272734</v>
      </c>
      <c r="O53" s="77"/>
      <c r="P53" s="77"/>
      <c r="Q53" s="77">
        <f t="shared" si="12"/>
        <v>0</v>
      </c>
      <c r="R53" s="77"/>
      <c r="S53" s="77"/>
      <c r="T53" s="77"/>
      <c r="U53" s="77"/>
      <c r="V53" s="77"/>
      <c r="W53" s="78">
        <f t="shared" si="19"/>
        <v>0</v>
      </c>
      <c r="X53" s="136">
        <f t="shared" si="13"/>
        <v>0</v>
      </c>
      <c r="Y53" s="78"/>
      <c r="Z53" s="78"/>
      <c r="AA53" s="78"/>
      <c r="AB53" s="78">
        <f t="shared" si="14"/>
        <v>0</v>
      </c>
      <c r="AC53" s="78"/>
      <c r="AD53" s="77"/>
      <c r="AE53" s="78"/>
      <c r="AF53" s="78">
        <f t="shared" si="15"/>
        <v>0</v>
      </c>
      <c r="AG53" s="78"/>
      <c r="AH53" s="78">
        <f t="shared" si="16"/>
        <v>0</v>
      </c>
      <c r="AI53" s="136">
        <f t="shared" si="17"/>
        <v>0</v>
      </c>
      <c r="AJ53" s="5">
        <f t="shared" si="18"/>
        <v>99.706750976680922</v>
      </c>
      <c r="AK53" s="78"/>
    </row>
    <row r="54" spans="1:37">
      <c r="A54" s="10">
        <v>3</v>
      </c>
      <c r="B54" s="11" t="s">
        <v>307</v>
      </c>
      <c r="C54" s="79" t="s">
        <v>294</v>
      </c>
      <c r="D54" s="8" t="str">
        <f>VLOOKUP(C:C,职称信息表!$C$3:$D$172,2,FALSE)</f>
        <v>41756</v>
      </c>
      <c r="E54" s="77" t="str">
        <f>VLOOKUP(C:C,职称信息表!C:L,10,FALSE)</f>
        <v>副教授</v>
      </c>
      <c r="F54" s="2" t="str">
        <f>VLOOKUP(C:C,职称信息表!C:M,11,FALSE)</f>
        <v>专任教师</v>
      </c>
      <c r="G54" s="2" t="str">
        <f>VLOOKUP(C:C,职称信息表!$C$3:$N$172,12,FALSE)</f>
        <v>副高</v>
      </c>
      <c r="H54" s="128">
        <f>VLOOKUP(C54:C177,工作量!C12:J180,8,FALSE)</f>
        <v>52.800000000000004</v>
      </c>
      <c r="I54" s="134">
        <f>VLOOKUP(C54:C177,工作量!C13:L181,10,FALSE)</f>
        <v>7.5750363955972864</v>
      </c>
      <c r="J54" s="77"/>
      <c r="K54" s="77" t="e">
        <f>VLOOKUP(C54:C177,#REF!,3,FALSE)</f>
        <v>#REF!</v>
      </c>
      <c r="L54" s="77" t="e">
        <f t="shared" si="10"/>
        <v>#REF!</v>
      </c>
      <c r="M54" s="77">
        <v>52</v>
      </c>
      <c r="N54" s="134">
        <f t="shared" si="11"/>
        <v>75.378787878787875</v>
      </c>
      <c r="O54" s="77"/>
      <c r="P54" s="77"/>
      <c r="Q54" s="77">
        <f t="shared" si="12"/>
        <v>0</v>
      </c>
      <c r="R54" s="77"/>
      <c r="S54" s="77"/>
      <c r="T54" s="77"/>
      <c r="U54" s="77"/>
      <c r="V54" s="77"/>
      <c r="W54" s="78">
        <f t="shared" si="19"/>
        <v>0</v>
      </c>
      <c r="X54" s="136">
        <f t="shared" si="13"/>
        <v>0</v>
      </c>
      <c r="Y54" s="78"/>
      <c r="Z54" s="78"/>
      <c r="AA54" s="78"/>
      <c r="AB54" s="78">
        <f t="shared" si="14"/>
        <v>0</v>
      </c>
      <c r="AC54" s="78"/>
      <c r="AD54" s="77"/>
      <c r="AE54" s="78"/>
      <c r="AF54" s="78">
        <f t="shared" si="15"/>
        <v>0</v>
      </c>
      <c r="AG54" s="78"/>
      <c r="AH54" s="78">
        <f t="shared" si="16"/>
        <v>0</v>
      </c>
      <c r="AI54" s="136">
        <f t="shared" si="17"/>
        <v>0</v>
      </c>
      <c r="AJ54" s="5">
        <f t="shared" si="18"/>
        <v>82.953824274385155</v>
      </c>
      <c r="AK54" s="78"/>
    </row>
    <row r="55" spans="1:37">
      <c r="A55" s="10">
        <v>3</v>
      </c>
      <c r="B55" s="11" t="s">
        <v>305</v>
      </c>
      <c r="C55" s="79" t="s">
        <v>85</v>
      </c>
      <c r="D55" s="8" t="str">
        <f>VLOOKUP(C:C,职称信息表!$C$3:$D$172,2,FALSE)</f>
        <v>40288</v>
      </c>
      <c r="E55" s="77" t="str">
        <f>VLOOKUP(C:C,职称信息表!C:L,10,FALSE)</f>
        <v>副教授</v>
      </c>
      <c r="F55" s="2" t="str">
        <f>VLOOKUP(C:C,职称信息表!C:M,11,FALSE)</f>
        <v>专任教师</v>
      </c>
      <c r="G55" s="2" t="str">
        <f>VLOOKUP(C:C,职称信息表!$C$3:$N$172,12,FALSE)</f>
        <v>副高</v>
      </c>
      <c r="H55" s="128">
        <f>VLOOKUP(C55:C185,工作量!C3:J171,8,FALSE)</f>
        <v>442.56</v>
      </c>
      <c r="I55" s="134">
        <f>VLOOKUP(C55:C185,工作量!C4:L172,10,FALSE)</f>
        <v>63.492577788551792</v>
      </c>
      <c r="J55" s="77" t="e">
        <f>VLOOKUP(C55:C185,#REF!,3,FALSE)</f>
        <v>#REF!</v>
      </c>
      <c r="K55" s="77" t="e">
        <f>VLOOKUP(C55:C185,#REF!,3,FALSE)</f>
        <v>#REF!</v>
      </c>
      <c r="L55" s="77" t="e">
        <f t="shared" si="10"/>
        <v>#REF!</v>
      </c>
      <c r="M55" s="77">
        <v>53</v>
      </c>
      <c r="N55" s="134">
        <f t="shared" si="11"/>
        <v>74.905303030303045</v>
      </c>
      <c r="O55" s="77"/>
      <c r="P55" s="77"/>
      <c r="Q55" s="77">
        <f t="shared" si="12"/>
        <v>0</v>
      </c>
      <c r="R55" s="77"/>
      <c r="S55" s="77"/>
      <c r="T55" s="77"/>
      <c r="U55" s="77"/>
      <c r="V55" s="77"/>
      <c r="W55" s="78">
        <f t="shared" si="19"/>
        <v>0</v>
      </c>
      <c r="X55" s="136">
        <f t="shared" si="13"/>
        <v>0</v>
      </c>
      <c r="Y55" s="78"/>
      <c r="Z55" s="78"/>
      <c r="AA55" s="78"/>
      <c r="AB55" s="78">
        <f t="shared" si="14"/>
        <v>0</v>
      </c>
      <c r="AC55" s="78"/>
      <c r="AD55" s="77"/>
      <c r="AE55" s="78"/>
      <c r="AF55" s="78">
        <f t="shared" si="15"/>
        <v>0</v>
      </c>
      <c r="AG55" s="78"/>
      <c r="AH55" s="78">
        <f t="shared" si="16"/>
        <v>0</v>
      </c>
      <c r="AI55" s="136">
        <f t="shared" si="17"/>
        <v>0</v>
      </c>
      <c r="AJ55" s="5">
        <f t="shared" si="18"/>
        <v>138.39788081885484</v>
      </c>
      <c r="AK55" s="78"/>
    </row>
    <row r="56" spans="1:37">
      <c r="A56" s="10">
        <v>3</v>
      </c>
      <c r="B56" s="11" t="s">
        <v>310</v>
      </c>
      <c r="C56" s="79" t="s">
        <v>58</v>
      </c>
      <c r="D56" s="8" t="str">
        <f>VLOOKUP(C:C,职称信息表!$C$3:$D$172,2,FALSE)</f>
        <v>40128</v>
      </c>
      <c r="E56" s="77" t="str">
        <f>VLOOKUP(C:C,职称信息表!C:L,10,FALSE)</f>
        <v>副教授</v>
      </c>
      <c r="F56" s="2" t="str">
        <f>VLOOKUP(C:C,职称信息表!C:M,11,FALSE)</f>
        <v>专任教师</v>
      </c>
      <c r="G56" s="2" t="str">
        <f>VLOOKUP(C:C,职称信息表!$C$3:$N$172,12,FALSE)</f>
        <v>副高</v>
      </c>
      <c r="H56" s="128">
        <f>VLOOKUP(C56:C187,工作量!C22:J190,8,FALSE)</f>
        <v>525.57600000000002</v>
      </c>
      <c r="I56" s="134">
        <f>VLOOKUP(C56:C187,工作量!C23:L191,10,FALSE)</f>
        <v>75.402600921447714</v>
      </c>
      <c r="J56" s="77" t="e">
        <f>VLOOKUP(C56:C187,#REF!,3,FALSE)</f>
        <v>#REF!</v>
      </c>
      <c r="K56" s="77" t="e">
        <f>VLOOKUP(C56:C187,#REF!,3,FALSE)</f>
        <v>#REF!</v>
      </c>
      <c r="L56" s="77" t="e">
        <f t="shared" si="10"/>
        <v>#REF!</v>
      </c>
      <c r="M56" s="77">
        <v>54</v>
      </c>
      <c r="N56" s="134">
        <f t="shared" si="11"/>
        <v>74.431818181818187</v>
      </c>
      <c r="O56" s="77"/>
      <c r="P56" s="77"/>
      <c r="Q56" s="77">
        <f t="shared" si="12"/>
        <v>0</v>
      </c>
      <c r="R56" s="77"/>
      <c r="S56" s="77"/>
      <c r="T56" s="77"/>
      <c r="U56" s="77"/>
      <c r="V56" s="77"/>
      <c r="W56" s="78">
        <f t="shared" si="19"/>
        <v>0</v>
      </c>
      <c r="X56" s="136">
        <f t="shared" si="13"/>
        <v>0</v>
      </c>
      <c r="Y56" s="78">
        <v>4</v>
      </c>
      <c r="Z56" s="78"/>
      <c r="AA56" s="78"/>
      <c r="AB56" s="78">
        <f t="shared" si="14"/>
        <v>4</v>
      </c>
      <c r="AC56" s="78"/>
      <c r="AD56" s="77"/>
      <c r="AE56" s="78">
        <v>7</v>
      </c>
      <c r="AF56" s="78">
        <f t="shared" si="15"/>
        <v>7</v>
      </c>
      <c r="AG56" s="78"/>
      <c r="AH56" s="78">
        <f t="shared" si="16"/>
        <v>0</v>
      </c>
      <c r="AI56" s="136">
        <f t="shared" si="17"/>
        <v>11</v>
      </c>
      <c r="AJ56" s="5">
        <f t="shared" si="18"/>
        <v>160.8344191032659</v>
      </c>
      <c r="AK56" s="78"/>
    </row>
    <row r="57" spans="1:37">
      <c r="A57" s="10">
        <v>9</v>
      </c>
      <c r="B57" s="11" t="s">
        <v>328</v>
      </c>
      <c r="C57" s="79" t="s">
        <v>157</v>
      </c>
      <c r="D57" s="8">
        <f>VLOOKUP(C:C,职称信息表!$C$3:$D$172,2,FALSE)</f>
        <v>41368</v>
      </c>
      <c r="E57" s="77" t="str">
        <f>VLOOKUP(C:C,职称信息表!C:L,10,FALSE)</f>
        <v>讲师</v>
      </c>
      <c r="F57" s="2" t="str">
        <f>VLOOKUP(C:C,职称信息表!C:M,11,FALSE)</f>
        <v>专任教师</v>
      </c>
      <c r="G57" s="2" t="str">
        <f>VLOOKUP(C:C,职称信息表!$C$3:$N$172,12,FALSE)</f>
        <v>中级</v>
      </c>
      <c r="H57" s="128">
        <f>VLOOKUP(C57:C180,工作量!C67:J235,8,FALSE)</f>
        <v>437.71199999999999</v>
      </c>
      <c r="I57" s="134">
        <f>VLOOKUP(C57:C180,工作量!C68:L236,10,FALSE)</f>
        <v>62.797051719501496</v>
      </c>
      <c r="J57" s="77" t="e">
        <f>VLOOKUP(C57:C180,#REF!,3,FALSE)</f>
        <v>#REF!</v>
      </c>
      <c r="K57" s="77" t="e">
        <f>VLOOKUP(C57:C180,#REF!,3,FALSE)</f>
        <v>#REF!</v>
      </c>
      <c r="L57" s="77" t="e">
        <f t="shared" si="10"/>
        <v>#REF!</v>
      </c>
      <c r="M57" s="77">
        <v>55</v>
      </c>
      <c r="N57" s="134">
        <f t="shared" si="11"/>
        <v>73.958333333333329</v>
      </c>
      <c r="O57" s="77"/>
      <c r="P57" s="77"/>
      <c r="Q57" s="77">
        <f t="shared" si="12"/>
        <v>0</v>
      </c>
      <c r="R57" s="77"/>
      <c r="S57" s="77"/>
      <c r="T57" s="77"/>
      <c r="U57" s="77"/>
      <c r="V57" s="77"/>
      <c r="W57" s="78">
        <f t="shared" si="19"/>
        <v>0</v>
      </c>
      <c r="X57" s="136">
        <f t="shared" si="13"/>
        <v>0</v>
      </c>
      <c r="Y57" s="78"/>
      <c r="Z57" s="78"/>
      <c r="AA57" s="78"/>
      <c r="AB57" s="78">
        <f t="shared" si="14"/>
        <v>0</v>
      </c>
      <c r="AC57" s="78"/>
      <c r="AD57" s="77"/>
      <c r="AE57" s="78"/>
      <c r="AF57" s="78">
        <f t="shared" si="15"/>
        <v>0</v>
      </c>
      <c r="AG57" s="78"/>
      <c r="AH57" s="78">
        <f t="shared" si="16"/>
        <v>0</v>
      </c>
      <c r="AI57" s="136">
        <f t="shared" si="17"/>
        <v>0</v>
      </c>
      <c r="AJ57" s="5">
        <f t="shared" si="18"/>
        <v>136.75538505283481</v>
      </c>
      <c r="AK57" s="78"/>
    </row>
    <row r="58" spans="1:37">
      <c r="A58" s="10">
        <v>3</v>
      </c>
      <c r="B58" s="11" t="s">
        <v>332</v>
      </c>
      <c r="C58" s="79" t="s">
        <v>123</v>
      </c>
      <c r="D58" s="8" t="str">
        <f>VLOOKUP(C:C,职称信息表!$C$3:$D$172,2,FALSE)</f>
        <v>40937</v>
      </c>
      <c r="E58" s="77" t="str">
        <f>VLOOKUP(C:C,职称信息表!C:L,10,FALSE)</f>
        <v>副教授</v>
      </c>
      <c r="F58" s="2" t="str">
        <f>VLOOKUP(C:C,职称信息表!C:M,11,FALSE)</f>
        <v>专任教师</v>
      </c>
      <c r="G58" s="2" t="str">
        <f>VLOOKUP(C:C,职称信息表!$C$3:$N$172,12,FALSE)</f>
        <v>副高</v>
      </c>
      <c r="H58" s="128">
        <f>VLOOKUP(C58:C176,工作量!C100:J268,8,FALSE)</f>
        <v>342.46800000000002</v>
      </c>
      <c r="I58" s="134">
        <f>VLOOKUP(C58:C176,工作量!C101:L269,10,FALSE)</f>
        <v>49.132719021352486</v>
      </c>
      <c r="J58" s="77" t="e">
        <f>VLOOKUP(C58:C176,#REF!,3,FALSE)</f>
        <v>#REF!</v>
      </c>
      <c r="K58" s="77" t="e">
        <f>VLOOKUP(C58:C176,#REF!,3,FALSE)</f>
        <v>#REF!</v>
      </c>
      <c r="L58" s="77" t="e">
        <f t="shared" si="10"/>
        <v>#REF!</v>
      </c>
      <c r="M58" s="77">
        <v>56</v>
      </c>
      <c r="N58" s="134">
        <f t="shared" si="11"/>
        <v>73.484848484848484</v>
      </c>
      <c r="O58" s="77"/>
      <c r="P58" s="77"/>
      <c r="Q58" s="77">
        <f t="shared" si="12"/>
        <v>0</v>
      </c>
      <c r="R58" s="77"/>
      <c r="S58" s="77"/>
      <c r="T58" s="77"/>
      <c r="U58" s="77"/>
      <c r="V58" s="77"/>
      <c r="W58" s="78">
        <f t="shared" si="19"/>
        <v>0</v>
      </c>
      <c r="X58" s="136">
        <f t="shared" si="13"/>
        <v>0</v>
      </c>
      <c r="Y58" s="78">
        <v>50</v>
      </c>
      <c r="Z58" s="78"/>
      <c r="AA58" s="78"/>
      <c r="AB58" s="78">
        <f t="shared" si="14"/>
        <v>50</v>
      </c>
      <c r="AC58" s="78"/>
      <c r="AD58" s="77"/>
      <c r="AE58" s="78"/>
      <c r="AF58" s="78">
        <f t="shared" si="15"/>
        <v>0</v>
      </c>
      <c r="AG58" s="78"/>
      <c r="AH58" s="78">
        <f t="shared" si="16"/>
        <v>0</v>
      </c>
      <c r="AI58" s="136">
        <f t="shared" si="17"/>
        <v>50</v>
      </c>
      <c r="AJ58" s="5">
        <f t="shared" si="18"/>
        <v>172.61756750620097</v>
      </c>
      <c r="AK58" s="78"/>
    </row>
    <row r="59" spans="1:37">
      <c r="A59" s="10">
        <v>7</v>
      </c>
      <c r="B59" s="11" t="s">
        <v>330</v>
      </c>
      <c r="C59" s="79" t="s">
        <v>290</v>
      </c>
      <c r="D59" s="8" t="str">
        <f>VLOOKUP(C:C,职称信息表!$C$3:$D$172,2,FALSE)</f>
        <v>41748</v>
      </c>
      <c r="E59" s="77" t="str">
        <f>VLOOKUP(C:C,职称信息表!C:L,10,FALSE)</f>
        <v>讲师</v>
      </c>
      <c r="F59" s="2" t="str">
        <f>VLOOKUP(C:C,职称信息表!C:M,11,FALSE)</f>
        <v>专任教师</v>
      </c>
      <c r="G59" s="2" t="str">
        <f>VLOOKUP(C:C,职称信息表!$C$3:$N$172,12,FALSE)</f>
        <v>中级</v>
      </c>
      <c r="H59" s="128">
        <f>VLOOKUP(C59:C190,工作量!C88:J256,8,FALSE)</f>
        <v>404</v>
      </c>
      <c r="I59" s="134">
        <f>VLOOKUP(C59:C190,工作量!C89:L257,10,FALSE)</f>
        <v>57.960505754191352</v>
      </c>
      <c r="J59" s="77" t="e">
        <f>VLOOKUP(C59:C190,#REF!,3,FALSE)</f>
        <v>#REF!</v>
      </c>
      <c r="K59" s="77" t="e">
        <f>VLOOKUP(C59:C190,#REF!,3,FALSE)</f>
        <v>#REF!</v>
      </c>
      <c r="L59" s="77" t="e">
        <f t="shared" si="10"/>
        <v>#REF!</v>
      </c>
      <c r="M59" s="77">
        <v>57</v>
      </c>
      <c r="N59" s="134">
        <f t="shared" si="11"/>
        <v>73.01136363636364</v>
      </c>
      <c r="O59" s="77"/>
      <c r="P59" s="77"/>
      <c r="Q59" s="77">
        <f t="shared" si="12"/>
        <v>0</v>
      </c>
      <c r="R59" s="77"/>
      <c r="S59" s="77"/>
      <c r="T59" s="77"/>
      <c r="U59" s="77">
        <v>5</v>
      </c>
      <c r="V59" s="77"/>
      <c r="W59" s="78">
        <f t="shared" si="19"/>
        <v>5</v>
      </c>
      <c r="X59" s="136">
        <f t="shared" si="13"/>
        <v>5</v>
      </c>
      <c r="Y59" s="78">
        <v>4</v>
      </c>
      <c r="Z59" s="78"/>
      <c r="AA59" s="78"/>
      <c r="AB59" s="78">
        <f t="shared" si="14"/>
        <v>4</v>
      </c>
      <c r="AC59" s="78"/>
      <c r="AD59" s="77"/>
      <c r="AE59" s="78"/>
      <c r="AF59" s="78">
        <f t="shared" si="15"/>
        <v>0</v>
      </c>
      <c r="AG59" s="78"/>
      <c r="AH59" s="78">
        <f t="shared" si="16"/>
        <v>0</v>
      </c>
      <c r="AI59" s="136">
        <f t="shared" si="17"/>
        <v>4</v>
      </c>
      <c r="AJ59" s="5">
        <f t="shared" si="18"/>
        <v>139.97186939055499</v>
      </c>
      <c r="AK59" s="78"/>
    </row>
    <row r="60" spans="1:37">
      <c r="A60" s="10">
        <v>15</v>
      </c>
      <c r="B60" s="11" t="s">
        <v>344</v>
      </c>
      <c r="C60" s="79" t="s">
        <v>18</v>
      </c>
      <c r="D60" s="8" t="str">
        <f>VLOOKUP(C:C,职称信息表!$C$3:$D$172,2,FALSE)</f>
        <v>05042</v>
      </c>
      <c r="E60" s="77" t="str">
        <f>VLOOKUP(C:C,职称信息表!C:L,10,FALSE)</f>
        <v>讲师</v>
      </c>
      <c r="F60" s="2" t="str">
        <f>VLOOKUP(C:C,职称信息表!C:M,11,FALSE)</f>
        <v>专任教师</v>
      </c>
      <c r="G60" s="2" t="str">
        <f>VLOOKUP(C:C,职称信息表!$C$3:$N$172,12,FALSE)</f>
        <v>中级</v>
      </c>
      <c r="H60" s="128">
        <f>VLOOKUP(C60:C194,工作量!C141:J309,8,FALSE)</f>
        <v>523.21600000000001</v>
      </c>
      <c r="I60" s="134">
        <f>VLOOKUP(C60:C194,工作量!C142:L310,10,FALSE)</f>
        <v>75.06401974922025</v>
      </c>
      <c r="J60" s="77" t="e">
        <f>VLOOKUP(C60:C194,#REF!,3,FALSE)</f>
        <v>#REF!</v>
      </c>
      <c r="K60" s="77" t="e">
        <f>VLOOKUP(C60:C194,#REF!,3,FALSE)</f>
        <v>#REF!</v>
      </c>
      <c r="L60" s="77" t="e">
        <f t="shared" si="10"/>
        <v>#REF!</v>
      </c>
      <c r="M60" s="77">
        <v>59</v>
      </c>
      <c r="N60" s="134">
        <f t="shared" si="11"/>
        <v>72.064393939393938</v>
      </c>
      <c r="O60" s="77"/>
      <c r="P60" s="77"/>
      <c r="Q60" s="77">
        <f t="shared" si="12"/>
        <v>0</v>
      </c>
      <c r="R60" s="77"/>
      <c r="S60" s="77"/>
      <c r="T60" s="77"/>
      <c r="U60" s="77"/>
      <c r="V60" s="77"/>
      <c r="W60" s="78">
        <f t="shared" si="19"/>
        <v>0</v>
      </c>
      <c r="X60" s="136">
        <f t="shared" si="13"/>
        <v>0</v>
      </c>
      <c r="Y60" s="78"/>
      <c r="Z60" s="78"/>
      <c r="AA60" s="78"/>
      <c r="AB60" s="78">
        <f t="shared" si="14"/>
        <v>0</v>
      </c>
      <c r="AC60" s="78"/>
      <c r="AD60" s="77"/>
      <c r="AE60" s="78"/>
      <c r="AF60" s="78">
        <f t="shared" si="15"/>
        <v>0</v>
      </c>
      <c r="AG60" s="78"/>
      <c r="AH60" s="78">
        <f t="shared" si="16"/>
        <v>0</v>
      </c>
      <c r="AI60" s="136">
        <f t="shared" si="17"/>
        <v>0</v>
      </c>
      <c r="AJ60" s="5">
        <f t="shared" si="18"/>
        <v>147.12841368861419</v>
      </c>
      <c r="AK60" s="78"/>
    </row>
    <row r="61" spans="1:37">
      <c r="A61" s="10">
        <v>2</v>
      </c>
      <c r="B61" s="11" t="s">
        <v>332</v>
      </c>
      <c r="C61" s="79" t="s">
        <v>70</v>
      </c>
      <c r="D61" s="8" t="str">
        <f>VLOOKUP(C:C,职称信息表!$C$3:$D$172,2,FALSE)</f>
        <v>40191</v>
      </c>
      <c r="E61" s="77" t="str">
        <f>VLOOKUP(C:C,职称信息表!C:L,10,FALSE)</f>
        <v>教授</v>
      </c>
      <c r="F61" s="2" t="str">
        <f>VLOOKUP(C:C,职称信息表!C:M,11,FALSE)</f>
        <v>专任教师</v>
      </c>
      <c r="G61" s="2" t="str">
        <f>VLOOKUP(C:C,职称信息表!$C$3:$N$172,12,FALSE)</f>
        <v>正高</v>
      </c>
      <c r="H61" s="128">
        <f>VLOOKUP(C61:C179,工作量!C99:J267,8,FALSE)</f>
        <v>240.23699999999999</v>
      </c>
      <c r="I61" s="134">
        <f>VLOOKUP(C61:C179,工作量!C100:L268,10,FALSE)</f>
        <v>34.465985200172447</v>
      </c>
      <c r="J61" s="77" t="e">
        <f>VLOOKUP(C61:C179,#REF!,3,FALSE)</f>
        <v>#REF!</v>
      </c>
      <c r="K61" s="77"/>
      <c r="L61" s="77" t="e">
        <f t="shared" si="10"/>
        <v>#REF!</v>
      </c>
      <c r="M61" s="77">
        <v>60</v>
      </c>
      <c r="N61" s="134">
        <f t="shared" si="11"/>
        <v>71.590909090909093</v>
      </c>
      <c r="O61" s="77"/>
      <c r="P61" s="77"/>
      <c r="Q61" s="77">
        <f t="shared" si="12"/>
        <v>0</v>
      </c>
      <c r="R61" s="77"/>
      <c r="S61" s="77"/>
      <c r="T61" s="77"/>
      <c r="U61" s="77"/>
      <c r="V61" s="77"/>
      <c r="W61" s="78">
        <f t="shared" si="19"/>
        <v>0</v>
      </c>
      <c r="X61" s="136">
        <f t="shared" si="13"/>
        <v>0</v>
      </c>
      <c r="Y61" s="78"/>
      <c r="Z61" s="78"/>
      <c r="AA61" s="78"/>
      <c r="AB61" s="78">
        <f t="shared" si="14"/>
        <v>0</v>
      </c>
      <c r="AC61" s="78"/>
      <c r="AD61" s="77"/>
      <c r="AE61" s="78"/>
      <c r="AF61" s="78">
        <f t="shared" si="15"/>
        <v>0</v>
      </c>
      <c r="AG61" s="78"/>
      <c r="AH61" s="78">
        <f t="shared" si="16"/>
        <v>0</v>
      </c>
      <c r="AI61" s="136">
        <f t="shared" si="17"/>
        <v>0</v>
      </c>
      <c r="AJ61" s="5">
        <f t="shared" si="18"/>
        <v>106.05689429108153</v>
      </c>
      <c r="AK61" s="78"/>
    </row>
    <row r="62" spans="1:37">
      <c r="A62" s="10">
        <v>13</v>
      </c>
      <c r="B62" s="11" t="s">
        <v>344</v>
      </c>
      <c r="C62" s="79" t="s">
        <v>8</v>
      </c>
      <c r="D62" s="8" t="str">
        <f>VLOOKUP(C:C,职称信息表!$C$3:$D$172,2,FALSE)</f>
        <v>05023</v>
      </c>
      <c r="E62" s="77" t="str">
        <f>VLOOKUP(C:C,职称信息表!C:L,10,FALSE)</f>
        <v>讲师</v>
      </c>
      <c r="F62" s="2" t="str">
        <f>VLOOKUP(C:C,职称信息表!C:M,11,FALSE)</f>
        <v>实验</v>
      </c>
      <c r="G62" s="2" t="str">
        <f>VLOOKUP(C:C,职称信息表!$C$3:$N$172,12,FALSE)</f>
        <v>中级</v>
      </c>
      <c r="H62" s="128">
        <f>VLOOKUP(C62:C196,工作量!C139:J307,8,FALSE)</f>
        <v>337.65</v>
      </c>
      <c r="I62" s="134">
        <f>VLOOKUP(C62:C196,工作量!C140:L308,10,FALSE)</f>
        <v>48.441496950254226</v>
      </c>
      <c r="J62" s="77" t="e">
        <f>VLOOKUP(C62:C196,#REF!,3,FALSE)</f>
        <v>#REF!</v>
      </c>
      <c r="K62" s="77" t="e">
        <f>VLOOKUP(C62:C196,#REF!,3,FALSE)</f>
        <v>#REF!</v>
      </c>
      <c r="L62" s="77" t="e">
        <f t="shared" si="10"/>
        <v>#REF!</v>
      </c>
      <c r="M62" s="77">
        <v>61</v>
      </c>
      <c r="N62" s="134">
        <f t="shared" si="11"/>
        <v>71.117424242424249</v>
      </c>
      <c r="O62" s="77"/>
      <c r="P62" s="77"/>
      <c r="Q62" s="77">
        <f t="shared" si="12"/>
        <v>0</v>
      </c>
      <c r="R62" s="77"/>
      <c r="S62" s="77"/>
      <c r="T62" s="77"/>
      <c r="U62" s="77"/>
      <c r="V62" s="77"/>
      <c r="W62" s="78">
        <f t="shared" si="19"/>
        <v>0</v>
      </c>
      <c r="X62" s="136">
        <f t="shared" si="13"/>
        <v>0</v>
      </c>
      <c r="Y62" s="78"/>
      <c r="Z62" s="78"/>
      <c r="AA62" s="78"/>
      <c r="AB62" s="78">
        <f t="shared" si="14"/>
        <v>0</v>
      </c>
      <c r="AC62" s="78"/>
      <c r="AD62" s="77"/>
      <c r="AE62" s="78"/>
      <c r="AF62" s="78">
        <f t="shared" si="15"/>
        <v>0</v>
      </c>
      <c r="AG62" s="78"/>
      <c r="AH62" s="78">
        <f t="shared" si="16"/>
        <v>0</v>
      </c>
      <c r="AI62" s="136">
        <f t="shared" si="17"/>
        <v>0</v>
      </c>
      <c r="AJ62" s="5">
        <f t="shared" si="18"/>
        <v>119.55892119267847</v>
      </c>
      <c r="AK62" s="78"/>
    </row>
    <row r="63" spans="1:37">
      <c r="A63" s="10">
        <v>9</v>
      </c>
      <c r="B63" s="11" t="s">
        <v>305</v>
      </c>
      <c r="C63" s="79" t="s">
        <v>27</v>
      </c>
      <c r="D63" s="8" t="str">
        <f>VLOOKUP(C:C,职称信息表!$C$3:$D$172,2,FALSE)</f>
        <v>05051</v>
      </c>
      <c r="E63" s="77" t="str">
        <f>VLOOKUP(C:C,职称信息表!C:L,10,FALSE)</f>
        <v>助教</v>
      </c>
      <c r="F63" s="2" t="str">
        <f>VLOOKUP(C:C,职称信息表!C:M,11,FALSE)</f>
        <v>专任教师</v>
      </c>
      <c r="G63" s="2" t="str">
        <f>VLOOKUP(C:C,职称信息表!$C$3:$N$172,12,FALSE)</f>
        <v>中级</v>
      </c>
      <c r="H63" s="128">
        <f>VLOOKUP(C63:C193,工作量!C9:J177,8,FALSE)</f>
        <v>390.62400000000002</v>
      </c>
      <c r="I63" s="134">
        <f>VLOOKUP(C63:C193,工作量!C10:L178,10,FALSE)</f>
        <v>56.04149653397338</v>
      </c>
      <c r="J63" s="77" t="e">
        <f>VLOOKUP(C63:C193,#REF!,3,FALSE)</f>
        <v>#REF!</v>
      </c>
      <c r="K63" s="77" t="e">
        <f>VLOOKUP(C63:C193,#REF!,3,FALSE)</f>
        <v>#REF!</v>
      </c>
      <c r="L63" s="77" t="e">
        <f t="shared" si="10"/>
        <v>#REF!</v>
      </c>
      <c r="M63" s="77">
        <v>62</v>
      </c>
      <c r="N63" s="134">
        <f t="shared" si="11"/>
        <v>70.643939393939391</v>
      </c>
      <c r="O63" s="77"/>
      <c r="P63" s="77"/>
      <c r="Q63" s="77">
        <f t="shared" si="12"/>
        <v>0</v>
      </c>
      <c r="R63" s="77"/>
      <c r="S63" s="77"/>
      <c r="T63" s="77"/>
      <c r="U63" s="77"/>
      <c r="V63" s="77"/>
      <c r="W63" s="78">
        <f t="shared" si="19"/>
        <v>0</v>
      </c>
      <c r="X63" s="136">
        <f t="shared" si="13"/>
        <v>0</v>
      </c>
      <c r="Y63" s="78"/>
      <c r="Z63" s="78"/>
      <c r="AA63" s="78"/>
      <c r="AB63" s="78">
        <f t="shared" si="14"/>
        <v>0</v>
      </c>
      <c r="AC63" s="78"/>
      <c r="AD63" s="77"/>
      <c r="AE63" s="78"/>
      <c r="AF63" s="78">
        <f t="shared" si="15"/>
        <v>0</v>
      </c>
      <c r="AG63" s="78"/>
      <c r="AH63" s="78">
        <f t="shared" si="16"/>
        <v>0</v>
      </c>
      <c r="AI63" s="136">
        <f t="shared" si="17"/>
        <v>0</v>
      </c>
      <c r="AJ63" s="5">
        <f t="shared" si="18"/>
        <v>126.68543592791278</v>
      </c>
      <c r="AK63" s="78"/>
    </row>
    <row r="64" spans="1:37">
      <c r="A64" s="10">
        <v>19</v>
      </c>
      <c r="B64" s="11" t="s">
        <v>333</v>
      </c>
      <c r="C64" s="79" t="s">
        <v>188</v>
      </c>
      <c r="D64" s="8">
        <f>VLOOKUP(C:C,职称信息表!$C$3:$D$172,2,FALSE)</f>
        <v>41469</v>
      </c>
      <c r="E64" s="77" t="str">
        <f>VLOOKUP(C:C,职称信息表!C:L,10,FALSE)</f>
        <v>副教授</v>
      </c>
      <c r="F64" s="2" t="str">
        <f>VLOOKUP(C:C,职称信息表!C:M,11,FALSE)</f>
        <v>专任教师</v>
      </c>
      <c r="G64" s="2" t="str">
        <f>VLOOKUP(C:C,职称信息表!$C$3:$N$172,12,FALSE)</f>
        <v>副高</v>
      </c>
      <c r="H64" s="128">
        <f>VLOOKUP(C64:C187,工作量!C119:J287,8,FALSE)</f>
        <v>526.24249999999995</v>
      </c>
      <c r="I64" s="134">
        <f>VLOOKUP(C64:C187,工作量!C120:L288,10,FALSE)</f>
        <v>75.49822140928228</v>
      </c>
      <c r="J64" s="77" t="e">
        <f>VLOOKUP(C64:C187,#REF!,3,FALSE)</f>
        <v>#REF!</v>
      </c>
      <c r="K64" s="77" t="e">
        <f>VLOOKUP(C64:C187,#REF!,3,FALSE)</f>
        <v>#REF!</v>
      </c>
      <c r="L64" s="77" t="e">
        <f t="shared" si="10"/>
        <v>#REF!</v>
      </c>
      <c r="M64" s="77">
        <v>63</v>
      </c>
      <c r="N64" s="134">
        <f t="shared" si="11"/>
        <v>70.170454545454547</v>
      </c>
      <c r="O64" s="77"/>
      <c r="P64" s="77"/>
      <c r="Q64" s="77">
        <f t="shared" si="12"/>
        <v>0</v>
      </c>
      <c r="R64" s="77"/>
      <c r="S64" s="77"/>
      <c r="T64" s="77"/>
      <c r="U64" s="77"/>
      <c r="V64" s="77"/>
      <c r="W64" s="78">
        <f t="shared" si="19"/>
        <v>0</v>
      </c>
      <c r="X64" s="136">
        <f t="shared" si="13"/>
        <v>0</v>
      </c>
      <c r="Y64" s="78"/>
      <c r="Z64" s="78"/>
      <c r="AA64" s="78"/>
      <c r="AB64" s="78">
        <f t="shared" si="14"/>
        <v>0</v>
      </c>
      <c r="AC64" s="78"/>
      <c r="AD64" s="77"/>
      <c r="AE64" s="78"/>
      <c r="AF64" s="78">
        <f t="shared" si="15"/>
        <v>0</v>
      </c>
      <c r="AG64" s="78"/>
      <c r="AH64" s="78">
        <f t="shared" si="16"/>
        <v>0</v>
      </c>
      <c r="AI64" s="136">
        <f t="shared" si="17"/>
        <v>0</v>
      </c>
      <c r="AJ64" s="5">
        <f t="shared" si="18"/>
        <v>145.66867595473684</v>
      </c>
      <c r="AK64" s="78"/>
    </row>
    <row r="65" spans="1:37">
      <c r="A65" s="10">
        <v>4</v>
      </c>
      <c r="B65" s="11" t="s">
        <v>344</v>
      </c>
      <c r="C65" s="79" t="s">
        <v>277</v>
      </c>
      <c r="D65" s="8" t="str">
        <f>VLOOKUP(C:C,职称信息表!$C$3:$D$172,2,FALSE)</f>
        <v>05058</v>
      </c>
      <c r="E65" s="77" t="str">
        <f>VLOOKUP(C:C,职称信息表!C:L,10,FALSE)</f>
        <v>副教授</v>
      </c>
      <c r="F65" s="2" t="str">
        <f>VLOOKUP(C:C,职称信息表!C:M,11,FALSE)</f>
        <v>专任教师</v>
      </c>
      <c r="G65" s="2" t="str">
        <f>VLOOKUP(C:C,职称信息表!$C$3:$N$172,12,FALSE)</f>
        <v>副高</v>
      </c>
      <c r="H65" s="128">
        <f>VLOOKUP(C65:C199,工作量!C132:J300,8,FALSE)</f>
        <v>136.80000000000001</v>
      </c>
      <c r="I65" s="134">
        <f>VLOOKUP(C65:C199,工作量!C133:L301,10,FALSE)</f>
        <v>19.626230661320243</v>
      </c>
      <c r="J65" s="77"/>
      <c r="K65" s="77" t="e">
        <f>VLOOKUP(C65:C199,#REF!,3,FALSE)</f>
        <v>#REF!</v>
      </c>
      <c r="L65" s="77" t="e">
        <f t="shared" si="10"/>
        <v>#REF!</v>
      </c>
      <c r="M65" s="77">
        <v>64</v>
      </c>
      <c r="N65" s="134">
        <f t="shared" si="11"/>
        <v>69.696969696969703</v>
      </c>
      <c r="O65" s="77"/>
      <c r="P65" s="77"/>
      <c r="Q65" s="77">
        <f t="shared" si="12"/>
        <v>0</v>
      </c>
      <c r="R65" s="77"/>
      <c r="S65" s="77"/>
      <c r="T65" s="77"/>
      <c r="U65" s="77"/>
      <c r="V65" s="77"/>
      <c r="W65" s="78">
        <f t="shared" si="19"/>
        <v>0</v>
      </c>
      <c r="X65" s="136">
        <f t="shared" si="13"/>
        <v>0</v>
      </c>
      <c r="Y65" s="78"/>
      <c r="Z65" s="78"/>
      <c r="AA65" s="78"/>
      <c r="AB65" s="78">
        <f t="shared" si="14"/>
        <v>0</v>
      </c>
      <c r="AC65" s="78"/>
      <c r="AD65" s="77"/>
      <c r="AE65" s="78"/>
      <c r="AF65" s="78">
        <f t="shared" si="15"/>
        <v>0</v>
      </c>
      <c r="AG65" s="78"/>
      <c r="AH65" s="78">
        <f t="shared" si="16"/>
        <v>0</v>
      </c>
      <c r="AI65" s="136">
        <f t="shared" si="17"/>
        <v>0</v>
      </c>
      <c r="AJ65" s="5">
        <f t="shared" si="18"/>
        <v>89.323200358289938</v>
      </c>
      <c r="AK65" s="78"/>
    </row>
    <row r="66" spans="1:37">
      <c r="A66" s="10">
        <v>7</v>
      </c>
      <c r="B66" s="11" t="s">
        <v>329</v>
      </c>
      <c r="C66" s="79" t="s">
        <v>31</v>
      </c>
      <c r="D66" s="8" t="str">
        <f>VLOOKUP(C:C,职称信息表!$C$3:$D$172,2,FALSE)</f>
        <v>05054</v>
      </c>
      <c r="E66" s="77" t="str">
        <f>VLOOKUP(C:C,职称信息表!C:L,10,FALSE)</f>
        <v>讲师</v>
      </c>
      <c r="F66" s="2" t="str">
        <f>VLOOKUP(C:C,职称信息表!C:M,11,FALSE)</f>
        <v>实验</v>
      </c>
      <c r="G66" s="2" t="str">
        <f>VLOOKUP(C:C,职称信息表!$C$3:$N$172,12,FALSE)</f>
        <v>中级</v>
      </c>
      <c r="H66" s="128">
        <f>VLOOKUP(C66:C200,工作量!C81:J249,8,FALSE)</f>
        <v>556.78549999999996</v>
      </c>
      <c r="I66" s="134">
        <f>VLOOKUP(C66:C200,工作量!C82:L250,10,FALSE)</f>
        <v>79.880121724258188</v>
      </c>
      <c r="J66" s="77" t="e">
        <f>VLOOKUP(C66:C200,#REF!,3,FALSE)</f>
        <v>#REF!</v>
      </c>
      <c r="K66" s="77" t="e">
        <f>VLOOKUP(C66:C200,#REF!,3,FALSE)</f>
        <v>#REF!</v>
      </c>
      <c r="L66" s="77" t="e">
        <f t="shared" si="10"/>
        <v>#REF!</v>
      </c>
      <c r="M66" s="77">
        <v>65</v>
      </c>
      <c r="N66" s="134">
        <f t="shared" si="11"/>
        <v>69.223484848484858</v>
      </c>
      <c r="O66" s="77">
        <v>78.5</v>
      </c>
      <c r="P66" s="77"/>
      <c r="Q66" s="77">
        <f t="shared" si="12"/>
        <v>78.5</v>
      </c>
      <c r="R66" s="77"/>
      <c r="S66" s="77"/>
      <c r="T66" s="77"/>
      <c r="U66" s="77"/>
      <c r="V66" s="77"/>
      <c r="W66" s="78">
        <f t="shared" si="19"/>
        <v>0</v>
      </c>
      <c r="X66" s="136">
        <f t="shared" si="13"/>
        <v>78.5</v>
      </c>
      <c r="Y66" s="78">
        <v>15</v>
      </c>
      <c r="Z66" s="78"/>
      <c r="AA66" s="78"/>
      <c r="AB66" s="78">
        <f t="shared" si="14"/>
        <v>15</v>
      </c>
      <c r="AC66" s="78"/>
      <c r="AD66" s="77"/>
      <c r="AE66" s="78"/>
      <c r="AF66" s="78">
        <f t="shared" si="15"/>
        <v>0</v>
      </c>
      <c r="AG66" s="78"/>
      <c r="AH66" s="78">
        <f t="shared" si="16"/>
        <v>0</v>
      </c>
      <c r="AI66" s="136">
        <f t="shared" si="17"/>
        <v>15</v>
      </c>
      <c r="AJ66" s="5">
        <f t="shared" si="18"/>
        <v>242.60360657274305</v>
      </c>
      <c r="AK66" s="78"/>
    </row>
    <row r="67" spans="1:37">
      <c r="A67" s="10">
        <v>13</v>
      </c>
      <c r="B67" s="11" t="s">
        <v>321</v>
      </c>
      <c r="C67" s="79" t="s">
        <v>254</v>
      </c>
      <c r="D67" s="8">
        <f>VLOOKUP(C:C,职称信息表!$C$3:$D$172,2,FALSE)</f>
        <v>41661</v>
      </c>
      <c r="E67" s="77" t="str">
        <f>VLOOKUP(C:C,职称信息表!C:L,10,FALSE)</f>
        <v>讲师</v>
      </c>
      <c r="F67" s="2" t="str">
        <f>VLOOKUP(C:C,职称信息表!C:M,11,FALSE)</f>
        <v>专任教师</v>
      </c>
      <c r="G67" s="2" t="str">
        <f>VLOOKUP(C:C,职称信息表!$C$3:$N$172,12,FALSE)</f>
        <v>中级</v>
      </c>
      <c r="H67" s="128">
        <f>VLOOKUP(C67:C197,工作量!C52:J220,8,FALSE)</f>
        <v>202.6</v>
      </c>
      <c r="I67" s="134">
        <f>VLOOKUP(C67:C197,工作量!C53:L221,10,FALSE)</f>
        <v>29.066332836136553</v>
      </c>
      <c r="J67" s="77"/>
      <c r="K67" s="77" t="e">
        <f>VLOOKUP(C67:C197,#REF!,3,FALSE)</f>
        <v>#REF!</v>
      </c>
      <c r="L67" s="77" t="e">
        <f t="shared" ref="L67:L72" si="20">AVERAGE(J67,K67)</f>
        <v>#REF!</v>
      </c>
      <c r="M67" s="77">
        <v>66</v>
      </c>
      <c r="N67" s="134">
        <f t="shared" ref="N67:N98" si="21">(1.6-M67/132)*62.5</f>
        <v>68.75</v>
      </c>
      <c r="O67" s="77"/>
      <c r="P67" s="77"/>
      <c r="Q67" s="77">
        <f t="shared" ref="Q67:Q98" si="22">O67+P67</f>
        <v>0</v>
      </c>
      <c r="R67" s="77"/>
      <c r="S67" s="77"/>
      <c r="T67" s="77"/>
      <c r="U67" s="77"/>
      <c r="V67" s="77"/>
      <c r="W67" s="78">
        <f t="shared" si="19"/>
        <v>0</v>
      </c>
      <c r="X67" s="136">
        <f t="shared" ref="X67:X98" si="23">Q67+W67</f>
        <v>0</v>
      </c>
      <c r="Y67" s="78"/>
      <c r="Z67" s="78"/>
      <c r="AA67" s="78"/>
      <c r="AB67" s="78">
        <f t="shared" ref="AB67:AB98" si="24">Y67+Z67+AA67</f>
        <v>0</v>
      </c>
      <c r="AC67" s="78"/>
      <c r="AD67" s="77"/>
      <c r="AE67" s="78"/>
      <c r="AF67" s="78">
        <f t="shared" ref="AF67:AF98" si="25">AC67+AD67+AE67</f>
        <v>0</v>
      </c>
      <c r="AG67" s="78"/>
      <c r="AH67" s="78">
        <f t="shared" ref="AH67:AH98" si="26">AG67</f>
        <v>0</v>
      </c>
      <c r="AI67" s="136">
        <f t="shared" ref="AI67:AI98" si="27">AB67+AF67+AH67</f>
        <v>0</v>
      </c>
      <c r="AJ67" s="5">
        <f t="shared" ref="AJ67:AJ98" si="28">I67+N67+X67+AI67</f>
        <v>97.816332836136553</v>
      </c>
      <c r="AK67" s="78"/>
    </row>
    <row r="68" spans="1:37">
      <c r="A68" s="10">
        <v>8</v>
      </c>
      <c r="B68" s="11" t="s">
        <v>307</v>
      </c>
      <c r="C68" s="79" t="s">
        <v>187</v>
      </c>
      <c r="D68" s="8">
        <f>VLOOKUP(C:C,职称信息表!$C$3:$D$172,2,FALSE)</f>
        <v>41578</v>
      </c>
      <c r="E68" s="77" t="str">
        <f>VLOOKUP(C:C,职称信息表!C:L,10,FALSE)</f>
        <v>讲师</v>
      </c>
      <c r="F68" s="2" t="str">
        <f>VLOOKUP(C:C,职称信息表!C:M,11,FALSE)</f>
        <v>专任教师</v>
      </c>
      <c r="G68" s="2" t="str">
        <f>VLOOKUP(C:C,职称信息表!$C$3:$N$172,12,FALSE)</f>
        <v>中级</v>
      </c>
      <c r="H68" s="128">
        <f>VLOOKUP(C68:C190,工作量!C17:J185,8,FALSE)</f>
        <v>291.39999999999998</v>
      </c>
      <c r="I68" s="134">
        <f>VLOOKUP(C68:C190,工作量!C18:L186,10,FALSE)</f>
        <v>41.806166774186536</v>
      </c>
      <c r="J68" s="77" t="e">
        <f>VLOOKUP(C68:C190,#REF!,3,FALSE)</f>
        <v>#REF!</v>
      </c>
      <c r="K68" s="77" t="e">
        <f>VLOOKUP(C68:C190,#REF!,3,FALSE)</f>
        <v>#REF!</v>
      </c>
      <c r="L68" s="77" t="e">
        <f t="shared" si="20"/>
        <v>#REF!</v>
      </c>
      <c r="M68" s="77">
        <v>67</v>
      </c>
      <c r="N68" s="134">
        <f t="shared" si="21"/>
        <v>68.276515151515156</v>
      </c>
      <c r="O68" s="77"/>
      <c r="P68" s="77"/>
      <c r="Q68" s="77">
        <f t="shared" si="22"/>
        <v>0</v>
      </c>
      <c r="R68" s="77"/>
      <c r="S68" s="77"/>
      <c r="T68" s="77"/>
      <c r="U68" s="77"/>
      <c r="V68" s="77"/>
      <c r="W68" s="78">
        <f t="shared" si="19"/>
        <v>0</v>
      </c>
      <c r="X68" s="136">
        <f t="shared" si="23"/>
        <v>0</v>
      </c>
      <c r="Y68" s="78"/>
      <c r="Z68" s="78"/>
      <c r="AA68" s="78"/>
      <c r="AB68" s="78">
        <f t="shared" si="24"/>
        <v>0</v>
      </c>
      <c r="AC68" s="78"/>
      <c r="AD68" s="77"/>
      <c r="AE68" s="78"/>
      <c r="AF68" s="78">
        <f t="shared" si="25"/>
        <v>0</v>
      </c>
      <c r="AG68" s="78"/>
      <c r="AH68" s="78">
        <f t="shared" si="26"/>
        <v>0</v>
      </c>
      <c r="AI68" s="136">
        <f t="shared" si="27"/>
        <v>0</v>
      </c>
      <c r="AJ68" s="5">
        <f t="shared" si="28"/>
        <v>110.08268192570169</v>
      </c>
      <c r="AK68" s="78"/>
    </row>
    <row r="69" spans="1:37">
      <c r="A69" s="10">
        <v>6</v>
      </c>
      <c r="B69" s="11" t="s">
        <v>330</v>
      </c>
      <c r="C69" s="79" t="s">
        <v>183</v>
      </c>
      <c r="D69" s="8">
        <f>VLOOKUP(C:C,职称信息表!$C$3:$D$172,2,FALSE)</f>
        <v>41603</v>
      </c>
      <c r="E69" s="77" t="str">
        <f>VLOOKUP(C:C,职称信息表!C:L,10,FALSE)</f>
        <v>讲师</v>
      </c>
      <c r="F69" s="2" t="str">
        <f>VLOOKUP(C:C,职称信息表!C:M,11,FALSE)</f>
        <v>专任教师</v>
      </c>
      <c r="G69" s="2" t="str">
        <f>VLOOKUP(C:C,职称信息表!$C$3:$N$172,12,FALSE)</f>
        <v>中级</v>
      </c>
      <c r="H69" s="128">
        <f>VLOOKUP(C69:C200,工作量!C87:J255,8,FALSE)</f>
        <v>425</v>
      </c>
      <c r="I69" s="134">
        <f>VLOOKUP(C69:C200,工作量!C88:L256,10,FALSE)</f>
        <v>60.973304320622091</v>
      </c>
      <c r="J69" s="77"/>
      <c r="K69" s="77" t="e">
        <f>VLOOKUP(C69:C200,#REF!,3,FALSE)</f>
        <v>#REF!</v>
      </c>
      <c r="L69" s="77" t="e">
        <f t="shared" si="20"/>
        <v>#REF!</v>
      </c>
      <c r="M69" s="77">
        <v>68</v>
      </c>
      <c r="N69" s="134">
        <f t="shared" si="21"/>
        <v>67.803030303030312</v>
      </c>
      <c r="O69" s="77"/>
      <c r="P69" s="77"/>
      <c r="Q69" s="77">
        <f t="shared" si="22"/>
        <v>0</v>
      </c>
      <c r="R69" s="77"/>
      <c r="S69" s="77"/>
      <c r="T69" s="77"/>
      <c r="U69" s="77"/>
      <c r="V69" s="77"/>
      <c r="W69" s="78">
        <f t="shared" si="19"/>
        <v>0</v>
      </c>
      <c r="X69" s="136">
        <f t="shared" si="23"/>
        <v>0</v>
      </c>
      <c r="Y69" s="78"/>
      <c r="Z69" s="78"/>
      <c r="AA69" s="78"/>
      <c r="AB69" s="78">
        <f t="shared" si="24"/>
        <v>0</v>
      </c>
      <c r="AC69" s="78"/>
      <c r="AD69" s="77"/>
      <c r="AE69" s="78"/>
      <c r="AF69" s="78">
        <f t="shared" si="25"/>
        <v>0</v>
      </c>
      <c r="AG69" s="78"/>
      <c r="AH69" s="78">
        <f t="shared" si="26"/>
        <v>0</v>
      </c>
      <c r="AI69" s="136">
        <f t="shared" si="27"/>
        <v>0</v>
      </c>
      <c r="AJ69" s="5">
        <f t="shared" si="28"/>
        <v>128.77633462365242</v>
      </c>
      <c r="AK69" s="78"/>
    </row>
    <row r="70" spans="1:37">
      <c r="A70" s="10">
        <v>3</v>
      </c>
      <c r="B70" s="11" t="s">
        <v>330</v>
      </c>
      <c r="C70" s="79" t="s">
        <v>122</v>
      </c>
      <c r="D70" s="8" t="str">
        <f>VLOOKUP(C:C,职称信息表!$C$3:$D$172,2,FALSE)</f>
        <v>40914</v>
      </c>
      <c r="E70" s="77" t="str">
        <f>VLOOKUP(C:C,职称信息表!C:L,10,FALSE)</f>
        <v>副教授</v>
      </c>
      <c r="F70" s="2" t="str">
        <f>VLOOKUP(C:C,职称信息表!C:M,11,FALSE)</f>
        <v>专任教师</v>
      </c>
      <c r="G70" s="2" t="str">
        <f>VLOOKUP(C:C,职称信息表!$C$3:$N$172,12,FALSE)</f>
        <v>副高</v>
      </c>
      <c r="H70" s="128">
        <f>VLOOKUP(C70:C201,工作量!C84:J252,8,FALSE)</f>
        <v>497.69599999999997</v>
      </c>
      <c r="I70" s="134">
        <f>VLOOKUP(C70:C201,工作量!C85:L253,10,FALSE)</f>
        <v>71.402752158014891</v>
      </c>
      <c r="J70" s="77" t="e">
        <f>VLOOKUP(C70:C201,#REF!,3,FALSE)</f>
        <v>#REF!</v>
      </c>
      <c r="K70" s="77" t="e">
        <f>VLOOKUP(C70:C201,#REF!,3,FALSE)</f>
        <v>#REF!</v>
      </c>
      <c r="L70" s="77" t="e">
        <f t="shared" si="20"/>
        <v>#REF!</v>
      </c>
      <c r="M70" s="77">
        <v>69</v>
      </c>
      <c r="N70" s="134">
        <f t="shared" si="21"/>
        <v>67.329545454545467</v>
      </c>
      <c r="O70" s="77"/>
      <c r="P70" s="77"/>
      <c r="Q70" s="77">
        <f t="shared" si="22"/>
        <v>0</v>
      </c>
      <c r="R70" s="77"/>
      <c r="S70" s="77"/>
      <c r="T70" s="77"/>
      <c r="U70" s="77"/>
      <c r="V70" s="77"/>
      <c r="W70" s="78">
        <f t="shared" si="19"/>
        <v>0</v>
      </c>
      <c r="X70" s="136">
        <f t="shared" si="23"/>
        <v>0</v>
      </c>
      <c r="Y70" s="78"/>
      <c r="Z70" s="78"/>
      <c r="AA70" s="78"/>
      <c r="AB70" s="78">
        <f t="shared" si="24"/>
        <v>0</v>
      </c>
      <c r="AC70" s="78"/>
      <c r="AD70" s="77"/>
      <c r="AE70" s="78"/>
      <c r="AF70" s="78">
        <f t="shared" si="25"/>
        <v>0</v>
      </c>
      <c r="AG70" s="78"/>
      <c r="AH70" s="78">
        <f t="shared" si="26"/>
        <v>0</v>
      </c>
      <c r="AI70" s="136">
        <f t="shared" si="27"/>
        <v>0</v>
      </c>
      <c r="AJ70" s="5">
        <f t="shared" si="28"/>
        <v>138.73229761256036</v>
      </c>
      <c r="AK70" s="78"/>
    </row>
    <row r="71" spans="1:37">
      <c r="A71" s="10">
        <v>4</v>
      </c>
      <c r="B71" s="11" t="s">
        <v>329</v>
      </c>
      <c r="C71" s="79" t="s">
        <v>137</v>
      </c>
      <c r="D71" s="8" t="str">
        <f>VLOOKUP(C:C,职称信息表!$C$3:$D$172,2,FALSE)</f>
        <v>41116</v>
      </c>
      <c r="E71" s="77" t="str">
        <f>VLOOKUP(C:C,职称信息表!C:L,10,FALSE)</f>
        <v>副教授</v>
      </c>
      <c r="F71" s="2" t="str">
        <f>VLOOKUP(C:C,职称信息表!C:M,11,FALSE)</f>
        <v>专任教师</v>
      </c>
      <c r="G71" s="2" t="str">
        <f>VLOOKUP(C:C,职称信息表!$C$3:$N$172,12,FALSE)</f>
        <v>副高</v>
      </c>
      <c r="H71" s="128">
        <f>VLOOKUP(C71:C205,工作量!C78:J246,8,FALSE)</f>
        <v>458.29333333333335</v>
      </c>
      <c r="I71" s="134">
        <f>VLOOKUP(C71:C205,工作量!C79:L247,10,FALSE)</f>
        <v>65.749785603401492</v>
      </c>
      <c r="J71" s="77" t="e">
        <f>VLOOKUP(C71:C205,#REF!,3,FALSE)</f>
        <v>#REF!</v>
      </c>
      <c r="K71" s="77" t="e">
        <f>VLOOKUP(C71:C205,#REF!,3,FALSE)</f>
        <v>#REF!</v>
      </c>
      <c r="L71" s="77" t="e">
        <f t="shared" si="20"/>
        <v>#REF!</v>
      </c>
      <c r="M71" s="77">
        <v>70</v>
      </c>
      <c r="N71" s="134">
        <f t="shared" si="21"/>
        <v>66.856060606060609</v>
      </c>
      <c r="O71" s="77"/>
      <c r="P71" s="77"/>
      <c r="Q71" s="77">
        <f t="shared" si="22"/>
        <v>0</v>
      </c>
      <c r="R71" s="77"/>
      <c r="S71" s="77"/>
      <c r="T71" s="77"/>
      <c r="U71" s="77"/>
      <c r="V71" s="77"/>
      <c r="W71" s="78">
        <f t="shared" si="19"/>
        <v>0</v>
      </c>
      <c r="X71" s="136">
        <f t="shared" si="23"/>
        <v>0</v>
      </c>
      <c r="Y71" s="78"/>
      <c r="Z71" s="78"/>
      <c r="AA71" s="78"/>
      <c r="AB71" s="78">
        <f t="shared" si="24"/>
        <v>0</v>
      </c>
      <c r="AC71" s="78">
        <v>2</v>
      </c>
      <c r="AD71" s="77"/>
      <c r="AE71" s="78"/>
      <c r="AF71" s="78">
        <f t="shared" si="25"/>
        <v>2</v>
      </c>
      <c r="AG71" s="78">
        <v>10</v>
      </c>
      <c r="AH71" s="78">
        <f t="shared" si="26"/>
        <v>10</v>
      </c>
      <c r="AI71" s="136">
        <f t="shared" si="27"/>
        <v>12</v>
      </c>
      <c r="AJ71" s="5">
        <f t="shared" si="28"/>
        <v>144.6058462094621</v>
      </c>
      <c r="AK71" s="78"/>
    </row>
    <row r="72" spans="1:37">
      <c r="A72" s="10">
        <v>10</v>
      </c>
      <c r="B72" s="11" t="s">
        <v>344</v>
      </c>
      <c r="C72" s="79" t="s">
        <v>40</v>
      </c>
      <c r="D72" s="8" t="str">
        <f>VLOOKUP(C:C,职称信息表!$C$3:$D$172,2,FALSE)</f>
        <v>22003</v>
      </c>
      <c r="E72" s="77" t="str">
        <f>VLOOKUP(C:C,职称信息表!C:L,10,FALSE)</f>
        <v>副研究员</v>
      </c>
      <c r="F72" s="2" t="str">
        <f>VLOOKUP(C:C,职称信息表!C:M,11,FALSE)</f>
        <v>专任教师</v>
      </c>
      <c r="G72" s="2" t="str">
        <f>VLOOKUP(C:C,职称信息表!$C$3:$N$172,12,FALSE)</f>
        <v>副高</v>
      </c>
      <c r="H72" s="128">
        <f>VLOOKUP(C72:C206,工作量!C136:J304,8,FALSE)</f>
        <v>980</v>
      </c>
      <c r="I72" s="134">
        <f>VLOOKUP(C72:C206,工作量!C137:L305,10,FALSE)</f>
        <v>100</v>
      </c>
      <c r="J72" s="77" t="e">
        <f>VLOOKUP(C72:C206,#REF!,3,FALSE)</f>
        <v>#REF!</v>
      </c>
      <c r="K72" s="77" t="e">
        <f>VLOOKUP(C72:C206,#REF!,3,FALSE)</f>
        <v>#REF!</v>
      </c>
      <c r="L72" s="77" t="e">
        <f t="shared" si="20"/>
        <v>#REF!</v>
      </c>
      <c r="M72" s="77">
        <v>71</v>
      </c>
      <c r="N72" s="134">
        <f t="shared" si="21"/>
        <v>66.382575757575765</v>
      </c>
      <c r="O72" s="77">
        <v>41</v>
      </c>
      <c r="P72" s="77"/>
      <c r="Q72" s="77">
        <f t="shared" si="22"/>
        <v>41</v>
      </c>
      <c r="R72" s="77">
        <v>5</v>
      </c>
      <c r="S72" s="77"/>
      <c r="T72" s="77"/>
      <c r="U72" s="77"/>
      <c r="V72" s="77"/>
      <c r="W72" s="78">
        <f t="shared" si="19"/>
        <v>5</v>
      </c>
      <c r="X72" s="136">
        <f t="shared" si="23"/>
        <v>46</v>
      </c>
      <c r="Y72" s="78"/>
      <c r="Z72" s="78"/>
      <c r="AA72" s="78"/>
      <c r="AB72" s="78">
        <f t="shared" si="24"/>
        <v>0</v>
      </c>
      <c r="AC72" s="78"/>
      <c r="AD72" s="77"/>
      <c r="AE72" s="78"/>
      <c r="AF72" s="78">
        <f t="shared" si="25"/>
        <v>0</v>
      </c>
      <c r="AG72" s="78"/>
      <c r="AH72" s="78">
        <f t="shared" si="26"/>
        <v>0</v>
      </c>
      <c r="AI72" s="136">
        <f t="shared" si="27"/>
        <v>0</v>
      </c>
      <c r="AJ72" s="5">
        <f t="shared" si="28"/>
        <v>212.38257575757575</v>
      </c>
      <c r="AK72" s="78"/>
    </row>
    <row r="73" spans="1:37">
      <c r="A73" s="10">
        <v>17</v>
      </c>
      <c r="B73" s="11" t="s">
        <v>333</v>
      </c>
      <c r="C73" s="79" t="s">
        <v>258</v>
      </c>
      <c r="D73" s="8">
        <f>VLOOKUP(C:C,职称信息表!$C$3:$D$172,2,FALSE)</f>
        <v>41739</v>
      </c>
      <c r="E73" s="77" t="str">
        <f>VLOOKUP(C:C,职称信息表!C:L,10,FALSE)</f>
        <v>校聘副研究员</v>
      </c>
      <c r="F73" s="2" t="str">
        <f>VLOOKUP(C:C,职称信息表!C:M,11,FALSE)</f>
        <v>专任教师</v>
      </c>
      <c r="G73" s="2" t="str">
        <f>VLOOKUP(C:C,职称信息表!$C$3:$N$172,12,FALSE)</f>
        <v>副高</v>
      </c>
      <c r="H73" s="128">
        <f>VLOOKUP(C73:C203,工作量!C117:J285,8,FALSE)</f>
        <v>160</v>
      </c>
      <c r="I73" s="134">
        <f>VLOOKUP(C73:C203,工作量!C118:L286,10,FALSE)</f>
        <v>22.954655744234199</v>
      </c>
      <c r="J73" s="77"/>
      <c r="K73" s="77"/>
      <c r="L73" s="77">
        <v>89.54</v>
      </c>
      <c r="M73" s="77">
        <v>72</v>
      </c>
      <c r="N73" s="134">
        <f t="shared" si="21"/>
        <v>65.909090909090921</v>
      </c>
      <c r="O73" s="77"/>
      <c r="P73" s="77"/>
      <c r="Q73" s="77">
        <f t="shared" si="22"/>
        <v>0</v>
      </c>
      <c r="R73" s="77"/>
      <c r="S73" s="77"/>
      <c r="T73" s="77"/>
      <c r="U73" s="77"/>
      <c r="V73" s="77"/>
      <c r="W73" s="78">
        <f t="shared" si="19"/>
        <v>0</v>
      </c>
      <c r="X73" s="136">
        <f t="shared" si="23"/>
        <v>0</v>
      </c>
      <c r="Y73" s="78"/>
      <c r="Z73" s="78"/>
      <c r="AA73" s="78"/>
      <c r="AB73" s="78">
        <f t="shared" si="24"/>
        <v>0</v>
      </c>
      <c r="AC73" s="78"/>
      <c r="AD73" s="77"/>
      <c r="AE73" s="78"/>
      <c r="AF73" s="78">
        <f t="shared" si="25"/>
        <v>0</v>
      </c>
      <c r="AG73" s="78"/>
      <c r="AH73" s="78">
        <f t="shared" si="26"/>
        <v>0</v>
      </c>
      <c r="AI73" s="136">
        <f t="shared" si="27"/>
        <v>0</v>
      </c>
      <c r="AJ73" s="5">
        <f t="shared" si="28"/>
        <v>88.863746653325123</v>
      </c>
      <c r="AK73" s="131" t="s">
        <v>1138</v>
      </c>
    </row>
    <row r="74" spans="1:37">
      <c r="A74" s="10">
        <v>6</v>
      </c>
      <c r="B74" s="11" t="s">
        <v>328</v>
      </c>
      <c r="C74" s="79" t="s">
        <v>248</v>
      </c>
      <c r="D74" s="8">
        <f>VLOOKUP(C:C,职称信息表!$C$3:$D$172,2,FALSE)</f>
        <v>41501</v>
      </c>
      <c r="E74" s="77" t="str">
        <f>VLOOKUP(C:C,职称信息表!C:L,10,FALSE)</f>
        <v>讲师</v>
      </c>
      <c r="F74" s="2" t="str">
        <f>VLOOKUP(C:C,职称信息表!C:M,11,FALSE)</f>
        <v>专任教师</v>
      </c>
      <c r="G74" s="2" t="str">
        <f>VLOOKUP(C:C,职称信息表!$C$3:$N$172,12,FALSE)</f>
        <v>中级</v>
      </c>
      <c r="H74" s="128">
        <f>VLOOKUP(C74:C197,工作量!C64:J232,8,FALSE)</f>
        <v>223.04000000000002</v>
      </c>
      <c r="I74" s="134">
        <f>VLOOKUP(C74:C197,工作量!C65:L233,10,FALSE)</f>
        <v>31.998790107462476</v>
      </c>
      <c r="J74" s="77"/>
      <c r="K74" s="77" t="e">
        <f>VLOOKUP(C74:C197,#REF!,3,FALSE)</f>
        <v>#REF!</v>
      </c>
      <c r="L74" s="77" t="e">
        <f t="shared" ref="L74:L115" si="29">AVERAGE(J74,K74)</f>
        <v>#REF!</v>
      </c>
      <c r="M74" s="77">
        <v>73</v>
      </c>
      <c r="N74" s="134">
        <f t="shared" si="21"/>
        <v>65.435606060606062</v>
      </c>
      <c r="O74" s="77"/>
      <c r="P74" s="77"/>
      <c r="Q74" s="77">
        <f t="shared" si="22"/>
        <v>0</v>
      </c>
      <c r="R74" s="77"/>
      <c r="S74" s="77"/>
      <c r="T74" s="77"/>
      <c r="U74" s="77"/>
      <c r="V74" s="77"/>
      <c r="W74" s="78">
        <f t="shared" si="19"/>
        <v>0</v>
      </c>
      <c r="X74" s="136">
        <f t="shared" si="23"/>
        <v>0</v>
      </c>
      <c r="Y74" s="78"/>
      <c r="Z74" s="78"/>
      <c r="AA74" s="78"/>
      <c r="AB74" s="78">
        <f t="shared" si="24"/>
        <v>0</v>
      </c>
      <c r="AC74" s="78"/>
      <c r="AD74" s="77"/>
      <c r="AE74" s="78"/>
      <c r="AF74" s="78">
        <f t="shared" si="25"/>
        <v>0</v>
      </c>
      <c r="AG74" s="78"/>
      <c r="AH74" s="78">
        <f t="shared" si="26"/>
        <v>0</v>
      </c>
      <c r="AI74" s="136">
        <f t="shared" si="27"/>
        <v>0</v>
      </c>
      <c r="AJ74" s="5">
        <f t="shared" si="28"/>
        <v>97.434396168068531</v>
      </c>
      <c r="AK74" s="78"/>
    </row>
    <row r="75" spans="1:37">
      <c r="A75" s="10">
        <v>16</v>
      </c>
      <c r="B75" s="11" t="s">
        <v>328</v>
      </c>
      <c r="C75" s="79" t="s">
        <v>286</v>
      </c>
      <c r="D75" s="8">
        <f>VLOOKUP(C:C,职称信息表!$C$3:$D$172,2,FALSE)</f>
        <v>41784</v>
      </c>
      <c r="E75" s="77">
        <f>VLOOKUP(C:C,职称信息表!C:L,10,FALSE)</f>
        <v>0</v>
      </c>
      <c r="F75" s="2" t="str">
        <f>VLOOKUP(C:C,职称信息表!C:M,11,FALSE)</f>
        <v>专任教师</v>
      </c>
      <c r="G75" s="2" t="str">
        <f>VLOOKUP(C:C,职称信息表!$C$3:$N$172,12,FALSE)</f>
        <v>副高</v>
      </c>
      <c r="H75" s="128">
        <f>VLOOKUP(C75:C198,工作量!C74:J242,8,FALSE)</f>
        <v>139.18300000000002</v>
      </c>
      <c r="I75" s="134">
        <f>VLOOKUP(C75:C198,工作量!C75:L243,10,FALSE)</f>
        <v>19.968111565310931</v>
      </c>
      <c r="J75" s="77" t="e">
        <f>VLOOKUP(C75:C198,#REF!,3,FALSE)</f>
        <v>#REF!</v>
      </c>
      <c r="K75" s="77" t="e">
        <f>VLOOKUP(C75:C198,#REF!,3,FALSE)</f>
        <v>#REF!</v>
      </c>
      <c r="L75" s="77" t="e">
        <f t="shared" si="29"/>
        <v>#REF!</v>
      </c>
      <c r="M75" s="77">
        <v>74</v>
      </c>
      <c r="N75" s="134">
        <f t="shared" si="21"/>
        <v>64.962121212121218</v>
      </c>
      <c r="O75" s="77"/>
      <c r="P75" s="77"/>
      <c r="Q75" s="77">
        <f t="shared" si="22"/>
        <v>0</v>
      </c>
      <c r="R75" s="77"/>
      <c r="S75" s="77"/>
      <c r="T75" s="77"/>
      <c r="U75" s="172"/>
      <c r="V75" s="77"/>
      <c r="W75" s="78">
        <f t="shared" si="19"/>
        <v>0</v>
      </c>
      <c r="X75" s="136">
        <f t="shared" si="23"/>
        <v>0</v>
      </c>
      <c r="Y75" s="78"/>
      <c r="Z75" s="78"/>
      <c r="AA75" s="78"/>
      <c r="AB75" s="78">
        <f t="shared" si="24"/>
        <v>0</v>
      </c>
      <c r="AC75" s="78"/>
      <c r="AD75" s="77"/>
      <c r="AE75" s="78"/>
      <c r="AF75" s="78">
        <f t="shared" si="25"/>
        <v>0</v>
      </c>
      <c r="AG75" s="78"/>
      <c r="AH75" s="78">
        <f t="shared" si="26"/>
        <v>0</v>
      </c>
      <c r="AI75" s="136">
        <f t="shared" si="27"/>
        <v>0</v>
      </c>
      <c r="AJ75" s="5">
        <f t="shared" si="28"/>
        <v>84.930232777432153</v>
      </c>
      <c r="AK75" s="78"/>
    </row>
    <row r="76" spans="1:37">
      <c r="A76" s="10">
        <v>10</v>
      </c>
      <c r="B76" s="11" t="s">
        <v>333</v>
      </c>
      <c r="C76" s="79" t="s">
        <v>89</v>
      </c>
      <c r="D76" s="8" t="str">
        <f>VLOOKUP(C:C,职称信息表!$C$3:$D$172,2,FALSE)</f>
        <v>40294</v>
      </c>
      <c r="E76" s="77" t="str">
        <f>VLOOKUP(C:C,职称信息表!C:L,10,FALSE)</f>
        <v>副教授</v>
      </c>
      <c r="F76" s="2" t="str">
        <f>VLOOKUP(C:C,职称信息表!C:M,11,FALSE)</f>
        <v>专任教师</v>
      </c>
      <c r="G76" s="2" t="str">
        <f>VLOOKUP(C:C,职称信息表!$C$3:$N$172,12,FALSE)</f>
        <v>副高</v>
      </c>
      <c r="H76" s="128">
        <f>VLOOKUP(C76:C199,工作量!C110:J278,8,FALSE)</f>
        <v>227.70400000000001</v>
      </c>
      <c r="I76" s="134">
        <f>VLOOKUP(C76:C199,工作量!C111:L279,10,FALSE)</f>
        <v>32.667918322406905</v>
      </c>
      <c r="J76" s="77" t="e">
        <f>VLOOKUP(C76:C199,#REF!,3,FALSE)</f>
        <v>#REF!</v>
      </c>
      <c r="K76" s="77"/>
      <c r="L76" s="77" t="e">
        <f t="shared" si="29"/>
        <v>#REF!</v>
      </c>
      <c r="M76" s="77">
        <v>75</v>
      </c>
      <c r="N76" s="134">
        <f t="shared" si="21"/>
        <v>64.48863636363636</v>
      </c>
      <c r="O76" s="77"/>
      <c r="P76" s="77"/>
      <c r="Q76" s="77">
        <f t="shared" si="22"/>
        <v>0</v>
      </c>
      <c r="R76" s="77"/>
      <c r="S76" s="77"/>
      <c r="T76" s="77"/>
      <c r="U76" s="77"/>
      <c r="V76" s="77"/>
      <c r="W76" s="78">
        <f t="shared" si="19"/>
        <v>0</v>
      </c>
      <c r="X76" s="136">
        <f t="shared" si="23"/>
        <v>0</v>
      </c>
      <c r="Y76" s="78"/>
      <c r="Z76" s="78"/>
      <c r="AA76" s="78"/>
      <c r="AB76" s="78">
        <f t="shared" si="24"/>
        <v>0</v>
      </c>
      <c r="AC76" s="78"/>
      <c r="AD76" s="77"/>
      <c r="AE76" s="78"/>
      <c r="AF76" s="78">
        <f t="shared" si="25"/>
        <v>0</v>
      </c>
      <c r="AG76" s="78"/>
      <c r="AH76" s="78">
        <f t="shared" si="26"/>
        <v>0</v>
      </c>
      <c r="AI76" s="136">
        <f t="shared" si="27"/>
        <v>0</v>
      </c>
      <c r="AJ76" s="5">
        <f t="shared" si="28"/>
        <v>97.156554686043265</v>
      </c>
      <c r="AK76" s="78"/>
    </row>
    <row r="77" spans="1:37">
      <c r="A77" s="143">
        <v>6</v>
      </c>
      <c r="B77" s="144" t="s">
        <v>329</v>
      </c>
      <c r="C77" s="145" t="s">
        <v>63</v>
      </c>
      <c r="D77" s="142" t="str">
        <f>VLOOKUP(C:C,职称信息表!$C$3:$D$172,2,FALSE)</f>
        <v>40142</v>
      </c>
      <c r="E77" s="146" t="s">
        <v>1157</v>
      </c>
      <c r="F77" s="147" t="str">
        <f>VLOOKUP(C:C,职称信息表!C:M,11,FALSE)</f>
        <v>实验</v>
      </c>
      <c r="G77" s="146" t="s">
        <v>1158</v>
      </c>
      <c r="H77" s="148">
        <f>VLOOKUP(C77:C211,工作量!C80:J248,8,FALSE)</f>
        <v>596.08550000000002</v>
      </c>
      <c r="I77" s="149">
        <f>VLOOKUP(C77:C211,工作量!C81:L249,10,FALSE)</f>
        <v>85.518359041435716</v>
      </c>
      <c r="J77" s="150" t="e">
        <f>VLOOKUP(C77:C211,#REF!,3,FALSE)</f>
        <v>#REF!</v>
      </c>
      <c r="K77" s="150" t="e">
        <f>VLOOKUP(C77:C211,#REF!,3,FALSE)</f>
        <v>#REF!</v>
      </c>
      <c r="L77" s="150" t="e">
        <f t="shared" si="29"/>
        <v>#REF!</v>
      </c>
      <c r="M77" s="150">
        <v>76</v>
      </c>
      <c r="N77" s="149">
        <f t="shared" si="21"/>
        <v>64.01515151515153</v>
      </c>
      <c r="O77" s="150"/>
      <c r="P77" s="150"/>
      <c r="Q77" s="150">
        <f t="shared" si="22"/>
        <v>0</v>
      </c>
      <c r="R77" s="150"/>
      <c r="S77" s="150"/>
      <c r="T77" s="150">
        <v>7</v>
      </c>
      <c r="U77" s="150">
        <v>7</v>
      </c>
      <c r="V77" s="150"/>
      <c r="W77" s="151">
        <f t="shared" si="19"/>
        <v>14</v>
      </c>
      <c r="X77" s="150">
        <f t="shared" si="23"/>
        <v>14</v>
      </c>
      <c r="Y77" s="151"/>
      <c r="Z77" s="151"/>
      <c r="AA77" s="151"/>
      <c r="AB77" s="151">
        <f t="shared" si="24"/>
        <v>0</v>
      </c>
      <c r="AC77" s="151"/>
      <c r="AD77" s="150"/>
      <c r="AE77" s="151"/>
      <c r="AF77" s="151">
        <f t="shared" si="25"/>
        <v>0</v>
      </c>
      <c r="AG77" s="151"/>
      <c r="AH77" s="151">
        <f t="shared" si="26"/>
        <v>0</v>
      </c>
      <c r="AI77" s="150">
        <f t="shared" si="27"/>
        <v>0</v>
      </c>
      <c r="AJ77" s="152">
        <f t="shared" si="28"/>
        <v>163.53351055658726</v>
      </c>
      <c r="AK77" s="151"/>
    </row>
    <row r="78" spans="1:37">
      <c r="A78" s="10">
        <v>5</v>
      </c>
      <c r="B78" s="11" t="s">
        <v>305</v>
      </c>
      <c r="C78" s="79" t="s">
        <v>128</v>
      </c>
      <c r="D78" s="8" t="str">
        <f>VLOOKUP(C:C,职称信息表!$C$3:$D$172,2,FALSE)</f>
        <v>41061</v>
      </c>
      <c r="E78" s="77" t="str">
        <f>VLOOKUP(C:C,职称信息表!C:L,10,FALSE)</f>
        <v>讲师</v>
      </c>
      <c r="F78" s="2" t="str">
        <f>VLOOKUP(C:C,职称信息表!C:M,11,FALSE)</f>
        <v>专任教师</v>
      </c>
      <c r="G78" s="2" t="str">
        <f>VLOOKUP(C:C,职称信息表!$C$3:$N$172,12,FALSE)</f>
        <v>中级</v>
      </c>
      <c r="H78" s="128">
        <f>VLOOKUP(C78:C208,工作量!C5:J173,8,FALSE)</f>
        <v>381.85599999999999</v>
      </c>
      <c r="I78" s="134">
        <f>VLOOKUP(C78:C208,工作量!C6:L174,10,FALSE)</f>
        <v>54.783581399189337</v>
      </c>
      <c r="J78" s="77" t="e">
        <f>VLOOKUP(C78:C208,#REF!,3,FALSE)</f>
        <v>#REF!</v>
      </c>
      <c r="K78" s="77" t="e">
        <f>VLOOKUP(C78:C208,#REF!,3,FALSE)</f>
        <v>#REF!</v>
      </c>
      <c r="L78" s="77" t="e">
        <f t="shared" si="29"/>
        <v>#REF!</v>
      </c>
      <c r="M78" s="77">
        <v>77</v>
      </c>
      <c r="N78" s="134">
        <f t="shared" si="21"/>
        <v>63.541666666666664</v>
      </c>
      <c r="O78" s="77"/>
      <c r="P78" s="77"/>
      <c r="Q78" s="77">
        <f t="shared" si="22"/>
        <v>0</v>
      </c>
      <c r="R78" s="77"/>
      <c r="S78" s="77"/>
      <c r="T78" s="77"/>
      <c r="U78" s="77"/>
      <c r="V78" s="77"/>
      <c r="W78" s="78">
        <f t="shared" ref="W78:W109" si="30">R78+S78+T78+U78+V78</f>
        <v>0</v>
      </c>
      <c r="X78" s="136">
        <f t="shared" si="23"/>
        <v>0</v>
      </c>
      <c r="Y78" s="78">
        <v>15</v>
      </c>
      <c r="Z78" s="78"/>
      <c r="AA78" s="78"/>
      <c r="AB78" s="78">
        <f t="shared" si="24"/>
        <v>15</v>
      </c>
      <c r="AC78" s="78"/>
      <c r="AD78" s="77">
        <v>4</v>
      </c>
      <c r="AE78" s="78"/>
      <c r="AF78" s="78">
        <f t="shared" si="25"/>
        <v>4</v>
      </c>
      <c r="AG78" s="78"/>
      <c r="AH78" s="78">
        <f t="shared" si="26"/>
        <v>0</v>
      </c>
      <c r="AI78" s="136">
        <f t="shared" si="27"/>
        <v>19</v>
      </c>
      <c r="AJ78" s="5">
        <f t="shared" si="28"/>
        <v>137.32524806585599</v>
      </c>
      <c r="AK78" s="78"/>
    </row>
    <row r="79" spans="1:37">
      <c r="A79" s="10">
        <v>5</v>
      </c>
      <c r="B79" s="11" t="s">
        <v>331</v>
      </c>
      <c r="C79" s="79" t="s">
        <v>105</v>
      </c>
      <c r="D79" s="8" t="str">
        <f>VLOOKUP(C:C,职称信息表!$C$3:$D$172,2,FALSE)</f>
        <v>40747</v>
      </c>
      <c r="E79" s="77" t="str">
        <f>VLOOKUP(C:C,职称信息表!C:L,10,FALSE)</f>
        <v>副教授</v>
      </c>
      <c r="F79" s="2" t="str">
        <f>VLOOKUP(C:C,职称信息表!C:M,11,FALSE)</f>
        <v>专任教师</v>
      </c>
      <c r="G79" s="2" t="str">
        <f>VLOOKUP(C:C,职称信息表!$C$3:$N$172,12,FALSE)</f>
        <v>副高</v>
      </c>
      <c r="H79" s="128">
        <f>VLOOKUP(C79:C212,工作量!C94:J262,8,FALSE)</f>
        <v>1166.0039999999999</v>
      </c>
      <c r="I79" s="134">
        <f>VLOOKUP(C79:C212,工作量!C95:L263,10,FALSE)</f>
        <v>100</v>
      </c>
      <c r="J79" s="77" t="e">
        <f>VLOOKUP(C79:C212,#REF!,3,FALSE)</f>
        <v>#REF!</v>
      </c>
      <c r="K79" s="77"/>
      <c r="L79" s="77" t="e">
        <f t="shared" si="29"/>
        <v>#REF!</v>
      </c>
      <c r="M79" s="77">
        <v>78</v>
      </c>
      <c r="N79" s="134">
        <f t="shared" si="21"/>
        <v>63.068181818181827</v>
      </c>
      <c r="O79" s="77"/>
      <c r="P79" s="77"/>
      <c r="Q79" s="77">
        <f t="shared" si="22"/>
        <v>0</v>
      </c>
      <c r="R79" s="77"/>
      <c r="S79" s="77"/>
      <c r="T79" s="77"/>
      <c r="U79" s="77"/>
      <c r="V79" s="77"/>
      <c r="W79" s="78">
        <f t="shared" si="30"/>
        <v>0</v>
      </c>
      <c r="X79" s="136">
        <f t="shared" si="23"/>
        <v>0</v>
      </c>
      <c r="Y79" s="78">
        <v>50</v>
      </c>
      <c r="Z79" s="78"/>
      <c r="AA79" s="78"/>
      <c r="AB79" s="78">
        <f t="shared" si="24"/>
        <v>50</v>
      </c>
      <c r="AC79" s="78">
        <v>5</v>
      </c>
      <c r="AD79" s="77"/>
      <c r="AE79" s="78"/>
      <c r="AF79" s="78">
        <f t="shared" si="25"/>
        <v>5</v>
      </c>
      <c r="AG79" s="78"/>
      <c r="AH79" s="78">
        <f t="shared" si="26"/>
        <v>0</v>
      </c>
      <c r="AI79" s="136">
        <f t="shared" si="27"/>
        <v>55</v>
      </c>
      <c r="AJ79" s="5">
        <f t="shared" si="28"/>
        <v>218.06818181818181</v>
      </c>
      <c r="AK79" s="78"/>
    </row>
    <row r="80" spans="1:37">
      <c r="A80" s="10">
        <v>6</v>
      </c>
      <c r="B80" s="11" t="s">
        <v>314</v>
      </c>
      <c r="C80" s="79" t="s">
        <v>113</v>
      </c>
      <c r="D80" s="8" t="str">
        <f>VLOOKUP(C:C,职称信息表!$C$3:$D$172,2,FALSE)</f>
        <v>40785</v>
      </c>
      <c r="E80" s="77" t="str">
        <f>VLOOKUP(C:C,职称信息表!C:L,10,FALSE)</f>
        <v>副教授</v>
      </c>
      <c r="F80" s="2" t="str">
        <f>VLOOKUP(C:C,职称信息表!C:M,11,FALSE)</f>
        <v>专任教师</v>
      </c>
      <c r="G80" s="2" t="str">
        <f>VLOOKUP(C:C,职称信息表!$C$3:$N$172,12,FALSE)</f>
        <v>副高</v>
      </c>
      <c r="H80" s="128">
        <f>VLOOKUP(C80:C209,工作量!C35:J203,8,FALSE)</f>
        <v>419.01</v>
      </c>
      <c r="I80" s="134">
        <f>VLOOKUP(C80:C209,工作量!C36:L204,10,FALSE)</f>
        <v>60.113939396197317</v>
      </c>
      <c r="J80" s="77" t="e">
        <f>VLOOKUP(C80:C209,#REF!,3,FALSE)</f>
        <v>#REF!</v>
      </c>
      <c r="K80" s="77" t="e">
        <f>VLOOKUP(C80:C209,#REF!,3,FALSE)</f>
        <v>#REF!</v>
      </c>
      <c r="L80" s="77" t="e">
        <f t="shared" si="29"/>
        <v>#REF!</v>
      </c>
      <c r="M80" s="77">
        <v>79</v>
      </c>
      <c r="N80" s="134">
        <f t="shared" si="21"/>
        <v>62.594696969696969</v>
      </c>
      <c r="O80" s="77"/>
      <c r="P80" s="77"/>
      <c r="Q80" s="77">
        <f t="shared" si="22"/>
        <v>0</v>
      </c>
      <c r="R80" s="77"/>
      <c r="S80" s="77"/>
      <c r="T80" s="77"/>
      <c r="U80" s="77"/>
      <c r="V80" s="77"/>
      <c r="W80" s="78">
        <f t="shared" si="30"/>
        <v>0</v>
      </c>
      <c r="X80" s="136">
        <f t="shared" si="23"/>
        <v>0</v>
      </c>
      <c r="Y80" s="78"/>
      <c r="Z80" s="78"/>
      <c r="AA80" s="78"/>
      <c r="AB80" s="78">
        <f t="shared" si="24"/>
        <v>0</v>
      </c>
      <c r="AC80" s="78">
        <v>4</v>
      </c>
      <c r="AD80" s="77"/>
      <c r="AE80" s="78"/>
      <c r="AF80" s="78">
        <f t="shared" si="25"/>
        <v>4</v>
      </c>
      <c r="AG80" s="78"/>
      <c r="AH80" s="78">
        <f t="shared" si="26"/>
        <v>0</v>
      </c>
      <c r="AI80" s="136">
        <f t="shared" si="27"/>
        <v>4</v>
      </c>
      <c r="AJ80" s="5">
        <f t="shared" si="28"/>
        <v>126.70863636589428</v>
      </c>
      <c r="AK80" s="78"/>
    </row>
    <row r="81" spans="1:37">
      <c r="A81" s="10">
        <v>2</v>
      </c>
      <c r="B81" s="11" t="s">
        <v>330</v>
      </c>
      <c r="C81" s="79" t="s">
        <v>82</v>
      </c>
      <c r="D81" s="8" t="str">
        <f>VLOOKUP(C:C,职称信息表!$C$3:$D$172,2,FALSE)</f>
        <v>40286</v>
      </c>
      <c r="E81" s="77" t="str">
        <f>VLOOKUP(C:C,职称信息表!C:L,10,FALSE)</f>
        <v>副教授</v>
      </c>
      <c r="F81" s="2" t="str">
        <f>VLOOKUP(C:C,职称信息表!C:M,11,FALSE)</f>
        <v>专任教师</v>
      </c>
      <c r="G81" s="2" t="str">
        <f>VLOOKUP(C:C,职称信息表!$C$3:$N$172,12,FALSE)</f>
        <v>副高</v>
      </c>
      <c r="H81" s="128">
        <f>VLOOKUP(C81:C212,工作量!C83:J251,8,FALSE)</f>
        <v>299.3</v>
      </c>
      <c r="I81" s="134">
        <f>VLOOKUP(C81:C212,工作量!C84:L252,10,FALSE)</f>
        <v>42.939552901558102</v>
      </c>
      <c r="J81" s="77" t="e">
        <f>VLOOKUP(C81:C212,#REF!,3,FALSE)</f>
        <v>#REF!</v>
      </c>
      <c r="K81" s="77" t="e">
        <f>VLOOKUP(C81:C212,#REF!,3,FALSE)</f>
        <v>#REF!</v>
      </c>
      <c r="L81" s="77" t="e">
        <f t="shared" si="29"/>
        <v>#REF!</v>
      </c>
      <c r="M81" s="77">
        <v>80</v>
      </c>
      <c r="N81" s="134">
        <f t="shared" si="21"/>
        <v>62.121212121212125</v>
      </c>
      <c r="O81" s="77"/>
      <c r="P81" s="77"/>
      <c r="Q81" s="77">
        <f t="shared" si="22"/>
        <v>0</v>
      </c>
      <c r="R81" s="77"/>
      <c r="S81" s="77"/>
      <c r="T81" s="77"/>
      <c r="U81" s="77"/>
      <c r="V81" s="77"/>
      <c r="W81" s="78">
        <f t="shared" si="30"/>
        <v>0</v>
      </c>
      <c r="X81" s="136">
        <f t="shared" si="23"/>
        <v>0</v>
      </c>
      <c r="Y81" s="78"/>
      <c r="Z81" s="78"/>
      <c r="AA81" s="78"/>
      <c r="AB81" s="78">
        <f t="shared" si="24"/>
        <v>0</v>
      </c>
      <c r="AC81" s="78">
        <v>15</v>
      </c>
      <c r="AD81" s="77"/>
      <c r="AE81" s="78"/>
      <c r="AF81" s="78">
        <f t="shared" si="25"/>
        <v>15</v>
      </c>
      <c r="AG81" s="78"/>
      <c r="AH81" s="78">
        <f t="shared" si="26"/>
        <v>0</v>
      </c>
      <c r="AI81" s="136">
        <f t="shared" si="27"/>
        <v>15</v>
      </c>
      <c r="AJ81" s="5">
        <f t="shared" si="28"/>
        <v>120.06076502277023</v>
      </c>
      <c r="AK81" s="78"/>
    </row>
    <row r="82" spans="1:37">
      <c r="A82" s="10">
        <v>8</v>
      </c>
      <c r="B82" s="11" t="s">
        <v>344</v>
      </c>
      <c r="C82" s="79" t="s">
        <v>10</v>
      </c>
      <c r="D82" s="8" t="str">
        <f>VLOOKUP(C:C,职称信息表!$C$3:$D$172,2,FALSE)</f>
        <v>05026</v>
      </c>
      <c r="E82" s="77" t="str">
        <f>VLOOKUP(C:C,职称信息表!C:L,10,FALSE)</f>
        <v>教授</v>
      </c>
      <c r="F82" s="2" t="str">
        <f>VLOOKUP(C:C,职称信息表!C:M,11,FALSE)</f>
        <v>专任教师</v>
      </c>
      <c r="G82" s="2" t="str">
        <f>VLOOKUP(C:C,职称信息表!$C$3:$N$172,12,FALSE)</f>
        <v>正高</v>
      </c>
      <c r="H82" s="128">
        <f>VLOOKUP(C82:C216,工作量!C134:J302,8,FALSE)</f>
        <v>550.06999999999994</v>
      </c>
      <c r="I82" s="134">
        <f>VLOOKUP(C82:C216,工作量!C135:L303,10,FALSE)</f>
        <v>78.916671782693143</v>
      </c>
      <c r="J82" s="77" t="e">
        <f>VLOOKUP(C82:C216,#REF!,3,FALSE)</f>
        <v>#REF!</v>
      </c>
      <c r="K82" s="77" t="e">
        <f>VLOOKUP(C82:C216,#REF!,3,FALSE)</f>
        <v>#REF!</v>
      </c>
      <c r="L82" s="77" t="e">
        <f t="shared" si="29"/>
        <v>#REF!</v>
      </c>
      <c r="M82" s="77">
        <v>81</v>
      </c>
      <c r="N82" s="134">
        <f t="shared" si="21"/>
        <v>61.64772727272728</v>
      </c>
      <c r="O82" s="77"/>
      <c r="P82" s="77"/>
      <c r="Q82" s="77">
        <f t="shared" si="22"/>
        <v>0</v>
      </c>
      <c r="R82" s="77">
        <v>3</v>
      </c>
      <c r="S82" s="77"/>
      <c r="T82" s="77"/>
      <c r="U82" s="77"/>
      <c r="V82" s="77"/>
      <c r="W82" s="78">
        <f t="shared" si="30"/>
        <v>3</v>
      </c>
      <c r="X82" s="136">
        <f t="shared" si="23"/>
        <v>3</v>
      </c>
      <c r="Y82" s="78"/>
      <c r="Z82" s="78">
        <v>10</v>
      </c>
      <c r="AA82" s="78"/>
      <c r="AB82" s="78">
        <f t="shared" si="24"/>
        <v>10</v>
      </c>
      <c r="AC82" s="78"/>
      <c r="AD82" s="77"/>
      <c r="AE82" s="78"/>
      <c r="AF82" s="78">
        <f t="shared" si="25"/>
        <v>0</v>
      </c>
      <c r="AG82" s="78"/>
      <c r="AH82" s="78">
        <f t="shared" si="26"/>
        <v>0</v>
      </c>
      <c r="AI82" s="136">
        <f t="shared" si="27"/>
        <v>10</v>
      </c>
      <c r="AJ82" s="5">
        <f t="shared" si="28"/>
        <v>153.56439905542044</v>
      </c>
      <c r="AK82" s="78"/>
    </row>
    <row r="83" spans="1:37">
      <c r="A83" s="10">
        <v>1</v>
      </c>
      <c r="B83" s="11" t="s">
        <v>329</v>
      </c>
      <c r="C83" s="79" t="s">
        <v>25</v>
      </c>
      <c r="D83" s="8" t="str">
        <f>VLOOKUP(C:C,职称信息表!$C$3:$D$172,2,FALSE)</f>
        <v>05050</v>
      </c>
      <c r="E83" s="77" t="str">
        <f>VLOOKUP(C:C,职称信息表!C:L,10,FALSE)</f>
        <v>教授</v>
      </c>
      <c r="F83" s="2" t="str">
        <f>VLOOKUP(C:C,职称信息表!C:M,11,FALSE)</f>
        <v>专任教师</v>
      </c>
      <c r="G83" s="2" t="str">
        <f>VLOOKUP(C:C,职称信息表!$C$3:$N$172,12,FALSE)</f>
        <v>正高</v>
      </c>
      <c r="H83" s="128">
        <f>VLOOKUP(C83:C217,工作量!C75:J243,8,FALSE)</f>
        <v>1078.3879999999999</v>
      </c>
      <c r="I83" s="134">
        <f>VLOOKUP(C83:C217,工作量!C76:L244,10,FALSE)</f>
        <v>100</v>
      </c>
      <c r="J83" s="77" t="e">
        <f>VLOOKUP(C83:C217,#REF!,3,FALSE)</f>
        <v>#REF!</v>
      </c>
      <c r="K83" s="77" t="e">
        <f>VLOOKUP(C83:C217,#REF!,3,FALSE)</f>
        <v>#REF!</v>
      </c>
      <c r="L83" s="77" t="e">
        <f t="shared" si="29"/>
        <v>#REF!</v>
      </c>
      <c r="M83" s="77">
        <v>82</v>
      </c>
      <c r="N83" s="134">
        <f t="shared" si="21"/>
        <v>61.174242424242429</v>
      </c>
      <c r="O83" s="77">
        <v>81</v>
      </c>
      <c r="P83" s="77"/>
      <c r="Q83" s="77">
        <f t="shared" si="22"/>
        <v>81</v>
      </c>
      <c r="R83" s="77"/>
      <c r="S83" s="77"/>
      <c r="T83" s="77"/>
      <c r="U83" s="77"/>
      <c r="V83" s="77"/>
      <c r="W83" s="78">
        <f t="shared" si="30"/>
        <v>0</v>
      </c>
      <c r="X83" s="136">
        <f t="shared" si="23"/>
        <v>81</v>
      </c>
      <c r="Y83" s="78"/>
      <c r="Z83" s="78"/>
      <c r="AA83" s="78"/>
      <c r="AB83" s="78">
        <f t="shared" si="24"/>
        <v>0</v>
      </c>
      <c r="AC83" s="78"/>
      <c r="AD83" s="77"/>
      <c r="AE83" s="78"/>
      <c r="AF83" s="78">
        <f t="shared" si="25"/>
        <v>0</v>
      </c>
      <c r="AG83" s="78"/>
      <c r="AH83" s="78">
        <f t="shared" si="26"/>
        <v>0</v>
      </c>
      <c r="AI83" s="136">
        <f t="shared" si="27"/>
        <v>0</v>
      </c>
      <c r="AJ83" s="5">
        <f t="shared" si="28"/>
        <v>242.17424242424244</v>
      </c>
      <c r="AK83" s="78"/>
    </row>
    <row r="84" spans="1:37">
      <c r="A84" s="10">
        <v>1</v>
      </c>
      <c r="B84" s="11" t="s">
        <v>310</v>
      </c>
      <c r="C84" s="79" t="s">
        <v>54</v>
      </c>
      <c r="D84" s="8" t="str">
        <f>VLOOKUP(C:C,职称信息表!$C$3:$D$172,2,FALSE)</f>
        <v>40110</v>
      </c>
      <c r="E84" s="77" t="str">
        <f>VLOOKUP(C:C,职称信息表!C:L,10,FALSE)</f>
        <v>教授</v>
      </c>
      <c r="F84" s="2" t="str">
        <f>VLOOKUP(C:C,职称信息表!C:M,11,FALSE)</f>
        <v>专任教师</v>
      </c>
      <c r="G84" s="2" t="str">
        <f>VLOOKUP(C:C,职称信息表!$C$3:$N$172,12,FALSE)</f>
        <v>正高</v>
      </c>
      <c r="H84" s="128">
        <f>VLOOKUP(C84:C215,工作量!C20:J188,8,FALSE)</f>
        <v>1040.3599999999999</v>
      </c>
      <c r="I84" s="134">
        <f>VLOOKUP(C84:C215,工作量!C21:L189,10,FALSE)</f>
        <v>100</v>
      </c>
      <c r="J84" s="77"/>
      <c r="K84" s="77" t="e">
        <f>VLOOKUP(C84:C215,#REF!,3,FALSE)</f>
        <v>#REF!</v>
      </c>
      <c r="L84" s="77" t="e">
        <f t="shared" si="29"/>
        <v>#REF!</v>
      </c>
      <c r="M84" s="77">
        <v>83</v>
      </c>
      <c r="N84" s="134">
        <f t="shared" si="21"/>
        <v>60.700757575757585</v>
      </c>
      <c r="O84" s="77"/>
      <c r="P84" s="77"/>
      <c r="Q84" s="77">
        <f t="shared" si="22"/>
        <v>0</v>
      </c>
      <c r="R84" s="77">
        <v>36</v>
      </c>
      <c r="S84" s="77"/>
      <c r="T84" s="77"/>
      <c r="U84" s="77"/>
      <c r="V84" s="77"/>
      <c r="W84" s="78">
        <f t="shared" si="30"/>
        <v>36</v>
      </c>
      <c r="X84" s="136">
        <f t="shared" si="23"/>
        <v>36</v>
      </c>
      <c r="Y84" s="78">
        <v>6</v>
      </c>
      <c r="Z84" s="78"/>
      <c r="AA84" s="78"/>
      <c r="AB84" s="78">
        <f t="shared" si="24"/>
        <v>6</v>
      </c>
      <c r="AC84" s="78"/>
      <c r="AD84" s="77"/>
      <c r="AE84" s="78"/>
      <c r="AF84" s="78">
        <f t="shared" si="25"/>
        <v>0</v>
      </c>
      <c r="AG84" s="78"/>
      <c r="AH84" s="78">
        <f t="shared" si="26"/>
        <v>0</v>
      </c>
      <c r="AI84" s="136">
        <f t="shared" si="27"/>
        <v>6</v>
      </c>
      <c r="AJ84" s="5">
        <f t="shared" si="28"/>
        <v>202.70075757575759</v>
      </c>
      <c r="AK84" s="78"/>
    </row>
    <row r="85" spans="1:37">
      <c r="A85" s="10">
        <v>11</v>
      </c>
      <c r="B85" s="11" t="s">
        <v>344</v>
      </c>
      <c r="C85" s="79" t="s">
        <v>80</v>
      </c>
      <c r="D85" s="8" t="str">
        <f>VLOOKUP(C:C,职称信息表!$C$3:$D$172,2,FALSE)</f>
        <v>40285</v>
      </c>
      <c r="E85" s="77" t="str">
        <f>VLOOKUP(C:C,职称信息表!C:L,10,FALSE)</f>
        <v>讲师</v>
      </c>
      <c r="F85" s="2" t="str">
        <f>VLOOKUP(C:C,职称信息表!C:M,11,FALSE)</f>
        <v>专任教师</v>
      </c>
      <c r="G85" s="2" t="str">
        <f>VLOOKUP(C:C,职称信息表!$C$3:$N$172,12,FALSE)</f>
        <v>中级</v>
      </c>
      <c r="H85" s="128">
        <f>VLOOKUP(C85:C219,工作量!C137:J305,8,FALSE)</f>
        <v>598.88</v>
      </c>
      <c r="I85" s="134">
        <f>VLOOKUP(C85:C219,工作量!C138:L306,10,FALSE)</f>
        <v>85.919276450668619</v>
      </c>
      <c r="J85" s="77" t="e">
        <f>VLOOKUP(C85:C219,#REF!,3,FALSE)</f>
        <v>#REF!</v>
      </c>
      <c r="K85" s="77" t="e">
        <f>VLOOKUP(C85:C219,#REF!,3,FALSE)</f>
        <v>#REF!</v>
      </c>
      <c r="L85" s="77" t="e">
        <f t="shared" si="29"/>
        <v>#REF!</v>
      </c>
      <c r="M85" s="77">
        <v>84</v>
      </c>
      <c r="N85" s="134">
        <f t="shared" si="21"/>
        <v>60.227272727272734</v>
      </c>
      <c r="O85" s="77"/>
      <c r="P85" s="77"/>
      <c r="Q85" s="77">
        <f t="shared" si="22"/>
        <v>0</v>
      </c>
      <c r="R85" s="77"/>
      <c r="S85" s="77"/>
      <c r="T85" s="77"/>
      <c r="U85" s="77"/>
      <c r="V85" s="77"/>
      <c r="W85" s="78">
        <f t="shared" si="30"/>
        <v>0</v>
      </c>
      <c r="X85" s="136">
        <f t="shared" si="23"/>
        <v>0</v>
      </c>
      <c r="Y85" s="78"/>
      <c r="Z85" s="78"/>
      <c r="AA85" s="78"/>
      <c r="AB85" s="78">
        <f t="shared" si="24"/>
        <v>0</v>
      </c>
      <c r="AC85" s="78"/>
      <c r="AD85" s="77"/>
      <c r="AE85" s="78"/>
      <c r="AF85" s="78">
        <f t="shared" si="25"/>
        <v>0</v>
      </c>
      <c r="AG85" s="78"/>
      <c r="AH85" s="78">
        <f t="shared" si="26"/>
        <v>0</v>
      </c>
      <c r="AI85" s="136">
        <f t="shared" si="27"/>
        <v>0</v>
      </c>
      <c r="AJ85" s="5">
        <f t="shared" si="28"/>
        <v>146.14654917794135</v>
      </c>
      <c r="AK85" s="78"/>
    </row>
    <row r="86" spans="1:37">
      <c r="A86" s="10">
        <v>13</v>
      </c>
      <c r="B86" s="11" t="s">
        <v>333</v>
      </c>
      <c r="C86" s="79" t="s">
        <v>133</v>
      </c>
      <c r="D86" s="8" t="str">
        <f>VLOOKUP(C:C,职称信息表!$C$3:$D$172,2,FALSE)</f>
        <v>41090</v>
      </c>
      <c r="E86" s="77" t="str">
        <f>VLOOKUP(C:C,职称信息表!C:L,10,FALSE)</f>
        <v>副教授</v>
      </c>
      <c r="F86" s="2" t="str">
        <f>VLOOKUP(C:C,职称信息表!C:M,11,FALSE)</f>
        <v>专任教师</v>
      </c>
      <c r="G86" s="2" t="str">
        <f>VLOOKUP(C:C,职称信息表!$C$3:$N$172,12,FALSE)</f>
        <v>副高</v>
      </c>
      <c r="H86" s="128">
        <f>VLOOKUP(C86:C209,工作量!C113:J281,8,FALSE)</f>
        <v>343.51600000000002</v>
      </c>
      <c r="I86" s="134">
        <f>VLOOKUP(C86:C209,工作量!C114:L282,10,FALSE)</f>
        <v>49.28307201647722</v>
      </c>
      <c r="J86" s="77" t="e">
        <f>VLOOKUP(C86:C209,#REF!,3,FALSE)</f>
        <v>#REF!</v>
      </c>
      <c r="K86" s="77" t="e">
        <f>VLOOKUP(C86:C209,#REF!,3,FALSE)</f>
        <v>#REF!</v>
      </c>
      <c r="L86" s="77" t="e">
        <f t="shared" si="29"/>
        <v>#REF!</v>
      </c>
      <c r="M86" s="77">
        <v>85</v>
      </c>
      <c r="N86" s="134">
        <f t="shared" si="21"/>
        <v>59.753787878787882</v>
      </c>
      <c r="O86" s="77"/>
      <c r="P86" s="77"/>
      <c r="Q86" s="77">
        <f t="shared" si="22"/>
        <v>0</v>
      </c>
      <c r="R86" s="77"/>
      <c r="S86" s="77"/>
      <c r="T86" s="77"/>
      <c r="U86" s="77"/>
      <c r="V86" s="77"/>
      <c r="W86" s="78">
        <f t="shared" si="30"/>
        <v>0</v>
      </c>
      <c r="X86" s="136">
        <f t="shared" si="23"/>
        <v>0</v>
      </c>
      <c r="Y86" s="78"/>
      <c r="Z86" s="78"/>
      <c r="AA86" s="78"/>
      <c r="AB86" s="78">
        <f t="shared" si="24"/>
        <v>0</v>
      </c>
      <c r="AC86" s="78">
        <v>25</v>
      </c>
      <c r="AD86" s="77"/>
      <c r="AE86" s="78"/>
      <c r="AF86" s="78">
        <f t="shared" si="25"/>
        <v>25</v>
      </c>
      <c r="AG86" s="78"/>
      <c r="AH86" s="78">
        <f t="shared" si="26"/>
        <v>0</v>
      </c>
      <c r="AI86" s="136">
        <f t="shared" si="27"/>
        <v>25</v>
      </c>
      <c r="AJ86" s="5">
        <f t="shared" si="28"/>
        <v>134.03685989526511</v>
      </c>
      <c r="AK86" s="78"/>
    </row>
    <row r="87" spans="1:37">
      <c r="A87" s="10">
        <v>3</v>
      </c>
      <c r="B87" s="11" t="s">
        <v>329</v>
      </c>
      <c r="C87" s="79" t="s">
        <v>29</v>
      </c>
      <c r="D87" s="8" t="str">
        <f>VLOOKUP(C:C,职称信息表!$C$3:$D$172,2,FALSE)</f>
        <v>05053</v>
      </c>
      <c r="E87" s="77" t="str">
        <f>VLOOKUP(C:C,职称信息表!C:L,10,FALSE)</f>
        <v>副教授</v>
      </c>
      <c r="F87" s="2" t="str">
        <f>VLOOKUP(C:C,职称信息表!C:M,11,FALSE)</f>
        <v>专任教师</v>
      </c>
      <c r="G87" s="2" t="str">
        <f>VLOOKUP(C:C,职称信息表!$C$3:$N$172,12,FALSE)</f>
        <v>副高</v>
      </c>
      <c r="H87" s="128">
        <f>VLOOKUP(C87:C221,工作量!C77:J245,8,FALSE)</f>
        <v>1905.489</v>
      </c>
      <c r="I87" s="134">
        <f>VLOOKUP(C87:C221,工作量!C78:L246,10,FALSE)</f>
        <v>100</v>
      </c>
      <c r="J87" s="77" t="e">
        <f>VLOOKUP(C87:C221,#REF!,3,FALSE)</f>
        <v>#REF!</v>
      </c>
      <c r="K87" s="77" t="e">
        <f>VLOOKUP(C87:C221,#REF!,3,FALSE)</f>
        <v>#REF!</v>
      </c>
      <c r="L87" s="77" t="e">
        <f t="shared" si="29"/>
        <v>#REF!</v>
      </c>
      <c r="M87" s="77">
        <v>87</v>
      </c>
      <c r="N87" s="134">
        <f t="shared" si="21"/>
        <v>58.806818181818187</v>
      </c>
      <c r="O87" s="77">
        <v>208.5</v>
      </c>
      <c r="P87" s="77"/>
      <c r="Q87" s="77">
        <f t="shared" si="22"/>
        <v>208.5</v>
      </c>
      <c r="R87" s="77">
        <v>6</v>
      </c>
      <c r="S87" s="77"/>
      <c r="T87" s="77"/>
      <c r="U87" s="77"/>
      <c r="V87" s="77"/>
      <c r="W87" s="78">
        <f t="shared" si="30"/>
        <v>6</v>
      </c>
      <c r="X87" s="136">
        <f t="shared" si="23"/>
        <v>214.5</v>
      </c>
      <c r="Y87" s="78">
        <v>50</v>
      </c>
      <c r="Z87" s="78"/>
      <c r="AA87" s="78"/>
      <c r="AB87" s="78">
        <f t="shared" si="24"/>
        <v>50</v>
      </c>
      <c r="AC87" s="78">
        <v>4</v>
      </c>
      <c r="AD87" s="77"/>
      <c r="AE87" s="78">
        <v>30</v>
      </c>
      <c r="AF87" s="78">
        <f t="shared" si="25"/>
        <v>34</v>
      </c>
      <c r="AG87" s="78"/>
      <c r="AH87" s="78">
        <f t="shared" si="26"/>
        <v>0</v>
      </c>
      <c r="AI87" s="136">
        <f t="shared" si="27"/>
        <v>84</v>
      </c>
      <c r="AJ87" s="5">
        <f t="shared" si="28"/>
        <v>457.30681818181819</v>
      </c>
      <c r="AK87" s="78"/>
    </row>
    <row r="88" spans="1:37">
      <c r="A88" s="10">
        <v>4</v>
      </c>
      <c r="B88" s="11" t="s">
        <v>332</v>
      </c>
      <c r="C88" s="79" t="s">
        <v>23</v>
      </c>
      <c r="D88" s="8" t="str">
        <f>VLOOKUP(C:C,职称信息表!$C$3:$D$172,2,FALSE)</f>
        <v>05045</v>
      </c>
      <c r="E88" s="77" t="str">
        <f>VLOOKUP(C:C,职称信息表!C:L,10,FALSE)</f>
        <v>副教授</v>
      </c>
      <c r="F88" s="2" t="str">
        <f>VLOOKUP(C:C,职称信息表!C:M,11,FALSE)</f>
        <v>专任教师</v>
      </c>
      <c r="G88" s="2" t="str">
        <f>VLOOKUP(C:C,职称信息表!$C$3:$N$172,12,FALSE)</f>
        <v>副高</v>
      </c>
      <c r="H88" s="128">
        <f>VLOOKUP(C88:C206,工作量!C101:J269,8,FALSE)</f>
        <v>851.78845000000001</v>
      </c>
      <c r="I88" s="134">
        <f>VLOOKUP(C88:C206,工作量!C102:L270,10,FALSE)</f>
        <v>100</v>
      </c>
      <c r="J88" s="77" t="e">
        <f>VLOOKUP(C88:C206,#REF!,3,FALSE)</f>
        <v>#REF!</v>
      </c>
      <c r="K88" s="77" t="e">
        <f>VLOOKUP(C88:C206,#REF!,3,FALSE)</f>
        <v>#REF!</v>
      </c>
      <c r="L88" s="77" t="e">
        <f t="shared" si="29"/>
        <v>#REF!</v>
      </c>
      <c r="M88" s="77">
        <v>88</v>
      </c>
      <c r="N88" s="134">
        <f t="shared" si="21"/>
        <v>58.333333333333343</v>
      </c>
      <c r="O88" s="77"/>
      <c r="P88" s="77"/>
      <c r="Q88" s="77">
        <f t="shared" si="22"/>
        <v>0</v>
      </c>
      <c r="R88" s="77"/>
      <c r="S88" s="77"/>
      <c r="T88" s="77"/>
      <c r="U88" s="77"/>
      <c r="V88" s="77"/>
      <c r="W88" s="78">
        <f t="shared" si="30"/>
        <v>0</v>
      </c>
      <c r="X88" s="136">
        <f t="shared" si="23"/>
        <v>0</v>
      </c>
      <c r="Y88" s="78">
        <v>50</v>
      </c>
      <c r="Z88" s="78"/>
      <c r="AA88" s="78"/>
      <c r="AB88" s="78">
        <f t="shared" si="24"/>
        <v>50</v>
      </c>
      <c r="AC88" s="78"/>
      <c r="AD88" s="77">
        <v>50</v>
      </c>
      <c r="AE88" s="78"/>
      <c r="AF88" s="78">
        <f t="shared" si="25"/>
        <v>50</v>
      </c>
      <c r="AG88" s="78"/>
      <c r="AH88" s="78">
        <f t="shared" si="26"/>
        <v>0</v>
      </c>
      <c r="AI88" s="136">
        <f t="shared" si="27"/>
        <v>100</v>
      </c>
      <c r="AJ88" s="5">
        <f t="shared" si="28"/>
        <v>258.33333333333337</v>
      </c>
      <c r="AK88" s="78"/>
    </row>
    <row r="89" spans="1:37">
      <c r="A89" s="10">
        <v>1</v>
      </c>
      <c r="B89" s="11" t="s">
        <v>327</v>
      </c>
      <c r="C89" s="79" t="s">
        <v>93</v>
      </c>
      <c r="D89" s="8" t="str">
        <f>VLOOKUP(C:C,职称信息表!$C$3:$D$172,2,FALSE)</f>
        <v>40475</v>
      </c>
      <c r="E89" s="77" t="str">
        <f>VLOOKUP(C:C,职称信息表!C:L,10,FALSE)</f>
        <v>教授</v>
      </c>
      <c r="F89" s="2" t="str">
        <f>VLOOKUP(C:C,职称信息表!C:M,11,FALSE)</f>
        <v>专任教师</v>
      </c>
      <c r="G89" s="2" t="str">
        <f>VLOOKUP(C:C,职称信息表!$C$3:$N$172,12,FALSE)</f>
        <v>正高</v>
      </c>
      <c r="H89" s="128">
        <f>VLOOKUP(C89:C221,工作量!C53:J221,8,FALSE)</f>
        <v>2276.0059999999999</v>
      </c>
      <c r="I89" s="134">
        <f>VLOOKUP(C89:C221,工作量!C54:L222,10,FALSE)</f>
        <v>100</v>
      </c>
      <c r="J89" s="77" t="e">
        <f>VLOOKUP(C89:C221,#REF!,3,FALSE)</f>
        <v>#REF!</v>
      </c>
      <c r="K89" s="77"/>
      <c r="L89" s="77" t="e">
        <f t="shared" si="29"/>
        <v>#REF!</v>
      </c>
      <c r="M89" s="77">
        <v>89</v>
      </c>
      <c r="N89" s="134">
        <f t="shared" si="21"/>
        <v>57.859848484848492</v>
      </c>
      <c r="O89" s="77"/>
      <c r="P89" s="77"/>
      <c r="Q89" s="77">
        <f t="shared" si="22"/>
        <v>0</v>
      </c>
      <c r="R89" s="77"/>
      <c r="S89" s="77"/>
      <c r="T89" s="77">
        <v>7</v>
      </c>
      <c r="U89" s="77"/>
      <c r="V89" s="77"/>
      <c r="W89" s="78">
        <f t="shared" si="30"/>
        <v>7</v>
      </c>
      <c r="X89" s="136">
        <f t="shared" si="23"/>
        <v>7</v>
      </c>
      <c r="Y89" s="78"/>
      <c r="Z89" s="78">
        <v>20</v>
      </c>
      <c r="AA89" s="78"/>
      <c r="AB89" s="78">
        <f t="shared" si="24"/>
        <v>20</v>
      </c>
      <c r="AC89" s="78">
        <v>5</v>
      </c>
      <c r="AD89" s="78">
        <v>40</v>
      </c>
      <c r="AE89" s="78">
        <v>22</v>
      </c>
      <c r="AF89" s="78">
        <f t="shared" si="25"/>
        <v>67</v>
      </c>
      <c r="AG89" s="78"/>
      <c r="AH89" s="78">
        <f t="shared" si="26"/>
        <v>0</v>
      </c>
      <c r="AI89" s="136">
        <f t="shared" si="27"/>
        <v>87</v>
      </c>
      <c r="AJ89" s="5">
        <f t="shared" si="28"/>
        <v>251.8598484848485</v>
      </c>
      <c r="AK89" s="78"/>
    </row>
    <row r="90" spans="1:37">
      <c r="A90" s="10">
        <v>2</v>
      </c>
      <c r="B90" s="11" t="s">
        <v>314</v>
      </c>
      <c r="C90" s="79" t="s">
        <v>47</v>
      </c>
      <c r="D90" s="8" t="str">
        <f>VLOOKUP(C:C,职称信息表!$C$3:$D$172,2,FALSE)</f>
        <v>23018</v>
      </c>
      <c r="E90" s="77" t="str">
        <f>VLOOKUP(C:C,职称信息表!C:L,10,FALSE)</f>
        <v>工程师</v>
      </c>
      <c r="F90" s="2" t="str">
        <f>VLOOKUP(C:C,职称信息表!C:M,11,FALSE)</f>
        <v>工程</v>
      </c>
      <c r="G90" s="2" t="str">
        <f>VLOOKUP(C:C,职称信息表!$C$3:$N$172,12,FALSE)</f>
        <v>中级</v>
      </c>
      <c r="H90" s="128">
        <f>VLOOKUP(C90:C219,工作量!C31:J199,8,FALSE)</f>
        <v>343.36</v>
      </c>
      <c r="I90" s="134">
        <f>VLOOKUP(C90:C219,工作量!C32:L200,10,FALSE)</f>
        <v>49.260691227126593</v>
      </c>
      <c r="J90" s="77" t="e">
        <f>VLOOKUP(C90:C219,#REF!,3,FALSE)</f>
        <v>#REF!</v>
      </c>
      <c r="K90" s="77" t="e">
        <f>VLOOKUP(C90:C219,#REF!,3,FALSE)</f>
        <v>#REF!</v>
      </c>
      <c r="L90" s="77" t="e">
        <f t="shared" si="29"/>
        <v>#REF!</v>
      </c>
      <c r="M90" s="77">
        <v>90</v>
      </c>
      <c r="N90" s="134">
        <f t="shared" si="21"/>
        <v>57.386363636363647</v>
      </c>
      <c r="O90" s="77"/>
      <c r="P90" s="77"/>
      <c r="Q90" s="77">
        <f t="shared" si="22"/>
        <v>0</v>
      </c>
      <c r="R90" s="77"/>
      <c r="S90" s="77"/>
      <c r="T90" s="77"/>
      <c r="U90" s="77"/>
      <c r="V90" s="77"/>
      <c r="W90" s="78">
        <f t="shared" si="30"/>
        <v>0</v>
      </c>
      <c r="X90" s="136">
        <f t="shared" si="23"/>
        <v>0</v>
      </c>
      <c r="Y90" s="78"/>
      <c r="Z90" s="78"/>
      <c r="AA90" s="78"/>
      <c r="AB90" s="78">
        <f t="shared" si="24"/>
        <v>0</v>
      </c>
      <c r="AC90" s="78">
        <v>4</v>
      </c>
      <c r="AD90" s="77"/>
      <c r="AE90" s="78"/>
      <c r="AF90" s="78">
        <f t="shared" si="25"/>
        <v>4</v>
      </c>
      <c r="AG90" s="78"/>
      <c r="AH90" s="78">
        <f t="shared" si="26"/>
        <v>0</v>
      </c>
      <c r="AI90" s="136">
        <f t="shared" si="27"/>
        <v>4</v>
      </c>
      <c r="AJ90" s="5">
        <f t="shared" si="28"/>
        <v>110.64705486349024</v>
      </c>
      <c r="AK90" s="78"/>
    </row>
    <row r="91" spans="1:37">
      <c r="A91" s="10">
        <v>2</v>
      </c>
      <c r="B91" s="11" t="s">
        <v>305</v>
      </c>
      <c r="C91" s="79" t="s">
        <v>36</v>
      </c>
      <c r="D91" s="8" t="str">
        <f>VLOOKUP(C:C,职称信息表!$C$3:$D$172,2,FALSE)</f>
        <v>05063</v>
      </c>
      <c r="E91" s="77" t="str">
        <f>VLOOKUP(C:C,职称信息表!C:L,10,FALSE)</f>
        <v>教授</v>
      </c>
      <c r="F91" s="2" t="str">
        <f>VLOOKUP(C:C,职称信息表!C:M,11,FALSE)</f>
        <v>专任教师</v>
      </c>
      <c r="G91" s="2" t="str">
        <f>VLOOKUP(C:C,职称信息表!$C$3:$N$172,12,FALSE)</f>
        <v>正高</v>
      </c>
      <c r="H91" s="128">
        <f>VLOOKUP(C91:C221,工作量!C2:J170,8,FALSE)</f>
        <v>250.79599999999999</v>
      </c>
      <c r="I91" s="134">
        <f>VLOOKUP(C91:C221,工作量!C3:L171,10,FALSE)</f>
        <v>35.980849012693504</v>
      </c>
      <c r="J91" s="77" t="e">
        <f>VLOOKUP(C91:C221,#REF!,3,FALSE)</f>
        <v>#REF!</v>
      </c>
      <c r="K91" s="77"/>
      <c r="L91" s="77" t="e">
        <f t="shared" si="29"/>
        <v>#REF!</v>
      </c>
      <c r="M91" s="77">
        <v>91</v>
      </c>
      <c r="N91" s="134">
        <f t="shared" si="21"/>
        <v>56.912878787878789</v>
      </c>
      <c r="O91" s="77"/>
      <c r="P91" s="77"/>
      <c r="Q91" s="77">
        <f t="shared" si="22"/>
        <v>0</v>
      </c>
      <c r="R91" s="77"/>
      <c r="S91" s="77"/>
      <c r="T91" s="77"/>
      <c r="U91" s="77"/>
      <c r="V91" s="77"/>
      <c r="W91" s="78">
        <f t="shared" si="30"/>
        <v>0</v>
      </c>
      <c r="X91" s="136">
        <f t="shared" si="23"/>
        <v>0</v>
      </c>
      <c r="Y91" s="78"/>
      <c r="Z91" s="78"/>
      <c r="AA91" s="78"/>
      <c r="AB91" s="78">
        <f t="shared" si="24"/>
        <v>0</v>
      </c>
      <c r="AC91" s="78"/>
      <c r="AD91" s="77"/>
      <c r="AE91" s="78"/>
      <c r="AF91" s="78">
        <f t="shared" si="25"/>
        <v>0</v>
      </c>
      <c r="AG91" s="78"/>
      <c r="AH91" s="78">
        <f t="shared" si="26"/>
        <v>0</v>
      </c>
      <c r="AI91" s="136">
        <f t="shared" si="27"/>
        <v>0</v>
      </c>
      <c r="AJ91" s="5">
        <f t="shared" si="28"/>
        <v>92.893727800572293</v>
      </c>
      <c r="AK91" s="78"/>
    </row>
    <row r="92" spans="1:37">
      <c r="A92" s="10">
        <v>5</v>
      </c>
      <c r="B92" s="11" t="s">
        <v>327</v>
      </c>
      <c r="C92" s="79" t="s">
        <v>6</v>
      </c>
      <c r="D92" s="8" t="str">
        <f>VLOOKUP(C:C,职称信息表!$C$3:$D$172,2,FALSE)</f>
        <v>05022</v>
      </c>
      <c r="E92" s="77" t="str">
        <f>VLOOKUP(C:C,职称信息表!C:L,10,FALSE)</f>
        <v>讲师</v>
      </c>
      <c r="F92" s="2" t="str">
        <f>VLOOKUP(C:C,职称信息表!C:M,11,FALSE)</f>
        <v>专任教师</v>
      </c>
      <c r="G92" s="2" t="str">
        <f>VLOOKUP(C:C,职称信息表!$C$3:$N$172,12,FALSE)</f>
        <v>中级</v>
      </c>
      <c r="H92" s="128">
        <f>VLOOKUP(C92:C224,工作量!C57:J225,8,FALSE)</f>
        <v>196.48000000000002</v>
      </c>
      <c r="I92" s="134">
        <f>VLOOKUP(C92:C224,工作量!C58:L226,10,FALSE)</f>
        <v>28.1883172539196</v>
      </c>
      <c r="J92" s="77" t="e">
        <f>VLOOKUP(C92:C224,#REF!,3,FALSE)</f>
        <v>#REF!</v>
      </c>
      <c r="K92" s="77"/>
      <c r="L92" s="77" t="e">
        <f t="shared" si="29"/>
        <v>#REF!</v>
      </c>
      <c r="M92" s="77">
        <v>92</v>
      </c>
      <c r="N92" s="134">
        <f t="shared" si="21"/>
        <v>56.439393939393945</v>
      </c>
      <c r="O92" s="77"/>
      <c r="P92" s="77"/>
      <c r="Q92" s="77">
        <f t="shared" si="22"/>
        <v>0</v>
      </c>
      <c r="R92" s="77"/>
      <c r="S92" s="77"/>
      <c r="T92" s="77"/>
      <c r="U92" s="77"/>
      <c r="V92" s="77"/>
      <c r="W92" s="78">
        <f t="shared" si="30"/>
        <v>0</v>
      </c>
      <c r="X92" s="136">
        <f t="shared" si="23"/>
        <v>0</v>
      </c>
      <c r="Y92" s="78"/>
      <c r="Z92" s="78"/>
      <c r="AA92" s="78"/>
      <c r="AB92" s="78">
        <f t="shared" si="24"/>
        <v>0</v>
      </c>
      <c r="AC92" s="78"/>
      <c r="AD92" s="77"/>
      <c r="AE92" s="78"/>
      <c r="AF92" s="78">
        <f t="shared" si="25"/>
        <v>0</v>
      </c>
      <c r="AG92" s="78"/>
      <c r="AH92" s="78">
        <f t="shared" si="26"/>
        <v>0</v>
      </c>
      <c r="AI92" s="136">
        <f t="shared" si="27"/>
        <v>0</v>
      </c>
      <c r="AJ92" s="5">
        <f t="shared" si="28"/>
        <v>84.627711193313544</v>
      </c>
      <c r="AK92" s="78"/>
    </row>
    <row r="93" spans="1:37">
      <c r="A93" s="10">
        <v>5</v>
      </c>
      <c r="B93" s="11" t="s">
        <v>314</v>
      </c>
      <c r="C93" s="79" t="s">
        <v>108</v>
      </c>
      <c r="D93" s="8" t="str">
        <f>VLOOKUP(C:C,职称信息表!$C$3:$D$172,2,FALSE)</f>
        <v>40766</v>
      </c>
      <c r="E93" s="77" t="str">
        <f>VLOOKUP(C:C,职称信息表!C:L,10,FALSE)</f>
        <v>副教授</v>
      </c>
      <c r="F93" s="2" t="str">
        <f>VLOOKUP(C:C,职称信息表!C:M,11,FALSE)</f>
        <v>专任教师</v>
      </c>
      <c r="G93" s="2" t="str">
        <f>VLOOKUP(C:C,职称信息表!$C$3:$N$172,12,FALSE)</f>
        <v>副高</v>
      </c>
      <c r="H93" s="128">
        <f>VLOOKUP(C93:C222,工作量!C34:J202,8,FALSE)</f>
        <v>447.97</v>
      </c>
      <c r="I93" s="134">
        <f>VLOOKUP(C93:C222,工作量!C35:L203,10,FALSE)</f>
        <v>64.268732085903721</v>
      </c>
      <c r="J93" s="77"/>
      <c r="K93" s="77" t="e">
        <f>VLOOKUP(C93:C222,#REF!,3,FALSE)</f>
        <v>#REF!</v>
      </c>
      <c r="L93" s="77" t="e">
        <f t="shared" si="29"/>
        <v>#REF!</v>
      </c>
      <c r="M93" s="77">
        <v>93</v>
      </c>
      <c r="N93" s="134">
        <f t="shared" si="21"/>
        <v>55.965909090909093</v>
      </c>
      <c r="O93" s="77"/>
      <c r="P93" s="77"/>
      <c r="Q93" s="77">
        <f t="shared" si="22"/>
        <v>0</v>
      </c>
      <c r="R93" s="77"/>
      <c r="S93" s="77"/>
      <c r="T93" s="77"/>
      <c r="U93" s="77"/>
      <c r="V93" s="77"/>
      <c r="W93" s="78">
        <f t="shared" si="30"/>
        <v>0</v>
      </c>
      <c r="X93" s="136">
        <f t="shared" si="23"/>
        <v>0</v>
      </c>
      <c r="Y93" s="78"/>
      <c r="Z93" s="78"/>
      <c r="AA93" s="78"/>
      <c r="AB93" s="78">
        <f t="shared" si="24"/>
        <v>0</v>
      </c>
      <c r="AC93" s="78"/>
      <c r="AD93" s="77"/>
      <c r="AE93" s="78"/>
      <c r="AF93" s="78">
        <f t="shared" si="25"/>
        <v>0</v>
      </c>
      <c r="AG93" s="78"/>
      <c r="AH93" s="78">
        <f t="shared" si="26"/>
        <v>0</v>
      </c>
      <c r="AI93" s="136">
        <f t="shared" si="27"/>
        <v>0</v>
      </c>
      <c r="AJ93" s="5">
        <f t="shared" si="28"/>
        <v>120.23464117681281</v>
      </c>
      <c r="AK93" s="78"/>
    </row>
    <row r="95" spans="1:37">
      <c r="A95" s="10">
        <v>3</v>
      </c>
      <c r="B95" s="11" t="s">
        <v>328</v>
      </c>
      <c r="C95" s="79" t="s">
        <v>111</v>
      </c>
      <c r="D95" s="8" t="str">
        <f>VLOOKUP(C:C,职称信息表!$C$3:$D$172,2,FALSE)</f>
        <v>40779</v>
      </c>
      <c r="E95" s="77" t="str">
        <f>VLOOKUP(C:C,职称信息表!C:L,10,FALSE)</f>
        <v>副教授</v>
      </c>
      <c r="F95" s="2" t="str">
        <f>VLOOKUP(C:C,职称信息表!C:M,11,FALSE)</f>
        <v>专任教师</v>
      </c>
      <c r="G95" s="2" t="str">
        <f>VLOOKUP(C:C,职称信息表!$C$3:$N$172,12,FALSE)</f>
        <v>副高</v>
      </c>
      <c r="H95" s="128">
        <f>VLOOKUP(C95:C219,工作量!C61:J229,8,FALSE)</f>
        <v>192</v>
      </c>
      <c r="I95" s="134">
        <f>VLOOKUP(C95:C219,工作量!C62:L230,10,FALSE)</f>
        <v>27.54558689308104</v>
      </c>
      <c r="J95" s="77"/>
      <c r="K95" s="77" t="e">
        <f>VLOOKUP(C95:C219,#REF!,3,FALSE)</f>
        <v>#REF!</v>
      </c>
      <c r="L95" s="77" t="e">
        <f t="shared" si="29"/>
        <v>#REF!</v>
      </c>
      <c r="M95" s="77">
        <v>95</v>
      </c>
      <c r="N95" s="134">
        <f t="shared" si="21"/>
        <v>55.018939393939398</v>
      </c>
      <c r="O95" s="77"/>
      <c r="P95" s="77"/>
      <c r="Q95" s="77">
        <f t="shared" si="22"/>
        <v>0</v>
      </c>
      <c r="R95" s="77"/>
      <c r="S95" s="77"/>
      <c r="T95" s="77"/>
      <c r="U95" s="77"/>
      <c r="V95" s="77"/>
      <c r="W95" s="78">
        <f t="shared" si="30"/>
        <v>0</v>
      </c>
      <c r="X95" s="136">
        <f t="shared" si="23"/>
        <v>0</v>
      </c>
      <c r="Y95" s="78"/>
      <c r="Z95" s="78"/>
      <c r="AA95" s="78"/>
      <c r="AB95" s="78">
        <f t="shared" si="24"/>
        <v>0</v>
      </c>
      <c r="AC95" s="78"/>
      <c r="AD95" s="77"/>
      <c r="AE95" s="78"/>
      <c r="AF95" s="78">
        <f t="shared" si="25"/>
        <v>0</v>
      </c>
      <c r="AG95" s="78"/>
      <c r="AH95" s="78">
        <f t="shared" si="26"/>
        <v>0</v>
      </c>
      <c r="AI95" s="136">
        <f t="shared" si="27"/>
        <v>0</v>
      </c>
      <c r="AJ95" s="5">
        <f t="shared" si="28"/>
        <v>82.564526287020442</v>
      </c>
      <c r="AK95" s="78"/>
    </row>
    <row r="96" spans="1:37">
      <c r="A96" s="10">
        <v>22</v>
      </c>
      <c r="B96" s="11" t="s">
        <v>333</v>
      </c>
      <c r="C96" s="79" t="s">
        <v>145</v>
      </c>
      <c r="D96" s="8" t="str">
        <f>VLOOKUP(C:C,职称信息表!$C$3:$D$172,2,FALSE)</f>
        <v>41144</v>
      </c>
      <c r="E96" s="77" t="str">
        <f>VLOOKUP(C:C,职称信息表!C:L,10,FALSE)</f>
        <v>讲师</v>
      </c>
      <c r="F96" s="2" t="str">
        <f>VLOOKUP(C:C,职称信息表!C:M,11,FALSE)</f>
        <v>专任教师</v>
      </c>
      <c r="G96" s="2" t="str">
        <f>VLOOKUP(C:C,职称信息表!$C$3:$N$172,12,FALSE)</f>
        <v>中级</v>
      </c>
      <c r="H96" s="128">
        <f>VLOOKUP(C96:C221,工作量!C122:J290,8,FALSE)</f>
        <v>237.60000000000002</v>
      </c>
      <c r="I96" s="134">
        <f>VLOOKUP(C96:C221,工作量!C123:L291,10,FALSE)</f>
        <v>34.087663780187789</v>
      </c>
      <c r="J96" s="77" t="e">
        <f>VLOOKUP(C96:C221,#REF!,3,FALSE)</f>
        <v>#REF!</v>
      </c>
      <c r="K96" s="77" t="e">
        <f>VLOOKUP(C96:C221,#REF!,3,FALSE)</f>
        <v>#REF!</v>
      </c>
      <c r="L96" s="77" t="e">
        <f t="shared" si="29"/>
        <v>#REF!</v>
      </c>
      <c r="M96" s="77">
        <v>97</v>
      </c>
      <c r="N96" s="134">
        <f t="shared" si="21"/>
        <v>54.071969696969703</v>
      </c>
      <c r="O96" s="77"/>
      <c r="P96" s="77"/>
      <c r="Q96" s="77">
        <f t="shared" si="22"/>
        <v>0</v>
      </c>
      <c r="R96" s="77"/>
      <c r="S96" s="77"/>
      <c r="T96" s="77"/>
      <c r="U96" s="77"/>
      <c r="V96" s="77"/>
      <c r="W96" s="78">
        <f t="shared" si="30"/>
        <v>0</v>
      </c>
      <c r="X96" s="136">
        <f t="shared" si="23"/>
        <v>0</v>
      </c>
      <c r="Y96" s="78"/>
      <c r="Z96" s="78"/>
      <c r="AA96" s="78"/>
      <c r="AB96" s="78">
        <f t="shared" si="24"/>
        <v>0</v>
      </c>
      <c r="AC96" s="78"/>
      <c r="AD96" s="77"/>
      <c r="AE96" s="78"/>
      <c r="AF96" s="78">
        <f t="shared" si="25"/>
        <v>0</v>
      </c>
      <c r="AG96" s="78"/>
      <c r="AH96" s="78">
        <f t="shared" si="26"/>
        <v>0</v>
      </c>
      <c r="AI96" s="136">
        <f t="shared" si="27"/>
        <v>0</v>
      </c>
      <c r="AJ96" s="5">
        <f t="shared" si="28"/>
        <v>88.159633477157485</v>
      </c>
      <c r="AK96" s="78"/>
    </row>
    <row r="97" spans="1:37">
      <c r="A97" s="10">
        <v>10</v>
      </c>
      <c r="B97" s="11" t="s">
        <v>321</v>
      </c>
      <c r="C97" s="79" t="s">
        <v>193</v>
      </c>
      <c r="D97" s="8">
        <f>VLOOKUP(C:C,职称信息表!$C$3:$D$172,2,FALSE)</f>
        <v>41600</v>
      </c>
      <c r="E97" s="77" t="str">
        <f>VLOOKUP(C:C,职称信息表!C:L,10,FALSE)</f>
        <v>讲师</v>
      </c>
      <c r="F97" s="2" t="str">
        <f>VLOOKUP(C:C,职称信息表!C:M,11,FALSE)</f>
        <v>专任教师</v>
      </c>
      <c r="G97" s="2" t="str">
        <f>VLOOKUP(C:C,职称信息表!$C$3:$N$172,12,FALSE)</f>
        <v>中级</v>
      </c>
      <c r="H97" s="128">
        <f>VLOOKUP(C97:C228,工作量!C49:J217,8,FALSE)</f>
        <v>256.04000000000002</v>
      </c>
      <c r="I97" s="134">
        <f>VLOOKUP(C97:C228,工作量!C50:L218,10,FALSE)</f>
        <v>36.733187854710778</v>
      </c>
      <c r="J97" s="77"/>
      <c r="K97" s="77" t="e">
        <f>VLOOKUP(C97:C228,#REF!,3,FALSE)</f>
        <v>#REF!</v>
      </c>
      <c r="L97" s="77" t="e">
        <f t="shared" si="29"/>
        <v>#REF!</v>
      </c>
      <c r="M97" s="77">
        <v>99</v>
      </c>
      <c r="N97" s="134">
        <f t="shared" si="21"/>
        <v>53.125000000000007</v>
      </c>
      <c r="O97" s="77"/>
      <c r="P97" s="77"/>
      <c r="Q97" s="77">
        <f t="shared" si="22"/>
        <v>0</v>
      </c>
      <c r="R97" s="77"/>
      <c r="S97" s="77"/>
      <c r="T97" s="77"/>
      <c r="U97" s="77"/>
      <c r="V97" s="77"/>
      <c r="W97" s="78">
        <f t="shared" si="30"/>
        <v>0</v>
      </c>
      <c r="X97" s="136">
        <f t="shared" si="23"/>
        <v>0</v>
      </c>
      <c r="Y97" s="78"/>
      <c r="Z97" s="78"/>
      <c r="AA97" s="78"/>
      <c r="AB97" s="78">
        <f t="shared" si="24"/>
        <v>0</v>
      </c>
      <c r="AC97" s="78"/>
      <c r="AD97" s="77"/>
      <c r="AE97" s="78"/>
      <c r="AF97" s="78">
        <f t="shared" si="25"/>
        <v>0</v>
      </c>
      <c r="AG97" s="78"/>
      <c r="AH97" s="78">
        <f t="shared" si="26"/>
        <v>0</v>
      </c>
      <c r="AI97" s="136">
        <f t="shared" si="27"/>
        <v>0</v>
      </c>
      <c r="AJ97" s="5">
        <f t="shared" si="28"/>
        <v>89.858187854710792</v>
      </c>
      <c r="AK97" s="78"/>
    </row>
    <row r="98" spans="1:37">
      <c r="A98" s="10">
        <v>30</v>
      </c>
      <c r="B98" s="11" t="s">
        <v>333</v>
      </c>
      <c r="C98" s="79" t="s">
        <v>192</v>
      </c>
      <c r="D98" s="8">
        <f>VLOOKUP(C:C,职称信息表!$C$3:$D$172,2,FALSE)</f>
        <v>41586</v>
      </c>
      <c r="E98" s="77" t="str">
        <f>VLOOKUP(C:C,职称信息表!C:L,10,FALSE)</f>
        <v>讲师</v>
      </c>
      <c r="F98" s="2" t="str">
        <f>VLOOKUP(C:C,职称信息表!C:M,11,FALSE)</f>
        <v>实验</v>
      </c>
      <c r="G98" s="2" t="str">
        <f>VLOOKUP(C:C,职称信息表!$C$3:$N$172,12,FALSE)</f>
        <v>初级</v>
      </c>
      <c r="H98" s="128">
        <f>VLOOKUP(C98:C222,工作量!C127:J295,8,FALSE)</f>
        <v>351</v>
      </c>
      <c r="I98" s="134">
        <f>VLOOKUP(C98:C222,工作量!C128:L296,10,FALSE)</f>
        <v>50.356776038913772</v>
      </c>
      <c r="J98" s="77" t="e">
        <f>VLOOKUP(C98:C222,#REF!,3,FALSE)</f>
        <v>#REF!</v>
      </c>
      <c r="K98" s="77" t="e">
        <f>VLOOKUP(C98:C222,#REF!,3,FALSE)</f>
        <v>#REF!</v>
      </c>
      <c r="L98" s="77" t="e">
        <f t="shared" si="29"/>
        <v>#REF!</v>
      </c>
      <c r="M98" s="77">
        <v>100</v>
      </c>
      <c r="N98" s="134">
        <f t="shared" si="21"/>
        <v>52.651515151515156</v>
      </c>
      <c r="O98" s="77"/>
      <c r="P98" s="77"/>
      <c r="Q98" s="77">
        <f t="shared" si="22"/>
        <v>0</v>
      </c>
      <c r="R98" s="77"/>
      <c r="S98" s="77"/>
      <c r="T98" s="77"/>
      <c r="U98" s="77"/>
      <c r="V98" s="77"/>
      <c r="W98" s="78">
        <f t="shared" si="30"/>
        <v>0</v>
      </c>
      <c r="X98" s="136">
        <f t="shared" si="23"/>
        <v>0</v>
      </c>
      <c r="Y98" s="78"/>
      <c r="Z98" s="78"/>
      <c r="AA98" s="78"/>
      <c r="AB98" s="78">
        <f t="shared" si="24"/>
        <v>0</v>
      </c>
      <c r="AC98" s="78"/>
      <c r="AD98" s="77"/>
      <c r="AE98" s="78"/>
      <c r="AF98" s="78">
        <f t="shared" si="25"/>
        <v>0</v>
      </c>
      <c r="AG98" s="78"/>
      <c r="AH98" s="78">
        <f t="shared" si="26"/>
        <v>0</v>
      </c>
      <c r="AI98" s="136">
        <f t="shared" si="27"/>
        <v>0</v>
      </c>
      <c r="AJ98" s="5">
        <f t="shared" si="28"/>
        <v>103.00829119042893</v>
      </c>
      <c r="AK98" s="78"/>
    </row>
    <row r="99" spans="1:37">
      <c r="A99" s="10">
        <v>8</v>
      </c>
      <c r="B99" s="11" t="s">
        <v>321</v>
      </c>
      <c r="C99" s="79" t="s">
        <v>297</v>
      </c>
      <c r="D99" s="8" t="str">
        <f>VLOOKUP(C:C,职称信息表!$C$3:$D$172,2,FALSE)</f>
        <v>41780</v>
      </c>
      <c r="E99" s="77" t="str">
        <f>VLOOKUP(C:C,职称信息表!C:L,10,FALSE)</f>
        <v>校聘副研究员</v>
      </c>
      <c r="F99" s="2" t="str">
        <f>VLOOKUP(C:C,职称信息表!C:M,11,FALSE)</f>
        <v>专任教师</v>
      </c>
      <c r="G99" s="2" t="str">
        <f>VLOOKUP(C:C,职称信息表!$C$3:$N$172,12,FALSE)</f>
        <v>副高</v>
      </c>
      <c r="H99" s="128">
        <f>VLOOKUP(C99:C230,工作量!C47:J215,8,FALSE)</f>
        <v>206.464</v>
      </c>
      <c r="I99" s="134">
        <f>VLOOKUP(C99:C230,工作量!C48:L216,10,FALSE)</f>
        <v>29.620687772359808</v>
      </c>
      <c r="J99" s="77" t="e">
        <f>VLOOKUP(C99:C230,#REF!,3,FALSE)</f>
        <v>#REF!</v>
      </c>
      <c r="K99" s="77" t="e">
        <f>VLOOKUP(C99:C230,#REF!,3,FALSE)</f>
        <v>#REF!</v>
      </c>
      <c r="L99" s="77" t="e">
        <f t="shared" si="29"/>
        <v>#REF!</v>
      </c>
      <c r="M99" s="77">
        <v>101</v>
      </c>
      <c r="N99" s="134">
        <f t="shared" ref="N99:N121" si="31">(1.6-M99/132)*62.5</f>
        <v>52.178030303030312</v>
      </c>
      <c r="O99" s="77"/>
      <c r="P99" s="77"/>
      <c r="Q99" s="77">
        <f t="shared" ref="Q99:Q121" si="32">O99+P99</f>
        <v>0</v>
      </c>
      <c r="R99" s="77"/>
      <c r="S99" s="77"/>
      <c r="T99" s="77"/>
      <c r="U99" s="77"/>
      <c r="V99" s="77"/>
      <c r="W99" s="78">
        <f t="shared" si="30"/>
        <v>0</v>
      </c>
      <c r="X99" s="136">
        <f t="shared" ref="X99:X121" si="33">Q99+W99</f>
        <v>0</v>
      </c>
      <c r="Y99" s="78"/>
      <c r="Z99" s="78"/>
      <c r="AA99" s="78"/>
      <c r="AB99" s="78">
        <f t="shared" ref="AB99:AB121" si="34">Y99+Z99+AA99</f>
        <v>0</v>
      </c>
      <c r="AC99" s="78"/>
      <c r="AD99" s="77"/>
      <c r="AE99" s="78"/>
      <c r="AF99" s="78">
        <f t="shared" ref="AF99:AF121" si="35">AC99+AD99+AE99</f>
        <v>0</v>
      </c>
      <c r="AG99" s="78"/>
      <c r="AH99" s="78">
        <f t="shared" ref="AH99:AH121" si="36">AG99</f>
        <v>0</v>
      </c>
      <c r="AI99" s="136">
        <f t="shared" ref="AI99:AI121" si="37">AB99+AF99+AH99</f>
        <v>0</v>
      </c>
      <c r="AJ99" s="5">
        <f t="shared" ref="AJ99:AJ121" si="38">I99+N99+X99+AI99</f>
        <v>81.798718075390127</v>
      </c>
      <c r="AK99" s="78"/>
    </row>
    <row r="100" spans="1:37">
      <c r="A100" s="10">
        <v>21</v>
      </c>
      <c r="B100" s="11" t="s">
        <v>333</v>
      </c>
      <c r="C100" s="79" t="s">
        <v>65</v>
      </c>
      <c r="D100" s="8" t="str">
        <f>VLOOKUP(C:C,职称信息表!$C$3:$D$172,2,FALSE)</f>
        <v>40151</v>
      </c>
      <c r="E100" s="77" t="str">
        <f>VLOOKUP(C:C,职称信息表!C:L,10,FALSE)</f>
        <v>讲师</v>
      </c>
      <c r="F100" s="2" t="str">
        <f>VLOOKUP(C:C,职称信息表!C:M,11,FALSE)</f>
        <v>专任教师</v>
      </c>
      <c r="G100" s="2" t="str">
        <f>VLOOKUP(C:C,职称信息表!$C$3:$N$172,12,FALSE)</f>
        <v>中级</v>
      </c>
      <c r="H100" s="128">
        <f>VLOOKUP(C100:C224,工作量!C121:J289,8,FALSE)</f>
        <v>521.42000000000007</v>
      </c>
      <c r="I100" s="134">
        <f>VLOOKUP(C100:C224,工作量!C122:L290,10,FALSE)</f>
        <v>74.806353738491239</v>
      </c>
      <c r="J100" s="77" t="e">
        <f>VLOOKUP(C100:C224,#REF!,3,FALSE)</f>
        <v>#REF!</v>
      </c>
      <c r="K100" s="77" t="e">
        <f>VLOOKUP(C100:C224,#REF!,3,FALSE)</f>
        <v>#REF!</v>
      </c>
      <c r="L100" s="77" t="e">
        <f t="shared" si="29"/>
        <v>#REF!</v>
      </c>
      <c r="M100" s="77">
        <v>102</v>
      </c>
      <c r="N100" s="134">
        <f t="shared" si="31"/>
        <v>51.70454545454546</v>
      </c>
      <c r="O100" s="77">
        <v>25</v>
      </c>
      <c r="P100" s="77"/>
      <c r="Q100" s="77">
        <f t="shared" si="32"/>
        <v>25</v>
      </c>
      <c r="R100" s="77"/>
      <c r="S100" s="77"/>
      <c r="T100" s="77"/>
      <c r="U100" s="77"/>
      <c r="V100" s="77"/>
      <c r="W100" s="78">
        <f t="shared" si="30"/>
        <v>0</v>
      </c>
      <c r="X100" s="136">
        <f t="shared" si="33"/>
        <v>25</v>
      </c>
      <c r="Y100" s="78"/>
      <c r="Z100" s="78"/>
      <c r="AA100" s="78"/>
      <c r="AB100" s="78">
        <f t="shared" si="34"/>
        <v>0</v>
      </c>
      <c r="AC100" s="78">
        <v>2</v>
      </c>
      <c r="AD100" s="77">
        <v>4</v>
      </c>
      <c r="AE100" s="78"/>
      <c r="AF100" s="78">
        <f t="shared" si="35"/>
        <v>6</v>
      </c>
      <c r="AG100" s="78"/>
      <c r="AH100" s="78">
        <f t="shared" si="36"/>
        <v>0</v>
      </c>
      <c r="AI100" s="136">
        <f t="shared" si="37"/>
        <v>6</v>
      </c>
      <c r="AJ100" s="5">
        <f t="shared" si="38"/>
        <v>157.51089919303669</v>
      </c>
      <c r="AK100" s="78"/>
    </row>
    <row r="101" spans="1:37">
      <c r="A101" s="10">
        <v>6</v>
      </c>
      <c r="B101" s="11" t="s">
        <v>333</v>
      </c>
      <c r="C101" s="79" t="s">
        <v>50</v>
      </c>
      <c r="D101" s="8" t="str">
        <f>VLOOKUP(C:C,职称信息表!$C$3:$D$172,2,FALSE)</f>
        <v>40028</v>
      </c>
      <c r="E101" s="77" t="str">
        <f>VLOOKUP(C:C,职称信息表!C:L,10,FALSE)</f>
        <v>副研究员</v>
      </c>
      <c r="F101" s="2" t="str">
        <f>VLOOKUP(C:C,职称信息表!C:M,11,FALSE)</f>
        <v>专任教师</v>
      </c>
      <c r="G101" s="2" t="str">
        <f>VLOOKUP(C:C,职称信息表!$C$3:$N$172,12,FALSE)</f>
        <v>副高</v>
      </c>
      <c r="H101" s="128">
        <f>VLOOKUP(C101:C225,工作量!C106:J274,8,FALSE)</f>
        <v>441.13599999999997</v>
      </c>
      <c r="I101" s="134">
        <f>VLOOKUP(C101:C225,工作量!C107:L275,10,FALSE)</f>
        <v>63.288281352428115</v>
      </c>
      <c r="J101" s="77"/>
      <c r="K101" s="77" t="e">
        <f>VLOOKUP(C101:C225,#REF!,3,FALSE)</f>
        <v>#REF!</v>
      </c>
      <c r="L101" s="77" t="e">
        <f t="shared" si="29"/>
        <v>#REF!</v>
      </c>
      <c r="M101" s="77">
        <v>103</v>
      </c>
      <c r="N101" s="134">
        <f t="shared" si="31"/>
        <v>51.231060606060616</v>
      </c>
      <c r="O101" s="77"/>
      <c r="P101" s="77"/>
      <c r="Q101" s="77">
        <f t="shared" si="32"/>
        <v>0</v>
      </c>
      <c r="R101" s="77"/>
      <c r="S101" s="77"/>
      <c r="T101" s="77"/>
      <c r="U101" s="77"/>
      <c r="V101" s="77"/>
      <c r="W101" s="78">
        <f t="shared" si="30"/>
        <v>0</v>
      </c>
      <c r="X101" s="136">
        <f t="shared" si="33"/>
        <v>0</v>
      </c>
      <c r="Y101" s="78"/>
      <c r="Z101" s="78"/>
      <c r="AA101" s="78"/>
      <c r="AB101" s="78">
        <f t="shared" si="34"/>
        <v>0</v>
      </c>
      <c r="AC101" s="78"/>
      <c r="AD101" s="77"/>
      <c r="AE101" s="78"/>
      <c r="AF101" s="78">
        <f t="shared" si="35"/>
        <v>0</v>
      </c>
      <c r="AG101" s="78"/>
      <c r="AH101" s="78">
        <f t="shared" si="36"/>
        <v>0</v>
      </c>
      <c r="AI101" s="136">
        <f t="shared" si="37"/>
        <v>0</v>
      </c>
      <c r="AJ101" s="5">
        <f t="shared" si="38"/>
        <v>114.51934195848872</v>
      </c>
      <c r="AK101" s="78"/>
    </row>
    <row r="102" spans="1:37">
      <c r="A102" s="10">
        <v>11</v>
      </c>
      <c r="B102" s="11" t="s">
        <v>321</v>
      </c>
      <c r="C102" s="79" t="s">
        <v>296</v>
      </c>
      <c r="D102" s="8">
        <f>VLOOKUP(C:C,职称信息表!$C$3:$D$172,2,FALSE)</f>
        <v>41735</v>
      </c>
      <c r="E102" s="77">
        <f>VLOOKUP(C:C,职称信息表!C:L,10,FALSE)</f>
        <v>0</v>
      </c>
      <c r="F102" s="2" t="str">
        <f>VLOOKUP(C:C,职称信息表!C:M,11,FALSE)</f>
        <v>专任教师</v>
      </c>
      <c r="G102" s="2" t="str">
        <f>VLOOKUP(C:C,职称信息表!$C$3:$N$172,12,FALSE)</f>
        <v>中级</v>
      </c>
      <c r="H102" s="128">
        <f>VLOOKUP(C102:C233,工作量!C50:J218,8,FALSE)</f>
        <v>131</v>
      </c>
      <c r="I102" s="134">
        <f>VLOOKUP(C102:C233,工作量!C51:L219,10,FALSE)</f>
        <v>18.794124390591751</v>
      </c>
      <c r="J102" s="77" t="e">
        <f>VLOOKUP(C102:C233,#REF!,3,FALSE)</f>
        <v>#REF!</v>
      </c>
      <c r="K102" s="77" t="e">
        <f>VLOOKUP(C102:C233,#REF!,3,FALSE)</f>
        <v>#REF!</v>
      </c>
      <c r="L102" s="77" t="e">
        <f t="shared" si="29"/>
        <v>#REF!</v>
      </c>
      <c r="M102" s="77">
        <v>104</v>
      </c>
      <c r="N102" s="134">
        <f t="shared" si="31"/>
        <v>50.757575757575765</v>
      </c>
      <c r="O102" s="77"/>
      <c r="P102" s="77"/>
      <c r="Q102" s="77">
        <f t="shared" si="32"/>
        <v>0</v>
      </c>
      <c r="R102" s="77"/>
      <c r="S102" s="77"/>
      <c r="T102" s="77"/>
      <c r="U102" s="77"/>
      <c r="V102" s="77"/>
      <c r="W102" s="78">
        <f t="shared" si="30"/>
        <v>0</v>
      </c>
      <c r="X102" s="136">
        <f t="shared" si="33"/>
        <v>0</v>
      </c>
      <c r="Y102" s="78"/>
      <c r="Z102" s="78"/>
      <c r="AA102" s="78"/>
      <c r="AB102" s="78">
        <f t="shared" si="34"/>
        <v>0</v>
      </c>
      <c r="AC102" s="78"/>
      <c r="AD102" s="77"/>
      <c r="AE102" s="78"/>
      <c r="AF102" s="78">
        <f t="shared" si="35"/>
        <v>0</v>
      </c>
      <c r="AG102" s="78"/>
      <c r="AH102" s="78">
        <f t="shared" si="36"/>
        <v>0</v>
      </c>
      <c r="AI102" s="136">
        <f t="shared" si="37"/>
        <v>0</v>
      </c>
      <c r="AJ102" s="5">
        <f t="shared" si="38"/>
        <v>69.551700148167512</v>
      </c>
      <c r="AK102" s="78"/>
    </row>
    <row r="103" spans="1:37">
      <c r="A103" s="10">
        <v>7</v>
      </c>
      <c r="B103" s="11" t="s">
        <v>310</v>
      </c>
      <c r="C103" s="79" t="s">
        <v>162</v>
      </c>
      <c r="D103" s="8">
        <f>VLOOKUP(C:C,职称信息表!$C$3:$D$172,2,FALSE)</f>
        <v>41423</v>
      </c>
      <c r="E103" s="77" t="str">
        <f>VLOOKUP(C:C,职称信息表!C:L,10,FALSE)</f>
        <v>实验师</v>
      </c>
      <c r="F103" s="2" t="str">
        <f>VLOOKUP(C:C,职称信息表!C:M,11,FALSE)</f>
        <v>实验管理</v>
      </c>
      <c r="G103" s="2" t="str">
        <f>VLOOKUP(C:C,职称信息表!$C$3:$N$172,12,FALSE)</f>
        <v>中级</v>
      </c>
      <c r="H103" s="128">
        <f>VLOOKUP(C103:C235,工作量!C26:J194,8,FALSE)</f>
        <v>256.8</v>
      </c>
      <c r="I103" s="134">
        <f>VLOOKUP(C103:C235,工作量!C27:L195,10,FALSE)</f>
        <v>36.842222469495894</v>
      </c>
      <c r="J103" s="77" t="e">
        <f>VLOOKUP(C103:C235,#REF!,3,FALSE)</f>
        <v>#REF!</v>
      </c>
      <c r="K103" s="77"/>
      <c r="L103" s="77" t="e">
        <f t="shared" si="29"/>
        <v>#REF!</v>
      </c>
      <c r="M103" s="77">
        <v>105</v>
      </c>
      <c r="N103" s="134">
        <f t="shared" si="31"/>
        <v>50.284090909090921</v>
      </c>
      <c r="O103" s="77"/>
      <c r="P103" s="77"/>
      <c r="Q103" s="77">
        <f t="shared" si="32"/>
        <v>0</v>
      </c>
      <c r="R103" s="77"/>
      <c r="S103" s="77"/>
      <c r="T103" s="77"/>
      <c r="U103" s="77">
        <v>5</v>
      </c>
      <c r="V103" s="77"/>
      <c r="W103" s="78">
        <f t="shared" si="30"/>
        <v>5</v>
      </c>
      <c r="X103" s="136">
        <f t="shared" si="33"/>
        <v>5</v>
      </c>
      <c r="Y103" s="78"/>
      <c r="Z103" s="78"/>
      <c r="AA103" s="78"/>
      <c r="AB103" s="78">
        <f t="shared" si="34"/>
        <v>0</v>
      </c>
      <c r="AC103" s="78"/>
      <c r="AD103" s="77"/>
      <c r="AE103" s="78"/>
      <c r="AF103" s="78">
        <f t="shared" si="35"/>
        <v>0</v>
      </c>
      <c r="AG103" s="78"/>
      <c r="AH103" s="78">
        <f t="shared" si="36"/>
        <v>0</v>
      </c>
      <c r="AI103" s="136">
        <f t="shared" si="37"/>
        <v>0</v>
      </c>
      <c r="AJ103" s="5">
        <f t="shared" si="38"/>
        <v>92.126313378586815</v>
      </c>
      <c r="AK103" s="78"/>
    </row>
    <row r="104" spans="1:37">
      <c r="A104" s="10">
        <v>1</v>
      </c>
      <c r="B104" s="11" t="s">
        <v>332</v>
      </c>
      <c r="C104" s="79" t="s">
        <v>114</v>
      </c>
      <c r="D104" s="8" t="str">
        <f>VLOOKUP(C:C,职称信息表!$C$3:$D$172,2,FALSE)</f>
        <v>40786</v>
      </c>
      <c r="E104" s="77" t="str">
        <f>VLOOKUP(C:C,职称信息表!C:L,10,FALSE)</f>
        <v>教授</v>
      </c>
      <c r="F104" s="2" t="str">
        <f>VLOOKUP(C:C,职称信息表!C:M,11,FALSE)</f>
        <v>专任教师</v>
      </c>
      <c r="G104" s="2" t="str">
        <f>VLOOKUP(C:C,职称信息表!$C$3:$N$172,12,FALSE)</f>
        <v>正高</v>
      </c>
      <c r="H104" s="128">
        <f>VLOOKUP(C104:C223,工作量!C98:J266,8,FALSE)</f>
        <v>305.11900000000003</v>
      </c>
      <c r="I104" s="134">
        <f>VLOOKUP(C104:C223,工作量!C99:L267,10,FALSE)</f>
        <v>43.774385037656224</v>
      </c>
      <c r="J104" s="77" t="e">
        <f>VLOOKUP(C104:C223,#REF!,3,FALSE)</f>
        <v>#REF!</v>
      </c>
      <c r="K104" s="77" t="e">
        <f>VLOOKUP(C104:C223,#REF!,3,FALSE)</f>
        <v>#REF!</v>
      </c>
      <c r="L104" s="77" t="e">
        <f t="shared" si="29"/>
        <v>#REF!</v>
      </c>
      <c r="M104" s="77">
        <v>106</v>
      </c>
      <c r="N104" s="134">
        <f t="shared" si="31"/>
        <v>49.810606060606069</v>
      </c>
      <c r="O104" s="77"/>
      <c r="P104" s="77"/>
      <c r="Q104" s="77">
        <f t="shared" si="32"/>
        <v>0</v>
      </c>
      <c r="R104" s="77"/>
      <c r="S104" s="77"/>
      <c r="T104" s="77"/>
      <c r="U104" s="77"/>
      <c r="V104" s="77"/>
      <c r="W104" s="78">
        <f t="shared" si="30"/>
        <v>0</v>
      </c>
      <c r="X104" s="136">
        <f t="shared" si="33"/>
        <v>0</v>
      </c>
      <c r="Y104" s="78"/>
      <c r="Z104" s="78"/>
      <c r="AA104" s="78"/>
      <c r="AB104" s="78">
        <f t="shared" si="34"/>
        <v>0</v>
      </c>
      <c r="AC104" s="78"/>
      <c r="AD104" s="77"/>
      <c r="AE104" s="78"/>
      <c r="AF104" s="78">
        <f t="shared" si="35"/>
        <v>0</v>
      </c>
      <c r="AG104" s="78"/>
      <c r="AH104" s="78">
        <f t="shared" si="36"/>
        <v>0</v>
      </c>
      <c r="AI104" s="136">
        <f t="shared" si="37"/>
        <v>0</v>
      </c>
      <c r="AJ104" s="5">
        <f t="shared" si="38"/>
        <v>93.584991098262293</v>
      </c>
      <c r="AK104" s="78"/>
    </row>
    <row r="105" spans="1:37">
      <c r="A105" s="10">
        <v>3</v>
      </c>
      <c r="B105" s="11" t="s">
        <v>327</v>
      </c>
      <c r="C105" s="79" t="s">
        <v>236</v>
      </c>
      <c r="D105" s="8">
        <f>VLOOKUP(C:C,职称信息表!$C$3:$D$172,2,FALSE)</f>
        <v>41643</v>
      </c>
      <c r="E105" s="77" t="str">
        <f>VLOOKUP(C:C,职称信息表!C:L,10,FALSE)</f>
        <v>高级工程师</v>
      </c>
      <c r="F105" s="2" t="str">
        <f>VLOOKUP(C:C,职称信息表!C:M,11,FALSE)</f>
        <v>专任教师</v>
      </c>
      <c r="G105" s="2" t="str">
        <f>VLOOKUP(C:C,职称信息表!$C$3:$N$172,12,FALSE)</f>
        <v>副高</v>
      </c>
      <c r="H105" s="128">
        <f>VLOOKUP(C105:C238,工作量!C55:J223,8,FALSE)</f>
        <v>543.12799999999993</v>
      </c>
      <c r="I105" s="134">
        <f>VLOOKUP(C105:C238,工作量!C56:L224,10,FALSE)</f>
        <v>77.92072665659019</v>
      </c>
      <c r="J105" s="77" t="e">
        <f>VLOOKUP(C105:C238,#REF!,3,FALSE)</f>
        <v>#REF!</v>
      </c>
      <c r="K105" s="77" t="e">
        <f>VLOOKUP(C105:C238,#REF!,3,FALSE)</f>
        <v>#REF!</v>
      </c>
      <c r="L105" s="77" t="e">
        <f t="shared" si="29"/>
        <v>#REF!</v>
      </c>
      <c r="M105" s="77">
        <v>107</v>
      </c>
      <c r="N105" s="134">
        <f t="shared" si="31"/>
        <v>49.337121212121218</v>
      </c>
      <c r="O105" s="77"/>
      <c r="P105" s="77"/>
      <c r="Q105" s="77">
        <f t="shared" si="32"/>
        <v>0</v>
      </c>
      <c r="R105" s="77"/>
      <c r="S105" s="77"/>
      <c r="T105" s="77"/>
      <c r="U105" s="77"/>
      <c r="V105" s="77"/>
      <c r="W105" s="78">
        <f t="shared" si="30"/>
        <v>0</v>
      </c>
      <c r="X105" s="136">
        <f t="shared" si="33"/>
        <v>0</v>
      </c>
      <c r="Y105" s="78">
        <v>40</v>
      </c>
      <c r="Z105" s="78">
        <v>10</v>
      </c>
      <c r="AA105" s="78"/>
      <c r="AB105" s="78">
        <f t="shared" si="34"/>
        <v>50</v>
      </c>
      <c r="AC105" s="78">
        <v>10</v>
      </c>
      <c r="AD105" s="78">
        <v>15</v>
      </c>
      <c r="AE105" s="78"/>
      <c r="AF105" s="78">
        <f t="shared" si="35"/>
        <v>25</v>
      </c>
      <c r="AG105" s="78"/>
      <c r="AH105" s="78">
        <f t="shared" si="36"/>
        <v>0</v>
      </c>
      <c r="AI105" s="136">
        <f t="shared" si="37"/>
        <v>75</v>
      </c>
      <c r="AJ105" s="5">
        <f t="shared" si="38"/>
        <v>202.25784786871139</v>
      </c>
      <c r="AK105" s="78"/>
    </row>
    <row r="106" spans="1:37">
      <c r="A106" s="10">
        <v>3</v>
      </c>
      <c r="B106" s="11" t="s">
        <v>321</v>
      </c>
      <c r="C106" s="79" t="s">
        <v>73</v>
      </c>
      <c r="D106" s="8" t="str">
        <f>VLOOKUP(C:C,职称信息表!$C$3:$D$172,2,FALSE)</f>
        <v>40196</v>
      </c>
      <c r="E106" s="77" t="str">
        <f>VLOOKUP(C:C,职称信息表!C:L,10,FALSE)</f>
        <v>教授</v>
      </c>
      <c r="F106" s="2" t="str">
        <f>VLOOKUP(C:C,职称信息表!C:M,11,FALSE)</f>
        <v>专任教师</v>
      </c>
      <c r="G106" s="2" t="str">
        <f>VLOOKUP(C:C,职称信息表!$C$3:$N$172,12,FALSE)</f>
        <v>正高</v>
      </c>
      <c r="H106" s="128">
        <f>VLOOKUP(C106:C237,工作量!C42:J210,8,FALSE)</f>
        <v>436.65600000000001</v>
      </c>
      <c r="I106" s="134">
        <f>VLOOKUP(C106:C237,工作量!C43:L211,10,FALSE)</f>
        <v>62.645550991589552</v>
      </c>
      <c r="J106" s="77"/>
      <c r="K106" s="77" t="e">
        <f>VLOOKUP(C106:C237,#REF!,3,FALSE)</f>
        <v>#REF!</v>
      </c>
      <c r="L106" s="77" t="e">
        <f t="shared" si="29"/>
        <v>#REF!</v>
      </c>
      <c r="M106" s="77">
        <v>108</v>
      </c>
      <c r="N106" s="134">
        <f t="shared" si="31"/>
        <v>48.863636363636367</v>
      </c>
      <c r="O106" s="77"/>
      <c r="P106" s="77"/>
      <c r="Q106" s="77">
        <f t="shared" si="32"/>
        <v>0</v>
      </c>
      <c r="R106" s="77"/>
      <c r="S106" s="77"/>
      <c r="T106" s="77"/>
      <c r="U106" s="77"/>
      <c r="V106" s="77"/>
      <c r="W106" s="78">
        <f t="shared" si="30"/>
        <v>0</v>
      </c>
      <c r="X106" s="136">
        <f t="shared" si="33"/>
        <v>0</v>
      </c>
      <c r="Y106" s="78"/>
      <c r="Z106" s="78"/>
      <c r="AA106" s="78"/>
      <c r="AB106" s="78">
        <f t="shared" si="34"/>
        <v>0</v>
      </c>
      <c r="AC106" s="78"/>
      <c r="AD106" s="77"/>
      <c r="AE106" s="78"/>
      <c r="AF106" s="78">
        <f t="shared" si="35"/>
        <v>0</v>
      </c>
      <c r="AG106" s="78"/>
      <c r="AH106" s="78">
        <f t="shared" si="36"/>
        <v>0</v>
      </c>
      <c r="AI106" s="136">
        <f t="shared" si="37"/>
        <v>0</v>
      </c>
      <c r="AJ106" s="5">
        <f t="shared" si="38"/>
        <v>111.50918735522592</v>
      </c>
      <c r="AK106" s="78"/>
    </row>
    <row r="107" spans="1:37">
      <c r="A107" s="10">
        <v>16</v>
      </c>
      <c r="B107" s="11" t="s">
        <v>333</v>
      </c>
      <c r="C107" s="79" t="s">
        <v>154</v>
      </c>
      <c r="D107" s="8" t="str">
        <f>VLOOKUP(C:C,职称信息表!$C$3:$D$172,2,FALSE)</f>
        <v>41320</v>
      </c>
      <c r="E107" s="77" t="str">
        <f>VLOOKUP(C:C,职称信息表!C:L,10,FALSE)</f>
        <v>副教授</v>
      </c>
      <c r="F107" s="2" t="str">
        <f>VLOOKUP(C:C,职称信息表!C:M,11,FALSE)</f>
        <v>专任教师</v>
      </c>
      <c r="G107" s="2" t="str">
        <f>VLOOKUP(C:C,职称信息表!$C$3:$N$172,12,FALSE)</f>
        <v>副高</v>
      </c>
      <c r="H107" s="128">
        <f>VLOOKUP(C107:C231,工作量!C116:J284,8,FALSE)</f>
        <v>370.58250000000004</v>
      </c>
      <c r="I107" s="134">
        <f>VLOOKUP(C107:C231,工作量!C117:L285,10,FALSE)</f>
        <v>53.166210702110448</v>
      </c>
      <c r="J107" s="77" t="e">
        <f>VLOOKUP(C107:C231,#REF!,3,FALSE)</f>
        <v>#REF!</v>
      </c>
      <c r="K107" s="77" t="e">
        <f>VLOOKUP(C107:C231,#REF!,3,FALSE)</f>
        <v>#REF!</v>
      </c>
      <c r="L107" s="77" t="e">
        <f t="shared" si="29"/>
        <v>#REF!</v>
      </c>
      <c r="M107" s="77">
        <v>109</v>
      </c>
      <c r="N107" s="134">
        <f t="shared" si="31"/>
        <v>48.390151515151516</v>
      </c>
      <c r="O107" s="77"/>
      <c r="P107" s="77"/>
      <c r="Q107" s="77">
        <f t="shared" si="32"/>
        <v>0</v>
      </c>
      <c r="R107" s="77"/>
      <c r="S107" s="77"/>
      <c r="T107" s="77"/>
      <c r="U107" s="77"/>
      <c r="V107" s="77"/>
      <c r="W107" s="78">
        <f t="shared" si="30"/>
        <v>0</v>
      </c>
      <c r="X107" s="136">
        <f t="shared" si="33"/>
        <v>0</v>
      </c>
      <c r="Y107" s="78"/>
      <c r="Z107" s="78"/>
      <c r="AA107" s="78"/>
      <c r="AB107" s="78">
        <f t="shared" si="34"/>
        <v>0</v>
      </c>
      <c r="AC107" s="78"/>
      <c r="AD107" s="77"/>
      <c r="AE107" s="78"/>
      <c r="AF107" s="78">
        <f t="shared" si="35"/>
        <v>0</v>
      </c>
      <c r="AG107" s="78"/>
      <c r="AH107" s="78">
        <f t="shared" si="36"/>
        <v>0</v>
      </c>
      <c r="AI107" s="136">
        <f t="shared" si="37"/>
        <v>0</v>
      </c>
      <c r="AJ107" s="5">
        <f t="shared" si="38"/>
        <v>101.55636221726196</v>
      </c>
      <c r="AK107" s="78"/>
    </row>
    <row r="108" spans="1:37">
      <c r="A108" s="10">
        <v>1</v>
      </c>
      <c r="B108" s="11" t="s">
        <v>331</v>
      </c>
      <c r="C108" s="79" t="s">
        <v>42</v>
      </c>
      <c r="D108" s="8" t="str">
        <f>VLOOKUP(C:C,职称信息表!$C$3:$D$172,2,FALSE)</f>
        <v>22008</v>
      </c>
      <c r="E108" s="77" t="str">
        <f>VLOOKUP(C:C,职称信息表!C:L,10,FALSE)</f>
        <v>教授</v>
      </c>
      <c r="F108" s="2" t="str">
        <f>VLOOKUP(C:C,职称信息表!C:M,11,FALSE)</f>
        <v>专任教师</v>
      </c>
      <c r="G108" s="2" t="str">
        <f>VLOOKUP(C:C,职称信息表!$C$3:$N$172,12,FALSE)</f>
        <v>正高</v>
      </c>
      <c r="H108" s="128">
        <f>VLOOKUP(C108:C242,工作量!C90:J258,8,FALSE)</f>
        <v>901.57359999999994</v>
      </c>
      <c r="I108" s="134">
        <f>VLOOKUP(C108:C242,工作量!C91:L259,10,FALSE)</f>
        <v>100</v>
      </c>
      <c r="J108" s="77" t="e">
        <f>VLOOKUP(C108:C242,#REF!,3,FALSE)</f>
        <v>#REF!</v>
      </c>
      <c r="K108" s="77"/>
      <c r="L108" s="77" t="e">
        <f t="shared" si="29"/>
        <v>#REF!</v>
      </c>
      <c r="M108" s="77">
        <v>110</v>
      </c>
      <c r="N108" s="134">
        <f t="shared" si="31"/>
        <v>47.916666666666671</v>
      </c>
      <c r="O108" s="77">
        <v>7</v>
      </c>
      <c r="P108" s="77"/>
      <c r="Q108" s="77">
        <f t="shared" si="32"/>
        <v>7</v>
      </c>
      <c r="R108" s="77"/>
      <c r="S108" s="77"/>
      <c r="T108" s="77"/>
      <c r="U108" s="77"/>
      <c r="V108" s="77"/>
      <c r="W108" s="78">
        <f t="shared" si="30"/>
        <v>0</v>
      </c>
      <c r="X108" s="136">
        <f t="shared" si="33"/>
        <v>7</v>
      </c>
      <c r="Y108" s="78"/>
      <c r="Z108" s="78"/>
      <c r="AA108" s="78"/>
      <c r="AB108" s="78">
        <f t="shared" si="34"/>
        <v>0</v>
      </c>
      <c r="AC108" s="78">
        <v>5</v>
      </c>
      <c r="AD108" s="77"/>
      <c r="AE108" s="78"/>
      <c r="AF108" s="78">
        <f t="shared" si="35"/>
        <v>5</v>
      </c>
      <c r="AG108" s="78"/>
      <c r="AH108" s="78">
        <f t="shared" si="36"/>
        <v>0</v>
      </c>
      <c r="AI108" s="136">
        <f t="shared" si="37"/>
        <v>5</v>
      </c>
      <c r="AJ108" s="5">
        <f t="shared" si="38"/>
        <v>159.91666666666669</v>
      </c>
      <c r="AK108" s="78"/>
    </row>
    <row r="109" spans="1:37" s="153" customFormat="1">
      <c r="A109" s="118">
        <v>1</v>
      </c>
      <c r="B109" s="171" t="s">
        <v>316</v>
      </c>
      <c r="C109" s="140" t="s">
        <v>265</v>
      </c>
      <c r="D109" s="8" t="str">
        <f>VLOOKUP(C:C,职称信息表!$C$3:$D$172,2,FALSE)</f>
        <v>41004</v>
      </c>
      <c r="E109" s="77" t="str">
        <f>VLOOKUP(C:C,职称信息表!C:L,10,FALSE)</f>
        <v>教授</v>
      </c>
      <c r="F109" s="2" t="str">
        <f>VLOOKUP(C:C,职称信息表!C:M,11,FALSE)</f>
        <v>专任教师</v>
      </c>
      <c r="G109" s="2" t="str">
        <f>VLOOKUP(C:C,职称信息表!$C$3:$N$172,12,FALSE)</f>
        <v>正高</v>
      </c>
      <c r="H109" s="128">
        <f>VLOOKUP(C109:C228,工作量!C36:J204,8,FALSE)</f>
        <v>0</v>
      </c>
      <c r="I109" s="134">
        <f>VLOOKUP(C109:C228,工作量!C37:L205,10,FALSE)</f>
        <v>0</v>
      </c>
      <c r="J109" s="77"/>
      <c r="K109" s="77" t="e">
        <f>VLOOKUP(C109:C228,#REF!,3,FALSE)</f>
        <v>#REF!</v>
      </c>
      <c r="L109" s="77" t="e">
        <f t="shared" si="29"/>
        <v>#REF!</v>
      </c>
      <c r="M109" s="77">
        <v>112</v>
      </c>
      <c r="N109" s="134">
        <f t="shared" si="31"/>
        <v>46.969696969696976</v>
      </c>
      <c r="O109" s="77"/>
      <c r="P109" s="77"/>
      <c r="Q109" s="77">
        <f t="shared" si="32"/>
        <v>0</v>
      </c>
      <c r="R109" s="77"/>
      <c r="S109" s="77"/>
      <c r="T109" s="77"/>
      <c r="U109" s="77"/>
      <c r="V109" s="77"/>
      <c r="W109" s="78">
        <f t="shared" si="30"/>
        <v>0</v>
      </c>
      <c r="X109" s="136">
        <f t="shared" si="33"/>
        <v>0</v>
      </c>
      <c r="Y109" s="78"/>
      <c r="Z109" s="78"/>
      <c r="AA109" s="78"/>
      <c r="AB109" s="78">
        <f t="shared" si="34"/>
        <v>0</v>
      </c>
      <c r="AC109" s="78"/>
      <c r="AD109" s="77"/>
      <c r="AE109" s="78"/>
      <c r="AF109" s="78">
        <f t="shared" si="35"/>
        <v>0</v>
      </c>
      <c r="AG109" s="78"/>
      <c r="AH109" s="78">
        <f t="shared" si="36"/>
        <v>0</v>
      </c>
      <c r="AI109" s="136">
        <f t="shared" si="37"/>
        <v>0</v>
      </c>
      <c r="AJ109" s="5">
        <f t="shared" si="38"/>
        <v>46.969696969696976</v>
      </c>
      <c r="AK109" s="78"/>
    </row>
    <row r="110" spans="1:37">
      <c r="A110" s="10">
        <v>2</v>
      </c>
      <c r="B110" s="11" t="s">
        <v>344</v>
      </c>
      <c r="C110" s="79" t="s">
        <v>14</v>
      </c>
      <c r="D110" s="8" t="str">
        <f>VLOOKUP(C:C,职称信息表!$C$3:$D$172,2,FALSE)</f>
        <v>05029</v>
      </c>
      <c r="E110" s="77" t="str">
        <f>VLOOKUP(C:C,职称信息表!C:L,10,FALSE)</f>
        <v>副教授</v>
      </c>
      <c r="F110" s="2" t="str">
        <f>VLOOKUP(C:C,职称信息表!C:M,11,FALSE)</f>
        <v>专任教师</v>
      </c>
      <c r="G110" s="2" t="str">
        <f>VLOOKUP(C:C,职称信息表!$C$3:$N$172,12,FALSE)</f>
        <v>副高</v>
      </c>
      <c r="H110" s="128">
        <f>VLOOKUP(C110:C245,工作量!C130:J298,8,FALSE)</f>
        <v>302.95000000000005</v>
      </c>
      <c r="I110" s="134">
        <f>VLOOKUP(C110:C245,工作量!C131:L299,10,FALSE)</f>
        <v>43.463205985723448</v>
      </c>
      <c r="J110" s="77" t="e">
        <f>VLOOKUP(C110:C245,#REF!,3,FALSE)</f>
        <v>#REF!</v>
      </c>
      <c r="K110" s="77" t="e">
        <f>VLOOKUP(C110:C245,#REF!,3,FALSE)</f>
        <v>#REF!</v>
      </c>
      <c r="L110" s="77" t="e">
        <f t="shared" si="29"/>
        <v>#REF!</v>
      </c>
      <c r="M110" s="77">
        <v>113</v>
      </c>
      <c r="N110" s="134">
        <f t="shared" si="31"/>
        <v>46.496212121212125</v>
      </c>
      <c r="O110" s="77">
        <v>96</v>
      </c>
      <c r="P110" s="77"/>
      <c r="Q110" s="77">
        <f t="shared" si="32"/>
        <v>96</v>
      </c>
      <c r="R110" s="77"/>
      <c r="S110" s="77"/>
      <c r="T110" s="77"/>
      <c r="U110" s="77"/>
      <c r="V110" s="77"/>
      <c r="W110" s="78">
        <f t="shared" ref="W110:W121" si="39">R110+S110+T110+U110+V110</f>
        <v>0</v>
      </c>
      <c r="X110" s="136">
        <f t="shared" si="33"/>
        <v>96</v>
      </c>
      <c r="Y110" s="78"/>
      <c r="Z110" s="78"/>
      <c r="AA110" s="78"/>
      <c r="AB110" s="78">
        <f t="shared" si="34"/>
        <v>0</v>
      </c>
      <c r="AC110" s="78"/>
      <c r="AD110" s="77"/>
      <c r="AE110" s="78"/>
      <c r="AF110" s="78">
        <f t="shared" si="35"/>
        <v>0</v>
      </c>
      <c r="AG110" s="78"/>
      <c r="AH110" s="78">
        <f t="shared" si="36"/>
        <v>0</v>
      </c>
      <c r="AI110" s="136">
        <f t="shared" si="37"/>
        <v>0</v>
      </c>
      <c r="AJ110" s="5">
        <f t="shared" si="38"/>
        <v>185.95941810693557</v>
      </c>
      <c r="AK110" s="78"/>
    </row>
    <row r="111" spans="1:37">
      <c r="A111" s="10">
        <v>6</v>
      </c>
      <c r="B111" s="11" t="s">
        <v>327</v>
      </c>
      <c r="C111" s="79" t="s">
        <v>189</v>
      </c>
      <c r="D111" s="8">
        <f>VLOOKUP(C:C,职称信息表!$C$3:$D$172,2,FALSE)</f>
        <v>41514</v>
      </c>
      <c r="E111" s="77" t="str">
        <f>VLOOKUP(C:C,职称信息表!C:L,10,FALSE)</f>
        <v>讲师</v>
      </c>
      <c r="F111" s="2" t="str">
        <f>VLOOKUP(C:C,职称信息表!C:M,11,FALSE)</f>
        <v>专任教师</v>
      </c>
      <c r="G111" s="2" t="str">
        <f>VLOOKUP(C:C,职称信息表!$C$3:$N$172,12,FALSE)</f>
        <v>中级</v>
      </c>
      <c r="H111" s="128">
        <f>VLOOKUP(C111:C244,工作量!C58:J226,8,FALSE)</f>
        <v>539.64800000000002</v>
      </c>
      <c r="I111" s="134">
        <f>VLOOKUP(C111:C244,工作量!C59:L227,10,FALSE)</f>
        <v>77.421462894153109</v>
      </c>
      <c r="J111" s="77" t="e">
        <f>VLOOKUP(C111:C244,#REF!,3,FALSE)</f>
        <v>#REF!</v>
      </c>
      <c r="K111" s="77"/>
      <c r="L111" s="77" t="e">
        <f t="shared" si="29"/>
        <v>#REF!</v>
      </c>
      <c r="M111" s="77">
        <v>114</v>
      </c>
      <c r="N111" s="134">
        <f t="shared" si="31"/>
        <v>46.02272727272728</v>
      </c>
      <c r="O111" s="77"/>
      <c r="P111" s="77"/>
      <c r="Q111" s="77">
        <f t="shared" si="32"/>
        <v>0</v>
      </c>
      <c r="R111" s="77"/>
      <c r="S111" s="77"/>
      <c r="T111" s="77"/>
      <c r="U111" s="77"/>
      <c r="V111" s="77"/>
      <c r="W111" s="78">
        <f t="shared" si="39"/>
        <v>0</v>
      </c>
      <c r="X111" s="136">
        <f t="shared" si="33"/>
        <v>0</v>
      </c>
      <c r="Y111" s="78"/>
      <c r="Z111" s="78"/>
      <c r="AA111" s="78"/>
      <c r="AB111" s="78">
        <f t="shared" si="34"/>
        <v>0</v>
      </c>
      <c r="AC111" s="78"/>
      <c r="AD111" s="78">
        <v>15</v>
      </c>
      <c r="AE111" s="78"/>
      <c r="AF111" s="78">
        <f t="shared" si="35"/>
        <v>15</v>
      </c>
      <c r="AG111" s="78"/>
      <c r="AH111" s="78">
        <f t="shared" si="36"/>
        <v>0</v>
      </c>
      <c r="AI111" s="136">
        <f t="shared" si="37"/>
        <v>15</v>
      </c>
      <c r="AJ111" s="5">
        <f t="shared" si="38"/>
        <v>138.44419016688039</v>
      </c>
      <c r="AK111" s="78"/>
    </row>
    <row r="112" spans="1:37">
      <c r="A112" s="10">
        <v>3</v>
      </c>
      <c r="B112" s="11" t="s">
        <v>316</v>
      </c>
      <c r="C112" s="79" t="s">
        <v>141</v>
      </c>
      <c r="D112" s="8" t="str">
        <f>VLOOKUP(C:C,职称信息表!$C$3:$D$172,2,FALSE)</f>
        <v>41132</v>
      </c>
      <c r="E112" s="77" t="str">
        <f>VLOOKUP(C:C,职称信息表!C:L,10,FALSE)</f>
        <v>讲师</v>
      </c>
      <c r="F112" s="2" t="str">
        <f>VLOOKUP(C:C,职称信息表!C:M,11,FALSE)</f>
        <v>专任教师</v>
      </c>
      <c r="G112" s="2" t="str">
        <f>VLOOKUP(C:C,职称信息表!$C$3:$N$172,12,FALSE)</f>
        <v>中级</v>
      </c>
      <c r="H112" s="128">
        <f>VLOOKUP(C112:C231,工作量!C38:J206,8,FALSE)</f>
        <v>490.21000000000004</v>
      </c>
      <c r="I112" s="134">
        <f>VLOOKUP(C112:C231,工作量!C39:L207,10,FALSE)</f>
        <v>70.328761202381543</v>
      </c>
      <c r="J112" s="77" t="e">
        <f>VLOOKUP(C112:C231,#REF!,3,FALSE)</f>
        <v>#REF!</v>
      </c>
      <c r="K112" s="77" t="e">
        <f>VLOOKUP(C112:C231,#REF!,3,FALSE)</f>
        <v>#REF!</v>
      </c>
      <c r="L112" s="77" t="e">
        <f t="shared" si="29"/>
        <v>#REF!</v>
      </c>
      <c r="M112" s="77">
        <v>115</v>
      </c>
      <c r="N112" s="134">
        <f t="shared" si="31"/>
        <v>45.549242424242429</v>
      </c>
      <c r="O112" s="77"/>
      <c r="P112" s="77"/>
      <c r="Q112" s="77">
        <f t="shared" si="32"/>
        <v>0</v>
      </c>
      <c r="R112" s="77"/>
      <c r="S112" s="77"/>
      <c r="T112" s="77"/>
      <c r="U112" s="77"/>
      <c r="V112" s="77"/>
      <c r="W112" s="78">
        <f t="shared" si="39"/>
        <v>0</v>
      </c>
      <c r="X112" s="136">
        <f t="shared" si="33"/>
        <v>0</v>
      </c>
      <c r="Y112" s="78"/>
      <c r="Z112" s="78"/>
      <c r="AA112" s="78"/>
      <c r="AB112" s="78">
        <f t="shared" si="34"/>
        <v>0</v>
      </c>
      <c r="AC112" s="78"/>
      <c r="AD112" s="77"/>
      <c r="AE112" s="78"/>
      <c r="AF112" s="78">
        <f t="shared" si="35"/>
        <v>0</v>
      </c>
      <c r="AG112" s="78"/>
      <c r="AH112" s="78">
        <f t="shared" si="36"/>
        <v>0</v>
      </c>
      <c r="AI112" s="136">
        <f t="shared" si="37"/>
        <v>0</v>
      </c>
      <c r="AJ112" s="5">
        <f t="shared" si="38"/>
        <v>115.87800362662398</v>
      </c>
      <c r="AK112" s="78"/>
    </row>
    <row r="113" spans="1:37">
      <c r="A113" s="10">
        <v>11</v>
      </c>
      <c r="B113" s="11" t="s">
        <v>333</v>
      </c>
      <c r="C113" s="79" t="s">
        <v>102</v>
      </c>
      <c r="D113" s="8" t="str">
        <f>VLOOKUP(C:C,职称信息表!$C$3:$D$172,2,FALSE)</f>
        <v>40603</v>
      </c>
      <c r="E113" s="77" t="str">
        <f>VLOOKUP(C:C,职称信息表!C:L,10,FALSE)</f>
        <v>副教授</v>
      </c>
      <c r="F113" s="2" t="str">
        <f>VLOOKUP(C:C,职称信息表!C:M,11,FALSE)</f>
        <v>专任教师</v>
      </c>
      <c r="G113" s="2" t="str">
        <f>VLOOKUP(C:C,职称信息表!$C$3:$N$172,12,FALSE)</f>
        <v>副高</v>
      </c>
      <c r="H113" s="128">
        <f>VLOOKUP(C113:C238,工作量!C111:J279,8,FALSE)</f>
        <v>132.80000000000001</v>
      </c>
      <c r="I113" s="134">
        <f>VLOOKUP(C113:C238,工作量!C112:L280,10,FALSE)</f>
        <v>19.052364267714388</v>
      </c>
      <c r="J113" s="77"/>
      <c r="K113" s="77" t="e">
        <f>VLOOKUP(C113:C238,#REF!,3,FALSE)</f>
        <v>#REF!</v>
      </c>
      <c r="L113" s="77" t="e">
        <f t="shared" si="29"/>
        <v>#REF!</v>
      </c>
      <c r="M113" s="77">
        <v>116</v>
      </c>
      <c r="N113" s="134">
        <f t="shared" si="31"/>
        <v>45.075757575757585</v>
      </c>
      <c r="O113" s="77"/>
      <c r="P113" s="77"/>
      <c r="Q113" s="77">
        <f t="shared" si="32"/>
        <v>0</v>
      </c>
      <c r="R113" s="77"/>
      <c r="S113" s="77"/>
      <c r="T113" s="77"/>
      <c r="U113" s="77"/>
      <c r="V113" s="77"/>
      <c r="W113" s="78">
        <f t="shared" si="39"/>
        <v>0</v>
      </c>
      <c r="X113" s="136">
        <f t="shared" si="33"/>
        <v>0</v>
      </c>
      <c r="Y113" s="78"/>
      <c r="Z113" s="78"/>
      <c r="AA113" s="78"/>
      <c r="AB113" s="78">
        <f t="shared" si="34"/>
        <v>0</v>
      </c>
      <c r="AC113" s="78"/>
      <c r="AD113" s="77"/>
      <c r="AE113" s="78"/>
      <c r="AF113" s="78">
        <f t="shared" si="35"/>
        <v>0</v>
      </c>
      <c r="AG113" s="78"/>
      <c r="AH113" s="78">
        <f t="shared" si="36"/>
        <v>0</v>
      </c>
      <c r="AI113" s="136">
        <f t="shared" si="37"/>
        <v>0</v>
      </c>
      <c r="AJ113" s="5">
        <f t="shared" si="38"/>
        <v>64.128121843471973</v>
      </c>
      <c r="AK113" s="78"/>
    </row>
    <row r="114" spans="1:37">
      <c r="A114" s="10">
        <v>10</v>
      </c>
      <c r="B114" s="11" t="s">
        <v>307</v>
      </c>
      <c r="C114" s="79" t="s">
        <v>143</v>
      </c>
      <c r="D114" s="8" t="str">
        <f>VLOOKUP(C:C,职称信息表!$C$3:$D$172,2,FALSE)</f>
        <v>41133</v>
      </c>
      <c r="E114" s="77" t="str">
        <f>VLOOKUP(C:C,职称信息表!C:L,10,FALSE)</f>
        <v>讲师</v>
      </c>
      <c r="F114" s="2" t="str">
        <f>VLOOKUP(C:C,职称信息表!C:M,11,FALSE)</f>
        <v>思政辅导员</v>
      </c>
      <c r="G114" s="2" t="str">
        <f>VLOOKUP(C:C,职称信息表!$C$3:$N$172,12,FALSE)</f>
        <v>中级</v>
      </c>
      <c r="H114" s="128">
        <f>VLOOKUP(C114:C237,工作量!C19:J187,8,FALSE)</f>
        <v>358</v>
      </c>
      <c r="I114" s="134">
        <f>VLOOKUP(C114:C237,工作量!C20:L188,10,FALSE)</f>
        <v>51.36104222772402</v>
      </c>
      <c r="J114" s="77" t="e">
        <f>VLOOKUP(C114:C237,#REF!,3,FALSE)</f>
        <v>#REF!</v>
      </c>
      <c r="K114" s="77"/>
      <c r="L114" s="77" t="e">
        <f t="shared" si="29"/>
        <v>#REF!</v>
      </c>
      <c r="M114" s="77">
        <v>117</v>
      </c>
      <c r="N114" s="134">
        <f t="shared" si="31"/>
        <v>44.602272727272734</v>
      </c>
      <c r="O114" s="77"/>
      <c r="P114" s="77"/>
      <c r="Q114" s="77">
        <f t="shared" si="32"/>
        <v>0</v>
      </c>
      <c r="R114" s="77"/>
      <c r="S114" s="77"/>
      <c r="T114" s="77"/>
      <c r="U114" s="77"/>
      <c r="V114" s="77"/>
      <c r="W114" s="78">
        <f t="shared" si="39"/>
        <v>0</v>
      </c>
      <c r="X114" s="136">
        <f t="shared" si="33"/>
        <v>0</v>
      </c>
      <c r="Y114" s="78"/>
      <c r="Z114" s="78"/>
      <c r="AA114" s="78"/>
      <c r="AB114" s="78">
        <f t="shared" si="34"/>
        <v>0</v>
      </c>
      <c r="AC114" s="78"/>
      <c r="AD114" s="77"/>
      <c r="AE114" s="78"/>
      <c r="AF114" s="78">
        <f t="shared" si="35"/>
        <v>0</v>
      </c>
      <c r="AG114" s="78"/>
      <c r="AH114" s="78">
        <f t="shared" si="36"/>
        <v>0</v>
      </c>
      <c r="AI114" s="136">
        <f t="shared" si="37"/>
        <v>0</v>
      </c>
      <c r="AJ114" s="5">
        <f t="shared" si="38"/>
        <v>95.963314954996747</v>
      </c>
      <c r="AK114" s="78"/>
    </row>
    <row r="115" spans="1:37">
      <c r="A115" s="10">
        <v>14</v>
      </c>
      <c r="B115" s="11" t="s">
        <v>333</v>
      </c>
      <c r="C115" s="79" t="s">
        <v>139</v>
      </c>
      <c r="D115" s="8" t="str">
        <f>VLOOKUP(C:C,职称信息表!$C$3:$D$172,2,FALSE)</f>
        <v>41130</v>
      </c>
      <c r="E115" s="77" t="str">
        <f>VLOOKUP(C:C,职称信息表!C:L,10,FALSE)</f>
        <v>副教授</v>
      </c>
      <c r="F115" s="2" t="str">
        <f>VLOOKUP(C:C,职称信息表!C:M,11,FALSE)</f>
        <v>专任教师</v>
      </c>
      <c r="G115" s="2" t="str">
        <f>VLOOKUP(C:C,职称信息表!$C$3:$N$172,12,FALSE)</f>
        <v>副高</v>
      </c>
      <c r="H115" s="128">
        <f>VLOOKUP(C115:C240,工作量!C114:J282,8,FALSE)</f>
        <v>181.51</v>
      </c>
      <c r="I115" s="134">
        <f>VLOOKUP(C115:C240,工作量!C115:L283,10,FALSE)</f>
        <v>26.040622275849682</v>
      </c>
      <c r="J115" s="77"/>
      <c r="K115" s="77" t="e">
        <f>VLOOKUP(C115:C240,#REF!,3,FALSE)</f>
        <v>#REF!</v>
      </c>
      <c r="L115" s="77" t="e">
        <f t="shared" si="29"/>
        <v>#REF!</v>
      </c>
      <c r="M115" s="77">
        <v>118</v>
      </c>
      <c r="N115" s="134">
        <f t="shared" si="31"/>
        <v>44.128787878787882</v>
      </c>
      <c r="O115" s="77"/>
      <c r="P115" s="77"/>
      <c r="Q115" s="77">
        <f t="shared" si="32"/>
        <v>0</v>
      </c>
      <c r="R115" s="77"/>
      <c r="S115" s="77"/>
      <c r="T115" s="77"/>
      <c r="U115" s="77"/>
      <c r="V115" s="77"/>
      <c r="W115" s="78">
        <f t="shared" si="39"/>
        <v>0</v>
      </c>
      <c r="X115" s="136">
        <f t="shared" si="33"/>
        <v>0</v>
      </c>
      <c r="Y115" s="78"/>
      <c r="Z115" s="78"/>
      <c r="AA115" s="78"/>
      <c r="AB115" s="78">
        <f t="shared" si="34"/>
        <v>0</v>
      </c>
      <c r="AC115" s="78"/>
      <c r="AD115" s="77"/>
      <c r="AE115" s="78"/>
      <c r="AF115" s="78">
        <f t="shared" si="35"/>
        <v>0</v>
      </c>
      <c r="AG115" s="78"/>
      <c r="AH115" s="78">
        <f t="shared" si="36"/>
        <v>0</v>
      </c>
      <c r="AI115" s="136">
        <f t="shared" si="37"/>
        <v>0</v>
      </c>
      <c r="AJ115" s="5">
        <f t="shared" si="38"/>
        <v>70.169410154637561</v>
      </c>
      <c r="AK115" s="78"/>
    </row>
    <row r="116" spans="1:37">
      <c r="A116" s="10">
        <v>6</v>
      </c>
      <c r="B116" s="11" t="s">
        <v>316</v>
      </c>
      <c r="C116" s="79" t="s">
        <v>295</v>
      </c>
      <c r="D116" s="8" t="str">
        <f>VLOOKUP(C:C,职称信息表!$C$3:$D$172,2,FALSE)</f>
        <v>41741</v>
      </c>
      <c r="E116" s="77">
        <f>VLOOKUP(C:C,职称信息表!C:L,10,FALSE)</f>
        <v>0</v>
      </c>
      <c r="F116" s="2" t="str">
        <f>VLOOKUP(C:C,职称信息表!C:M,11,FALSE)</f>
        <v>专任教师</v>
      </c>
      <c r="G116" s="2" t="str">
        <f>VLOOKUP(C:C,职称信息表!$C$3:$N$172,12,FALSE)</f>
        <v>中级</v>
      </c>
      <c r="H116" s="128">
        <f>VLOOKUP(C116:C236,工作量!C39:J207,8,FALSE)</f>
        <v>0</v>
      </c>
      <c r="I116" s="134">
        <f>VLOOKUP(C116:C236,工作量!C40:L208,10,FALSE)</f>
        <v>0</v>
      </c>
      <c r="J116" s="77"/>
      <c r="K116" s="77"/>
      <c r="L116" s="77">
        <v>0</v>
      </c>
      <c r="M116" s="77">
        <v>119</v>
      </c>
      <c r="N116" s="134">
        <f t="shared" si="31"/>
        <v>43.655303030303038</v>
      </c>
      <c r="O116" s="77"/>
      <c r="P116" s="77"/>
      <c r="Q116" s="77">
        <f t="shared" si="32"/>
        <v>0</v>
      </c>
      <c r="R116" s="77"/>
      <c r="S116" s="77"/>
      <c r="T116" s="77"/>
      <c r="U116" s="77"/>
      <c r="V116" s="77"/>
      <c r="W116" s="78">
        <f t="shared" si="39"/>
        <v>0</v>
      </c>
      <c r="X116" s="136">
        <f t="shared" si="33"/>
        <v>0</v>
      </c>
      <c r="Y116" s="78"/>
      <c r="Z116" s="78"/>
      <c r="AA116" s="78"/>
      <c r="AB116" s="78">
        <f t="shared" si="34"/>
        <v>0</v>
      </c>
      <c r="AC116" s="78"/>
      <c r="AD116" s="77"/>
      <c r="AE116" s="78"/>
      <c r="AF116" s="78">
        <f t="shared" si="35"/>
        <v>0</v>
      </c>
      <c r="AG116" s="78"/>
      <c r="AH116" s="78">
        <f t="shared" si="36"/>
        <v>0</v>
      </c>
      <c r="AI116" s="136">
        <f t="shared" si="37"/>
        <v>0</v>
      </c>
      <c r="AJ116" s="5">
        <f t="shared" si="38"/>
        <v>43.655303030303038</v>
      </c>
      <c r="AK116" s="78"/>
    </row>
    <row r="117" spans="1:37">
      <c r="A117" s="10">
        <v>14</v>
      </c>
      <c r="B117" s="11" t="s">
        <v>328</v>
      </c>
      <c r="C117" s="79" t="s">
        <v>275</v>
      </c>
      <c r="D117" s="8" t="str">
        <f>VLOOKUP(C:C,职称信息表!$C$3:$D$172,2,FALSE)</f>
        <v>40030</v>
      </c>
      <c r="E117" s="77" t="str">
        <f>VLOOKUP(C:C,职称信息表!C:L,10,FALSE)</f>
        <v>副教授</v>
      </c>
      <c r="F117" s="2" t="str">
        <f>VLOOKUP(C:C,职称信息表!C:M,11,FALSE)</f>
        <v>专任教师</v>
      </c>
      <c r="G117" s="2" t="str">
        <f>VLOOKUP(C:C,职称信息表!$C$3:$N$172,12,FALSE)</f>
        <v>副高</v>
      </c>
      <c r="H117" s="128">
        <f>VLOOKUP(C117:C243,工作量!C72:J240,8,FALSE)</f>
        <v>73.08</v>
      </c>
      <c r="I117" s="134">
        <f>VLOOKUP(C117:C243,工作量!C73:L241,10,FALSE)</f>
        <v>10.48453901117897</v>
      </c>
      <c r="J117" s="77"/>
      <c r="K117" s="77"/>
      <c r="L117" s="77">
        <v>0</v>
      </c>
      <c r="M117" s="77">
        <v>119</v>
      </c>
      <c r="N117" s="134">
        <f t="shared" si="31"/>
        <v>43.655303030303038</v>
      </c>
      <c r="O117" s="77"/>
      <c r="P117" s="77"/>
      <c r="Q117" s="77">
        <f t="shared" si="32"/>
        <v>0</v>
      </c>
      <c r="R117" s="77"/>
      <c r="S117" s="77"/>
      <c r="T117" s="77"/>
      <c r="U117" s="77"/>
      <c r="V117" s="77"/>
      <c r="W117" s="78">
        <f t="shared" si="39"/>
        <v>0</v>
      </c>
      <c r="X117" s="136">
        <f t="shared" si="33"/>
        <v>0</v>
      </c>
      <c r="Y117" s="78">
        <v>50</v>
      </c>
      <c r="Z117" s="78"/>
      <c r="AA117" s="78"/>
      <c r="AB117" s="78">
        <f t="shared" si="34"/>
        <v>50</v>
      </c>
      <c r="AC117" s="78"/>
      <c r="AD117" s="77"/>
      <c r="AE117" s="78"/>
      <c r="AF117" s="78">
        <f t="shared" si="35"/>
        <v>0</v>
      </c>
      <c r="AG117" s="78"/>
      <c r="AH117" s="78">
        <f t="shared" si="36"/>
        <v>0</v>
      </c>
      <c r="AI117" s="136">
        <f t="shared" si="37"/>
        <v>50</v>
      </c>
      <c r="AJ117" s="5">
        <f t="shared" si="38"/>
        <v>104.13984204148201</v>
      </c>
      <c r="AK117" s="78"/>
    </row>
    <row r="118" spans="1:37">
      <c r="A118" s="10">
        <v>25</v>
      </c>
      <c r="B118" s="11" t="s">
        <v>333</v>
      </c>
      <c r="C118" s="79" t="s">
        <v>56</v>
      </c>
      <c r="D118" s="8" t="str">
        <f>VLOOKUP(C:C,职称信息表!$C$3:$D$172,2,FALSE)</f>
        <v>40127</v>
      </c>
      <c r="E118" s="77" t="str">
        <f>VLOOKUP(C:C,职称信息表!C:L,10,FALSE)</f>
        <v>讲师</v>
      </c>
      <c r="F118" s="2" t="str">
        <f>VLOOKUP(C:C,职称信息表!C:M,11,FALSE)</f>
        <v>专任教师</v>
      </c>
      <c r="G118" s="2" t="str">
        <f>VLOOKUP(C:C,职称信息表!$C$3:$N$172,12,FALSE)</f>
        <v>中级</v>
      </c>
      <c r="H118" s="128">
        <f>VLOOKUP(C118:C247,工作量!C125:J293,8,FALSE)</f>
        <v>481.67</v>
      </c>
      <c r="I118" s="134">
        <f>VLOOKUP(C118:C247,工作量!C126:L294,10,FALSE)</f>
        <v>69.103556452033047</v>
      </c>
      <c r="J118" s="77"/>
      <c r="K118" s="77"/>
      <c r="L118" s="77">
        <v>0</v>
      </c>
      <c r="M118" s="77">
        <v>119</v>
      </c>
      <c r="N118" s="134">
        <f t="shared" si="31"/>
        <v>43.655303030303038</v>
      </c>
      <c r="O118" s="77"/>
      <c r="P118" s="77"/>
      <c r="Q118" s="77">
        <f t="shared" si="32"/>
        <v>0</v>
      </c>
      <c r="R118" s="77"/>
      <c r="S118" s="77"/>
      <c r="T118" s="77"/>
      <c r="U118" s="77"/>
      <c r="V118" s="77"/>
      <c r="W118" s="78">
        <f t="shared" si="39"/>
        <v>0</v>
      </c>
      <c r="X118" s="136">
        <f t="shared" si="33"/>
        <v>0</v>
      </c>
      <c r="Y118" s="78"/>
      <c r="Z118" s="78"/>
      <c r="AA118" s="78"/>
      <c r="AB118" s="78">
        <f t="shared" si="34"/>
        <v>0</v>
      </c>
      <c r="AC118" s="78"/>
      <c r="AD118" s="77"/>
      <c r="AE118" s="78"/>
      <c r="AF118" s="78">
        <f t="shared" si="35"/>
        <v>0</v>
      </c>
      <c r="AG118" s="78"/>
      <c r="AH118" s="78">
        <f t="shared" si="36"/>
        <v>0</v>
      </c>
      <c r="AI118" s="136">
        <f t="shared" si="37"/>
        <v>0</v>
      </c>
      <c r="AJ118" s="5">
        <f t="shared" si="38"/>
        <v>112.75885948233608</v>
      </c>
      <c r="AK118" s="78"/>
    </row>
    <row r="119" spans="1:37">
      <c r="A119" s="10">
        <v>4</v>
      </c>
      <c r="B119" s="11" t="s">
        <v>331</v>
      </c>
      <c r="C119" s="79" t="s">
        <v>12</v>
      </c>
      <c r="D119" s="8" t="str">
        <f>VLOOKUP(C:C,职称信息表!$C$3:$D$172,2,FALSE)</f>
        <v>05028</v>
      </c>
      <c r="E119" s="77" t="str">
        <f>VLOOKUP(C:C,职称信息表!C:L,10,FALSE)</f>
        <v>副教授</v>
      </c>
      <c r="F119" s="2" t="str">
        <f>VLOOKUP(C:C,职称信息表!C:M,11,FALSE)</f>
        <v>专任教师</v>
      </c>
      <c r="G119" s="2" t="str">
        <f>VLOOKUP(C:C,职称信息表!$C$3:$N$172,12,FALSE)</f>
        <v>副高</v>
      </c>
      <c r="H119" s="128">
        <f>VLOOKUP(C119:C256,工作量!C93:J261,8,FALSE)</f>
        <v>725.80799999999999</v>
      </c>
      <c r="I119" s="134">
        <f>VLOOKUP(C119:C256,工作量!C94:L262,10,FALSE)</f>
        <v>100</v>
      </c>
      <c r="J119" s="77"/>
      <c r="K119" s="77"/>
      <c r="L119" s="77">
        <v>0</v>
      </c>
      <c r="M119" s="77">
        <v>119</v>
      </c>
      <c r="N119" s="134">
        <f t="shared" si="31"/>
        <v>43.655303030303038</v>
      </c>
      <c r="O119" s="77">
        <v>63</v>
      </c>
      <c r="P119" s="77"/>
      <c r="Q119" s="77">
        <f t="shared" si="32"/>
        <v>63</v>
      </c>
      <c r="R119" s="77"/>
      <c r="S119" s="77"/>
      <c r="T119" s="77">
        <v>7</v>
      </c>
      <c r="U119" s="77"/>
      <c r="V119" s="77"/>
      <c r="W119" s="78">
        <f t="shared" si="39"/>
        <v>7</v>
      </c>
      <c r="X119" s="136">
        <f t="shared" si="33"/>
        <v>70</v>
      </c>
      <c r="Y119" s="78">
        <v>50</v>
      </c>
      <c r="Z119" s="78"/>
      <c r="AA119" s="78"/>
      <c r="AB119" s="78">
        <f t="shared" si="34"/>
        <v>50</v>
      </c>
      <c r="AC119" s="78"/>
      <c r="AD119" s="77"/>
      <c r="AE119" s="78"/>
      <c r="AF119" s="78">
        <f t="shared" si="35"/>
        <v>0</v>
      </c>
      <c r="AG119" s="78"/>
      <c r="AH119" s="78">
        <f t="shared" si="36"/>
        <v>0</v>
      </c>
      <c r="AI119" s="136">
        <f t="shared" si="37"/>
        <v>50</v>
      </c>
      <c r="AJ119" s="5">
        <f t="shared" si="38"/>
        <v>263.655303030303</v>
      </c>
      <c r="AK119" s="78"/>
    </row>
    <row r="120" spans="1:37">
      <c r="A120" s="10">
        <v>3</v>
      </c>
      <c r="B120" s="11" t="s">
        <v>331</v>
      </c>
      <c r="C120" s="79" t="s">
        <v>262</v>
      </c>
      <c r="D120" s="8" t="str">
        <f>VLOOKUP(C:C,职称信息表!$C$3:$D$172,2,FALSE)</f>
        <v>41200</v>
      </c>
      <c r="E120" s="77" t="str">
        <f>VLOOKUP(C:C,职称信息表!C:L,10,FALSE)</f>
        <v>教授</v>
      </c>
      <c r="F120" s="2" t="str">
        <f>VLOOKUP(C:C,职称信息表!C:M,11,FALSE)</f>
        <v>专任教师</v>
      </c>
      <c r="G120" s="2" t="str">
        <f>VLOOKUP(C:C,职称信息表!$C$3:$N$172,12,FALSE)</f>
        <v>正高</v>
      </c>
      <c r="H120" s="128">
        <f>VLOOKUP(C120:C258,工作量!C92:J260,8,FALSE)</f>
        <v>0</v>
      </c>
      <c r="I120" s="134">
        <f>VLOOKUP(C120:C258,工作量!C93:L261,10,FALSE)</f>
        <v>0</v>
      </c>
      <c r="J120" s="77"/>
      <c r="K120" s="77"/>
      <c r="L120" s="77">
        <v>0</v>
      </c>
      <c r="M120" s="77">
        <v>119</v>
      </c>
      <c r="N120" s="134">
        <f t="shared" si="31"/>
        <v>43.655303030303038</v>
      </c>
      <c r="O120" s="77"/>
      <c r="P120" s="77"/>
      <c r="Q120" s="77">
        <f t="shared" si="32"/>
        <v>0</v>
      </c>
      <c r="R120" s="77"/>
      <c r="S120" s="77"/>
      <c r="T120" s="77"/>
      <c r="U120" s="77"/>
      <c r="V120" s="77"/>
      <c r="W120" s="78">
        <f t="shared" si="39"/>
        <v>0</v>
      </c>
      <c r="X120" s="136">
        <f t="shared" si="33"/>
        <v>0</v>
      </c>
      <c r="Y120" s="78"/>
      <c r="Z120" s="78"/>
      <c r="AA120" s="78"/>
      <c r="AB120" s="78">
        <f t="shared" si="34"/>
        <v>0</v>
      </c>
      <c r="AC120" s="78"/>
      <c r="AD120" s="77"/>
      <c r="AE120" s="78"/>
      <c r="AF120" s="78">
        <f t="shared" si="35"/>
        <v>0</v>
      </c>
      <c r="AG120" s="78"/>
      <c r="AH120" s="78">
        <f t="shared" si="36"/>
        <v>0</v>
      </c>
      <c r="AI120" s="136">
        <f t="shared" si="37"/>
        <v>0</v>
      </c>
      <c r="AJ120" s="5">
        <f t="shared" si="38"/>
        <v>43.655303030303038</v>
      </c>
      <c r="AK120" s="78"/>
    </row>
    <row r="121" spans="1:37">
      <c r="A121" s="10">
        <v>8</v>
      </c>
      <c r="B121" s="11" t="s">
        <v>331</v>
      </c>
      <c r="C121" s="79" t="s">
        <v>250</v>
      </c>
      <c r="D121" s="8" t="str">
        <f>VLOOKUP(C:C,职称信息表!$C$3:$D$172,2,FALSE)</f>
        <v>40198</v>
      </c>
      <c r="E121" s="77" t="str">
        <f>VLOOKUP(C:C,职称信息表!C:L,10,FALSE)</f>
        <v>讲师</v>
      </c>
      <c r="F121" s="2" t="str">
        <f>VLOOKUP(C:C,职称信息表!C:M,11,FALSE)</f>
        <v>专任教师</v>
      </c>
      <c r="G121" s="2" t="str">
        <f>VLOOKUP(C:C,职称信息表!$C$3:$N$172,12,FALSE)</f>
        <v>中级</v>
      </c>
      <c r="H121" s="128">
        <f>VLOOKUP(C121:C259,工作量!C97:J265,8,FALSE)</f>
        <v>0</v>
      </c>
      <c r="I121" s="134">
        <f>VLOOKUP(C121:C259,工作量!C98:L266,10,FALSE)</f>
        <v>0</v>
      </c>
      <c r="J121" s="77"/>
      <c r="K121" s="77"/>
      <c r="L121" s="77">
        <v>0</v>
      </c>
      <c r="M121" s="77">
        <v>119</v>
      </c>
      <c r="N121" s="134">
        <f t="shared" si="31"/>
        <v>43.655303030303038</v>
      </c>
      <c r="O121" s="77"/>
      <c r="P121" s="77"/>
      <c r="Q121" s="77">
        <f t="shared" si="32"/>
        <v>0</v>
      </c>
      <c r="R121" s="77"/>
      <c r="S121" s="77"/>
      <c r="T121" s="77"/>
      <c r="U121" s="77"/>
      <c r="V121" s="77"/>
      <c r="W121" s="78">
        <f t="shared" si="39"/>
        <v>0</v>
      </c>
      <c r="X121" s="136">
        <f t="shared" si="33"/>
        <v>0</v>
      </c>
      <c r="Y121" s="78"/>
      <c r="Z121" s="78"/>
      <c r="AA121" s="78"/>
      <c r="AB121" s="78">
        <f t="shared" si="34"/>
        <v>0</v>
      </c>
      <c r="AC121" s="78"/>
      <c r="AD121" s="77"/>
      <c r="AE121" s="78"/>
      <c r="AF121" s="78">
        <f t="shared" si="35"/>
        <v>0</v>
      </c>
      <c r="AG121" s="78"/>
      <c r="AH121" s="78">
        <f t="shared" si="36"/>
        <v>0</v>
      </c>
      <c r="AI121" s="136">
        <f t="shared" si="37"/>
        <v>0</v>
      </c>
      <c r="AJ121" s="5">
        <f t="shared" si="38"/>
        <v>43.655303030303038</v>
      </c>
      <c r="AK121" s="78"/>
    </row>
    <row r="122" spans="1:37">
      <c r="A122" s="10">
        <v>1</v>
      </c>
      <c r="B122" s="11" t="s">
        <v>305</v>
      </c>
      <c r="C122" s="79" t="s">
        <v>261</v>
      </c>
      <c r="D122" s="8" t="str">
        <f>VLOOKUP(C:C,职称信息表!$C$3:$D$172,2,FALSE)</f>
        <v>05052</v>
      </c>
      <c r="E122" s="77" t="str">
        <f>VLOOKUP(C:C,职称信息表!C:L,10,FALSE)</f>
        <v>教授</v>
      </c>
      <c r="F122" s="2" t="str">
        <f>VLOOKUP(C:C,职称信息表!C:M,11,FALSE)</f>
        <v>专任教师</v>
      </c>
      <c r="G122" s="2" t="str">
        <f>VLOOKUP(C:C,职称信息表!$C$3:$N$172,12,FALSE)</f>
        <v>正高</v>
      </c>
      <c r="H122" s="2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8"/>
      <c r="X122" s="77"/>
      <c r="Y122" s="78"/>
      <c r="Z122" s="78"/>
      <c r="AA122" s="78"/>
      <c r="AB122" s="78"/>
      <c r="AC122" s="78"/>
      <c r="AD122" s="77"/>
      <c r="AE122" s="78"/>
      <c r="AF122" s="78"/>
      <c r="AG122" s="78"/>
      <c r="AH122" s="78"/>
      <c r="AI122" s="77"/>
      <c r="AJ122" s="77"/>
      <c r="AK122" s="78"/>
    </row>
    <row r="123" spans="1:37">
      <c r="A123" s="10">
        <v>5</v>
      </c>
      <c r="B123" s="11" t="s">
        <v>332</v>
      </c>
      <c r="C123" s="79" t="s">
        <v>287</v>
      </c>
      <c r="D123" s="8" t="str">
        <f>VLOOKUP(C:C,职称信息表!$C$3:$D$172,2,FALSE)</f>
        <v>01026</v>
      </c>
      <c r="E123" s="77" t="str">
        <f>VLOOKUP(C:C,职称信息表!C:L,10,FALSE)</f>
        <v>副教授</v>
      </c>
      <c r="F123" s="2" t="str">
        <f>VLOOKUP(C:C,职称信息表!C:M,11,FALSE)</f>
        <v>专任教师</v>
      </c>
      <c r="G123" s="2" t="str">
        <f>VLOOKUP(C:C,职称信息表!$C$3:$N$172,12,FALSE)</f>
        <v>副高</v>
      </c>
      <c r="H123" s="2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8"/>
      <c r="X123" s="77"/>
      <c r="Y123" s="78"/>
      <c r="Z123" s="78"/>
      <c r="AA123" s="78"/>
      <c r="AB123" s="78"/>
      <c r="AC123" s="78"/>
      <c r="AD123" s="77"/>
      <c r="AE123" s="78"/>
      <c r="AF123" s="78"/>
      <c r="AG123" s="78"/>
      <c r="AH123" s="78"/>
      <c r="AI123" s="77"/>
      <c r="AJ123" s="77"/>
      <c r="AK123" s="78"/>
    </row>
    <row r="124" spans="1:37">
      <c r="A124" s="10">
        <v>19</v>
      </c>
      <c r="B124" s="11" t="s">
        <v>344</v>
      </c>
      <c r="C124" s="79" t="s">
        <v>271</v>
      </c>
      <c r="D124" s="8">
        <f>VLOOKUP(C:C,职称信息表!$C$3:$D$172,2,FALSE)</f>
        <v>41220</v>
      </c>
      <c r="E124" s="77" t="str">
        <f>VLOOKUP(C:C,职称信息表!C:L,10,FALSE)</f>
        <v>研究员</v>
      </c>
      <c r="F124" s="2" t="str">
        <f>VLOOKUP(C:C,职称信息表!C:M,11,FALSE)</f>
        <v>专任教师</v>
      </c>
      <c r="G124" s="2" t="str">
        <f>VLOOKUP(C:C,职称信息表!$C$3:$N$172,12,FALSE)</f>
        <v>正高</v>
      </c>
      <c r="H124" s="2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8"/>
      <c r="X124" s="77"/>
      <c r="Y124" s="78"/>
      <c r="Z124" s="78"/>
      <c r="AA124" s="78"/>
      <c r="AB124" s="78"/>
      <c r="AC124" s="78"/>
      <c r="AD124" s="77"/>
      <c r="AE124" s="78"/>
      <c r="AF124" s="78"/>
      <c r="AG124" s="78"/>
      <c r="AH124" s="78"/>
      <c r="AI124" s="77"/>
      <c r="AJ124" s="77"/>
      <c r="AK124" s="78"/>
    </row>
    <row r="125" spans="1:37">
      <c r="A125" s="10">
        <v>6</v>
      </c>
      <c r="B125" s="11" t="s">
        <v>344</v>
      </c>
      <c r="C125" s="79" t="s">
        <v>274</v>
      </c>
      <c r="D125" s="8" t="str">
        <f>VLOOKUP(C:C,职称信息表!$C$3:$D$172,2,FALSE)</f>
        <v>40040</v>
      </c>
      <c r="E125" s="77" t="str">
        <f>VLOOKUP(C:C,职称信息表!C:L,10,FALSE)</f>
        <v>副研究员</v>
      </c>
      <c r="F125" s="2" t="str">
        <f>VLOOKUP(C:C,职称信息表!C:M,11,FALSE)</f>
        <v>专任教师</v>
      </c>
      <c r="G125" s="2" t="str">
        <f>VLOOKUP(C:C,职称信息表!$C$3:$N$172,12,FALSE)</f>
        <v>副高</v>
      </c>
      <c r="H125" s="2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8"/>
      <c r="X125" s="77"/>
      <c r="Y125" s="78"/>
      <c r="Z125" s="78"/>
      <c r="AA125" s="78"/>
      <c r="AB125" s="78"/>
      <c r="AC125" s="78"/>
      <c r="AD125" s="77"/>
      <c r="AE125" s="78"/>
      <c r="AF125" s="78"/>
      <c r="AG125" s="78"/>
      <c r="AH125" s="78"/>
      <c r="AI125" s="77"/>
      <c r="AJ125" s="77"/>
      <c r="AK125" s="78"/>
    </row>
    <row r="126" spans="1:37">
      <c r="A126" s="118">
        <v>1</v>
      </c>
      <c r="B126" s="117" t="s">
        <v>330</v>
      </c>
      <c r="C126" s="79" t="s">
        <v>273</v>
      </c>
      <c r="D126" s="8" t="str">
        <f>VLOOKUP(C:C,职称信息表!$C$3:$D$172,2,FALSE)</f>
        <v>41104</v>
      </c>
      <c r="E126" s="77" t="str">
        <f>VLOOKUP(C:C,职称信息表!C:L,10,FALSE)</f>
        <v>研究员</v>
      </c>
      <c r="F126" s="2" t="str">
        <f>VLOOKUP(C:C,职称信息表!C:M,11,FALSE)</f>
        <v>专任教师</v>
      </c>
      <c r="G126" s="2" t="str">
        <f>VLOOKUP(C:C,职称信息表!$C$3:$N$172,12,FALSE)</f>
        <v>正高</v>
      </c>
      <c r="H126" s="128" t="e">
        <f>VLOOKUP(C126:C272,工作量!C105:J273,8,FALSE)</f>
        <v>#N/A</v>
      </c>
      <c r="I126" s="129" t="e">
        <f>VLOOKUP(C126:C272,工作量!C106:L274,10,FALSE)</f>
        <v>#N/A</v>
      </c>
      <c r="J126" s="77"/>
      <c r="K126" s="77"/>
      <c r="L126" s="77">
        <v>0</v>
      </c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8"/>
      <c r="X126" s="77"/>
      <c r="Y126" s="78"/>
      <c r="Z126" s="78"/>
      <c r="AA126" s="78"/>
      <c r="AB126" s="78"/>
      <c r="AC126" s="78"/>
      <c r="AD126" s="77"/>
      <c r="AE126" s="78"/>
      <c r="AF126" s="78"/>
      <c r="AG126" s="78"/>
      <c r="AH126" s="78"/>
      <c r="AI126" s="77"/>
      <c r="AJ126" s="77"/>
      <c r="AK126" s="78"/>
    </row>
    <row r="127" spans="1:37">
      <c r="A127" s="10">
        <v>1</v>
      </c>
      <c r="B127" s="11" t="s">
        <v>333</v>
      </c>
      <c r="C127" s="79" t="s">
        <v>268</v>
      </c>
      <c r="D127" s="8" t="str">
        <f>VLOOKUP(C:C,职称信息表!$C$3:$D$172,2,FALSE)</f>
        <v>23015</v>
      </c>
      <c r="E127" s="77" t="str">
        <f>VLOOKUP(C:C,职称信息表!C:L,10,FALSE)</f>
        <v>研究员</v>
      </c>
      <c r="F127" s="2" t="str">
        <f>VLOOKUP(C:C,职称信息表!C:M,11,FALSE)</f>
        <v>专任教师</v>
      </c>
      <c r="G127" s="2" t="str">
        <f>VLOOKUP(C:C,职称信息表!$C$3:$N$172,12,FALSE)</f>
        <v>正高</v>
      </c>
      <c r="H127" s="128">
        <f>VLOOKUP(C116:C254,工作量!C102:J270,8,FALSE)</f>
        <v>73.8</v>
      </c>
      <c r="I127" s="129">
        <f>VLOOKUP(C116:C254,工作量!C103:L271,10,FALSE)</f>
        <v>10.587834962028024</v>
      </c>
      <c r="J127" s="77"/>
      <c r="K127" s="77"/>
      <c r="L127" s="77">
        <v>0</v>
      </c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8"/>
      <c r="X127" s="77"/>
      <c r="Y127" s="78"/>
      <c r="Z127" s="78"/>
      <c r="AA127" s="78"/>
      <c r="AB127" s="78"/>
      <c r="AC127" s="78"/>
      <c r="AD127" s="77"/>
      <c r="AE127" s="78"/>
      <c r="AF127" s="78"/>
      <c r="AG127" s="78"/>
      <c r="AH127" s="78"/>
      <c r="AI127" s="77"/>
      <c r="AJ127" s="77"/>
      <c r="AK127" s="78"/>
    </row>
    <row r="128" spans="1:37">
      <c r="A128" s="10">
        <v>5</v>
      </c>
      <c r="B128" s="11" t="s">
        <v>333</v>
      </c>
      <c r="C128" s="79" t="s">
        <v>44</v>
      </c>
      <c r="D128" s="8" t="str">
        <f>VLOOKUP(C:C,职称信息表!$C$3:$D$172,2,FALSE)</f>
        <v>23006</v>
      </c>
      <c r="E128" s="77" t="str">
        <f>VLOOKUP(C:C,职称信息表!C:L,10,FALSE)</f>
        <v>研究员</v>
      </c>
      <c r="F128" s="2" t="str">
        <f>VLOOKUP(C:C,职称信息表!C:M,11,FALSE)</f>
        <v>专任教师</v>
      </c>
      <c r="G128" s="2" t="str">
        <f>VLOOKUP(C:C,职称信息表!$C$3:$N$172,12,FALSE)</f>
        <v>正高</v>
      </c>
      <c r="H128" s="128">
        <f>VLOOKUP(C44:C167,工作量!C105:J273,8,FALSE)</f>
        <v>198.91200000000003</v>
      </c>
      <c r="I128" s="134">
        <f>VLOOKUP(C44:C167,工作量!C106:L274,10,FALSE)</f>
        <v>28.537228021231961</v>
      </c>
      <c r="J128" s="77" t="e">
        <f>VLOOKUP(C44:C167,#REF!,3,FALSE)</f>
        <v>#REF!</v>
      </c>
      <c r="K128" s="77" t="e">
        <f>VLOOKUP(C44:C167,#REF!,3,FALSE)</f>
        <v>#REF!</v>
      </c>
      <c r="L128" s="77" t="e">
        <f>AVERAGE(J128,K128)</f>
        <v>#REF!</v>
      </c>
      <c r="M128" s="77">
        <v>58</v>
      </c>
      <c r="N128" s="134">
        <f>(1.6-M128/132)*62.5</f>
        <v>72.537878787878796</v>
      </c>
      <c r="O128" s="77"/>
      <c r="P128" s="77"/>
      <c r="Q128" s="77">
        <f>O128+P128</f>
        <v>0</v>
      </c>
      <c r="R128" s="77"/>
      <c r="S128" s="77"/>
      <c r="T128" s="77"/>
      <c r="U128" s="77"/>
      <c r="V128" s="77"/>
      <c r="W128" s="78">
        <f>R128+S128+T128+U128+V128</f>
        <v>0</v>
      </c>
      <c r="X128" s="136">
        <f>Q128+W128</f>
        <v>0</v>
      </c>
      <c r="Y128" s="78"/>
      <c r="Z128" s="78"/>
      <c r="AA128" s="78"/>
      <c r="AB128" s="78">
        <f>Y128+Z128+AA128</f>
        <v>0</v>
      </c>
      <c r="AC128" s="78"/>
      <c r="AD128" s="77"/>
      <c r="AE128" s="78"/>
      <c r="AF128" s="78">
        <f>AC128+AD128+AE128</f>
        <v>0</v>
      </c>
      <c r="AG128" s="78"/>
      <c r="AH128" s="78">
        <f>AG128</f>
        <v>0</v>
      </c>
      <c r="AI128" s="136">
        <f>AB128+AF128+AH128</f>
        <v>0</v>
      </c>
      <c r="AJ128" s="5">
        <f>I128+N128+X128+AI128</f>
        <v>101.07510680911076</v>
      </c>
      <c r="AK128" s="78"/>
    </row>
    <row r="129" spans="1:37">
      <c r="A129" s="10">
        <v>1</v>
      </c>
      <c r="B129" s="11" t="s">
        <v>314</v>
      </c>
      <c r="C129" s="79" t="s">
        <v>103</v>
      </c>
      <c r="D129" s="8" t="str">
        <f>VLOOKUP(C:C,职称信息表!$C$3:$D$172,2,FALSE)</f>
        <v>40633</v>
      </c>
      <c r="E129" s="77" t="str">
        <f>VLOOKUP(C:C,职称信息表!C:L,10,FALSE)</f>
        <v>研究员</v>
      </c>
      <c r="F129" s="2" t="str">
        <f>VLOOKUP(C:C,职称信息表!C:M,11,FALSE)</f>
        <v>专任教师</v>
      </c>
      <c r="G129" s="2" t="str">
        <f>VLOOKUP(C:C,职称信息表!$C$3:$N$172,12,FALSE)</f>
        <v>正高</v>
      </c>
      <c r="H129" s="128">
        <f>VLOOKUP(C55:C185,工作量!C30:J198,8,FALSE)</f>
        <v>181</v>
      </c>
      <c r="I129" s="134">
        <f>VLOOKUP(C55:C185,工作量!C31:L199,10,FALSE)</f>
        <v>25.967454310664941</v>
      </c>
      <c r="J129" s="77" t="e">
        <f>VLOOKUP(C55:C185,#REF!,3,FALSE)</f>
        <v>#REF!</v>
      </c>
      <c r="K129" s="77" t="e">
        <f>VLOOKUP(C55:C185,#REF!,3,FALSE)</f>
        <v>#REF!</v>
      </c>
      <c r="L129" s="77" t="e">
        <f>AVERAGE(J129,K129)</f>
        <v>#REF!</v>
      </c>
      <c r="M129" s="77">
        <v>96</v>
      </c>
      <c r="N129" s="134">
        <f>(1.6-M129/132)*62.5</f>
        <v>54.545454545454547</v>
      </c>
      <c r="O129" s="77"/>
      <c r="P129" s="77"/>
      <c r="Q129" s="77">
        <f>O129+P129</f>
        <v>0</v>
      </c>
      <c r="R129" s="77"/>
      <c r="S129" s="77"/>
      <c r="T129" s="77"/>
      <c r="U129" s="77"/>
      <c r="V129" s="77"/>
      <c r="W129" s="78">
        <f>R129+S129+T129+U129+V129</f>
        <v>0</v>
      </c>
      <c r="X129" s="136">
        <f>Q129+W129</f>
        <v>0</v>
      </c>
      <c r="Y129" s="78"/>
      <c r="Z129" s="78"/>
      <c r="AA129" s="78"/>
      <c r="AB129" s="78">
        <f>Y129+Z129+AA129</f>
        <v>0</v>
      </c>
      <c r="AC129" s="78"/>
      <c r="AD129" s="77"/>
      <c r="AE129" s="78"/>
      <c r="AF129" s="78">
        <f>AC129+AD129+AE129</f>
        <v>0</v>
      </c>
      <c r="AG129" s="78"/>
      <c r="AH129" s="78">
        <f>AG129</f>
        <v>0</v>
      </c>
      <c r="AI129" s="136">
        <f>AB129+AF129+AH129</f>
        <v>0</v>
      </c>
      <c r="AJ129" s="5">
        <f>I129+N129+X129+AI129</f>
        <v>80.512908856119481</v>
      </c>
      <c r="AK129" s="78"/>
    </row>
    <row r="130" spans="1:37">
      <c r="A130" s="10">
        <v>12</v>
      </c>
      <c r="B130" s="11" t="s">
        <v>333</v>
      </c>
      <c r="C130" s="79" t="s">
        <v>269</v>
      </c>
      <c r="D130" s="8" t="str">
        <f>VLOOKUP(C:C,职称信息表!$C$3:$D$172,2,FALSE)</f>
        <v>40964</v>
      </c>
      <c r="E130" s="77" t="str">
        <f>VLOOKUP(C:C,职称信息表!C:L,10,FALSE)</f>
        <v>副研究员</v>
      </c>
      <c r="F130" s="2" t="str">
        <f>VLOOKUP(C:C,职称信息表!C:M,11,FALSE)</f>
        <v>专任教师</v>
      </c>
      <c r="G130" s="2" t="str">
        <f>VLOOKUP(C:C,职称信息表!$C$3:$N$172,12,FALSE)</f>
        <v>副高</v>
      </c>
      <c r="H130" s="128">
        <f>VLOOKUP(C119:C258,工作量!C112:J280,8,FALSE)</f>
        <v>80</v>
      </c>
      <c r="I130" s="129">
        <f>VLOOKUP(C119:C258,工作量!C113:L281,10,FALSE)</f>
        <v>11.477327872117099</v>
      </c>
      <c r="J130" s="77"/>
      <c r="K130" s="77"/>
      <c r="L130" s="77">
        <v>0</v>
      </c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8"/>
      <c r="X130" s="77"/>
      <c r="Y130" s="78"/>
      <c r="Z130" s="78"/>
      <c r="AA130" s="78"/>
      <c r="AB130" s="78"/>
      <c r="AC130" s="78"/>
      <c r="AD130" s="77"/>
      <c r="AE130" s="78"/>
      <c r="AF130" s="78"/>
      <c r="AG130" s="78"/>
      <c r="AH130" s="78"/>
      <c r="AI130" s="77"/>
      <c r="AJ130" s="77"/>
      <c r="AK130" s="78"/>
    </row>
    <row r="131" spans="1:37">
      <c r="A131" s="118">
        <v>2</v>
      </c>
      <c r="B131" s="132" t="s">
        <v>316</v>
      </c>
      <c r="C131" s="79" t="s">
        <v>270</v>
      </c>
      <c r="D131" s="8" t="str">
        <f>VLOOKUP(C:C,职称信息表!$C$3:$D$172,2,FALSE)</f>
        <v>40919</v>
      </c>
      <c r="E131" s="77" t="str">
        <f>VLOOKUP(C:C,职称信息表!C:L,10,FALSE)</f>
        <v>副研究员</v>
      </c>
      <c r="F131" s="2" t="str">
        <f>VLOOKUP(C:C,职称信息表!C:M,11,FALSE)</f>
        <v>专任教师</v>
      </c>
      <c r="G131" s="2" t="str">
        <f>VLOOKUP(C:C,职称信息表!$C$3:$N$172,12,FALSE)</f>
        <v>副高</v>
      </c>
      <c r="H131" s="128" t="e">
        <f>VLOOKUP(C131:C267,工作量!C181:J349,8,FALSE)</f>
        <v>#N/A</v>
      </c>
      <c r="I131" s="129" t="e">
        <f>VLOOKUP(C131:C267,工作量!C182:L350,10,FALSE)</f>
        <v>#N/A</v>
      </c>
      <c r="J131" s="77" t="e">
        <f>VLOOKUP(C131:C267,#REF!,3,FALSE)</f>
        <v>#REF!</v>
      </c>
      <c r="K131" s="77" t="e">
        <f>VLOOKUP(C131:C267,#REF!,3,FALSE)</f>
        <v>#REF!</v>
      </c>
      <c r="L131" s="77" t="e">
        <f>AVERAGE(J131,K131)</f>
        <v>#REF!</v>
      </c>
      <c r="M131" s="77">
        <v>86</v>
      </c>
      <c r="N131" s="129">
        <f>(1.6-M131/132)*62.5</f>
        <v>59.280303030303038</v>
      </c>
      <c r="O131" s="77"/>
      <c r="P131" s="77"/>
      <c r="Q131" s="77"/>
      <c r="R131" s="77"/>
      <c r="S131" s="77"/>
      <c r="T131" s="77"/>
      <c r="U131" s="77"/>
      <c r="V131" s="77"/>
      <c r="W131" s="78"/>
      <c r="X131" s="77"/>
      <c r="Y131" s="78"/>
      <c r="Z131" s="78"/>
      <c r="AA131" s="78"/>
      <c r="AB131" s="78"/>
      <c r="AC131" s="78"/>
      <c r="AD131" s="77"/>
      <c r="AE131" s="78"/>
      <c r="AF131" s="78"/>
      <c r="AG131" s="78"/>
      <c r="AH131" s="78"/>
      <c r="AI131" s="77"/>
      <c r="AJ131" s="77"/>
      <c r="AK131" s="78"/>
    </row>
    <row r="132" spans="1:37">
      <c r="A132" s="10">
        <v>2</v>
      </c>
      <c r="B132" s="11" t="s">
        <v>331</v>
      </c>
      <c r="C132" s="79" t="s">
        <v>272</v>
      </c>
      <c r="D132" s="8" t="str">
        <f>VLOOKUP(C:C,职称信息表!$C$3:$D$172,2,FALSE)</f>
        <v>40113</v>
      </c>
      <c r="E132" s="77" t="str">
        <f>VLOOKUP(C:C,职称信息表!C:L,10,FALSE)</f>
        <v>教授级高工</v>
      </c>
      <c r="F132" s="2" t="str">
        <f>VLOOKUP(C:C,职称信息表!C:M,11,FALSE)</f>
        <v>专任教师</v>
      </c>
      <c r="G132" s="2" t="str">
        <f>VLOOKUP(C:C,职称信息表!$C$3:$N$172,12,FALSE)</f>
        <v>正高</v>
      </c>
      <c r="H132" s="128">
        <f>VLOOKUP(C102:C239,工作量!C91:J259,8,FALSE)</f>
        <v>0</v>
      </c>
      <c r="I132" s="134">
        <f>VLOOKUP(C102:C239,工作量!C92:L260,10,FALSE)</f>
        <v>0</v>
      </c>
      <c r="J132" s="77"/>
      <c r="K132" s="77"/>
      <c r="L132" s="77">
        <v>0</v>
      </c>
      <c r="M132" s="77">
        <v>119</v>
      </c>
      <c r="N132" s="134">
        <f>(1.6-M132/132)*62.5</f>
        <v>43.655303030303038</v>
      </c>
      <c r="O132" s="77"/>
      <c r="P132" s="77"/>
      <c r="Q132" s="77">
        <f>O132+P132</f>
        <v>0</v>
      </c>
      <c r="R132" s="77"/>
      <c r="S132" s="77"/>
      <c r="T132" s="77"/>
      <c r="U132" s="77"/>
      <c r="V132" s="77"/>
      <c r="W132" s="78">
        <f>R132+S132+T132+U132+V132</f>
        <v>0</v>
      </c>
      <c r="X132" s="136">
        <f>Q132+W132</f>
        <v>0</v>
      </c>
      <c r="Y132" s="78"/>
      <c r="Z132" s="78"/>
      <c r="AA132" s="78"/>
      <c r="AB132" s="78">
        <f>Y132+Z132+AA132</f>
        <v>0</v>
      </c>
      <c r="AC132" s="78"/>
      <c r="AD132" s="77"/>
      <c r="AE132" s="78"/>
      <c r="AF132" s="78">
        <f>AC132+AD132+AE132</f>
        <v>0</v>
      </c>
      <c r="AG132" s="78"/>
      <c r="AH132" s="78">
        <f>AG132</f>
        <v>0</v>
      </c>
      <c r="AI132" s="136">
        <f>AB132+AF132+AH132</f>
        <v>0</v>
      </c>
      <c r="AJ132" s="5">
        <f>I132+N132+X132+AI132</f>
        <v>43.655303030303038</v>
      </c>
      <c r="AK132" s="78"/>
    </row>
    <row r="133" spans="1:37">
      <c r="A133" s="10">
        <v>17</v>
      </c>
      <c r="B133" s="11" t="s">
        <v>328</v>
      </c>
      <c r="C133" s="79" t="s">
        <v>285</v>
      </c>
      <c r="D133" s="8">
        <f>VLOOKUP(C:C,职称信息表!$C$3:$D$172,2,FALSE)</f>
        <v>41788</v>
      </c>
      <c r="E133" s="77">
        <f>VLOOKUP(C:C,职称信息表!C:L,10,FALSE)</f>
        <v>0</v>
      </c>
      <c r="F133" s="2" t="str">
        <f>VLOOKUP(C:C,职称信息表!C:M,11,FALSE)</f>
        <v>专任教师</v>
      </c>
      <c r="G133" s="2" t="str">
        <f>VLOOKUP(C:C,职称信息表!$C$3:$N$172,12,FALSE)</f>
        <v>副高</v>
      </c>
      <c r="H133" s="2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8"/>
      <c r="X133" s="77"/>
      <c r="Y133" s="78"/>
      <c r="Z133" s="78"/>
      <c r="AA133" s="78"/>
      <c r="AB133" s="78"/>
      <c r="AC133" s="78"/>
      <c r="AD133" s="77"/>
      <c r="AE133" s="78"/>
      <c r="AF133" s="78"/>
      <c r="AG133" s="78"/>
      <c r="AH133" s="78"/>
      <c r="AI133" s="77"/>
      <c r="AJ133" s="77"/>
      <c r="AK133" s="78"/>
    </row>
    <row r="134" spans="1:37">
      <c r="A134" s="10">
        <v>16</v>
      </c>
      <c r="B134" s="11" t="s">
        <v>340</v>
      </c>
      <c r="C134" s="79" t="s">
        <v>342</v>
      </c>
      <c r="D134" s="8" t="e">
        <f>VLOOKUP(C:C,职称信息表!$C$3:$D$172,2,FALSE)</f>
        <v>#N/A</v>
      </c>
      <c r="E134" s="77" t="e">
        <f>VLOOKUP(C:C,职称信息表!C:L,10,FALSE)</f>
        <v>#N/A</v>
      </c>
      <c r="F134" s="2" t="e">
        <f>VLOOKUP(C:C,职称信息表!C:M,11,FALSE)</f>
        <v>#N/A</v>
      </c>
      <c r="G134" s="2" t="e">
        <f>VLOOKUP(C:C,职称信息表!$C$3:$N$172,12,FALSE)</f>
        <v>#N/A</v>
      </c>
      <c r="H134" s="2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8"/>
      <c r="X134" s="77"/>
      <c r="Y134" s="78"/>
      <c r="Z134" s="78"/>
      <c r="AA134" s="78"/>
      <c r="AB134" s="78"/>
      <c r="AC134" s="78"/>
      <c r="AD134" s="77"/>
      <c r="AE134" s="78"/>
      <c r="AF134" s="78"/>
      <c r="AG134" s="78"/>
      <c r="AH134" s="78"/>
      <c r="AI134" s="77"/>
      <c r="AJ134" s="77"/>
      <c r="AK134" s="78"/>
    </row>
    <row r="135" spans="1:37">
      <c r="A135" s="10">
        <v>7</v>
      </c>
      <c r="B135" s="11" t="s">
        <v>316</v>
      </c>
      <c r="C135" s="79" t="s">
        <v>319</v>
      </c>
      <c r="D135" s="8" t="e">
        <f>VLOOKUP(C:C,职称信息表!$C$3:$D$172,2,FALSE)</f>
        <v>#N/A</v>
      </c>
      <c r="E135" s="77" t="e">
        <f>VLOOKUP(C:C,职称信息表!C:L,10,FALSE)</f>
        <v>#N/A</v>
      </c>
      <c r="F135" s="2" t="e">
        <f>VLOOKUP(C:C,职称信息表!C:M,11,FALSE)</f>
        <v>#N/A</v>
      </c>
      <c r="G135" s="2" t="e">
        <f>VLOOKUP(C:C,职称信息表!$C$3:$N$172,12,FALSE)</f>
        <v>#N/A</v>
      </c>
      <c r="H135" s="2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8"/>
      <c r="X135" s="77"/>
      <c r="Y135" s="78"/>
      <c r="Z135" s="78"/>
      <c r="AA135" s="78"/>
      <c r="AB135" s="78"/>
      <c r="AC135" s="78"/>
      <c r="AD135" s="77"/>
      <c r="AE135" s="78"/>
      <c r="AF135" s="78"/>
      <c r="AG135" s="78"/>
      <c r="AH135" s="78"/>
      <c r="AI135" s="77"/>
      <c r="AJ135" s="77"/>
      <c r="AK135" s="78"/>
    </row>
    <row r="136" spans="1:37">
      <c r="A136" s="10">
        <v>8</v>
      </c>
      <c r="B136" s="11" t="s">
        <v>316</v>
      </c>
      <c r="C136" s="79" t="s">
        <v>320</v>
      </c>
      <c r="D136" s="8" t="e">
        <f>VLOOKUP(C:C,职称信息表!$C$3:$D$172,2,FALSE)</f>
        <v>#N/A</v>
      </c>
      <c r="E136" s="77" t="e">
        <f>VLOOKUP(C:C,职称信息表!C:L,10,FALSE)</f>
        <v>#N/A</v>
      </c>
      <c r="F136" s="2" t="e">
        <f>VLOOKUP(C:C,职称信息表!C:M,11,FALSE)</f>
        <v>#N/A</v>
      </c>
      <c r="G136" s="2" t="e">
        <f>VLOOKUP(C:C,职称信息表!$C$3:$N$172,12,FALSE)</f>
        <v>#N/A</v>
      </c>
      <c r="H136" s="2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8"/>
      <c r="X136" s="77"/>
      <c r="Y136" s="78"/>
      <c r="Z136" s="78"/>
      <c r="AA136" s="78"/>
      <c r="AB136" s="78"/>
      <c r="AC136" s="78"/>
      <c r="AD136" s="77"/>
      <c r="AE136" s="78"/>
      <c r="AF136" s="78"/>
      <c r="AG136" s="78"/>
      <c r="AH136" s="78"/>
      <c r="AI136" s="77"/>
      <c r="AJ136" s="77"/>
      <c r="AK136" s="78"/>
    </row>
    <row r="137" spans="1:37">
      <c r="A137" s="10">
        <v>14</v>
      </c>
      <c r="B137" s="11" t="s">
        <v>321</v>
      </c>
      <c r="C137" s="79" t="s">
        <v>322</v>
      </c>
      <c r="D137" s="8" t="e">
        <f>VLOOKUP(C:C,职称信息表!$C$3:$D$172,2,FALSE)</f>
        <v>#N/A</v>
      </c>
      <c r="E137" s="77" t="e">
        <f>VLOOKUP(C:C,职称信息表!C:L,10,FALSE)</f>
        <v>#N/A</v>
      </c>
      <c r="F137" s="2" t="e">
        <f>VLOOKUP(C:C,职称信息表!C:M,11,FALSE)</f>
        <v>#N/A</v>
      </c>
      <c r="G137" s="2" t="e">
        <f>VLOOKUP(C:C,职称信息表!$C$3:$N$172,12,FALSE)</f>
        <v>#N/A</v>
      </c>
      <c r="H137" s="2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8"/>
      <c r="X137" s="77"/>
      <c r="Y137" s="78"/>
      <c r="Z137" s="78"/>
      <c r="AA137" s="78"/>
      <c r="AB137" s="78"/>
      <c r="AC137" s="78"/>
      <c r="AD137" s="77"/>
      <c r="AE137" s="78"/>
      <c r="AF137" s="78"/>
      <c r="AG137" s="78"/>
      <c r="AH137" s="78"/>
      <c r="AI137" s="77"/>
      <c r="AJ137" s="77"/>
      <c r="AK137" s="78"/>
    </row>
    <row r="138" spans="1:37">
      <c r="A138" s="10">
        <v>15</v>
      </c>
      <c r="B138" s="11" t="s">
        <v>321</v>
      </c>
      <c r="C138" s="79" t="s">
        <v>323</v>
      </c>
      <c r="D138" s="8" t="e">
        <f>VLOOKUP(C:C,职称信息表!$C$3:$D$172,2,FALSE)</f>
        <v>#N/A</v>
      </c>
      <c r="E138" s="77" t="e">
        <f>VLOOKUP(C:C,职称信息表!C:L,10,FALSE)</f>
        <v>#N/A</v>
      </c>
      <c r="F138" s="2" t="e">
        <f>VLOOKUP(C:C,职称信息表!C:M,11,FALSE)</f>
        <v>#N/A</v>
      </c>
      <c r="G138" s="2" t="e">
        <f>VLOOKUP(C:C,职称信息表!$C$3:$N$172,12,FALSE)</f>
        <v>#N/A</v>
      </c>
      <c r="H138" s="2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8"/>
      <c r="X138" s="77"/>
      <c r="Y138" s="78"/>
      <c r="Z138" s="78"/>
      <c r="AA138" s="78"/>
      <c r="AB138" s="78"/>
      <c r="AC138" s="78"/>
      <c r="AD138" s="77"/>
      <c r="AE138" s="78"/>
      <c r="AF138" s="78"/>
      <c r="AG138" s="78"/>
      <c r="AH138" s="78"/>
      <c r="AI138" s="77"/>
      <c r="AJ138" s="77"/>
      <c r="AK138" s="78"/>
    </row>
    <row r="139" spans="1:37">
      <c r="A139" s="10">
        <v>16</v>
      </c>
      <c r="B139" s="11" t="s">
        <v>321</v>
      </c>
      <c r="C139" s="79" t="s">
        <v>324</v>
      </c>
      <c r="D139" s="8" t="e">
        <f>VLOOKUP(C:C,职称信息表!$C$3:$D$172,2,FALSE)</f>
        <v>#N/A</v>
      </c>
      <c r="E139" s="77" t="e">
        <f>VLOOKUP(C:C,职称信息表!C:L,10,FALSE)</f>
        <v>#N/A</v>
      </c>
      <c r="F139" s="2" t="e">
        <f>VLOOKUP(C:C,职称信息表!C:M,11,FALSE)</f>
        <v>#N/A</v>
      </c>
      <c r="G139" s="2" t="e">
        <f>VLOOKUP(C:C,职称信息表!$C$3:$N$172,12,FALSE)</f>
        <v>#N/A</v>
      </c>
      <c r="H139" s="2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8"/>
      <c r="X139" s="77"/>
      <c r="Y139" s="78"/>
      <c r="Z139" s="78"/>
      <c r="AA139" s="78"/>
      <c r="AB139" s="78"/>
      <c r="AC139" s="78"/>
      <c r="AD139" s="77"/>
      <c r="AE139" s="78"/>
      <c r="AF139" s="78"/>
      <c r="AG139" s="78"/>
      <c r="AH139" s="78"/>
      <c r="AI139" s="77"/>
      <c r="AJ139" s="77"/>
      <c r="AK139" s="78"/>
    </row>
    <row r="140" spans="1:37">
      <c r="A140" s="10">
        <v>17</v>
      </c>
      <c r="B140" s="11" t="s">
        <v>321</v>
      </c>
      <c r="C140" s="79" t="s">
        <v>325</v>
      </c>
      <c r="D140" s="8" t="e">
        <f>VLOOKUP(C:C,职称信息表!$C$3:$D$172,2,FALSE)</f>
        <v>#N/A</v>
      </c>
      <c r="E140" s="77" t="e">
        <f>VLOOKUP(C:C,职称信息表!C:L,10,FALSE)</f>
        <v>#N/A</v>
      </c>
      <c r="F140" s="2" t="e">
        <f>VLOOKUP(C:C,职称信息表!C:M,11,FALSE)</f>
        <v>#N/A</v>
      </c>
      <c r="G140" s="2" t="e">
        <f>VLOOKUP(C:C,职称信息表!$C$3:$N$172,12,FALSE)</f>
        <v>#N/A</v>
      </c>
      <c r="H140" s="2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8"/>
      <c r="X140" s="77"/>
      <c r="Y140" s="78"/>
      <c r="Z140" s="78"/>
      <c r="AA140" s="78"/>
      <c r="AB140" s="78"/>
      <c r="AC140" s="78"/>
      <c r="AD140" s="77"/>
      <c r="AE140" s="78"/>
      <c r="AF140" s="78"/>
      <c r="AG140" s="78"/>
      <c r="AH140" s="78"/>
      <c r="AI140" s="77"/>
      <c r="AJ140" s="77"/>
      <c r="AK140" s="78"/>
    </row>
    <row r="141" spans="1:37" ht="15" customHeight="1">
      <c r="A141" s="10">
        <v>18</v>
      </c>
      <c r="B141" s="11" t="s">
        <v>321</v>
      </c>
      <c r="C141" s="79" t="s">
        <v>326</v>
      </c>
      <c r="D141" s="8" t="e">
        <f>VLOOKUP(C:C,职称信息表!$C$3:$D$172,2,FALSE)</f>
        <v>#N/A</v>
      </c>
      <c r="E141" s="77" t="e">
        <f>VLOOKUP(C:C,职称信息表!C:L,10,FALSE)</f>
        <v>#N/A</v>
      </c>
      <c r="F141" s="2" t="e">
        <f>VLOOKUP(C:C,职称信息表!C:M,11,FALSE)</f>
        <v>#N/A</v>
      </c>
      <c r="G141" s="2" t="e">
        <f>VLOOKUP(C:C,职称信息表!$C$3:$N$172,12,FALSE)</f>
        <v>#N/A</v>
      </c>
      <c r="H141" s="2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8"/>
      <c r="X141" s="77"/>
      <c r="Y141" s="78"/>
      <c r="Z141" s="78"/>
      <c r="AA141" s="78"/>
      <c r="AB141" s="78"/>
      <c r="AC141" s="78"/>
      <c r="AD141" s="77"/>
      <c r="AE141" s="78"/>
      <c r="AF141" s="78"/>
      <c r="AG141" s="78"/>
      <c r="AH141" s="78"/>
      <c r="AI141" s="77"/>
      <c r="AJ141" s="77"/>
      <c r="AK141" s="78"/>
    </row>
    <row r="142" spans="1:37">
      <c r="A142" s="10">
        <v>18</v>
      </c>
      <c r="B142" s="11" t="s">
        <v>344</v>
      </c>
      <c r="C142" s="79" t="s">
        <v>350</v>
      </c>
      <c r="D142" s="8" t="e">
        <f>VLOOKUP(C:C,职称信息表!$C$3:$D$172,2,FALSE)</f>
        <v>#N/A</v>
      </c>
      <c r="E142" s="77" t="e">
        <f>VLOOKUP(C:C,职称信息表!C:L,10,FALSE)</f>
        <v>#N/A</v>
      </c>
      <c r="F142" s="2" t="e">
        <f>VLOOKUP(C:C,职称信息表!C:M,11,FALSE)</f>
        <v>#N/A</v>
      </c>
      <c r="G142" s="2" t="e">
        <f>VLOOKUP(C:C,职称信息表!$C$3:$N$172,12,FALSE)</f>
        <v>#N/A</v>
      </c>
      <c r="H142" s="2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8"/>
      <c r="X142" s="77"/>
      <c r="Y142" s="78"/>
      <c r="Z142" s="78"/>
      <c r="AA142" s="78"/>
      <c r="AB142" s="78"/>
      <c r="AC142" s="78"/>
      <c r="AD142" s="77"/>
      <c r="AE142" s="78"/>
      <c r="AF142" s="78"/>
      <c r="AG142" s="78"/>
      <c r="AH142" s="78"/>
      <c r="AI142" s="77"/>
      <c r="AJ142" s="77"/>
      <c r="AK142" s="78"/>
    </row>
    <row r="143" spans="1:37">
      <c r="A143" s="10">
        <v>5</v>
      </c>
      <c r="B143" s="11" t="s">
        <v>344</v>
      </c>
      <c r="C143" s="79" t="s">
        <v>346</v>
      </c>
      <c r="D143" s="8" t="str">
        <f>VLOOKUP(C:C,职称信息表!$C$3:$D$172,2,FALSE)</f>
        <v>41883</v>
      </c>
      <c r="E143" s="77">
        <f>VLOOKUP(C:C,职称信息表!C:L,10,FALSE)</f>
        <v>0</v>
      </c>
      <c r="F143" s="2" t="str">
        <f>VLOOKUP(C:C,职称信息表!C:M,11,FALSE)</f>
        <v>专任教师</v>
      </c>
      <c r="G143" s="2">
        <f>VLOOKUP(C:C,职称信息表!$C$3:$N$172,12,FALSE)</f>
        <v>0</v>
      </c>
      <c r="H143" s="2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8"/>
      <c r="X143" s="77"/>
      <c r="Y143" s="78"/>
      <c r="Z143" s="78"/>
      <c r="AA143" s="78"/>
      <c r="AB143" s="78"/>
      <c r="AC143" s="78"/>
      <c r="AD143" s="77"/>
      <c r="AE143" s="78"/>
      <c r="AF143" s="78"/>
      <c r="AG143" s="78"/>
      <c r="AH143" s="78"/>
      <c r="AI143" s="77"/>
      <c r="AJ143" s="77"/>
      <c r="AK143" s="78"/>
    </row>
    <row r="144" spans="1:37">
      <c r="A144" s="10">
        <v>1</v>
      </c>
      <c r="B144" s="11" t="s">
        <v>344</v>
      </c>
      <c r="C144" s="79" t="s">
        <v>345</v>
      </c>
      <c r="D144" s="8" t="str">
        <f>VLOOKUP(C:C,职称信息表!$C$3:$D$172,2,FALSE)</f>
        <v>41911</v>
      </c>
      <c r="E144" s="77">
        <f>VLOOKUP(C:C,职称信息表!C:L,10,FALSE)</f>
        <v>0</v>
      </c>
      <c r="F144" s="2" t="str">
        <f>VLOOKUP(C:C,职称信息表!C:M,11,FALSE)</f>
        <v>专任教师</v>
      </c>
      <c r="G144" s="2">
        <f>VLOOKUP(C:C,职称信息表!$C$3:$N$172,12,FALSE)</f>
        <v>0</v>
      </c>
      <c r="H144" s="2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8"/>
      <c r="X144" s="77"/>
      <c r="Y144" s="78"/>
      <c r="Z144" s="78"/>
      <c r="AA144" s="78"/>
      <c r="AB144" s="78"/>
      <c r="AC144" s="78"/>
      <c r="AD144" s="77"/>
      <c r="AE144" s="78"/>
      <c r="AF144" s="78"/>
      <c r="AG144" s="78"/>
      <c r="AH144" s="78"/>
      <c r="AI144" s="77"/>
      <c r="AJ144" s="77"/>
      <c r="AK144" s="78"/>
    </row>
    <row r="145" spans="1:37">
      <c r="A145" s="10">
        <v>16</v>
      </c>
      <c r="B145" s="11" t="s">
        <v>344</v>
      </c>
      <c r="C145" s="79" t="s">
        <v>348</v>
      </c>
      <c r="D145" s="8" t="str">
        <f>VLOOKUP(C:C,职称信息表!$C$3:$D$172,2,FALSE)</f>
        <v>41885</v>
      </c>
      <c r="E145" s="77">
        <f>VLOOKUP(C:C,职称信息表!C:L,10,FALSE)</f>
        <v>0</v>
      </c>
      <c r="F145" s="2" t="str">
        <f>VLOOKUP(C:C,职称信息表!C:M,11,FALSE)</f>
        <v>专任教师</v>
      </c>
      <c r="G145" s="2">
        <f>VLOOKUP(C:C,职称信息表!$C$3:$N$172,12,FALSE)</f>
        <v>0</v>
      </c>
      <c r="H145" s="2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8"/>
      <c r="X145" s="77"/>
      <c r="Y145" s="78"/>
      <c r="Z145" s="78"/>
      <c r="AA145" s="78"/>
      <c r="AB145" s="78"/>
      <c r="AC145" s="78"/>
      <c r="AD145" s="77"/>
      <c r="AE145" s="78"/>
      <c r="AF145" s="78"/>
      <c r="AG145" s="78"/>
      <c r="AH145" s="78"/>
      <c r="AI145" s="77"/>
      <c r="AJ145" s="77"/>
      <c r="AK145" s="78"/>
    </row>
    <row r="146" spans="1:37">
      <c r="A146" s="10">
        <v>17</v>
      </c>
      <c r="B146" s="11" t="s">
        <v>344</v>
      </c>
      <c r="C146" s="79" t="s">
        <v>349</v>
      </c>
      <c r="D146" s="8" t="str">
        <f>VLOOKUP(C:C,职称信息表!$C$3:$D$172,2,FALSE)</f>
        <v>41890</v>
      </c>
      <c r="E146" s="77">
        <f>VLOOKUP(C:C,职称信息表!C:L,10,FALSE)</f>
        <v>0</v>
      </c>
      <c r="F146" s="2" t="str">
        <f>VLOOKUP(C:C,职称信息表!C:M,11,FALSE)</f>
        <v>专任教师</v>
      </c>
      <c r="G146" s="2" t="str">
        <f>VLOOKUP(C:C,职称信息表!$C$3:$N$172,12,FALSE)</f>
        <v>高级</v>
      </c>
      <c r="H146" s="2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8"/>
      <c r="X146" s="77"/>
      <c r="Y146" s="78"/>
      <c r="Z146" s="78"/>
      <c r="AA146" s="78"/>
      <c r="AB146" s="78"/>
      <c r="AC146" s="78"/>
      <c r="AD146" s="77"/>
      <c r="AE146" s="78"/>
      <c r="AF146" s="78"/>
      <c r="AG146" s="78"/>
      <c r="AH146" s="78"/>
      <c r="AI146" s="77"/>
      <c r="AJ146" s="77"/>
      <c r="AK146" s="78"/>
    </row>
    <row r="147" spans="1:37">
      <c r="A147" s="10">
        <v>1</v>
      </c>
      <c r="B147" s="11" t="s">
        <v>328</v>
      </c>
      <c r="C147" s="79" t="s">
        <v>21</v>
      </c>
      <c r="D147" s="8" t="e">
        <f>VLOOKUP(C:C,职称信息表!$C$3:$D$172,2,FALSE)</f>
        <v>#N/A</v>
      </c>
      <c r="E147" s="77" t="e">
        <f>VLOOKUP(C:C,职称信息表!C:L,10,FALSE)</f>
        <v>#N/A</v>
      </c>
      <c r="F147" s="2" t="e">
        <f>VLOOKUP(C:C,职称信息表!C:M,11,FALSE)</f>
        <v>#N/A</v>
      </c>
      <c r="G147" s="2" t="e">
        <f>VLOOKUP(C:C,职称信息表!$C$3:$N$172,12,FALSE)</f>
        <v>#N/A</v>
      </c>
      <c r="H147" s="2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8"/>
      <c r="X147" s="77"/>
      <c r="Y147" s="78"/>
      <c r="Z147" s="78"/>
      <c r="AA147" s="78"/>
      <c r="AB147" s="78"/>
      <c r="AC147" s="78"/>
      <c r="AD147" s="77"/>
      <c r="AE147" s="78"/>
      <c r="AF147" s="78"/>
      <c r="AG147" s="78"/>
      <c r="AH147" s="78"/>
      <c r="AI147" s="77"/>
      <c r="AJ147" s="77"/>
      <c r="AK147" s="78"/>
    </row>
    <row r="148" spans="1:37">
      <c r="A148" s="10">
        <v>7</v>
      </c>
      <c r="B148" s="11" t="s">
        <v>344</v>
      </c>
      <c r="C148" s="79" t="s">
        <v>347</v>
      </c>
      <c r="D148" s="8" t="str">
        <f>VLOOKUP(C:C,职称信息表!$C$3:$D$172,2,FALSE)</f>
        <v>41919</v>
      </c>
      <c r="E148" s="77" t="str">
        <f>VLOOKUP(C:C,职称信息表!C:L,10,FALSE)</f>
        <v>讲师</v>
      </c>
      <c r="F148" s="2" t="str">
        <f>VLOOKUP(C:C,职称信息表!C:M,11,FALSE)</f>
        <v>专任教师</v>
      </c>
      <c r="G148" s="2">
        <f>VLOOKUP(C:C,职称信息表!$C$3:$N$172,12,FALSE)</f>
        <v>0</v>
      </c>
      <c r="H148" s="128">
        <f>VLOOKUP(C122:C262,工作量!C133:J301,8,FALSE)</f>
        <v>0</v>
      </c>
      <c r="I148" s="129">
        <f>VLOOKUP(C122:C262,工作量!C134:L302,10,FALSE)</f>
        <v>0</v>
      </c>
      <c r="J148" s="77"/>
      <c r="K148" s="77"/>
      <c r="L148" s="77">
        <v>0</v>
      </c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8"/>
      <c r="X148" s="77"/>
      <c r="Y148" s="78"/>
      <c r="Z148" s="78"/>
      <c r="AA148" s="78"/>
      <c r="AB148" s="78"/>
      <c r="AC148" s="78"/>
      <c r="AD148" s="77"/>
      <c r="AE148" s="78"/>
      <c r="AF148" s="78"/>
      <c r="AG148" s="78"/>
      <c r="AH148" s="78"/>
      <c r="AI148" s="77"/>
      <c r="AJ148" s="77"/>
      <c r="AK148" s="78"/>
    </row>
    <row r="149" spans="1:37">
      <c r="A149" s="10">
        <v>6</v>
      </c>
      <c r="B149" s="11" t="s">
        <v>331</v>
      </c>
      <c r="C149" s="79" t="s">
        <v>66</v>
      </c>
      <c r="D149" s="8" t="str">
        <f>VLOOKUP(C:C,职称信息表!$C$3:$D$172,2,FALSE)</f>
        <v>40153</v>
      </c>
      <c r="E149" s="77" t="str">
        <f>VLOOKUP(C:C,职称信息表!C:L,10,FALSE)</f>
        <v>讲师</v>
      </c>
      <c r="F149" s="2" t="str">
        <f>VLOOKUP(C:C,职称信息表!C:M,11,FALSE)</f>
        <v>专任教师</v>
      </c>
      <c r="G149" s="2" t="str">
        <f>VLOOKUP(C:C,职称信息表!$C$3:$N$172,12,FALSE)</f>
        <v>中级</v>
      </c>
      <c r="H149" s="128">
        <f>VLOOKUP(C41:C163,工作量!C95:J263,8,FALSE)</f>
        <v>585.4</v>
      </c>
      <c r="I149" s="129">
        <f>VLOOKUP(C41:C163,工作量!C96:L264,10,FALSE)</f>
        <v>83.985346704216866</v>
      </c>
      <c r="J149" s="77"/>
      <c r="K149" s="77" t="e">
        <f>VLOOKUP(C41:C163,#REF!,3,FALSE)</f>
        <v>#REF!</v>
      </c>
      <c r="L149" s="77" t="e">
        <f>AVERAGE(J149,K149)</f>
        <v>#REF!</v>
      </c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8"/>
      <c r="X149" s="77"/>
      <c r="Y149" s="78"/>
      <c r="Z149" s="78"/>
      <c r="AA149" s="78"/>
      <c r="AB149" s="78"/>
      <c r="AC149" s="78"/>
      <c r="AD149" s="77"/>
      <c r="AE149" s="78"/>
      <c r="AF149" s="78"/>
      <c r="AG149" s="78"/>
      <c r="AH149" s="78"/>
      <c r="AI149" s="77"/>
      <c r="AJ149" s="77"/>
      <c r="AK149" s="131" t="s">
        <v>1134</v>
      </c>
    </row>
    <row r="150" spans="1:37">
      <c r="A150" s="10">
        <v>5</v>
      </c>
      <c r="B150" s="11" t="s">
        <v>307</v>
      </c>
      <c r="C150" s="79" t="s">
        <v>249</v>
      </c>
      <c r="D150" s="8" t="str">
        <f>VLOOKUP(C:C,职称信息表!$C$3:$D$172,2,FALSE)</f>
        <v>41722</v>
      </c>
      <c r="E150" s="77" t="str">
        <f>VLOOKUP(C:C,职称信息表!C:L,10,FALSE)</f>
        <v>校聘副研究员</v>
      </c>
      <c r="F150" s="2" t="str">
        <f>VLOOKUP(C:C,职称信息表!C:M,11,FALSE)</f>
        <v>专任教师</v>
      </c>
      <c r="G150" s="2" t="str">
        <f>VLOOKUP(C:C,职称信息表!$C$3:$N$172,12,FALSE)</f>
        <v>副高</v>
      </c>
      <c r="H150" s="128">
        <f>VLOOKUP(C85:C216,工作量!C14:J182,8,FALSE)</f>
        <v>229</v>
      </c>
      <c r="I150" s="129">
        <f>VLOOKUP(C85:C216,工作量!C15:L183,10,FALSE)</f>
        <v>32.853851033935193</v>
      </c>
      <c r="J150" s="77" t="e">
        <f>VLOOKUP(C85:C216,#REF!,3,FALSE)</f>
        <v>#REF!</v>
      </c>
      <c r="K150" s="77"/>
      <c r="L150" s="77" t="e">
        <f>AVERAGE(J150,K150)</f>
        <v>#REF!</v>
      </c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8"/>
      <c r="X150" s="77"/>
      <c r="Y150" s="78"/>
      <c r="Z150" s="78"/>
      <c r="AA150" s="78"/>
      <c r="AB150" s="78"/>
      <c r="AC150" s="78"/>
      <c r="AD150" s="77"/>
      <c r="AE150" s="78"/>
      <c r="AF150" s="78"/>
      <c r="AG150" s="78"/>
      <c r="AH150" s="78"/>
      <c r="AI150" s="77"/>
      <c r="AJ150" s="77"/>
      <c r="AK150" s="131" t="s">
        <v>1135</v>
      </c>
    </row>
    <row r="151" spans="1:37">
      <c r="A151" s="10">
        <v>2</v>
      </c>
      <c r="B151" s="11" t="s">
        <v>310</v>
      </c>
      <c r="C151" s="79" t="s">
        <v>131</v>
      </c>
      <c r="D151" s="8" t="str">
        <f>VLOOKUP(C:C,职称信息表!$C$3:$D$172,2,FALSE)</f>
        <v>41081</v>
      </c>
      <c r="E151" s="77" t="str">
        <f>VLOOKUP(C:C,职称信息表!C:L,10,FALSE)</f>
        <v>副教授</v>
      </c>
      <c r="F151" s="2" t="str">
        <f>VLOOKUP(C:C,职称信息表!C:M,11,FALSE)</f>
        <v>专任教师</v>
      </c>
      <c r="G151" s="2" t="str">
        <f>VLOOKUP(C:C,职称信息表!$C$3:$N$172,12,FALSE)</f>
        <v>副高</v>
      </c>
      <c r="H151" s="128">
        <f>VLOOKUP(C109:C244,工作量!C21:J189,8,FALSE)</f>
        <v>346</v>
      </c>
      <c r="I151" s="129">
        <f>VLOOKUP(C109:C244,工作量!C22:L190,10,FALSE)</f>
        <v>49.639443046906457</v>
      </c>
      <c r="J151" s="77"/>
      <c r="K151" s="77"/>
      <c r="L151" s="77">
        <v>0</v>
      </c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8"/>
      <c r="X151" s="77"/>
      <c r="Y151" s="78"/>
      <c r="Z151" s="78"/>
      <c r="AA151" s="78"/>
      <c r="AB151" s="78"/>
      <c r="AC151" s="78"/>
      <c r="AD151" s="77"/>
      <c r="AE151" s="78"/>
      <c r="AF151" s="78"/>
      <c r="AG151" s="78"/>
      <c r="AH151" s="78"/>
      <c r="AI151" s="77"/>
      <c r="AJ151" s="77"/>
      <c r="AK151" s="131" t="s">
        <v>1136</v>
      </c>
    </row>
    <row r="152" spans="1:37">
      <c r="A152" s="10">
        <v>4</v>
      </c>
      <c r="B152" s="11" t="s">
        <v>328</v>
      </c>
      <c r="C152" s="79" t="s">
        <v>109</v>
      </c>
      <c r="D152" s="8" t="str">
        <f>VLOOKUP(C:C,职称信息表!$C$3:$D$172,2,FALSE)</f>
        <v>40768</v>
      </c>
      <c r="E152" s="77" t="str">
        <f>VLOOKUP(C:C,职称信息表!C:L,10,FALSE)</f>
        <v>副教授</v>
      </c>
      <c r="F152" s="2" t="str">
        <f>VLOOKUP(C:C,职称信息表!C:M,11,FALSE)</f>
        <v>专任教师</v>
      </c>
      <c r="G152" s="2" t="str">
        <f>VLOOKUP(C:C,职称信息表!$C$3:$N$172,12,FALSE)</f>
        <v>副高</v>
      </c>
      <c r="H152" s="128">
        <f>VLOOKUP(C111:C247,工作量!C62:J230,8,FALSE)</f>
        <v>0</v>
      </c>
      <c r="I152" s="129">
        <f>VLOOKUP(C111:C247,工作量!C63:L231,10,FALSE)</f>
        <v>0</v>
      </c>
      <c r="J152" s="77"/>
      <c r="K152" s="77"/>
      <c r="L152" s="77">
        <v>0</v>
      </c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8"/>
      <c r="X152" s="77"/>
      <c r="Y152" s="78"/>
      <c r="Z152" s="78"/>
      <c r="AA152" s="78"/>
      <c r="AB152" s="78"/>
      <c r="AC152" s="78"/>
      <c r="AD152" s="77"/>
      <c r="AE152" s="78"/>
      <c r="AF152" s="78"/>
      <c r="AG152" s="78"/>
      <c r="AH152" s="78"/>
      <c r="AI152" s="77"/>
      <c r="AJ152" s="77"/>
      <c r="AK152" s="131" t="s">
        <v>1137</v>
      </c>
    </row>
    <row r="153" spans="1:37">
      <c r="A153" s="10">
        <v>4</v>
      </c>
      <c r="B153" s="11" t="s">
        <v>310</v>
      </c>
      <c r="C153" s="79" t="s">
        <v>166</v>
      </c>
      <c r="D153" s="8">
        <f>VLOOKUP(C:C,职称信息表!$C$3:$D$172,2,FALSE)</f>
        <v>41442</v>
      </c>
      <c r="E153" s="77" t="str">
        <f>VLOOKUP(C:C,职称信息表!C:L,10,FALSE)</f>
        <v>副教授</v>
      </c>
      <c r="F153" s="2" t="str">
        <f>VLOOKUP(C:C,职称信息表!C:M,11,FALSE)</f>
        <v>专任教师</v>
      </c>
      <c r="G153" s="2" t="str">
        <f>VLOOKUP(C:C,职称信息表!$C$3:$N$172,12,FALSE)</f>
        <v>副高</v>
      </c>
      <c r="H153" s="128">
        <f>VLOOKUP(C90:C222,工作量!C23:J191,8,FALSE)</f>
        <v>208.78399999999999</v>
      </c>
      <c r="I153" s="129">
        <f>VLOOKUP(C90:C222,工作量!C24:L192,10,FALSE)</f>
        <v>29.953530280651204</v>
      </c>
      <c r="J153" s="77" t="e">
        <f>VLOOKUP(C90:C222,#REF!,3,FALSE)</f>
        <v>#REF!</v>
      </c>
      <c r="K153" s="77"/>
      <c r="L153" s="77" t="e">
        <f>AVERAGE(J153,K153)</f>
        <v>#REF!</v>
      </c>
      <c r="M153" s="77">
        <v>115</v>
      </c>
      <c r="N153" s="129">
        <f t="shared" ref="N153:N161" si="40">(1.6-M153/132)*62.5</f>
        <v>45.549242424242429</v>
      </c>
      <c r="O153" s="77"/>
      <c r="P153" s="77"/>
      <c r="Q153" s="77"/>
      <c r="R153" s="77"/>
      <c r="S153" s="77"/>
      <c r="T153" s="77"/>
      <c r="U153" s="77"/>
      <c r="V153" s="77"/>
      <c r="W153" s="78"/>
      <c r="X153" s="77"/>
      <c r="Y153" s="78"/>
      <c r="Z153" s="78"/>
      <c r="AA153" s="78"/>
      <c r="AB153" s="78"/>
      <c r="AC153" s="78"/>
      <c r="AD153" s="77"/>
      <c r="AE153" s="78"/>
      <c r="AF153" s="78"/>
      <c r="AG153" s="78"/>
      <c r="AH153" s="78"/>
      <c r="AI153" s="77"/>
      <c r="AJ153" s="77"/>
      <c r="AK153" s="131" t="s">
        <v>1137</v>
      </c>
    </row>
    <row r="154" spans="1:37">
      <c r="A154" s="10">
        <v>14</v>
      </c>
      <c r="B154" s="11" t="s">
        <v>340</v>
      </c>
      <c r="C154" s="79" t="s">
        <v>5</v>
      </c>
      <c r="D154" s="8" t="str">
        <f>VLOOKUP(C:C,职称信息表!$C$3:$D$172,2,FALSE)</f>
        <v>05019</v>
      </c>
      <c r="E154" s="77" t="str">
        <f>VLOOKUP(C:C,职称信息表!C:L,10,FALSE)</f>
        <v>副教授</v>
      </c>
      <c r="F154" s="2" t="str">
        <f>VLOOKUP(C:C,职称信息表!C:M,11,FALSE)</f>
        <v>专任教师</v>
      </c>
      <c r="G154" s="2" t="str">
        <f>VLOOKUP(C:C,职称信息表!$C$3:$N$172,12,FALSE)</f>
        <v>副高</v>
      </c>
      <c r="H154" s="128">
        <f>VLOOKUP(C98:C231,工作量!C129:J297,8,FALSE)</f>
        <v>200.68</v>
      </c>
      <c r="I154" s="134">
        <f>VLOOKUP(C98:C231,工作量!C130:L298,10,FALSE)</f>
        <v>28.790876967205747</v>
      </c>
      <c r="J154" s="77"/>
      <c r="K154" s="77" t="e">
        <f>VLOOKUP(C98:C231,#REF!,3,FALSE)</f>
        <v>#REF!</v>
      </c>
      <c r="L154" s="77" t="e">
        <f>AVERAGE(J154,K154)</f>
        <v>#REF!</v>
      </c>
      <c r="M154" s="77">
        <v>111</v>
      </c>
      <c r="N154" s="134">
        <f t="shared" si="40"/>
        <v>47.44318181818182</v>
      </c>
      <c r="O154" s="77"/>
      <c r="P154" s="77"/>
      <c r="Q154" s="77">
        <f t="shared" ref="Q154:Q161" si="41">O154+P154</f>
        <v>0</v>
      </c>
      <c r="R154" s="77"/>
      <c r="S154" s="77"/>
      <c r="T154" s="77"/>
      <c r="U154" s="77"/>
      <c r="V154" s="77"/>
      <c r="W154" s="78">
        <f t="shared" ref="W154:W161" si="42">R154+S154+T154+U154+V154</f>
        <v>0</v>
      </c>
      <c r="X154" s="136">
        <f t="shared" ref="X154:X161" si="43">Q154+W154</f>
        <v>0</v>
      </c>
      <c r="Y154" s="78"/>
      <c r="Z154" s="78"/>
      <c r="AA154" s="78"/>
      <c r="AB154" s="78">
        <f t="shared" ref="AB154:AB161" si="44">Y154+Z154+AA154</f>
        <v>0</v>
      </c>
      <c r="AC154" s="78"/>
      <c r="AD154" s="77"/>
      <c r="AE154" s="78"/>
      <c r="AF154" s="78">
        <f t="shared" ref="AF154:AF161" si="45">AC154+AD154+AE154</f>
        <v>0</v>
      </c>
      <c r="AG154" s="78"/>
      <c r="AH154" s="78">
        <f t="shared" ref="AH154:AH161" si="46">AG154</f>
        <v>0</v>
      </c>
      <c r="AI154" s="136">
        <f t="shared" ref="AI154:AI161" si="47">AB154+AF154+AH154</f>
        <v>0</v>
      </c>
      <c r="AJ154" s="5">
        <f t="shared" ref="AJ154:AJ161" si="48">I154+N154+X154+AI154</f>
        <v>76.23405878538756</v>
      </c>
      <c r="AK154" s="131" t="s">
        <v>1156</v>
      </c>
    </row>
    <row r="155" spans="1:37">
      <c r="A155" s="10">
        <v>28</v>
      </c>
      <c r="B155" s="11" t="s">
        <v>333</v>
      </c>
      <c r="C155" s="79" t="s">
        <v>338</v>
      </c>
      <c r="D155" s="8">
        <f>VLOOKUP(C:C,职称信息表!$C$3:$D$172,2,FALSE)</f>
        <v>41808</v>
      </c>
      <c r="E155" s="77">
        <f>VLOOKUP(C:C,职称信息表!C:L,10,FALSE)</f>
        <v>0</v>
      </c>
      <c r="F155" s="2" t="str">
        <f>VLOOKUP(C:C,职称信息表!C:M,11,FALSE)</f>
        <v>专任教师</v>
      </c>
      <c r="G155" s="2" t="str">
        <f>VLOOKUP(C:C,职称信息表!$C$3:$N$172,12,FALSE)</f>
        <v>中级</v>
      </c>
      <c r="H155" s="128">
        <f>VLOOKUP(C50:C184,工作量!C126:J294,8,FALSE)</f>
        <v>0</v>
      </c>
      <c r="I155" s="134">
        <f>VLOOKUP(C50:C184,工作量!C127:L295,10,FALSE)</f>
        <v>0</v>
      </c>
      <c r="J155" s="77"/>
      <c r="K155" s="77"/>
      <c r="L155" s="77">
        <v>0</v>
      </c>
      <c r="M155" s="77">
        <v>119</v>
      </c>
      <c r="N155" s="134">
        <f t="shared" si="40"/>
        <v>43.655303030303038</v>
      </c>
      <c r="O155" s="77"/>
      <c r="P155" s="77"/>
      <c r="Q155" s="77">
        <f t="shared" si="41"/>
        <v>0</v>
      </c>
      <c r="R155" s="77"/>
      <c r="S155" s="77"/>
      <c r="T155" s="77"/>
      <c r="U155" s="77"/>
      <c r="V155" s="77"/>
      <c r="W155" s="78">
        <f t="shared" si="42"/>
        <v>0</v>
      </c>
      <c r="X155" s="136">
        <f t="shared" si="43"/>
        <v>0</v>
      </c>
      <c r="Y155" s="78"/>
      <c r="Z155" s="78"/>
      <c r="AA155" s="78"/>
      <c r="AB155" s="78">
        <f t="shared" si="44"/>
        <v>0</v>
      </c>
      <c r="AC155" s="78"/>
      <c r="AD155" s="77"/>
      <c r="AE155" s="78"/>
      <c r="AF155" s="78">
        <f t="shared" si="45"/>
        <v>0</v>
      </c>
      <c r="AG155" s="78"/>
      <c r="AH155" s="78">
        <f t="shared" si="46"/>
        <v>0</v>
      </c>
      <c r="AI155" s="136">
        <f t="shared" si="47"/>
        <v>0</v>
      </c>
      <c r="AJ155" s="5">
        <f t="shared" si="48"/>
        <v>43.655303030303038</v>
      </c>
      <c r="AK155" s="141" t="s">
        <v>1152</v>
      </c>
    </row>
    <row r="156" spans="1:37">
      <c r="A156" s="10">
        <v>2</v>
      </c>
      <c r="B156" s="11" t="s">
        <v>307</v>
      </c>
      <c r="C156" s="79" t="s">
        <v>3</v>
      </c>
      <c r="D156" s="8" t="str">
        <f>VLOOKUP(C:C,职称信息表!$C$3:$D$172,2,FALSE)</f>
        <v>05018</v>
      </c>
      <c r="E156" s="77" t="str">
        <f>VLOOKUP(C:C,职称信息表!C:L,10,FALSE)</f>
        <v>高级工程师</v>
      </c>
      <c r="F156" s="2" t="str">
        <f>VLOOKUP(C:C,职称信息表!C:M,11,FALSE)</f>
        <v>工程</v>
      </c>
      <c r="G156" s="2" t="str">
        <f>VLOOKUP(C:C,职称信息表!$C$3:$N$172,12,FALSE)</f>
        <v>副高</v>
      </c>
      <c r="H156" s="128" t="e">
        <f>VLOOKUP(C17:C140,工作量!C11:J179,8,FALSE)</f>
        <v>#VALUE!</v>
      </c>
      <c r="I156" s="134" t="e">
        <f>VLOOKUP(C17:C140,工作量!C12:L180,10,FALSE)</f>
        <v>#VALUE!</v>
      </c>
      <c r="J156" s="77"/>
      <c r="K156" s="77"/>
      <c r="L156" s="77">
        <v>0</v>
      </c>
      <c r="M156" s="77">
        <v>119</v>
      </c>
      <c r="N156" s="134">
        <f t="shared" si="40"/>
        <v>43.655303030303038</v>
      </c>
      <c r="O156" s="77"/>
      <c r="P156" s="77"/>
      <c r="Q156" s="77">
        <f t="shared" si="41"/>
        <v>0</v>
      </c>
      <c r="R156" s="77"/>
      <c r="S156" s="77"/>
      <c r="T156" s="77"/>
      <c r="U156" s="77"/>
      <c r="V156" s="77"/>
      <c r="W156" s="78">
        <f t="shared" si="42"/>
        <v>0</v>
      </c>
      <c r="X156" s="136">
        <f t="shared" si="43"/>
        <v>0</v>
      </c>
      <c r="Y156" s="78"/>
      <c r="Z156" s="78"/>
      <c r="AA156" s="78"/>
      <c r="AB156" s="78">
        <f t="shared" si="44"/>
        <v>0</v>
      </c>
      <c r="AC156" s="78"/>
      <c r="AD156" s="77"/>
      <c r="AE156" s="78"/>
      <c r="AF156" s="78">
        <f t="shared" si="45"/>
        <v>0</v>
      </c>
      <c r="AG156" s="78"/>
      <c r="AH156" s="78">
        <f t="shared" si="46"/>
        <v>0</v>
      </c>
      <c r="AI156" s="136">
        <f t="shared" si="47"/>
        <v>0</v>
      </c>
      <c r="AJ156" s="5" t="e">
        <f t="shared" si="48"/>
        <v>#VALUE!</v>
      </c>
      <c r="AK156" s="131" t="s">
        <v>1154</v>
      </c>
    </row>
    <row r="157" spans="1:37">
      <c r="A157" s="10">
        <v>4</v>
      </c>
      <c r="B157" s="11" t="s">
        <v>333</v>
      </c>
      <c r="C157" s="79" t="s">
        <v>335</v>
      </c>
      <c r="D157" s="8">
        <f>VLOOKUP(C:C,职称信息表!$C$3:$D$172,2,FALSE)</f>
        <v>41809</v>
      </c>
      <c r="E157" s="77" t="str">
        <f>VLOOKUP(C:C,职称信息表!C:L,10,FALSE)</f>
        <v>教授</v>
      </c>
      <c r="F157" s="2" t="str">
        <f>VLOOKUP(C:C,职称信息表!C:M,11,FALSE)</f>
        <v>专任教师</v>
      </c>
      <c r="G157" s="2" t="str">
        <f>VLOOKUP(C:C,职称信息表!$C$3:$N$172,12,FALSE)</f>
        <v>正高</v>
      </c>
      <c r="H157" s="128">
        <f>VLOOKUP(C50:C181,工作量!C104:J272,8,FALSE)</f>
        <v>0</v>
      </c>
      <c r="I157" s="134">
        <f>VLOOKUP(C50:C181,工作量!C105:L273,10,FALSE)</f>
        <v>0</v>
      </c>
      <c r="J157" s="77"/>
      <c r="K157" s="77"/>
      <c r="L157" s="77">
        <v>0</v>
      </c>
      <c r="M157" s="77">
        <v>119</v>
      </c>
      <c r="N157" s="134">
        <f t="shared" si="40"/>
        <v>43.655303030303038</v>
      </c>
      <c r="O157" s="77"/>
      <c r="P157" s="77"/>
      <c r="Q157" s="77">
        <f t="shared" si="41"/>
        <v>0</v>
      </c>
      <c r="R157" s="77"/>
      <c r="S157" s="77"/>
      <c r="T157" s="77"/>
      <c r="U157" s="77"/>
      <c r="V157" s="77"/>
      <c r="W157" s="78">
        <f t="shared" si="42"/>
        <v>0</v>
      </c>
      <c r="X157" s="136">
        <f t="shared" si="43"/>
        <v>0</v>
      </c>
      <c r="Y157" s="78"/>
      <c r="Z157" s="78"/>
      <c r="AA157" s="78"/>
      <c r="AB157" s="78">
        <f t="shared" si="44"/>
        <v>0</v>
      </c>
      <c r="AC157" s="78"/>
      <c r="AD157" s="77"/>
      <c r="AE157" s="78"/>
      <c r="AF157" s="78">
        <f t="shared" si="45"/>
        <v>0</v>
      </c>
      <c r="AG157" s="78"/>
      <c r="AH157" s="78">
        <f t="shared" si="46"/>
        <v>0</v>
      </c>
      <c r="AI157" s="136">
        <f t="shared" si="47"/>
        <v>0</v>
      </c>
      <c r="AJ157" s="5">
        <f t="shared" si="48"/>
        <v>43.655303030303038</v>
      </c>
      <c r="AK157" s="141" t="s">
        <v>1153</v>
      </c>
    </row>
    <row r="158" spans="1:37">
      <c r="A158" s="10">
        <v>15</v>
      </c>
      <c r="B158" s="11" t="s">
        <v>333</v>
      </c>
      <c r="C158" s="79" t="s">
        <v>126</v>
      </c>
      <c r="D158" s="8" t="str">
        <f>VLOOKUP(C:C,职称信息表!$C$3:$D$172,2,FALSE)</f>
        <v>41036</v>
      </c>
      <c r="E158" s="77" t="str">
        <f>VLOOKUP(C:C,职称信息表!C:L,10,FALSE)</f>
        <v>副教授</v>
      </c>
      <c r="F158" s="2" t="str">
        <f>VLOOKUP(C:C,职称信息表!C:M,11,FALSE)</f>
        <v>专任教师</v>
      </c>
      <c r="G158" s="2" t="str">
        <f>VLOOKUP(C:C,职称信息表!$C$3:$N$172,12,FALSE)</f>
        <v>副高</v>
      </c>
      <c r="H158" s="128">
        <f>VLOOKUP(C50:C176,工作量!C115:J283,8,FALSE)</f>
        <v>0</v>
      </c>
      <c r="I158" s="134">
        <f>VLOOKUP(C50:C176,工作量!C116:L284,10,FALSE)</f>
        <v>0</v>
      </c>
      <c r="J158" s="77" t="e">
        <f>VLOOKUP(C50:C176,#REF!,3,FALSE)</f>
        <v>#REF!</v>
      </c>
      <c r="K158" s="77" t="e">
        <f>VLOOKUP(C50:C176,#REF!,3,FALSE)</f>
        <v>#REF!</v>
      </c>
      <c r="L158" s="77" t="e">
        <f>AVERAGE(J158,K158)</f>
        <v>#REF!</v>
      </c>
      <c r="M158" s="77">
        <v>98</v>
      </c>
      <c r="N158" s="134">
        <f t="shared" si="40"/>
        <v>53.598484848484851</v>
      </c>
      <c r="O158" s="77"/>
      <c r="P158" s="77"/>
      <c r="Q158" s="77">
        <f t="shared" si="41"/>
        <v>0</v>
      </c>
      <c r="R158" s="77"/>
      <c r="S158" s="77"/>
      <c r="T158" s="77"/>
      <c r="U158" s="77"/>
      <c r="V158" s="77"/>
      <c r="W158" s="78">
        <f t="shared" si="42"/>
        <v>0</v>
      </c>
      <c r="X158" s="136">
        <f t="shared" si="43"/>
        <v>0</v>
      </c>
      <c r="Y158" s="78"/>
      <c r="Z158" s="78"/>
      <c r="AA158" s="78"/>
      <c r="AB158" s="78">
        <f t="shared" si="44"/>
        <v>0</v>
      </c>
      <c r="AC158" s="78"/>
      <c r="AD158" s="77"/>
      <c r="AE158" s="78"/>
      <c r="AF158" s="78">
        <f t="shared" si="45"/>
        <v>0</v>
      </c>
      <c r="AG158" s="78"/>
      <c r="AH158" s="78">
        <f t="shared" si="46"/>
        <v>0</v>
      </c>
      <c r="AI158" s="136">
        <f t="shared" si="47"/>
        <v>0</v>
      </c>
      <c r="AJ158" s="5">
        <f t="shared" si="48"/>
        <v>53.598484848484851</v>
      </c>
      <c r="AK158" s="131" t="s">
        <v>1137</v>
      </c>
    </row>
    <row r="159" spans="1:37">
      <c r="A159" s="10">
        <v>9</v>
      </c>
      <c r="B159" s="11" t="s">
        <v>333</v>
      </c>
      <c r="C159" s="79" t="s">
        <v>90</v>
      </c>
      <c r="D159" s="8" t="str">
        <f>VLOOKUP(C:C,职称信息表!$C$3:$D$172,2,FALSE)</f>
        <v>40311</v>
      </c>
      <c r="E159" s="77" t="str">
        <f>VLOOKUP(C:C,职称信息表!C:L,10,FALSE)</f>
        <v>副教授</v>
      </c>
      <c r="F159" s="2" t="str">
        <f>VLOOKUP(C:C,职称信息表!C:M,11,FALSE)</f>
        <v>专任教师</v>
      </c>
      <c r="G159" s="2" t="str">
        <f>VLOOKUP(C:C,职称信息表!$C$3:$N$172,12,FALSE)</f>
        <v>副高</v>
      </c>
      <c r="H159" s="128">
        <f>VLOOKUP(C50:C182,工作量!C109:J277,8,FALSE)</f>
        <v>0</v>
      </c>
      <c r="I159" s="134">
        <f>VLOOKUP(C50:C182,工作量!C110:L278,10,FALSE)</f>
        <v>0</v>
      </c>
      <c r="J159" s="77"/>
      <c r="K159" s="77"/>
      <c r="L159" s="77">
        <v>0</v>
      </c>
      <c r="M159" s="77">
        <v>119</v>
      </c>
      <c r="N159" s="134">
        <f t="shared" si="40"/>
        <v>43.655303030303038</v>
      </c>
      <c r="O159" s="77"/>
      <c r="P159" s="77"/>
      <c r="Q159" s="77">
        <f t="shared" si="41"/>
        <v>0</v>
      </c>
      <c r="R159" s="77"/>
      <c r="S159" s="77"/>
      <c r="T159" s="77"/>
      <c r="U159" s="77"/>
      <c r="V159" s="77"/>
      <c r="W159" s="78">
        <f t="shared" si="42"/>
        <v>0</v>
      </c>
      <c r="X159" s="136">
        <f t="shared" si="43"/>
        <v>0</v>
      </c>
      <c r="Y159" s="78"/>
      <c r="Z159" s="78"/>
      <c r="AA159" s="78"/>
      <c r="AB159" s="78">
        <f t="shared" si="44"/>
        <v>0</v>
      </c>
      <c r="AC159" s="78"/>
      <c r="AD159" s="77"/>
      <c r="AE159" s="78"/>
      <c r="AF159" s="78">
        <f t="shared" si="45"/>
        <v>0</v>
      </c>
      <c r="AG159" s="78"/>
      <c r="AH159" s="78">
        <f t="shared" si="46"/>
        <v>0</v>
      </c>
      <c r="AI159" s="136">
        <f t="shared" si="47"/>
        <v>0</v>
      </c>
      <c r="AJ159" s="5">
        <f t="shared" si="48"/>
        <v>43.655303030303038</v>
      </c>
      <c r="AK159" s="131" t="s">
        <v>1137</v>
      </c>
    </row>
    <row r="160" spans="1:37">
      <c r="A160" s="10">
        <v>2</v>
      </c>
      <c r="B160" s="11" t="s">
        <v>321</v>
      </c>
      <c r="C160" s="79" t="s">
        <v>284</v>
      </c>
      <c r="D160" s="8">
        <f>VLOOKUP(C:C,职称信息表!$C$3:$D$172,2,FALSE)</f>
        <v>41723</v>
      </c>
      <c r="E160" s="77" t="str">
        <f>VLOOKUP(C:C,职称信息表!C:L,10,FALSE)</f>
        <v>教授</v>
      </c>
      <c r="F160" s="2" t="str">
        <f>VLOOKUP(C:C,职称信息表!C:M,11,FALSE)</f>
        <v>专任教师</v>
      </c>
      <c r="G160" s="2" t="str">
        <f>VLOOKUP(C:C,职称信息表!$C$3:$N$172,12,FALSE)</f>
        <v>正高</v>
      </c>
      <c r="H160" s="128">
        <f>VLOOKUP(C75:C207,工作量!C41:J209,8,FALSE)</f>
        <v>0</v>
      </c>
      <c r="I160" s="134">
        <f>VLOOKUP(C75:C207,工作量!C42:L210,10,FALSE)</f>
        <v>0</v>
      </c>
      <c r="J160" s="77"/>
      <c r="K160" s="77"/>
      <c r="L160" s="77">
        <v>0</v>
      </c>
      <c r="M160" s="77">
        <v>119</v>
      </c>
      <c r="N160" s="134">
        <f t="shared" si="40"/>
        <v>43.655303030303038</v>
      </c>
      <c r="O160" s="77"/>
      <c r="P160" s="77"/>
      <c r="Q160" s="77">
        <f t="shared" si="41"/>
        <v>0</v>
      </c>
      <c r="R160" s="77"/>
      <c r="S160" s="77"/>
      <c r="T160" s="77"/>
      <c r="U160" s="77"/>
      <c r="V160" s="77"/>
      <c r="W160" s="78">
        <f t="shared" si="42"/>
        <v>0</v>
      </c>
      <c r="X160" s="136">
        <f t="shared" si="43"/>
        <v>0</v>
      </c>
      <c r="Y160" s="78"/>
      <c r="Z160" s="78"/>
      <c r="AA160" s="78"/>
      <c r="AB160" s="78">
        <f t="shared" si="44"/>
        <v>0</v>
      </c>
      <c r="AC160" s="78"/>
      <c r="AD160" s="77"/>
      <c r="AE160" s="78"/>
      <c r="AF160" s="78">
        <f t="shared" si="45"/>
        <v>0</v>
      </c>
      <c r="AG160" s="78"/>
      <c r="AH160" s="78">
        <f t="shared" si="46"/>
        <v>0</v>
      </c>
      <c r="AI160" s="136">
        <f t="shared" si="47"/>
        <v>0</v>
      </c>
      <c r="AJ160" s="5">
        <f t="shared" si="48"/>
        <v>43.655303030303038</v>
      </c>
      <c r="AK160" s="131" t="s">
        <v>1137</v>
      </c>
    </row>
    <row r="161" spans="1:37">
      <c r="A161" s="10">
        <v>3</v>
      </c>
      <c r="B161" s="11" t="s">
        <v>333</v>
      </c>
      <c r="C161" s="79" t="s">
        <v>299</v>
      </c>
      <c r="D161" s="8" t="str">
        <f>VLOOKUP(C:C,职称信息表!$C$3:$D$172,2,FALSE)</f>
        <v>22005</v>
      </c>
      <c r="E161" s="137" t="s">
        <v>1143</v>
      </c>
      <c r="F161" s="2" t="str">
        <f>VLOOKUP(C:C,职称信息表!C:M,11,FALSE)</f>
        <v>专任教师</v>
      </c>
      <c r="G161" s="2" t="str">
        <f>VLOOKUP(C:C,职称信息表!$C$3:$N$172,12,FALSE)</f>
        <v>正高</v>
      </c>
      <c r="H161" s="128">
        <f>VLOOKUP(C50:C179,工作量!C103:J271,8,FALSE)</f>
        <v>35.755199999999995</v>
      </c>
      <c r="I161" s="134">
        <f>VLOOKUP(C50:C179,工作量!C104:L272,10,FALSE)</f>
        <v>5.1296769191640159</v>
      </c>
      <c r="J161" s="77"/>
      <c r="K161" s="77"/>
      <c r="L161" s="77">
        <v>0</v>
      </c>
      <c r="M161" s="77">
        <v>119</v>
      </c>
      <c r="N161" s="134">
        <f t="shared" si="40"/>
        <v>43.655303030303038</v>
      </c>
      <c r="O161" s="77"/>
      <c r="P161" s="77"/>
      <c r="Q161" s="77">
        <f t="shared" si="41"/>
        <v>0</v>
      </c>
      <c r="R161" s="77"/>
      <c r="S161" s="77"/>
      <c r="T161" s="77"/>
      <c r="U161" s="77"/>
      <c r="V161" s="77"/>
      <c r="W161" s="78">
        <f t="shared" si="42"/>
        <v>0</v>
      </c>
      <c r="X161" s="136">
        <f t="shared" si="43"/>
        <v>0</v>
      </c>
      <c r="Y161" s="78"/>
      <c r="Z161" s="78"/>
      <c r="AA161" s="78"/>
      <c r="AB161" s="78">
        <f t="shared" si="44"/>
        <v>0</v>
      </c>
      <c r="AC161" s="78"/>
      <c r="AD161" s="77"/>
      <c r="AE161" s="78"/>
      <c r="AF161" s="78">
        <f t="shared" si="45"/>
        <v>0</v>
      </c>
      <c r="AG161" s="78"/>
      <c r="AH161" s="78">
        <f t="shared" si="46"/>
        <v>0</v>
      </c>
      <c r="AI161" s="136">
        <f t="shared" si="47"/>
        <v>0</v>
      </c>
      <c r="AJ161" s="5">
        <f t="shared" si="48"/>
        <v>48.784979949467058</v>
      </c>
      <c r="AK161" s="131" t="s">
        <v>1155</v>
      </c>
    </row>
    <row r="162" spans="1:37">
      <c r="A162" s="10">
        <v>4</v>
      </c>
      <c r="B162" s="11" t="s">
        <v>327</v>
      </c>
      <c r="C162" s="79" t="s">
        <v>71</v>
      </c>
      <c r="D162" s="8" t="str">
        <f>VLOOKUP(C:C,职称信息表!$C$3:$D$172,2,FALSE)</f>
        <v>40193</v>
      </c>
      <c r="E162" s="77" t="str">
        <f>VLOOKUP(C:C,职称信息表!C:L,10,FALSE)</f>
        <v>高级实验师</v>
      </c>
      <c r="F162" s="2" t="str">
        <f>VLOOKUP(C:C,职称信息表!C:M,11,FALSE)</f>
        <v>实验</v>
      </c>
      <c r="G162" s="2" t="str">
        <f>VLOOKUP(C:C,职称信息表!$C$3:$N$172,12,FALSE)</f>
        <v>副高</v>
      </c>
      <c r="H162" s="128">
        <f>VLOOKUP(C95:C227,工作量!C56:J224,8,FALSE)</f>
        <v>1682.56</v>
      </c>
      <c r="I162" s="134">
        <f>VLOOKUP(C95:C227,工作量!C57:L225,10,FALSE)</f>
        <v>100</v>
      </c>
      <c r="J162" s="77" t="e">
        <f>VLOOKUP(C95:C227,#REF!,3,FALSE)</f>
        <v>#REF!</v>
      </c>
      <c r="K162" s="77"/>
      <c r="L162" s="77" t="e">
        <f>AVERAGE(J162,K162)</f>
        <v>#REF!</v>
      </c>
      <c r="M162" s="77">
        <v>94</v>
      </c>
      <c r="N162" s="134">
        <f>(1.6-M162/132)*62.5</f>
        <v>55.492424242424249</v>
      </c>
      <c r="O162" s="77"/>
      <c r="P162" s="77"/>
      <c r="Q162" s="77">
        <f>O162+P162</f>
        <v>0</v>
      </c>
      <c r="R162" s="77"/>
      <c r="S162" s="77"/>
      <c r="T162" s="77"/>
      <c r="U162" s="77"/>
      <c r="V162" s="77"/>
      <c r="W162" s="78">
        <f>R162+S162+T162+U162+V162</f>
        <v>0</v>
      </c>
      <c r="X162" s="136">
        <f>Q162+W162</f>
        <v>0</v>
      </c>
      <c r="Y162" s="78"/>
      <c r="Z162" s="78"/>
      <c r="AA162" s="78"/>
      <c r="AB162" s="78">
        <f>Y162+Z162+AA162</f>
        <v>0</v>
      </c>
      <c r="AC162" s="78"/>
      <c r="AD162" s="77"/>
      <c r="AE162" s="78"/>
      <c r="AF162" s="78">
        <f>AC162+AD162+AE162</f>
        <v>0</v>
      </c>
      <c r="AG162" s="78"/>
      <c r="AH162" s="78">
        <f>AG162</f>
        <v>0</v>
      </c>
      <c r="AI162" s="136">
        <f>AB162+AF162+AH162</f>
        <v>0</v>
      </c>
      <c r="AJ162" s="5">
        <f>I162+N162+X162+AI162</f>
        <v>155.49242424242425</v>
      </c>
      <c r="AK162" s="131" t="s">
        <v>1137</v>
      </c>
    </row>
  </sheetData>
  <mergeCells count="12">
    <mergeCell ref="AK1:AK2"/>
    <mergeCell ref="J1:N1"/>
    <mergeCell ref="AJ1:AJ2"/>
    <mergeCell ref="H1:I1"/>
    <mergeCell ref="Y1:AI1"/>
    <mergeCell ref="G1:G2"/>
    <mergeCell ref="F1:F2"/>
    <mergeCell ref="E1:E2"/>
    <mergeCell ref="C1:C2"/>
    <mergeCell ref="B1:B2"/>
    <mergeCell ref="O1:X1"/>
    <mergeCell ref="D1:D2"/>
  </mergeCells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2"/>
  <sheetViews>
    <sheetView zoomScaleNormal="100" workbookViewId="0">
      <selection activeCell="O18" sqref="O18"/>
    </sheetView>
  </sheetViews>
  <sheetFormatPr defaultColWidth="9" defaultRowHeight="15.5"/>
  <cols>
    <col min="1" max="1" width="5.33203125" style="17" bestFit="1" customWidth="1"/>
    <col min="2" max="2" width="11" style="17" bestFit="1" customWidth="1"/>
    <col min="3" max="3" width="9" style="17"/>
    <col min="4" max="4" width="9.08203125" style="75" bestFit="1" customWidth="1"/>
    <col min="5" max="5" width="32.75" style="17" bestFit="1" customWidth="1"/>
    <col min="6" max="6" width="24" style="17" bestFit="1" customWidth="1"/>
    <col min="7" max="9" width="9" style="17"/>
    <col min="10" max="10" width="9.08203125" style="17" bestFit="1" customWidth="1"/>
    <col min="11" max="11" width="11.75" style="17" bestFit="1" customWidth="1"/>
    <col min="12" max="12" width="9" style="17"/>
    <col min="13" max="13" width="16.75" style="17" customWidth="1"/>
    <col min="14" max="14" width="9" style="17"/>
    <col min="15" max="15" width="17.75" style="17" customWidth="1"/>
    <col min="16" max="17" width="9" style="17"/>
    <col min="18" max="18" width="9.5" style="17" bestFit="1" customWidth="1"/>
    <col min="19" max="19" width="9.08203125" style="17" bestFit="1" customWidth="1"/>
    <col min="20" max="16384" width="9" style="17"/>
  </cols>
  <sheetData>
    <row r="1" spans="1:19">
      <c r="A1" s="17">
        <v>2016</v>
      </c>
    </row>
    <row r="2" spans="1:19" ht="14.25" customHeight="1">
      <c r="A2" s="14" t="s">
        <v>639</v>
      </c>
      <c r="B2" s="15" t="s">
        <v>640</v>
      </c>
      <c r="C2" s="15" t="s">
        <v>642</v>
      </c>
      <c r="D2" s="16" t="s">
        <v>641</v>
      </c>
      <c r="E2" s="15" t="s">
        <v>643</v>
      </c>
      <c r="F2" s="15" t="s">
        <v>644</v>
      </c>
      <c r="G2" s="15" t="s">
        <v>645</v>
      </c>
      <c r="H2" s="15" t="s">
        <v>646</v>
      </c>
      <c r="I2" s="15" t="s">
        <v>647</v>
      </c>
      <c r="J2" s="15" t="s">
        <v>648</v>
      </c>
      <c r="K2" s="15" t="s">
        <v>649</v>
      </c>
      <c r="L2" s="15" t="s">
        <v>650</v>
      </c>
      <c r="M2" s="15" t="s">
        <v>651</v>
      </c>
      <c r="N2" s="15" t="s">
        <v>650</v>
      </c>
      <c r="O2" s="15" t="s">
        <v>652</v>
      </c>
      <c r="P2" s="15" t="s">
        <v>653</v>
      </c>
      <c r="Q2" s="15" t="s">
        <v>654</v>
      </c>
      <c r="R2" s="15" t="s">
        <v>655</v>
      </c>
      <c r="S2" s="15" t="s">
        <v>656</v>
      </c>
    </row>
    <row r="3" spans="1:19">
      <c r="A3" s="18">
        <v>1</v>
      </c>
      <c r="B3" s="15" t="s">
        <v>657</v>
      </c>
      <c r="C3" s="15" t="s">
        <v>658</v>
      </c>
      <c r="D3" s="16" t="s">
        <v>355</v>
      </c>
      <c r="E3" s="15"/>
      <c r="F3" s="15"/>
      <c r="G3" s="15" t="s">
        <v>659</v>
      </c>
      <c r="H3" s="15" t="s">
        <v>660</v>
      </c>
      <c r="I3" s="15" t="s">
        <v>661</v>
      </c>
      <c r="J3" s="15" t="s">
        <v>356</v>
      </c>
      <c r="K3" s="15" t="s">
        <v>357</v>
      </c>
      <c r="L3" s="15" t="s">
        <v>662</v>
      </c>
      <c r="M3" s="15" t="s">
        <v>663</v>
      </c>
      <c r="N3" s="15" t="s">
        <v>664</v>
      </c>
      <c r="O3" s="15" t="s">
        <v>665</v>
      </c>
      <c r="P3" s="15" t="s">
        <v>666</v>
      </c>
      <c r="Q3" s="15" t="s">
        <v>666</v>
      </c>
      <c r="R3" s="15">
        <v>198607</v>
      </c>
      <c r="S3" s="15">
        <v>200606</v>
      </c>
    </row>
    <row r="4" spans="1:19">
      <c r="A4" s="18">
        <v>2</v>
      </c>
      <c r="B4" s="19" t="s">
        <v>667</v>
      </c>
      <c r="C4" s="15" t="s">
        <v>668</v>
      </c>
      <c r="D4" s="16" t="s">
        <v>358</v>
      </c>
      <c r="E4" s="15"/>
      <c r="F4" s="15"/>
      <c r="G4" s="15" t="s">
        <v>659</v>
      </c>
      <c r="H4" s="15" t="s">
        <v>669</v>
      </c>
      <c r="I4" s="15" t="s">
        <v>661</v>
      </c>
      <c r="J4" s="15" t="s">
        <v>359</v>
      </c>
      <c r="K4" s="15" t="s">
        <v>360</v>
      </c>
      <c r="L4" s="15" t="s">
        <v>662</v>
      </c>
      <c r="M4" s="15" t="s">
        <v>663</v>
      </c>
      <c r="N4" s="15" t="s">
        <v>670</v>
      </c>
      <c r="O4" s="15" t="s">
        <v>671</v>
      </c>
      <c r="P4" s="15" t="s">
        <v>672</v>
      </c>
      <c r="Q4" s="15" t="s">
        <v>673</v>
      </c>
      <c r="R4" s="15">
        <v>198607</v>
      </c>
      <c r="S4" s="15">
        <v>200606</v>
      </c>
    </row>
    <row r="5" spans="1:19">
      <c r="A5" s="18">
        <v>3</v>
      </c>
      <c r="B5" s="15" t="s">
        <v>674</v>
      </c>
      <c r="C5" s="15" t="s">
        <v>675</v>
      </c>
      <c r="D5" s="16" t="s">
        <v>361</v>
      </c>
      <c r="E5" s="15"/>
      <c r="F5" s="15"/>
      <c r="G5" s="15" t="s">
        <v>676</v>
      </c>
      <c r="H5" s="15" t="s">
        <v>677</v>
      </c>
      <c r="I5" s="15" t="s">
        <v>678</v>
      </c>
      <c r="J5" s="15" t="s">
        <v>362</v>
      </c>
      <c r="K5" s="15" t="s">
        <v>363</v>
      </c>
      <c r="L5" s="15" t="s">
        <v>679</v>
      </c>
      <c r="M5" s="15" t="s">
        <v>680</v>
      </c>
      <c r="N5" s="15" t="s">
        <v>681</v>
      </c>
      <c r="O5" s="15" t="s">
        <v>682</v>
      </c>
      <c r="P5" s="15" t="s">
        <v>673</v>
      </c>
      <c r="Q5" s="15" t="s">
        <v>673</v>
      </c>
      <c r="R5" s="15">
        <v>200408</v>
      </c>
      <c r="S5" s="15">
        <v>200408</v>
      </c>
    </row>
    <row r="6" spans="1:19">
      <c r="A6" s="18">
        <v>4</v>
      </c>
      <c r="B6" s="15" t="s">
        <v>674</v>
      </c>
      <c r="C6" s="15" t="s">
        <v>683</v>
      </c>
      <c r="D6" s="16" t="s">
        <v>364</v>
      </c>
      <c r="E6" s="15" t="s">
        <v>684</v>
      </c>
      <c r="F6" s="15"/>
      <c r="G6" s="15" t="s">
        <v>676</v>
      </c>
      <c r="H6" s="15" t="s">
        <v>677</v>
      </c>
      <c r="I6" s="15" t="s">
        <v>678</v>
      </c>
      <c r="J6" s="15" t="s">
        <v>365</v>
      </c>
      <c r="K6" s="15" t="s">
        <v>366</v>
      </c>
      <c r="L6" s="15" t="s">
        <v>685</v>
      </c>
      <c r="M6" s="15" t="s">
        <v>680</v>
      </c>
      <c r="N6" s="15" t="s">
        <v>686</v>
      </c>
      <c r="O6" s="15" t="s">
        <v>687</v>
      </c>
      <c r="P6" s="15" t="s">
        <v>673</v>
      </c>
      <c r="Q6" s="15" t="s">
        <v>673</v>
      </c>
      <c r="R6" s="15">
        <v>200606</v>
      </c>
      <c r="S6" s="15">
        <v>200606</v>
      </c>
    </row>
    <row r="7" spans="1:19">
      <c r="A7" s="18">
        <v>5</v>
      </c>
      <c r="B7" s="15" t="s">
        <v>674</v>
      </c>
      <c r="C7" s="15" t="s">
        <v>688</v>
      </c>
      <c r="D7" s="71" t="s">
        <v>367</v>
      </c>
      <c r="E7" s="15"/>
      <c r="F7" s="15"/>
      <c r="G7" s="15" t="s">
        <v>676</v>
      </c>
      <c r="H7" s="15" t="s">
        <v>677</v>
      </c>
      <c r="I7" s="15" t="s">
        <v>678</v>
      </c>
      <c r="J7" s="20" t="s">
        <v>365</v>
      </c>
      <c r="K7" s="21" t="s">
        <v>368</v>
      </c>
      <c r="L7" s="15" t="s">
        <v>679</v>
      </c>
      <c r="M7" s="15" t="s">
        <v>689</v>
      </c>
      <c r="N7" s="15" t="s">
        <v>681</v>
      </c>
      <c r="O7" s="15"/>
      <c r="P7" s="15" t="s">
        <v>690</v>
      </c>
      <c r="Q7" s="15" t="s">
        <v>691</v>
      </c>
      <c r="R7" s="15"/>
      <c r="S7" s="15"/>
    </row>
    <row r="8" spans="1:19">
      <c r="A8" s="18">
        <v>6</v>
      </c>
      <c r="B8" s="15" t="s">
        <v>674</v>
      </c>
      <c r="C8" s="15" t="s">
        <v>692</v>
      </c>
      <c r="D8" s="16" t="s">
        <v>369</v>
      </c>
      <c r="E8" s="15"/>
      <c r="F8" s="15"/>
      <c r="G8" s="15" t="s">
        <v>693</v>
      </c>
      <c r="H8" s="15" t="s">
        <v>694</v>
      </c>
      <c r="I8" s="15" t="s">
        <v>678</v>
      </c>
      <c r="J8" s="15" t="s">
        <v>370</v>
      </c>
      <c r="K8" s="15" t="s">
        <v>371</v>
      </c>
      <c r="L8" s="15" t="s">
        <v>679</v>
      </c>
      <c r="M8" s="15" t="s">
        <v>680</v>
      </c>
      <c r="N8" s="15" t="s">
        <v>681</v>
      </c>
      <c r="O8" s="15" t="s">
        <v>695</v>
      </c>
      <c r="P8" s="15" t="s">
        <v>691</v>
      </c>
      <c r="Q8" s="15" t="s">
        <v>691</v>
      </c>
      <c r="R8" s="15">
        <v>200004</v>
      </c>
      <c r="S8" s="15">
        <v>200004</v>
      </c>
    </row>
    <row r="9" spans="1:19">
      <c r="A9" s="18">
        <v>7</v>
      </c>
      <c r="B9" s="15" t="s">
        <v>674</v>
      </c>
      <c r="C9" s="15" t="s">
        <v>696</v>
      </c>
      <c r="D9" s="16" t="s">
        <v>372</v>
      </c>
      <c r="E9" s="15"/>
      <c r="F9" s="15"/>
      <c r="G9" s="15" t="s">
        <v>676</v>
      </c>
      <c r="H9" s="15" t="s">
        <v>694</v>
      </c>
      <c r="I9" s="15" t="s">
        <v>678</v>
      </c>
      <c r="J9" s="15" t="s">
        <v>373</v>
      </c>
      <c r="K9" s="15" t="s">
        <v>374</v>
      </c>
      <c r="L9" s="15" t="s">
        <v>697</v>
      </c>
      <c r="M9" s="15" t="s">
        <v>698</v>
      </c>
      <c r="N9" s="15" t="s">
        <v>699</v>
      </c>
      <c r="O9" s="15" t="s">
        <v>700</v>
      </c>
      <c r="P9" s="15" t="s">
        <v>691</v>
      </c>
      <c r="Q9" s="15" t="s">
        <v>691</v>
      </c>
      <c r="R9" s="15">
        <v>200108</v>
      </c>
      <c r="S9" s="15">
        <v>200108</v>
      </c>
    </row>
    <row r="10" spans="1:19">
      <c r="A10" s="18">
        <v>8</v>
      </c>
      <c r="B10" s="15" t="s">
        <v>674</v>
      </c>
      <c r="C10" s="15" t="s">
        <v>701</v>
      </c>
      <c r="D10" s="16" t="s">
        <v>375</v>
      </c>
      <c r="E10" s="15"/>
      <c r="F10" s="15"/>
      <c r="G10" s="15" t="s">
        <v>676</v>
      </c>
      <c r="H10" s="15" t="s">
        <v>694</v>
      </c>
      <c r="I10" s="15" t="s">
        <v>678</v>
      </c>
      <c r="J10" s="15" t="s">
        <v>365</v>
      </c>
      <c r="K10" s="15" t="s">
        <v>376</v>
      </c>
      <c r="L10" s="15" t="s">
        <v>702</v>
      </c>
      <c r="M10" s="15" t="s">
        <v>703</v>
      </c>
      <c r="N10" s="15" t="s">
        <v>699</v>
      </c>
      <c r="O10" s="15" t="s">
        <v>687</v>
      </c>
      <c r="P10" s="15" t="s">
        <v>691</v>
      </c>
      <c r="Q10" s="15" t="s">
        <v>691</v>
      </c>
      <c r="R10" s="15">
        <v>200604</v>
      </c>
      <c r="S10" s="15">
        <v>200604</v>
      </c>
    </row>
    <row r="11" spans="1:19">
      <c r="A11" s="18">
        <v>9</v>
      </c>
      <c r="B11" s="15" t="s">
        <v>674</v>
      </c>
      <c r="C11" s="15" t="s">
        <v>704</v>
      </c>
      <c r="D11" s="16" t="s">
        <v>377</v>
      </c>
      <c r="E11" s="15"/>
      <c r="F11" s="15"/>
      <c r="G11" s="15" t="s">
        <v>676</v>
      </c>
      <c r="H11" s="15" t="s">
        <v>694</v>
      </c>
      <c r="I11" s="15" t="s">
        <v>678</v>
      </c>
      <c r="J11" s="15" t="s">
        <v>373</v>
      </c>
      <c r="K11" s="15" t="s">
        <v>378</v>
      </c>
      <c r="L11" s="15" t="s">
        <v>697</v>
      </c>
      <c r="M11" s="15" t="s">
        <v>703</v>
      </c>
      <c r="N11" s="15" t="s">
        <v>699</v>
      </c>
      <c r="O11" s="15" t="s">
        <v>700</v>
      </c>
      <c r="P11" s="15" t="s">
        <v>705</v>
      </c>
      <c r="Q11" s="15" t="s">
        <v>691</v>
      </c>
      <c r="R11" s="15">
        <v>200008</v>
      </c>
      <c r="S11" s="15">
        <v>200008</v>
      </c>
    </row>
    <row r="12" spans="1:19">
      <c r="A12" s="18">
        <v>10</v>
      </c>
      <c r="B12" s="15" t="s">
        <v>674</v>
      </c>
      <c r="C12" s="15" t="s">
        <v>706</v>
      </c>
      <c r="D12" s="16" t="s">
        <v>379</v>
      </c>
      <c r="E12" s="15"/>
      <c r="F12" s="15"/>
      <c r="G12" s="15" t="s">
        <v>676</v>
      </c>
      <c r="H12" s="15" t="s">
        <v>694</v>
      </c>
      <c r="I12" s="15" t="s">
        <v>707</v>
      </c>
      <c r="J12" s="15" t="s">
        <v>380</v>
      </c>
      <c r="K12" s="15" t="s">
        <v>381</v>
      </c>
      <c r="L12" s="15" t="s">
        <v>702</v>
      </c>
      <c r="M12" s="15" t="s">
        <v>703</v>
      </c>
      <c r="N12" s="15" t="s">
        <v>699</v>
      </c>
      <c r="O12" s="15" t="s">
        <v>708</v>
      </c>
      <c r="P12" s="15" t="s">
        <v>691</v>
      </c>
      <c r="Q12" s="15" t="s">
        <v>691</v>
      </c>
      <c r="R12" s="15">
        <v>200709</v>
      </c>
      <c r="S12" s="15">
        <v>200709</v>
      </c>
    </row>
    <row r="13" spans="1:19">
      <c r="A13" s="18">
        <v>11</v>
      </c>
      <c r="B13" s="15" t="s">
        <v>674</v>
      </c>
      <c r="C13" s="15" t="s">
        <v>709</v>
      </c>
      <c r="D13" s="16" t="s">
        <v>382</v>
      </c>
      <c r="E13" s="15"/>
      <c r="F13" s="15"/>
      <c r="G13" s="15" t="s">
        <v>676</v>
      </c>
      <c r="H13" s="15" t="s">
        <v>694</v>
      </c>
      <c r="I13" s="15" t="s">
        <v>678</v>
      </c>
      <c r="J13" s="15" t="s">
        <v>373</v>
      </c>
      <c r="K13" s="15" t="s">
        <v>383</v>
      </c>
      <c r="L13" s="15" t="s">
        <v>697</v>
      </c>
      <c r="M13" s="15" t="s">
        <v>689</v>
      </c>
      <c r="N13" s="15" t="s">
        <v>699</v>
      </c>
      <c r="O13" s="15" t="s">
        <v>710</v>
      </c>
      <c r="P13" s="15" t="s">
        <v>705</v>
      </c>
      <c r="Q13" s="15" t="s">
        <v>691</v>
      </c>
      <c r="R13" s="15">
        <v>200108</v>
      </c>
      <c r="S13" s="15">
        <v>200108</v>
      </c>
    </row>
    <row r="14" spans="1:19">
      <c r="A14" s="18">
        <v>12</v>
      </c>
      <c r="B14" s="15" t="s">
        <v>674</v>
      </c>
      <c r="C14" s="15" t="s">
        <v>711</v>
      </c>
      <c r="D14" s="16" t="s">
        <v>384</v>
      </c>
      <c r="E14" s="15"/>
      <c r="F14" s="15"/>
      <c r="G14" s="15" t="s">
        <v>676</v>
      </c>
      <c r="H14" s="15" t="s">
        <v>694</v>
      </c>
      <c r="I14" s="15" t="s">
        <v>678</v>
      </c>
      <c r="J14" s="15" t="s">
        <v>380</v>
      </c>
      <c r="K14" s="15" t="s">
        <v>385</v>
      </c>
      <c r="L14" s="15" t="s">
        <v>697</v>
      </c>
      <c r="M14" s="15" t="s">
        <v>689</v>
      </c>
      <c r="N14" s="15" t="s">
        <v>699</v>
      </c>
      <c r="O14" s="15" t="s">
        <v>687</v>
      </c>
      <c r="P14" s="15" t="s">
        <v>691</v>
      </c>
      <c r="Q14" s="15" t="s">
        <v>691</v>
      </c>
      <c r="R14" s="15">
        <v>200907</v>
      </c>
      <c r="S14" s="15">
        <v>201211</v>
      </c>
    </row>
    <row r="15" spans="1:19">
      <c r="A15" s="18">
        <v>13</v>
      </c>
      <c r="B15" s="15" t="s">
        <v>674</v>
      </c>
      <c r="C15" s="15" t="s">
        <v>712</v>
      </c>
      <c r="D15" s="16" t="s">
        <v>386</v>
      </c>
      <c r="E15" s="15"/>
      <c r="F15" s="15"/>
      <c r="G15" s="15" t="s">
        <v>676</v>
      </c>
      <c r="H15" s="15" t="s">
        <v>694</v>
      </c>
      <c r="I15" s="15" t="s">
        <v>678</v>
      </c>
      <c r="J15" s="15" t="s">
        <v>362</v>
      </c>
      <c r="K15" s="15" t="s">
        <v>387</v>
      </c>
      <c r="L15" s="15" t="s">
        <v>697</v>
      </c>
      <c r="M15" s="15" t="s">
        <v>689</v>
      </c>
      <c r="N15" s="15" t="s">
        <v>699</v>
      </c>
      <c r="O15" s="15" t="s">
        <v>700</v>
      </c>
      <c r="P15" s="15" t="s">
        <v>705</v>
      </c>
      <c r="Q15" s="15" t="s">
        <v>691</v>
      </c>
      <c r="R15" s="15">
        <v>199908</v>
      </c>
      <c r="S15" s="15">
        <v>200108</v>
      </c>
    </row>
    <row r="16" spans="1:19">
      <c r="A16" s="18">
        <v>14</v>
      </c>
      <c r="B16" s="15" t="s">
        <v>674</v>
      </c>
      <c r="C16" s="15" t="s">
        <v>713</v>
      </c>
      <c r="D16" s="16" t="s">
        <v>388</v>
      </c>
      <c r="E16" s="15"/>
      <c r="F16" s="15"/>
      <c r="G16" s="15" t="s">
        <v>676</v>
      </c>
      <c r="H16" s="15" t="s">
        <v>677</v>
      </c>
      <c r="I16" s="15" t="s">
        <v>678</v>
      </c>
      <c r="J16" s="15" t="s">
        <v>365</v>
      </c>
      <c r="K16" s="15" t="s">
        <v>389</v>
      </c>
      <c r="L16" s="15" t="s">
        <v>697</v>
      </c>
      <c r="M16" s="15" t="s">
        <v>689</v>
      </c>
      <c r="N16" s="15" t="s">
        <v>699</v>
      </c>
      <c r="O16" s="15" t="s">
        <v>700</v>
      </c>
      <c r="P16" s="15" t="s">
        <v>705</v>
      </c>
      <c r="Q16" s="15" t="s">
        <v>691</v>
      </c>
      <c r="R16" s="15">
        <v>200209</v>
      </c>
      <c r="S16" s="15">
        <v>200210</v>
      </c>
    </row>
    <row r="17" spans="1:19">
      <c r="A17" s="18">
        <v>15</v>
      </c>
      <c r="B17" s="15" t="s">
        <v>674</v>
      </c>
      <c r="C17" s="15" t="s">
        <v>714</v>
      </c>
      <c r="D17" s="16" t="s">
        <v>390</v>
      </c>
      <c r="E17" s="15"/>
      <c r="F17" s="15"/>
      <c r="G17" s="15" t="s">
        <v>676</v>
      </c>
      <c r="H17" s="15" t="s">
        <v>677</v>
      </c>
      <c r="I17" s="15" t="s">
        <v>678</v>
      </c>
      <c r="J17" s="15" t="s">
        <v>370</v>
      </c>
      <c r="K17" s="15" t="s">
        <v>391</v>
      </c>
      <c r="L17" s="15" t="s">
        <v>697</v>
      </c>
      <c r="M17" s="15" t="s">
        <v>689</v>
      </c>
      <c r="N17" s="15" t="s">
        <v>699</v>
      </c>
      <c r="O17" s="15" t="s">
        <v>715</v>
      </c>
      <c r="P17" s="15" t="s">
        <v>673</v>
      </c>
      <c r="Q17" s="15" t="s">
        <v>673</v>
      </c>
      <c r="R17" s="15">
        <v>199609</v>
      </c>
      <c r="S17" s="15">
        <v>200707</v>
      </c>
    </row>
    <row r="18" spans="1:19">
      <c r="A18" s="18">
        <v>16</v>
      </c>
      <c r="B18" s="19" t="s">
        <v>716</v>
      </c>
      <c r="C18" s="15" t="s">
        <v>717</v>
      </c>
      <c r="D18" s="16">
        <v>41278</v>
      </c>
      <c r="E18" s="15"/>
      <c r="F18" s="15"/>
      <c r="G18" s="15" t="s">
        <v>676</v>
      </c>
      <c r="H18" s="15" t="s">
        <v>694</v>
      </c>
      <c r="I18" s="15" t="s">
        <v>678</v>
      </c>
      <c r="J18" s="20" t="s">
        <v>392</v>
      </c>
      <c r="K18" s="22" t="s">
        <v>393</v>
      </c>
      <c r="L18" s="15" t="s">
        <v>697</v>
      </c>
      <c r="M18" s="19" t="s">
        <v>718</v>
      </c>
      <c r="N18" s="19" t="s">
        <v>719</v>
      </c>
      <c r="O18" s="19" t="s">
        <v>720</v>
      </c>
      <c r="P18" s="15" t="s">
        <v>691</v>
      </c>
      <c r="Q18" s="15" t="s">
        <v>691</v>
      </c>
      <c r="R18" s="15">
        <v>201107</v>
      </c>
      <c r="S18" s="15">
        <v>201107</v>
      </c>
    </row>
    <row r="19" spans="1:19">
      <c r="A19" s="18">
        <v>17</v>
      </c>
      <c r="B19" s="19" t="s">
        <v>716</v>
      </c>
      <c r="C19" s="15" t="s">
        <v>721</v>
      </c>
      <c r="D19" s="16">
        <v>41483</v>
      </c>
      <c r="E19" s="15"/>
      <c r="F19" s="15"/>
      <c r="G19" s="15" t="s">
        <v>676</v>
      </c>
      <c r="H19" s="15" t="s">
        <v>694</v>
      </c>
      <c r="I19" s="15" t="s">
        <v>678</v>
      </c>
      <c r="J19" s="20" t="s">
        <v>394</v>
      </c>
      <c r="K19" s="20" t="s">
        <v>395</v>
      </c>
      <c r="L19" s="15" t="s">
        <v>722</v>
      </c>
      <c r="M19" s="19" t="s">
        <v>718</v>
      </c>
      <c r="N19" s="19" t="s">
        <v>723</v>
      </c>
      <c r="O19" s="19" t="s">
        <v>724</v>
      </c>
      <c r="P19" s="15" t="s">
        <v>691</v>
      </c>
      <c r="Q19" s="15" t="s">
        <v>691</v>
      </c>
      <c r="R19" s="15">
        <v>201307</v>
      </c>
      <c r="S19" s="15">
        <v>201307</v>
      </c>
    </row>
    <row r="20" spans="1:19">
      <c r="A20" s="18">
        <v>18</v>
      </c>
      <c r="B20" s="19" t="s">
        <v>716</v>
      </c>
      <c r="C20" s="24" t="s">
        <v>725</v>
      </c>
      <c r="D20" s="16" t="s">
        <v>4</v>
      </c>
      <c r="E20" s="24"/>
      <c r="F20" s="24"/>
      <c r="G20" s="25" t="s">
        <v>726</v>
      </c>
      <c r="H20" s="25" t="s">
        <v>727</v>
      </c>
      <c r="I20" s="25" t="s">
        <v>728</v>
      </c>
      <c r="J20" s="26" t="s">
        <v>209</v>
      </c>
      <c r="K20" s="27" t="s">
        <v>210</v>
      </c>
      <c r="L20" s="25" t="s">
        <v>729</v>
      </c>
      <c r="M20" s="25" t="s">
        <v>730</v>
      </c>
      <c r="N20" s="25" t="s">
        <v>731</v>
      </c>
      <c r="O20" s="25" t="s">
        <v>732</v>
      </c>
      <c r="P20" s="25" t="s">
        <v>733</v>
      </c>
      <c r="Q20" s="25" t="s">
        <v>734</v>
      </c>
      <c r="R20" s="25">
        <v>198308</v>
      </c>
      <c r="S20" s="25">
        <v>199004</v>
      </c>
    </row>
    <row r="21" spans="1:19">
      <c r="A21" s="18">
        <v>19</v>
      </c>
      <c r="B21" s="19" t="s">
        <v>735</v>
      </c>
      <c r="C21" s="15" t="s">
        <v>736</v>
      </c>
      <c r="D21" s="28" t="s">
        <v>396</v>
      </c>
      <c r="E21" s="15"/>
      <c r="F21" s="15"/>
      <c r="G21" s="15"/>
      <c r="H21" s="15"/>
      <c r="I21" s="15" t="s">
        <v>737</v>
      </c>
      <c r="J21" s="20" t="s">
        <v>394</v>
      </c>
      <c r="K21" s="29" t="s">
        <v>397</v>
      </c>
      <c r="L21" s="15"/>
      <c r="M21" s="15" t="s">
        <v>738</v>
      </c>
      <c r="N21" s="15"/>
      <c r="O21" s="15"/>
      <c r="P21" s="15"/>
      <c r="Q21" s="15"/>
      <c r="R21" s="15"/>
      <c r="S21" s="15"/>
    </row>
    <row r="22" spans="1:19">
      <c r="A22" s="18">
        <v>20</v>
      </c>
      <c r="B22" s="19" t="s">
        <v>735</v>
      </c>
      <c r="C22" s="15" t="s">
        <v>739</v>
      </c>
      <c r="D22" s="16">
        <v>41934</v>
      </c>
      <c r="E22" s="15"/>
      <c r="F22" s="15"/>
      <c r="G22" s="15" t="s">
        <v>740</v>
      </c>
      <c r="H22" s="15" t="s">
        <v>741</v>
      </c>
      <c r="I22" s="15" t="s">
        <v>742</v>
      </c>
      <c r="J22" s="20" t="s">
        <v>398</v>
      </c>
      <c r="K22" s="30">
        <v>33378</v>
      </c>
      <c r="L22" s="15"/>
      <c r="M22" s="15" t="s">
        <v>738</v>
      </c>
      <c r="N22" s="15"/>
      <c r="O22" s="15" t="s">
        <v>743</v>
      </c>
      <c r="P22" s="25" t="s">
        <v>733</v>
      </c>
      <c r="Q22" s="25" t="s">
        <v>734</v>
      </c>
      <c r="R22" s="15">
        <v>201702</v>
      </c>
      <c r="S22" s="15">
        <v>201702</v>
      </c>
    </row>
    <row r="23" spans="1:19">
      <c r="A23" s="18">
        <v>21</v>
      </c>
      <c r="B23" s="16"/>
      <c r="C23" s="16" t="s">
        <v>744</v>
      </c>
      <c r="D23" s="16" t="s">
        <v>399</v>
      </c>
      <c r="E23" s="16"/>
      <c r="F23" s="16"/>
      <c r="G23" s="16"/>
      <c r="H23" s="16"/>
      <c r="I23" s="16" t="s">
        <v>737</v>
      </c>
      <c r="J23" s="28" t="s">
        <v>400</v>
      </c>
      <c r="K23" s="28" t="s">
        <v>401</v>
      </c>
      <c r="L23" s="16"/>
      <c r="M23" s="16" t="s">
        <v>745</v>
      </c>
      <c r="N23" s="16" t="s">
        <v>746</v>
      </c>
      <c r="O23" s="16"/>
      <c r="P23" s="16"/>
      <c r="Q23" s="16"/>
      <c r="R23" s="16"/>
      <c r="S23" s="16"/>
    </row>
    <row r="24" spans="1:19">
      <c r="A24" s="18">
        <v>22</v>
      </c>
      <c r="B24" s="16" t="s">
        <v>402</v>
      </c>
      <c r="C24" s="16" t="s">
        <v>747</v>
      </c>
      <c r="D24" s="16" t="s">
        <v>403</v>
      </c>
      <c r="E24" s="16"/>
      <c r="F24" s="16" t="s">
        <v>748</v>
      </c>
      <c r="G24" s="16" t="s">
        <v>740</v>
      </c>
      <c r="H24" s="16" t="s">
        <v>749</v>
      </c>
      <c r="I24" s="16" t="s">
        <v>737</v>
      </c>
      <c r="J24" s="16" t="s">
        <v>404</v>
      </c>
      <c r="K24" s="16" t="s">
        <v>405</v>
      </c>
      <c r="L24" s="16" t="s">
        <v>750</v>
      </c>
      <c r="M24" s="16" t="s">
        <v>745</v>
      </c>
      <c r="N24" s="16" t="s">
        <v>751</v>
      </c>
      <c r="O24" s="16" t="s">
        <v>752</v>
      </c>
      <c r="P24" s="16" t="s">
        <v>672</v>
      </c>
      <c r="Q24" s="16" t="s">
        <v>672</v>
      </c>
      <c r="R24" s="16">
        <v>199801</v>
      </c>
      <c r="S24" s="16">
        <v>200304</v>
      </c>
    </row>
    <row r="25" spans="1:19">
      <c r="A25" s="18">
        <v>23</v>
      </c>
      <c r="B25" s="16" t="s">
        <v>406</v>
      </c>
      <c r="C25" s="16" t="s">
        <v>753</v>
      </c>
      <c r="D25" s="16" t="s">
        <v>407</v>
      </c>
      <c r="E25" s="16"/>
      <c r="F25" s="16"/>
      <c r="G25" s="16" t="s">
        <v>740</v>
      </c>
      <c r="H25" s="16" t="s">
        <v>749</v>
      </c>
      <c r="I25" s="16" t="s">
        <v>737</v>
      </c>
      <c r="J25" s="16" t="s">
        <v>408</v>
      </c>
      <c r="K25" s="16" t="s">
        <v>409</v>
      </c>
      <c r="L25" s="16" t="s">
        <v>754</v>
      </c>
      <c r="M25" s="16" t="s">
        <v>745</v>
      </c>
      <c r="N25" s="16" t="s">
        <v>746</v>
      </c>
      <c r="O25" s="16" t="s">
        <v>752</v>
      </c>
      <c r="P25" s="16" t="s">
        <v>672</v>
      </c>
      <c r="Q25" s="16" t="s">
        <v>672</v>
      </c>
      <c r="R25" s="16">
        <v>200406</v>
      </c>
      <c r="S25" s="16">
        <v>200406</v>
      </c>
    </row>
    <row r="26" spans="1:19">
      <c r="A26" s="18">
        <v>24</v>
      </c>
      <c r="B26" s="16" t="s">
        <v>406</v>
      </c>
      <c r="C26" s="16" t="s">
        <v>755</v>
      </c>
      <c r="D26" s="16" t="s">
        <v>410</v>
      </c>
      <c r="E26" s="16"/>
      <c r="F26" s="16" t="s">
        <v>756</v>
      </c>
      <c r="G26" s="16" t="s">
        <v>740</v>
      </c>
      <c r="H26" s="16" t="s">
        <v>741</v>
      </c>
      <c r="I26" s="16" t="s">
        <v>737</v>
      </c>
      <c r="J26" s="16" t="s">
        <v>411</v>
      </c>
      <c r="K26" s="16" t="s">
        <v>412</v>
      </c>
      <c r="L26" s="16" t="s">
        <v>754</v>
      </c>
      <c r="M26" s="16" t="s">
        <v>745</v>
      </c>
      <c r="N26" s="16" t="s">
        <v>746</v>
      </c>
      <c r="O26" s="16" t="s">
        <v>757</v>
      </c>
      <c r="P26" s="16" t="s">
        <v>672</v>
      </c>
      <c r="Q26" s="16" t="s">
        <v>672</v>
      </c>
      <c r="R26" s="16">
        <v>199509</v>
      </c>
      <c r="S26" s="16">
        <v>200510</v>
      </c>
    </row>
    <row r="27" spans="1:19">
      <c r="A27" s="18">
        <v>25</v>
      </c>
      <c r="B27" s="16" t="s">
        <v>406</v>
      </c>
      <c r="C27" s="16" t="s">
        <v>758</v>
      </c>
      <c r="D27" s="16" t="s">
        <v>413</v>
      </c>
      <c r="E27" s="16"/>
      <c r="F27" s="16"/>
      <c r="G27" s="16" t="s">
        <v>740</v>
      </c>
      <c r="H27" s="16" t="s">
        <v>749</v>
      </c>
      <c r="I27" s="16" t="s">
        <v>742</v>
      </c>
      <c r="J27" s="16" t="s">
        <v>414</v>
      </c>
      <c r="K27" s="16" t="s">
        <v>415</v>
      </c>
      <c r="L27" s="16" t="s">
        <v>759</v>
      </c>
      <c r="M27" s="16" t="s">
        <v>745</v>
      </c>
      <c r="N27" s="16" t="s">
        <v>751</v>
      </c>
      <c r="O27" s="16" t="s">
        <v>760</v>
      </c>
      <c r="P27" s="16" t="s">
        <v>761</v>
      </c>
      <c r="Q27" s="16" t="s">
        <v>761</v>
      </c>
      <c r="R27" s="16">
        <v>200505</v>
      </c>
      <c r="S27" s="16">
        <v>200505</v>
      </c>
    </row>
    <row r="28" spans="1:19">
      <c r="A28" s="18">
        <v>26</v>
      </c>
      <c r="B28" s="16" t="s">
        <v>406</v>
      </c>
      <c r="C28" s="16" t="s">
        <v>762</v>
      </c>
      <c r="D28" s="16" t="s">
        <v>416</v>
      </c>
      <c r="E28" s="16"/>
      <c r="F28" s="16"/>
      <c r="G28" s="16" t="s">
        <v>740</v>
      </c>
      <c r="H28" s="16" t="s">
        <v>749</v>
      </c>
      <c r="I28" s="16" t="s">
        <v>737</v>
      </c>
      <c r="J28" s="16" t="s">
        <v>417</v>
      </c>
      <c r="K28" s="16" t="s">
        <v>418</v>
      </c>
      <c r="L28" s="16" t="s">
        <v>763</v>
      </c>
      <c r="M28" s="16" t="s">
        <v>745</v>
      </c>
      <c r="N28" s="16" t="s">
        <v>746</v>
      </c>
      <c r="O28" s="16" t="s">
        <v>752</v>
      </c>
      <c r="P28" s="16" t="s">
        <v>672</v>
      </c>
      <c r="Q28" s="16" t="s">
        <v>672</v>
      </c>
      <c r="R28" s="16">
        <v>199008</v>
      </c>
      <c r="S28" s="16">
        <v>200009</v>
      </c>
    </row>
    <row r="29" spans="1:19">
      <c r="A29" s="18">
        <v>27</v>
      </c>
      <c r="B29" s="16" t="s">
        <v>406</v>
      </c>
      <c r="C29" s="16" t="s">
        <v>764</v>
      </c>
      <c r="D29" s="16" t="s">
        <v>419</v>
      </c>
      <c r="E29" s="16"/>
      <c r="F29" s="16" t="s">
        <v>748</v>
      </c>
      <c r="G29" s="16" t="s">
        <v>740</v>
      </c>
      <c r="H29" s="16" t="s">
        <v>749</v>
      </c>
      <c r="I29" s="16" t="s">
        <v>742</v>
      </c>
      <c r="J29" s="16" t="s">
        <v>362</v>
      </c>
      <c r="K29" s="16" t="s">
        <v>420</v>
      </c>
      <c r="L29" s="16" t="s">
        <v>763</v>
      </c>
      <c r="M29" s="16" t="s">
        <v>745</v>
      </c>
      <c r="N29" s="16" t="s">
        <v>746</v>
      </c>
      <c r="O29" s="16" t="s">
        <v>760</v>
      </c>
      <c r="P29" s="16" t="s">
        <v>761</v>
      </c>
      <c r="Q29" s="16" t="s">
        <v>761</v>
      </c>
      <c r="R29" s="16">
        <v>200109</v>
      </c>
      <c r="S29" s="16">
        <v>200109</v>
      </c>
    </row>
    <row r="30" spans="1:19">
      <c r="A30" s="18">
        <v>28</v>
      </c>
      <c r="B30" s="16" t="s">
        <v>406</v>
      </c>
      <c r="C30" s="16" t="s">
        <v>765</v>
      </c>
      <c r="D30" s="16" t="s">
        <v>421</v>
      </c>
      <c r="E30" s="16"/>
      <c r="F30" s="16" t="s">
        <v>748</v>
      </c>
      <c r="G30" s="16" t="s">
        <v>740</v>
      </c>
      <c r="H30" s="16" t="s">
        <v>749</v>
      </c>
      <c r="I30" s="16" t="s">
        <v>742</v>
      </c>
      <c r="J30" s="16" t="s">
        <v>373</v>
      </c>
      <c r="K30" s="16" t="s">
        <v>422</v>
      </c>
      <c r="L30" s="16" t="s">
        <v>759</v>
      </c>
      <c r="M30" s="16" t="s">
        <v>745</v>
      </c>
      <c r="N30" s="16" t="s">
        <v>751</v>
      </c>
      <c r="O30" s="16" t="s">
        <v>752</v>
      </c>
      <c r="P30" s="16" t="s">
        <v>672</v>
      </c>
      <c r="Q30" s="16" t="s">
        <v>672</v>
      </c>
      <c r="R30" s="16">
        <v>200506</v>
      </c>
      <c r="S30" s="16">
        <v>200506</v>
      </c>
    </row>
    <row r="31" spans="1:19">
      <c r="A31" s="18">
        <v>29</v>
      </c>
      <c r="B31" s="16" t="s">
        <v>406</v>
      </c>
      <c r="C31" s="16" t="s">
        <v>766</v>
      </c>
      <c r="D31" s="16" t="s">
        <v>423</v>
      </c>
      <c r="E31" s="16"/>
      <c r="F31" s="16" t="s">
        <v>767</v>
      </c>
      <c r="G31" s="16" t="s">
        <v>740</v>
      </c>
      <c r="H31" s="16" t="s">
        <v>741</v>
      </c>
      <c r="I31" s="16" t="s">
        <v>742</v>
      </c>
      <c r="J31" s="16" t="s">
        <v>408</v>
      </c>
      <c r="K31" s="16" t="s">
        <v>424</v>
      </c>
      <c r="L31" s="16" t="s">
        <v>768</v>
      </c>
      <c r="M31" s="16" t="s">
        <v>745</v>
      </c>
      <c r="N31" s="16" t="s">
        <v>769</v>
      </c>
      <c r="O31" s="16" t="s">
        <v>752</v>
      </c>
      <c r="P31" s="16" t="s">
        <v>672</v>
      </c>
      <c r="Q31" s="16" t="s">
        <v>672</v>
      </c>
      <c r="R31" s="16">
        <v>199809</v>
      </c>
      <c r="S31" s="16">
        <v>200404</v>
      </c>
    </row>
    <row r="32" spans="1:19">
      <c r="A32" s="18">
        <v>30</v>
      </c>
      <c r="B32" s="16" t="s">
        <v>406</v>
      </c>
      <c r="C32" s="16" t="s">
        <v>770</v>
      </c>
      <c r="D32" s="16" t="s">
        <v>425</v>
      </c>
      <c r="E32" s="16"/>
      <c r="F32" s="16" t="s">
        <v>748</v>
      </c>
      <c r="G32" s="16" t="s">
        <v>740</v>
      </c>
      <c r="H32" s="16" t="s">
        <v>749</v>
      </c>
      <c r="I32" s="16" t="s">
        <v>737</v>
      </c>
      <c r="J32" s="16" t="s">
        <v>426</v>
      </c>
      <c r="K32" s="16" t="s">
        <v>427</v>
      </c>
      <c r="L32" s="16" t="s">
        <v>759</v>
      </c>
      <c r="M32" s="16" t="s">
        <v>745</v>
      </c>
      <c r="N32" s="16" t="s">
        <v>751</v>
      </c>
      <c r="O32" s="16" t="s">
        <v>752</v>
      </c>
      <c r="P32" s="16" t="s">
        <v>672</v>
      </c>
      <c r="Q32" s="16" t="s">
        <v>672</v>
      </c>
      <c r="R32" s="16">
        <v>199508</v>
      </c>
      <c r="S32" s="16">
        <v>200506</v>
      </c>
    </row>
    <row r="33" spans="1:19">
      <c r="A33" s="18">
        <v>31</v>
      </c>
      <c r="B33" s="16" t="s">
        <v>428</v>
      </c>
      <c r="C33" s="16" t="s">
        <v>771</v>
      </c>
      <c r="D33" s="16" t="s">
        <v>429</v>
      </c>
      <c r="E33" s="16"/>
      <c r="F33" s="16" t="s">
        <v>748</v>
      </c>
      <c r="G33" s="16" t="s">
        <v>740</v>
      </c>
      <c r="H33" s="16" t="s">
        <v>749</v>
      </c>
      <c r="I33" s="16" t="s">
        <v>737</v>
      </c>
      <c r="J33" s="16" t="s">
        <v>404</v>
      </c>
      <c r="K33" s="16" t="s">
        <v>430</v>
      </c>
      <c r="L33" s="16" t="s">
        <v>759</v>
      </c>
      <c r="M33" s="16" t="s">
        <v>745</v>
      </c>
      <c r="N33" s="16" t="s">
        <v>751</v>
      </c>
      <c r="O33" s="16" t="s">
        <v>752</v>
      </c>
      <c r="P33" s="16" t="s">
        <v>672</v>
      </c>
      <c r="Q33" s="16" t="s">
        <v>672</v>
      </c>
      <c r="R33" s="16">
        <v>200604</v>
      </c>
      <c r="S33" s="16">
        <v>200612</v>
      </c>
    </row>
    <row r="34" spans="1:19">
      <c r="A34" s="18">
        <v>32</v>
      </c>
      <c r="B34" s="16" t="s">
        <v>406</v>
      </c>
      <c r="C34" s="16" t="s">
        <v>772</v>
      </c>
      <c r="D34" s="16" t="s">
        <v>431</v>
      </c>
      <c r="E34" s="16"/>
      <c r="F34" s="16" t="s">
        <v>748</v>
      </c>
      <c r="G34" s="16" t="s">
        <v>740</v>
      </c>
      <c r="H34" s="16" t="s">
        <v>749</v>
      </c>
      <c r="I34" s="16" t="s">
        <v>737</v>
      </c>
      <c r="J34" s="16" t="s">
        <v>432</v>
      </c>
      <c r="K34" s="16" t="s">
        <v>433</v>
      </c>
      <c r="L34" s="16" t="s">
        <v>759</v>
      </c>
      <c r="M34" s="16" t="s">
        <v>745</v>
      </c>
      <c r="N34" s="16" t="s">
        <v>751</v>
      </c>
      <c r="O34" s="16" t="s">
        <v>752</v>
      </c>
      <c r="P34" s="16" t="s">
        <v>672</v>
      </c>
      <c r="Q34" s="16" t="s">
        <v>672</v>
      </c>
      <c r="R34" s="16">
        <v>200707</v>
      </c>
      <c r="S34" s="16">
        <v>200707</v>
      </c>
    </row>
    <row r="35" spans="1:19">
      <c r="A35" s="18">
        <v>33</v>
      </c>
      <c r="B35" s="16" t="s">
        <v>402</v>
      </c>
      <c r="C35" s="16" t="s">
        <v>773</v>
      </c>
      <c r="D35" s="16" t="s">
        <v>434</v>
      </c>
      <c r="E35" s="16"/>
      <c r="F35" s="16"/>
      <c r="G35" s="16" t="s">
        <v>740</v>
      </c>
      <c r="H35" s="16" t="s">
        <v>749</v>
      </c>
      <c r="I35" s="16" t="s">
        <v>742</v>
      </c>
      <c r="J35" s="16" t="s">
        <v>365</v>
      </c>
      <c r="K35" s="16" t="s">
        <v>435</v>
      </c>
      <c r="L35" s="16" t="s">
        <v>759</v>
      </c>
      <c r="M35" s="16" t="s">
        <v>745</v>
      </c>
      <c r="N35" s="16" t="s">
        <v>751</v>
      </c>
      <c r="O35" s="16" t="s">
        <v>752</v>
      </c>
      <c r="P35" s="16" t="s">
        <v>672</v>
      </c>
      <c r="Q35" s="16" t="s">
        <v>672</v>
      </c>
      <c r="R35" s="16">
        <v>200709</v>
      </c>
      <c r="S35" s="16">
        <v>200709</v>
      </c>
    </row>
    <row r="36" spans="1:19">
      <c r="A36" s="18">
        <v>34</v>
      </c>
      <c r="B36" s="16" t="s">
        <v>406</v>
      </c>
      <c r="C36" s="16" t="s">
        <v>774</v>
      </c>
      <c r="D36" s="16" t="s">
        <v>436</v>
      </c>
      <c r="E36" s="16"/>
      <c r="F36" s="16" t="s">
        <v>775</v>
      </c>
      <c r="G36" s="16" t="s">
        <v>740</v>
      </c>
      <c r="H36" s="16" t="s">
        <v>749</v>
      </c>
      <c r="I36" s="16" t="s">
        <v>737</v>
      </c>
      <c r="J36" s="16" t="s">
        <v>437</v>
      </c>
      <c r="K36" s="16" t="s">
        <v>438</v>
      </c>
      <c r="L36" s="16" t="s">
        <v>750</v>
      </c>
      <c r="M36" s="16" t="s">
        <v>745</v>
      </c>
      <c r="N36" s="16" t="s">
        <v>751</v>
      </c>
      <c r="O36" s="16" t="s">
        <v>776</v>
      </c>
      <c r="P36" s="16" t="s">
        <v>672</v>
      </c>
      <c r="Q36" s="16" t="s">
        <v>672</v>
      </c>
      <c r="R36" s="16">
        <v>200808</v>
      </c>
      <c r="S36" s="16">
        <v>200808</v>
      </c>
    </row>
    <row r="37" spans="1:19">
      <c r="A37" s="18">
        <v>35</v>
      </c>
      <c r="B37" s="16" t="s">
        <v>402</v>
      </c>
      <c r="C37" s="16" t="s">
        <v>777</v>
      </c>
      <c r="D37" s="16" t="s">
        <v>439</v>
      </c>
      <c r="E37" s="16" t="s">
        <v>778</v>
      </c>
      <c r="F37" s="16" t="s">
        <v>775</v>
      </c>
      <c r="G37" s="16" t="s">
        <v>740</v>
      </c>
      <c r="H37" s="16" t="s">
        <v>749</v>
      </c>
      <c r="I37" s="16" t="s">
        <v>737</v>
      </c>
      <c r="J37" s="16" t="s">
        <v>440</v>
      </c>
      <c r="K37" s="16" t="s">
        <v>441</v>
      </c>
      <c r="L37" s="16" t="s">
        <v>754</v>
      </c>
      <c r="M37" s="16" t="s">
        <v>745</v>
      </c>
      <c r="N37" s="16" t="s">
        <v>746</v>
      </c>
      <c r="O37" s="16" t="s">
        <v>779</v>
      </c>
      <c r="P37" s="16" t="s">
        <v>672</v>
      </c>
      <c r="Q37" s="16" t="s">
        <v>672</v>
      </c>
      <c r="R37" s="16">
        <v>199207</v>
      </c>
      <c r="S37" s="16">
        <v>200902</v>
      </c>
    </row>
    <row r="38" spans="1:19">
      <c r="A38" s="18">
        <v>36</v>
      </c>
      <c r="B38" s="16" t="s">
        <v>406</v>
      </c>
      <c r="C38" s="16" t="s">
        <v>780</v>
      </c>
      <c r="D38" s="16" t="s">
        <v>442</v>
      </c>
      <c r="E38" s="16"/>
      <c r="F38" s="16" t="s">
        <v>748</v>
      </c>
      <c r="G38" s="16" t="s">
        <v>740</v>
      </c>
      <c r="H38" s="16" t="s">
        <v>749</v>
      </c>
      <c r="I38" s="16" t="s">
        <v>742</v>
      </c>
      <c r="J38" s="16" t="s">
        <v>443</v>
      </c>
      <c r="K38" s="16" t="s">
        <v>444</v>
      </c>
      <c r="L38" s="16" t="s">
        <v>759</v>
      </c>
      <c r="M38" s="16" t="s">
        <v>745</v>
      </c>
      <c r="N38" s="16" t="s">
        <v>751</v>
      </c>
      <c r="O38" s="16" t="s">
        <v>781</v>
      </c>
      <c r="P38" s="16" t="s">
        <v>672</v>
      </c>
      <c r="Q38" s="16" t="s">
        <v>672</v>
      </c>
      <c r="R38" s="16">
        <v>200907</v>
      </c>
      <c r="S38" s="16">
        <v>200907</v>
      </c>
    </row>
    <row r="39" spans="1:19">
      <c r="A39" s="18">
        <v>37</v>
      </c>
      <c r="B39" s="16" t="s">
        <v>406</v>
      </c>
      <c r="C39" s="16" t="s">
        <v>782</v>
      </c>
      <c r="D39" s="16" t="s">
        <v>445</v>
      </c>
      <c r="E39" s="16"/>
      <c r="F39" s="16"/>
      <c r="G39" s="16" t="s">
        <v>740</v>
      </c>
      <c r="H39" s="16" t="s">
        <v>741</v>
      </c>
      <c r="I39" s="16" t="s">
        <v>742</v>
      </c>
      <c r="J39" s="16" t="s">
        <v>443</v>
      </c>
      <c r="K39" s="16" t="s">
        <v>446</v>
      </c>
      <c r="L39" s="16" t="s">
        <v>750</v>
      </c>
      <c r="M39" s="16" t="s">
        <v>745</v>
      </c>
      <c r="N39" s="16" t="s">
        <v>751</v>
      </c>
      <c r="O39" s="16" t="s">
        <v>752</v>
      </c>
      <c r="P39" s="16" t="s">
        <v>672</v>
      </c>
      <c r="Q39" s="16" t="s">
        <v>672</v>
      </c>
      <c r="R39" s="16">
        <v>200808</v>
      </c>
      <c r="S39" s="16">
        <v>200808</v>
      </c>
    </row>
    <row r="40" spans="1:19">
      <c r="A40" s="18">
        <v>38</v>
      </c>
      <c r="B40" s="16" t="s">
        <v>406</v>
      </c>
      <c r="C40" s="16" t="s">
        <v>783</v>
      </c>
      <c r="D40" s="16" t="s">
        <v>447</v>
      </c>
      <c r="E40" s="16"/>
      <c r="F40" s="16" t="s">
        <v>784</v>
      </c>
      <c r="G40" s="16" t="s">
        <v>740</v>
      </c>
      <c r="H40" s="16" t="s">
        <v>749</v>
      </c>
      <c r="I40" s="16" t="s">
        <v>737</v>
      </c>
      <c r="J40" s="16" t="s">
        <v>448</v>
      </c>
      <c r="K40" s="16" t="s">
        <v>449</v>
      </c>
      <c r="L40" s="16" t="s">
        <v>759</v>
      </c>
      <c r="M40" s="16" t="s">
        <v>745</v>
      </c>
      <c r="N40" s="16" t="s">
        <v>751</v>
      </c>
      <c r="O40" s="16" t="s">
        <v>785</v>
      </c>
      <c r="P40" s="16" t="s">
        <v>672</v>
      </c>
      <c r="Q40" s="16" t="s">
        <v>672</v>
      </c>
      <c r="R40" s="16">
        <v>199207</v>
      </c>
      <c r="S40" s="16">
        <v>201003</v>
      </c>
    </row>
    <row r="41" spans="1:19">
      <c r="A41" s="18">
        <v>39</v>
      </c>
      <c r="B41" s="16" t="s">
        <v>406</v>
      </c>
      <c r="C41" s="16" t="s">
        <v>786</v>
      </c>
      <c r="D41" s="16" t="s">
        <v>450</v>
      </c>
      <c r="E41" s="16"/>
      <c r="F41" s="16"/>
      <c r="G41" s="16" t="s">
        <v>740</v>
      </c>
      <c r="H41" s="16" t="s">
        <v>749</v>
      </c>
      <c r="I41" s="16" t="s">
        <v>742</v>
      </c>
      <c r="J41" s="16" t="s">
        <v>373</v>
      </c>
      <c r="K41" s="16" t="s">
        <v>451</v>
      </c>
      <c r="L41" s="16" t="s">
        <v>768</v>
      </c>
      <c r="M41" s="16" t="s">
        <v>745</v>
      </c>
      <c r="N41" s="16" t="s">
        <v>769</v>
      </c>
      <c r="O41" s="16" t="s">
        <v>787</v>
      </c>
      <c r="P41" s="16" t="s">
        <v>672</v>
      </c>
      <c r="Q41" s="16" t="s">
        <v>672</v>
      </c>
      <c r="R41" s="16">
        <v>200112</v>
      </c>
      <c r="S41" s="16">
        <v>201004</v>
      </c>
    </row>
    <row r="42" spans="1:19">
      <c r="A42" s="18">
        <v>40</v>
      </c>
      <c r="B42" s="16" t="s">
        <v>788</v>
      </c>
      <c r="C42" s="16" t="s">
        <v>789</v>
      </c>
      <c r="D42" s="16" t="s">
        <v>452</v>
      </c>
      <c r="E42" s="16"/>
      <c r="F42" s="16" t="s">
        <v>790</v>
      </c>
      <c r="G42" s="16" t="s">
        <v>740</v>
      </c>
      <c r="H42" s="16" t="s">
        <v>741</v>
      </c>
      <c r="I42" s="16" t="s">
        <v>737</v>
      </c>
      <c r="J42" s="16" t="s">
        <v>443</v>
      </c>
      <c r="K42" s="16" t="s">
        <v>453</v>
      </c>
      <c r="L42" s="16" t="s">
        <v>759</v>
      </c>
      <c r="M42" s="16" t="s">
        <v>745</v>
      </c>
      <c r="N42" s="16" t="s">
        <v>751</v>
      </c>
      <c r="O42" s="16" t="s">
        <v>791</v>
      </c>
      <c r="P42" s="16" t="s">
        <v>672</v>
      </c>
      <c r="Q42" s="16" t="s">
        <v>672</v>
      </c>
      <c r="R42" s="31">
        <v>200906</v>
      </c>
      <c r="S42" s="31">
        <v>200906</v>
      </c>
    </row>
    <row r="43" spans="1:19">
      <c r="A43" s="18">
        <v>41</v>
      </c>
      <c r="B43" s="16" t="s">
        <v>406</v>
      </c>
      <c r="C43" s="16" t="s">
        <v>792</v>
      </c>
      <c r="D43" s="16" t="s">
        <v>454</v>
      </c>
      <c r="E43" s="16"/>
      <c r="F43" s="16"/>
      <c r="G43" s="16" t="s">
        <v>793</v>
      </c>
      <c r="H43" s="16" t="s">
        <v>749</v>
      </c>
      <c r="I43" s="16" t="s">
        <v>737</v>
      </c>
      <c r="J43" s="16" t="s">
        <v>365</v>
      </c>
      <c r="K43" s="16" t="s">
        <v>455</v>
      </c>
      <c r="L43" s="16" t="s">
        <v>768</v>
      </c>
      <c r="M43" s="16" t="s">
        <v>745</v>
      </c>
      <c r="N43" s="16" t="s">
        <v>769</v>
      </c>
      <c r="O43" s="16" t="s">
        <v>752</v>
      </c>
      <c r="P43" s="16" t="s">
        <v>672</v>
      </c>
      <c r="Q43" s="16" t="s">
        <v>672</v>
      </c>
      <c r="R43" s="16">
        <v>200304</v>
      </c>
      <c r="S43" s="16">
        <v>201006</v>
      </c>
    </row>
    <row r="44" spans="1:19">
      <c r="A44" s="18">
        <v>42</v>
      </c>
      <c r="B44" s="16" t="s">
        <v>406</v>
      </c>
      <c r="C44" s="16" t="s">
        <v>794</v>
      </c>
      <c r="D44" s="16">
        <v>41220</v>
      </c>
      <c r="E44" s="16"/>
      <c r="F44" s="16"/>
      <c r="G44" s="16" t="s">
        <v>740</v>
      </c>
      <c r="H44" s="16" t="s">
        <v>749</v>
      </c>
      <c r="I44" s="16" t="s">
        <v>737</v>
      </c>
      <c r="J44" s="16" t="s">
        <v>456</v>
      </c>
      <c r="K44" s="16" t="s">
        <v>457</v>
      </c>
      <c r="L44" s="16" t="s">
        <v>763</v>
      </c>
      <c r="M44" s="16" t="s">
        <v>745</v>
      </c>
      <c r="N44" s="16" t="s">
        <v>746</v>
      </c>
      <c r="O44" s="16" t="s">
        <v>795</v>
      </c>
      <c r="P44" s="16" t="s">
        <v>672</v>
      </c>
      <c r="Q44" s="16" t="s">
        <v>672</v>
      </c>
      <c r="R44" s="16">
        <v>201101</v>
      </c>
      <c r="S44" s="16">
        <v>201101</v>
      </c>
    </row>
    <row r="45" spans="1:19">
      <c r="A45" s="18">
        <v>43</v>
      </c>
      <c r="B45" s="16" t="s">
        <v>406</v>
      </c>
      <c r="C45" s="16" t="s">
        <v>796</v>
      </c>
      <c r="D45" s="16">
        <v>41260</v>
      </c>
      <c r="E45" s="16"/>
      <c r="F45" s="16" t="s">
        <v>748</v>
      </c>
      <c r="G45" s="16" t="s">
        <v>740</v>
      </c>
      <c r="H45" s="16" t="s">
        <v>749</v>
      </c>
      <c r="I45" s="16" t="s">
        <v>742</v>
      </c>
      <c r="J45" s="16" t="s">
        <v>458</v>
      </c>
      <c r="K45" s="16" t="s">
        <v>459</v>
      </c>
      <c r="L45" s="16" t="s">
        <v>759</v>
      </c>
      <c r="M45" s="16" t="s">
        <v>745</v>
      </c>
      <c r="N45" s="16" t="s">
        <v>751</v>
      </c>
      <c r="O45" s="16" t="s">
        <v>752</v>
      </c>
      <c r="P45" s="16" t="s">
        <v>672</v>
      </c>
      <c r="Q45" s="16" t="s">
        <v>672</v>
      </c>
      <c r="R45" s="16">
        <v>201106</v>
      </c>
      <c r="S45" s="16">
        <v>201106</v>
      </c>
    </row>
    <row r="46" spans="1:19">
      <c r="A46" s="18">
        <v>44</v>
      </c>
      <c r="B46" s="16" t="s">
        <v>406</v>
      </c>
      <c r="C46" s="16" t="s">
        <v>797</v>
      </c>
      <c r="D46" s="16" t="s">
        <v>460</v>
      </c>
      <c r="E46" s="16"/>
      <c r="F46" s="16" t="s">
        <v>798</v>
      </c>
      <c r="G46" s="16" t="s">
        <v>740</v>
      </c>
      <c r="H46" s="16" t="s">
        <v>749</v>
      </c>
      <c r="I46" s="16" t="s">
        <v>737</v>
      </c>
      <c r="J46" s="16" t="s">
        <v>458</v>
      </c>
      <c r="K46" s="28" t="s">
        <v>461</v>
      </c>
      <c r="L46" s="16" t="s">
        <v>759</v>
      </c>
      <c r="M46" s="16" t="s">
        <v>745</v>
      </c>
      <c r="N46" s="16" t="s">
        <v>751</v>
      </c>
      <c r="O46" s="16" t="s">
        <v>799</v>
      </c>
      <c r="P46" s="16" t="s">
        <v>672</v>
      </c>
      <c r="Q46" s="16" t="s">
        <v>672</v>
      </c>
      <c r="R46" s="16">
        <v>201112</v>
      </c>
      <c r="S46" s="16">
        <v>201112</v>
      </c>
    </row>
    <row r="47" spans="1:19">
      <c r="A47" s="18">
        <v>45</v>
      </c>
      <c r="B47" s="16" t="s">
        <v>406</v>
      </c>
      <c r="C47" s="16" t="s">
        <v>800</v>
      </c>
      <c r="D47" s="16">
        <v>41356</v>
      </c>
      <c r="E47" s="16"/>
      <c r="F47" s="16"/>
      <c r="G47" s="16" t="s">
        <v>740</v>
      </c>
      <c r="H47" s="16" t="s">
        <v>749</v>
      </c>
      <c r="I47" s="16" t="s">
        <v>737</v>
      </c>
      <c r="J47" s="16" t="s">
        <v>392</v>
      </c>
      <c r="K47" s="28" t="s">
        <v>462</v>
      </c>
      <c r="L47" s="16" t="s">
        <v>768</v>
      </c>
      <c r="M47" s="16" t="s">
        <v>745</v>
      </c>
      <c r="N47" s="16" t="s">
        <v>769</v>
      </c>
      <c r="O47" s="16" t="s">
        <v>752</v>
      </c>
      <c r="P47" s="16" t="s">
        <v>672</v>
      </c>
      <c r="Q47" s="16" t="s">
        <v>672</v>
      </c>
      <c r="R47" s="16">
        <v>201206</v>
      </c>
      <c r="S47" s="16">
        <v>201206</v>
      </c>
    </row>
    <row r="48" spans="1:19">
      <c r="A48" s="18">
        <v>46</v>
      </c>
      <c r="B48" s="16" t="s">
        <v>406</v>
      </c>
      <c r="C48" s="16" t="s">
        <v>801</v>
      </c>
      <c r="D48" s="16">
        <v>41469</v>
      </c>
      <c r="E48" s="16"/>
      <c r="F48" s="16" t="s">
        <v>790</v>
      </c>
      <c r="G48" s="16" t="s">
        <v>740</v>
      </c>
      <c r="H48" s="16" t="s">
        <v>749</v>
      </c>
      <c r="I48" s="16" t="s">
        <v>742</v>
      </c>
      <c r="J48" s="16">
        <v>1985</v>
      </c>
      <c r="K48" s="32" t="s">
        <v>802</v>
      </c>
      <c r="L48" s="16" t="s">
        <v>759</v>
      </c>
      <c r="M48" s="16" t="s">
        <v>745</v>
      </c>
      <c r="N48" s="16" t="s">
        <v>751</v>
      </c>
      <c r="O48" s="16" t="s">
        <v>752</v>
      </c>
      <c r="P48" s="16" t="s">
        <v>672</v>
      </c>
      <c r="Q48" s="16" t="s">
        <v>672</v>
      </c>
      <c r="R48" s="16">
        <v>201306</v>
      </c>
      <c r="S48" s="16">
        <v>201306</v>
      </c>
    </row>
    <row r="49" spans="1:19">
      <c r="A49" s="18">
        <v>47</v>
      </c>
      <c r="B49" s="16" t="s">
        <v>406</v>
      </c>
      <c r="C49" s="16" t="s">
        <v>803</v>
      </c>
      <c r="D49" s="16">
        <v>41514</v>
      </c>
      <c r="E49" s="16"/>
      <c r="F49" s="16" t="s">
        <v>804</v>
      </c>
      <c r="G49" s="16" t="s">
        <v>740</v>
      </c>
      <c r="H49" s="16" t="s">
        <v>749</v>
      </c>
      <c r="I49" s="16" t="s">
        <v>742</v>
      </c>
      <c r="J49" s="16">
        <v>1983</v>
      </c>
      <c r="K49" s="28" t="s">
        <v>463</v>
      </c>
      <c r="L49" s="16" t="s">
        <v>768</v>
      </c>
      <c r="M49" s="16" t="s">
        <v>745</v>
      </c>
      <c r="N49" s="16" t="s">
        <v>769</v>
      </c>
      <c r="O49" s="16" t="s">
        <v>805</v>
      </c>
      <c r="P49" s="16" t="s">
        <v>672</v>
      </c>
      <c r="Q49" s="16" t="s">
        <v>672</v>
      </c>
      <c r="R49" s="16">
        <v>201309</v>
      </c>
      <c r="S49" s="16">
        <v>201309</v>
      </c>
    </row>
    <row r="50" spans="1:19">
      <c r="A50" s="18">
        <v>48</v>
      </c>
      <c r="B50" s="16" t="s">
        <v>406</v>
      </c>
      <c r="C50" s="16" t="s">
        <v>806</v>
      </c>
      <c r="D50" s="16">
        <v>41505</v>
      </c>
      <c r="E50" s="16"/>
      <c r="F50" s="16" t="s">
        <v>807</v>
      </c>
      <c r="G50" s="16" t="s">
        <v>740</v>
      </c>
      <c r="H50" s="16" t="s">
        <v>749</v>
      </c>
      <c r="I50" s="16" t="s">
        <v>737</v>
      </c>
      <c r="J50" s="16">
        <v>1986</v>
      </c>
      <c r="K50" s="16" t="s">
        <v>464</v>
      </c>
      <c r="L50" s="16" t="s">
        <v>759</v>
      </c>
      <c r="M50" s="16" t="s">
        <v>745</v>
      </c>
      <c r="N50" s="16" t="s">
        <v>751</v>
      </c>
      <c r="O50" s="16" t="s">
        <v>752</v>
      </c>
      <c r="P50" s="16" t="s">
        <v>672</v>
      </c>
      <c r="Q50" s="16" t="s">
        <v>672</v>
      </c>
      <c r="R50" s="16">
        <v>201308</v>
      </c>
      <c r="S50" s="16">
        <v>201308</v>
      </c>
    </row>
    <row r="51" spans="1:19">
      <c r="A51" s="18">
        <v>49</v>
      </c>
      <c r="B51" s="16" t="s">
        <v>406</v>
      </c>
      <c r="C51" s="16" t="s">
        <v>808</v>
      </c>
      <c r="D51" s="16">
        <v>41547</v>
      </c>
      <c r="E51" s="16"/>
      <c r="F51" s="16"/>
      <c r="G51" s="16" t="s">
        <v>740</v>
      </c>
      <c r="H51" s="16" t="s">
        <v>749</v>
      </c>
      <c r="I51" s="16" t="s">
        <v>742</v>
      </c>
      <c r="J51" s="16">
        <v>1984</v>
      </c>
      <c r="K51" s="32" t="s">
        <v>393</v>
      </c>
      <c r="L51" s="16" t="s">
        <v>768</v>
      </c>
      <c r="M51" s="16" t="s">
        <v>745</v>
      </c>
      <c r="N51" s="16" t="s">
        <v>769</v>
      </c>
      <c r="O51" s="16" t="s">
        <v>809</v>
      </c>
      <c r="P51" s="16" t="s">
        <v>672</v>
      </c>
      <c r="Q51" s="16" t="s">
        <v>672</v>
      </c>
      <c r="R51" s="16">
        <v>201312</v>
      </c>
      <c r="S51" s="16">
        <v>201312</v>
      </c>
    </row>
    <row r="52" spans="1:19">
      <c r="A52" s="18">
        <v>50</v>
      </c>
      <c r="B52" s="16" t="s">
        <v>406</v>
      </c>
      <c r="C52" s="16" t="s">
        <v>810</v>
      </c>
      <c r="D52" s="16">
        <v>41535</v>
      </c>
      <c r="E52" s="16" t="s">
        <v>778</v>
      </c>
      <c r="F52" s="16" t="s">
        <v>807</v>
      </c>
      <c r="G52" s="16" t="s">
        <v>740</v>
      </c>
      <c r="H52" s="16" t="s">
        <v>749</v>
      </c>
      <c r="I52" s="16" t="s">
        <v>737</v>
      </c>
      <c r="J52" s="28" t="s">
        <v>356</v>
      </c>
      <c r="K52" s="28" t="s">
        <v>465</v>
      </c>
      <c r="L52" s="16" t="s">
        <v>754</v>
      </c>
      <c r="M52" s="16" t="s">
        <v>745</v>
      </c>
      <c r="N52" s="16" t="s">
        <v>746</v>
      </c>
      <c r="O52" s="16" t="s">
        <v>811</v>
      </c>
      <c r="P52" s="16" t="s">
        <v>672</v>
      </c>
      <c r="Q52" s="16" t="s">
        <v>672</v>
      </c>
      <c r="R52" s="16">
        <v>198307</v>
      </c>
      <c r="S52" s="16">
        <v>201311</v>
      </c>
    </row>
    <row r="53" spans="1:19">
      <c r="A53" s="18">
        <v>51</v>
      </c>
      <c r="B53" s="23" t="s">
        <v>406</v>
      </c>
      <c r="C53" s="33" t="s">
        <v>812</v>
      </c>
      <c r="D53" s="28">
        <v>41586</v>
      </c>
      <c r="E53" s="33"/>
      <c r="F53" s="33"/>
      <c r="G53" s="23" t="s">
        <v>813</v>
      </c>
      <c r="H53" s="23" t="s">
        <v>814</v>
      </c>
      <c r="I53" s="34" t="s">
        <v>815</v>
      </c>
      <c r="J53" s="35" t="s">
        <v>443</v>
      </c>
      <c r="K53" s="32" t="s">
        <v>816</v>
      </c>
      <c r="L53" s="16" t="s">
        <v>768</v>
      </c>
      <c r="M53" s="23" t="s">
        <v>817</v>
      </c>
      <c r="N53" s="36" t="s">
        <v>818</v>
      </c>
      <c r="O53" s="36" t="s">
        <v>819</v>
      </c>
      <c r="P53" s="23" t="s">
        <v>734</v>
      </c>
      <c r="Q53" s="23" t="s">
        <v>734</v>
      </c>
      <c r="R53" s="23">
        <v>200408</v>
      </c>
      <c r="S53" s="23">
        <v>201404</v>
      </c>
    </row>
    <row r="54" spans="1:19">
      <c r="A54" s="18">
        <v>52</v>
      </c>
      <c r="B54" s="23" t="s">
        <v>406</v>
      </c>
      <c r="C54" s="16" t="s">
        <v>820</v>
      </c>
      <c r="D54" s="16">
        <v>41600</v>
      </c>
      <c r="E54" s="16"/>
      <c r="F54" s="16"/>
      <c r="G54" s="16" t="s">
        <v>740</v>
      </c>
      <c r="H54" s="16" t="s">
        <v>749</v>
      </c>
      <c r="I54" s="16" t="s">
        <v>737</v>
      </c>
      <c r="J54" s="16">
        <v>1983</v>
      </c>
      <c r="K54" s="32" t="s">
        <v>821</v>
      </c>
      <c r="L54" s="16" t="s">
        <v>768</v>
      </c>
      <c r="M54" s="16" t="s">
        <v>745</v>
      </c>
      <c r="N54" s="16" t="s">
        <v>769</v>
      </c>
      <c r="O54" s="16" t="s">
        <v>822</v>
      </c>
      <c r="P54" s="16" t="s">
        <v>672</v>
      </c>
      <c r="Q54" s="16" t="s">
        <v>672</v>
      </c>
      <c r="R54" s="16">
        <v>201405</v>
      </c>
      <c r="S54" s="16">
        <v>201405</v>
      </c>
    </row>
    <row r="55" spans="1:19">
      <c r="A55" s="18">
        <v>53</v>
      </c>
      <c r="B55" s="23" t="s">
        <v>406</v>
      </c>
      <c r="C55" s="16" t="s">
        <v>823</v>
      </c>
      <c r="D55" s="16">
        <v>41661</v>
      </c>
      <c r="E55" s="16"/>
      <c r="F55" s="16" t="s">
        <v>807</v>
      </c>
      <c r="G55" s="16" t="s">
        <v>740</v>
      </c>
      <c r="H55" s="16" t="s">
        <v>741</v>
      </c>
      <c r="I55" s="16" t="s">
        <v>742</v>
      </c>
      <c r="J55" s="28" t="s">
        <v>394</v>
      </c>
      <c r="K55" s="37">
        <v>31763</v>
      </c>
      <c r="L55" s="16" t="s">
        <v>768</v>
      </c>
      <c r="M55" s="16" t="s">
        <v>745</v>
      </c>
      <c r="N55" s="38" t="s">
        <v>824</v>
      </c>
      <c r="O55" s="38" t="s">
        <v>825</v>
      </c>
      <c r="P55" s="16" t="s">
        <v>672</v>
      </c>
      <c r="Q55" s="16" t="s">
        <v>672</v>
      </c>
      <c r="R55" s="39">
        <v>201406</v>
      </c>
      <c r="S55" s="39">
        <v>201406</v>
      </c>
    </row>
    <row r="56" spans="1:19">
      <c r="A56" s="18">
        <v>54</v>
      </c>
      <c r="B56" s="23" t="s">
        <v>406</v>
      </c>
      <c r="C56" s="16" t="s">
        <v>826</v>
      </c>
      <c r="D56" s="16">
        <v>41684</v>
      </c>
      <c r="E56" s="16"/>
      <c r="F56" s="16" t="s">
        <v>807</v>
      </c>
      <c r="G56" s="16" t="s">
        <v>740</v>
      </c>
      <c r="H56" s="16" t="s">
        <v>749</v>
      </c>
      <c r="I56" s="16" t="s">
        <v>742</v>
      </c>
      <c r="J56" s="28" t="s">
        <v>466</v>
      </c>
      <c r="K56" s="32" t="s">
        <v>827</v>
      </c>
      <c r="L56" s="16" t="s">
        <v>828</v>
      </c>
      <c r="M56" s="16" t="s">
        <v>745</v>
      </c>
      <c r="N56" s="38" t="s">
        <v>829</v>
      </c>
      <c r="O56" s="38" t="s">
        <v>830</v>
      </c>
      <c r="P56" s="16" t="s">
        <v>672</v>
      </c>
      <c r="Q56" s="16" t="s">
        <v>672</v>
      </c>
      <c r="R56" s="39">
        <v>201408</v>
      </c>
      <c r="S56" s="38">
        <v>201408</v>
      </c>
    </row>
    <row r="57" spans="1:19">
      <c r="A57" s="18">
        <v>55</v>
      </c>
      <c r="B57" s="23" t="s">
        <v>406</v>
      </c>
      <c r="C57" s="16" t="s">
        <v>831</v>
      </c>
      <c r="D57" s="16">
        <v>41701</v>
      </c>
      <c r="E57" s="16"/>
      <c r="F57" s="16"/>
      <c r="G57" s="16" t="s">
        <v>740</v>
      </c>
      <c r="H57" s="16" t="s">
        <v>749</v>
      </c>
      <c r="I57" s="16" t="s">
        <v>742</v>
      </c>
      <c r="J57" s="28" t="s">
        <v>392</v>
      </c>
      <c r="K57" s="32" t="s">
        <v>832</v>
      </c>
      <c r="L57" s="16" t="s">
        <v>768</v>
      </c>
      <c r="M57" s="16" t="s">
        <v>745</v>
      </c>
      <c r="N57" s="38" t="s">
        <v>824</v>
      </c>
      <c r="O57" s="38"/>
      <c r="P57" s="40" t="s">
        <v>833</v>
      </c>
      <c r="Q57" s="40" t="s">
        <v>833</v>
      </c>
      <c r="R57" s="39"/>
      <c r="S57" s="38" t="s">
        <v>834</v>
      </c>
    </row>
    <row r="58" spans="1:19">
      <c r="A58" s="18">
        <v>56</v>
      </c>
      <c r="B58" s="23" t="s">
        <v>835</v>
      </c>
      <c r="C58" s="16" t="s">
        <v>836</v>
      </c>
      <c r="D58" s="16">
        <v>41703</v>
      </c>
      <c r="E58" s="16"/>
      <c r="F58" s="16" t="s">
        <v>807</v>
      </c>
      <c r="G58" s="16" t="s">
        <v>740</v>
      </c>
      <c r="H58" s="16" t="s">
        <v>749</v>
      </c>
      <c r="I58" s="16" t="s">
        <v>737</v>
      </c>
      <c r="J58" s="28" t="s">
        <v>458</v>
      </c>
      <c r="K58" s="32" t="s">
        <v>837</v>
      </c>
      <c r="L58" s="16" t="s">
        <v>768</v>
      </c>
      <c r="M58" s="16" t="s">
        <v>745</v>
      </c>
      <c r="N58" s="38" t="s">
        <v>824</v>
      </c>
      <c r="O58" s="38"/>
      <c r="P58" s="40" t="s">
        <v>833</v>
      </c>
      <c r="Q58" s="40" t="s">
        <v>833</v>
      </c>
      <c r="R58" s="39"/>
      <c r="S58" s="39">
        <v>2014.11</v>
      </c>
    </row>
    <row r="59" spans="1:19">
      <c r="A59" s="18">
        <v>57</v>
      </c>
      <c r="B59" s="23" t="s">
        <v>835</v>
      </c>
      <c r="C59" s="41" t="s">
        <v>838</v>
      </c>
      <c r="D59" s="16" t="s">
        <v>55</v>
      </c>
      <c r="E59" s="41"/>
      <c r="F59" s="41"/>
      <c r="G59" s="23" t="s">
        <v>726</v>
      </c>
      <c r="H59" s="23" t="s">
        <v>814</v>
      </c>
      <c r="I59" s="23" t="s">
        <v>728</v>
      </c>
      <c r="J59" s="42" t="s">
        <v>211</v>
      </c>
      <c r="K59" s="43" t="s">
        <v>212</v>
      </c>
      <c r="L59" s="23" t="s">
        <v>839</v>
      </c>
      <c r="M59" s="23" t="s">
        <v>840</v>
      </c>
      <c r="N59" s="23" t="s">
        <v>841</v>
      </c>
      <c r="O59" s="23" t="s">
        <v>842</v>
      </c>
      <c r="P59" s="23" t="s">
        <v>733</v>
      </c>
      <c r="Q59" s="23" t="s">
        <v>734</v>
      </c>
      <c r="R59" s="23">
        <v>200403</v>
      </c>
      <c r="S59" s="23">
        <v>200403</v>
      </c>
    </row>
    <row r="60" spans="1:19">
      <c r="A60" s="18">
        <v>58</v>
      </c>
      <c r="B60" s="23" t="s">
        <v>835</v>
      </c>
      <c r="C60" s="16" t="s">
        <v>843</v>
      </c>
      <c r="D60" s="16">
        <v>41731</v>
      </c>
      <c r="E60" s="16"/>
      <c r="F60" s="16" t="s">
        <v>807</v>
      </c>
      <c r="G60" s="16" t="s">
        <v>740</v>
      </c>
      <c r="H60" s="16" t="s">
        <v>749</v>
      </c>
      <c r="I60" s="16" t="s">
        <v>742</v>
      </c>
      <c r="J60" s="28" t="s">
        <v>466</v>
      </c>
      <c r="K60" s="37">
        <v>32060</v>
      </c>
      <c r="L60" s="16" t="s">
        <v>828</v>
      </c>
      <c r="M60" s="16" t="s">
        <v>745</v>
      </c>
      <c r="N60" s="38" t="s">
        <v>829</v>
      </c>
      <c r="O60" s="38" t="s">
        <v>844</v>
      </c>
      <c r="P60" s="16" t="s">
        <v>672</v>
      </c>
      <c r="Q60" s="16" t="s">
        <v>672</v>
      </c>
      <c r="R60" s="39">
        <v>201504</v>
      </c>
      <c r="S60" s="39">
        <v>201504</v>
      </c>
    </row>
    <row r="61" spans="1:19">
      <c r="A61" s="18">
        <v>59</v>
      </c>
      <c r="B61" s="23" t="s">
        <v>835</v>
      </c>
      <c r="C61" s="16" t="s">
        <v>845</v>
      </c>
      <c r="D61" s="16">
        <v>41723</v>
      </c>
      <c r="E61" s="16" t="s">
        <v>778</v>
      </c>
      <c r="F61" s="39"/>
      <c r="G61" s="16" t="s">
        <v>740</v>
      </c>
      <c r="H61" s="16" t="s">
        <v>749</v>
      </c>
      <c r="I61" s="16" t="s">
        <v>737</v>
      </c>
      <c r="J61" s="44" t="s">
        <v>467</v>
      </c>
      <c r="K61" s="37">
        <v>23059</v>
      </c>
      <c r="L61" s="16" t="s">
        <v>754</v>
      </c>
      <c r="M61" s="23" t="s">
        <v>840</v>
      </c>
      <c r="N61" s="38" t="s">
        <v>846</v>
      </c>
      <c r="O61" s="39"/>
      <c r="P61" s="16" t="s">
        <v>672</v>
      </c>
      <c r="Q61" s="16" t="s">
        <v>672</v>
      </c>
      <c r="R61" s="39"/>
      <c r="S61" s="39"/>
    </row>
    <row r="62" spans="1:19">
      <c r="A62" s="18">
        <v>60</v>
      </c>
      <c r="B62" s="23" t="s">
        <v>835</v>
      </c>
      <c r="C62" s="16" t="s">
        <v>847</v>
      </c>
      <c r="D62" s="16">
        <v>41735</v>
      </c>
      <c r="E62" s="16"/>
      <c r="F62" s="39"/>
      <c r="G62" s="16" t="s">
        <v>740</v>
      </c>
      <c r="H62" s="16" t="s">
        <v>749</v>
      </c>
      <c r="I62" s="16" t="s">
        <v>742</v>
      </c>
      <c r="J62" s="28" t="s">
        <v>458</v>
      </c>
      <c r="K62" s="37">
        <v>30622</v>
      </c>
      <c r="L62" s="39"/>
      <c r="M62" s="23" t="s">
        <v>840</v>
      </c>
      <c r="N62" s="23" t="s">
        <v>841</v>
      </c>
      <c r="O62" s="39"/>
      <c r="P62" s="16" t="s">
        <v>672</v>
      </c>
      <c r="Q62" s="16" t="s">
        <v>672</v>
      </c>
      <c r="R62" s="39">
        <v>201312</v>
      </c>
      <c r="S62" s="39">
        <v>201505</v>
      </c>
    </row>
    <row r="63" spans="1:19">
      <c r="A63" s="18">
        <v>61</v>
      </c>
      <c r="B63" s="23" t="s">
        <v>835</v>
      </c>
      <c r="C63" s="16" t="s">
        <v>848</v>
      </c>
      <c r="D63" s="16">
        <v>41739</v>
      </c>
      <c r="E63" s="16"/>
      <c r="F63" s="38" t="s">
        <v>849</v>
      </c>
      <c r="G63" s="16" t="s">
        <v>740</v>
      </c>
      <c r="H63" s="16" t="s">
        <v>749</v>
      </c>
      <c r="I63" s="16" t="s">
        <v>742</v>
      </c>
      <c r="J63" s="28" t="s">
        <v>394</v>
      </c>
      <c r="K63" s="37">
        <v>31575</v>
      </c>
      <c r="L63" s="16" t="s">
        <v>828</v>
      </c>
      <c r="M63" s="16" t="s">
        <v>745</v>
      </c>
      <c r="N63" s="38" t="s">
        <v>829</v>
      </c>
      <c r="O63" s="38" t="s">
        <v>850</v>
      </c>
      <c r="P63" s="16" t="s">
        <v>672</v>
      </c>
      <c r="Q63" s="16" t="s">
        <v>672</v>
      </c>
      <c r="R63" s="39">
        <v>2014</v>
      </c>
      <c r="S63" s="39">
        <v>201506</v>
      </c>
    </row>
    <row r="64" spans="1:19">
      <c r="A64" s="18">
        <v>62</v>
      </c>
      <c r="B64" s="23" t="s">
        <v>835</v>
      </c>
      <c r="C64" s="16" t="s">
        <v>851</v>
      </c>
      <c r="D64" s="45" t="s">
        <v>468</v>
      </c>
      <c r="E64" s="16"/>
      <c r="F64" s="38" t="s">
        <v>852</v>
      </c>
      <c r="G64" s="16" t="s">
        <v>740</v>
      </c>
      <c r="H64" s="16" t="s">
        <v>749</v>
      </c>
      <c r="I64" s="16" t="s">
        <v>742</v>
      </c>
      <c r="J64" s="28" t="s">
        <v>466</v>
      </c>
      <c r="K64" s="28" t="s">
        <v>469</v>
      </c>
      <c r="L64" s="16" t="s">
        <v>828</v>
      </c>
      <c r="M64" s="16" t="s">
        <v>745</v>
      </c>
      <c r="N64" s="38" t="s">
        <v>829</v>
      </c>
      <c r="O64" s="38" t="s">
        <v>853</v>
      </c>
      <c r="P64" s="16" t="s">
        <v>672</v>
      </c>
      <c r="Q64" s="16" t="s">
        <v>672</v>
      </c>
      <c r="R64" s="39">
        <v>201508</v>
      </c>
      <c r="S64" s="39">
        <v>201406</v>
      </c>
    </row>
    <row r="65" spans="1:19">
      <c r="A65" s="18">
        <v>63</v>
      </c>
      <c r="B65" s="23" t="s">
        <v>406</v>
      </c>
      <c r="C65" s="16" t="s">
        <v>854</v>
      </c>
      <c r="D65" s="45" t="s">
        <v>470</v>
      </c>
      <c r="E65" s="16"/>
      <c r="F65" s="39"/>
      <c r="G65" s="16" t="s">
        <v>740</v>
      </c>
      <c r="H65" s="16" t="s">
        <v>749</v>
      </c>
      <c r="I65" s="16" t="s">
        <v>742</v>
      </c>
      <c r="J65" s="28" t="s">
        <v>394</v>
      </c>
      <c r="K65" s="37">
        <v>31607</v>
      </c>
      <c r="L65" s="39"/>
      <c r="M65" s="23" t="s">
        <v>840</v>
      </c>
      <c r="N65" s="23" t="s">
        <v>841</v>
      </c>
      <c r="O65" s="38" t="s">
        <v>855</v>
      </c>
      <c r="P65" s="16" t="s">
        <v>672</v>
      </c>
      <c r="Q65" s="16" t="s">
        <v>672</v>
      </c>
      <c r="R65" s="39">
        <v>201506</v>
      </c>
      <c r="S65" s="39">
        <v>201506</v>
      </c>
    </row>
    <row r="66" spans="1:19">
      <c r="A66" s="18">
        <v>64</v>
      </c>
      <c r="B66" s="23" t="s">
        <v>406</v>
      </c>
      <c r="C66" s="16" t="s">
        <v>856</v>
      </c>
      <c r="D66" s="45" t="s">
        <v>471</v>
      </c>
      <c r="E66" s="16"/>
      <c r="F66" s="39"/>
      <c r="G66" s="16" t="s">
        <v>740</v>
      </c>
      <c r="H66" s="16" t="s">
        <v>749</v>
      </c>
      <c r="I66" s="16" t="s">
        <v>737</v>
      </c>
      <c r="J66" s="28" t="s">
        <v>466</v>
      </c>
      <c r="K66" s="37">
        <v>32078</v>
      </c>
      <c r="L66" s="39"/>
      <c r="M66" s="23" t="s">
        <v>840</v>
      </c>
      <c r="N66" s="23" t="s">
        <v>841</v>
      </c>
      <c r="O66" s="36" t="s">
        <v>857</v>
      </c>
      <c r="P66" s="16" t="s">
        <v>672</v>
      </c>
      <c r="Q66" s="16" t="s">
        <v>672</v>
      </c>
      <c r="R66" s="39"/>
      <c r="S66" s="23">
        <v>201609</v>
      </c>
    </row>
    <row r="67" spans="1:19">
      <c r="A67" s="18">
        <v>65</v>
      </c>
      <c r="B67" s="23"/>
      <c r="C67" s="16" t="s">
        <v>858</v>
      </c>
      <c r="D67" s="45" t="s">
        <v>472</v>
      </c>
      <c r="E67" s="16"/>
      <c r="F67" s="39"/>
      <c r="G67" s="16"/>
      <c r="H67" s="16"/>
      <c r="I67" s="16" t="s">
        <v>742</v>
      </c>
      <c r="J67" s="28" t="s">
        <v>392</v>
      </c>
      <c r="K67" s="32" t="s">
        <v>473</v>
      </c>
      <c r="L67" s="39"/>
      <c r="M67" s="23" t="s">
        <v>840</v>
      </c>
      <c r="N67" s="23" t="s">
        <v>841</v>
      </c>
      <c r="O67" s="36"/>
      <c r="P67" s="16"/>
      <c r="Q67" s="16"/>
      <c r="R67" s="39"/>
      <c r="S67" s="23"/>
    </row>
    <row r="68" spans="1:19">
      <c r="A68" s="18">
        <v>66</v>
      </c>
      <c r="B68" s="23" t="s">
        <v>406</v>
      </c>
      <c r="C68" s="16" t="s">
        <v>859</v>
      </c>
      <c r="D68" s="45" t="s">
        <v>474</v>
      </c>
      <c r="E68" s="16"/>
      <c r="F68" s="39"/>
      <c r="G68" s="16"/>
      <c r="H68" s="16"/>
      <c r="I68" s="16" t="s">
        <v>737</v>
      </c>
      <c r="J68" s="28" t="s">
        <v>443</v>
      </c>
      <c r="K68" s="32" t="s">
        <v>475</v>
      </c>
      <c r="L68" s="39"/>
      <c r="M68" s="23" t="s">
        <v>840</v>
      </c>
      <c r="N68" s="23" t="s">
        <v>841</v>
      </c>
      <c r="O68" s="38"/>
      <c r="P68" s="16"/>
      <c r="Q68" s="16"/>
      <c r="R68" s="39"/>
      <c r="S68" s="39"/>
    </row>
    <row r="69" spans="1:19" ht="28">
      <c r="A69" s="18">
        <v>67</v>
      </c>
      <c r="B69" s="23" t="s">
        <v>406</v>
      </c>
      <c r="C69" s="16" t="s">
        <v>860</v>
      </c>
      <c r="D69" s="46">
        <v>41809</v>
      </c>
      <c r="E69" s="39"/>
      <c r="F69" s="39"/>
      <c r="G69" s="16" t="s">
        <v>861</v>
      </c>
      <c r="H69" s="16" t="s">
        <v>749</v>
      </c>
      <c r="I69" s="16" t="s">
        <v>742</v>
      </c>
      <c r="J69" s="28" t="s">
        <v>362</v>
      </c>
      <c r="K69" s="47" t="s">
        <v>238</v>
      </c>
      <c r="L69" s="16" t="s">
        <v>754</v>
      </c>
      <c r="M69" s="23" t="s">
        <v>840</v>
      </c>
      <c r="N69" s="38" t="s">
        <v>846</v>
      </c>
      <c r="O69" s="47" t="s">
        <v>862</v>
      </c>
      <c r="P69" s="16" t="s">
        <v>672</v>
      </c>
      <c r="Q69" s="16" t="s">
        <v>672</v>
      </c>
      <c r="R69" s="39"/>
      <c r="S69" s="39"/>
    </row>
    <row r="70" spans="1:19" ht="28">
      <c r="A70" s="18">
        <v>68</v>
      </c>
      <c r="B70" s="23" t="s">
        <v>406</v>
      </c>
      <c r="C70" s="16" t="s">
        <v>863</v>
      </c>
      <c r="D70" s="46">
        <v>41808</v>
      </c>
      <c r="E70" s="39"/>
      <c r="F70" s="39"/>
      <c r="G70" s="16" t="s">
        <v>740</v>
      </c>
      <c r="H70" s="16" t="s">
        <v>741</v>
      </c>
      <c r="I70" s="16" t="s">
        <v>742</v>
      </c>
      <c r="J70" s="28" t="s">
        <v>380</v>
      </c>
      <c r="K70" s="47" t="s">
        <v>239</v>
      </c>
      <c r="L70" s="39"/>
      <c r="M70" s="23" t="s">
        <v>840</v>
      </c>
      <c r="N70" s="23" t="s">
        <v>841</v>
      </c>
      <c r="O70" s="47" t="s">
        <v>864</v>
      </c>
      <c r="P70" s="16" t="s">
        <v>672</v>
      </c>
      <c r="Q70" s="16" t="s">
        <v>672</v>
      </c>
      <c r="R70" s="39"/>
      <c r="S70" s="39"/>
    </row>
    <row r="71" spans="1:19">
      <c r="A71" s="18">
        <v>69</v>
      </c>
      <c r="B71" s="23" t="s">
        <v>406</v>
      </c>
      <c r="C71" s="16" t="s">
        <v>865</v>
      </c>
      <c r="D71" s="45" t="s">
        <v>476</v>
      </c>
      <c r="E71" s="39"/>
      <c r="F71" s="39"/>
      <c r="G71" s="16" t="s">
        <v>740</v>
      </c>
      <c r="H71" s="16" t="s">
        <v>749</v>
      </c>
      <c r="I71" s="16" t="s">
        <v>737</v>
      </c>
      <c r="J71" s="28" t="s">
        <v>477</v>
      </c>
      <c r="K71" s="37">
        <v>32219</v>
      </c>
      <c r="L71" s="39"/>
      <c r="M71" s="23" t="s">
        <v>840</v>
      </c>
      <c r="N71" s="23" t="s">
        <v>841</v>
      </c>
      <c r="O71" s="36" t="s">
        <v>866</v>
      </c>
      <c r="P71" s="16" t="s">
        <v>672</v>
      </c>
      <c r="Q71" s="16" t="s">
        <v>672</v>
      </c>
      <c r="R71" s="39"/>
      <c r="S71" s="39">
        <v>201606</v>
      </c>
    </row>
    <row r="72" spans="1:19">
      <c r="A72" s="18">
        <v>70</v>
      </c>
      <c r="B72" s="36" t="s">
        <v>402</v>
      </c>
      <c r="C72" s="16" t="s">
        <v>867</v>
      </c>
      <c r="D72" s="45" t="s">
        <v>478</v>
      </c>
      <c r="E72" s="39"/>
      <c r="F72" s="39"/>
      <c r="G72" s="16" t="s">
        <v>740</v>
      </c>
      <c r="H72" s="16" t="s">
        <v>749</v>
      </c>
      <c r="I72" s="16" t="s">
        <v>737</v>
      </c>
      <c r="J72" s="28" t="s">
        <v>477</v>
      </c>
      <c r="K72" s="37">
        <v>32160</v>
      </c>
      <c r="L72" s="39"/>
      <c r="M72" s="23" t="s">
        <v>840</v>
      </c>
      <c r="N72" s="23" t="s">
        <v>841</v>
      </c>
      <c r="O72" s="36" t="s">
        <v>868</v>
      </c>
      <c r="P72" s="16" t="s">
        <v>672</v>
      </c>
      <c r="Q72" s="16" t="s">
        <v>672</v>
      </c>
      <c r="R72" s="39"/>
      <c r="S72" s="39">
        <v>201607</v>
      </c>
    </row>
    <row r="73" spans="1:19">
      <c r="A73" s="18">
        <v>71</v>
      </c>
      <c r="B73" s="36" t="s">
        <v>402</v>
      </c>
      <c r="C73" s="16" t="s">
        <v>869</v>
      </c>
      <c r="D73" s="45" t="s">
        <v>479</v>
      </c>
      <c r="E73" s="39"/>
      <c r="F73" s="39"/>
      <c r="G73" s="39"/>
      <c r="H73" s="39"/>
      <c r="I73" s="39"/>
      <c r="J73" s="39">
        <v>1957</v>
      </c>
      <c r="K73" s="48" t="s">
        <v>480</v>
      </c>
      <c r="L73" s="39"/>
      <c r="M73" s="23" t="s">
        <v>840</v>
      </c>
      <c r="N73" s="39"/>
      <c r="O73" s="39"/>
      <c r="P73" s="39"/>
      <c r="Q73" s="39"/>
      <c r="R73" s="39"/>
      <c r="S73" s="39">
        <v>2016.1</v>
      </c>
    </row>
    <row r="74" spans="1:19">
      <c r="A74" s="18">
        <v>72</v>
      </c>
      <c r="B74" s="36" t="s">
        <v>402</v>
      </c>
      <c r="C74" s="16" t="s">
        <v>871</v>
      </c>
      <c r="D74" s="72" t="s">
        <v>870</v>
      </c>
      <c r="E74" s="39"/>
      <c r="F74" s="39"/>
      <c r="G74" s="16" t="s">
        <v>740</v>
      </c>
      <c r="H74" s="16" t="s">
        <v>749</v>
      </c>
      <c r="I74" s="16" t="s">
        <v>737</v>
      </c>
      <c r="J74" s="28" t="s">
        <v>373</v>
      </c>
      <c r="K74" s="49">
        <v>28795</v>
      </c>
      <c r="L74" s="39"/>
      <c r="M74" s="23" t="s">
        <v>840</v>
      </c>
      <c r="N74" s="23" t="s">
        <v>872</v>
      </c>
      <c r="O74" s="36" t="s">
        <v>866</v>
      </c>
      <c r="P74" s="16" t="s">
        <v>672</v>
      </c>
      <c r="Q74" s="16" t="s">
        <v>672</v>
      </c>
      <c r="R74" s="39"/>
      <c r="S74" s="50" t="s">
        <v>481</v>
      </c>
    </row>
    <row r="75" spans="1:19">
      <c r="A75" s="18">
        <v>73</v>
      </c>
      <c r="B75" s="15" t="s">
        <v>788</v>
      </c>
      <c r="C75" s="15" t="s">
        <v>873</v>
      </c>
      <c r="D75" s="16" t="s">
        <v>482</v>
      </c>
      <c r="E75" s="15"/>
      <c r="F75" s="15"/>
      <c r="G75" s="15" t="s">
        <v>740</v>
      </c>
      <c r="H75" s="15" t="s">
        <v>749</v>
      </c>
      <c r="I75" s="15" t="s">
        <v>742</v>
      </c>
      <c r="J75" s="15" t="s">
        <v>483</v>
      </c>
      <c r="K75" s="15" t="s">
        <v>484</v>
      </c>
      <c r="L75" s="15" t="s">
        <v>754</v>
      </c>
      <c r="M75" s="15" t="s">
        <v>745</v>
      </c>
      <c r="N75" s="15" t="s">
        <v>746</v>
      </c>
      <c r="O75" s="15" t="s">
        <v>874</v>
      </c>
      <c r="P75" s="15" t="s">
        <v>672</v>
      </c>
      <c r="Q75" s="15" t="s">
        <v>672</v>
      </c>
      <c r="R75" s="51">
        <v>197502</v>
      </c>
      <c r="S75" s="51">
        <v>200310</v>
      </c>
    </row>
    <row r="76" spans="1:19">
      <c r="A76" s="18">
        <v>74</v>
      </c>
      <c r="B76" s="15" t="s">
        <v>788</v>
      </c>
      <c r="C76" s="15" t="s">
        <v>875</v>
      </c>
      <c r="D76" s="16" t="s">
        <v>485</v>
      </c>
      <c r="E76" s="15"/>
      <c r="F76" s="15"/>
      <c r="G76" s="15" t="s">
        <v>740</v>
      </c>
      <c r="H76" s="15" t="s">
        <v>749</v>
      </c>
      <c r="I76" s="15" t="s">
        <v>737</v>
      </c>
      <c r="J76" s="15" t="s">
        <v>486</v>
      </c>
      <c r="K76" s="15" t="s">
        <v>487</v>
      </c>
      <c r="L76" s="15" t="s">
        <v>754</v>
      </c>
      <c r="M76" s="15" t="s">
        <v>745</v>
      </c>
      <c r="N76" s="15" t="s">
        <v>746</v>
      </c>
      <c r="O76" s="15" t="s">
        <v>752</v>
      </c>
      <c r="P76" s="15" t="s">
        <v>672</v>
      </c>
      <c r="Q76" s="15" t="s">
        <v>672</v>
      </c>
      <c r="R76" s="51">
        <v>199208</v>
      </c>
      <c r="S76" s="51">
        <v>199208</v>
      </c>
    </row>
    <row r="77" spans="1:19">
      <c r="A77" s="18">
        <v>75</v>
      </c>
      <c r="B77" s="15" t="s">
        <v>788</v>
      </c>
      <c r="C77" s="15" t="s">
        <v>876</v>
      </c>
      <c r="D77" s="16" t="s">
        <v>488</v>
      </c>
      <c r="E77" s="15"/>
      <c r="F77" s="15"/>
      <c r="G77" s="15" t="s">
        <v>740</v>
      </c>
      <c r="H77" s="15" t="s">
        <v>741</v>
      </c>
      <c r="I77" s="15" t="s">
        <v>737</v>
      </c>
      <c r="J77" s="15" t="s">
        <v>356</v>
      </c>
      <c r="K77" s="15" t="s">
        <v>489</v>
      </c>
      <c r="L77" s="15" t="s">
        <v>877</v>
      </c>
      <c r="M77" s="15" t="s">
        <v>878</v>
      </c>
      <c r="N77" s="15" t="s">
        <v>769</v>
      </c>
      <c r="O77" s="15" t="s">
        <v>879</v>
      </c>
      <c r="P77" s="15" t="s">
        <v>880</v>
      </c>
      <c r="Q77" s="15"/>
      <c r="R77" s="51">
        <v>198012</v>
      </c>
      <c r="S77" s="51">
        <v>198108</v>
      </c>
    </row>
    <row r="78" spans="1:19">
      <c r="A78" s="18">
        <v>76</v>
      </c>
      <c r="B78" s="15" t="s">
        <v>788</v>
      </c>
      <c r="C78" s="15" t="s">
        <v>881</v>
      </c>
      <c r="D78" s="16" t="s">
        <v>490</v>
      </c>
      <c r="E78" s="15"/>
      <c r="F78" s="15"/>
      <c r="G78" s="15" t="s">
        <v>740</v>
      </c>
      <c r="H78" s="15" t="s">
        <v>749</v>
      </c>
      <c r="I78" s="15" t="s">
        <v>737</v>
      </c>
      <c r="J78" s="15" t="s">
        <v>448</v>
      </c>
      <c r="K78" s="15" t="s">
        <v>491</v>
      </c>
      <c r="L78" s="15" t="s">
        <v>750</v>
      </c>
      <c r="M78" s="15" t="s">
        <v>745</v>
      </c>
      <c r="N78" s="15" t="s">
        <v>751</v>
      </c>
      <c r="O78" s="15" t="s">
        <v>752</v>
      </c>
      <c r="P78" s="15" t="s">
        <v>882</v>
      </c>
      <c r="Q78" s="15" t="s">
        <v>761</v>
      </c>
      <c r="R78" s="51">
        <v>199411</v>
      </c>
      <c r="S78" s="51">
        <v>199411</v>
      </c>
    </row>
    <row r="79" spans="1:19">
      <c r="A79" s="18">
        <v>77</v>
      </c>
      <c r="B79" s="15" t="s">
        <v>788</v>
      </c>
      <c r="C79" s="15" t="s">
        <v>883</v>
      </c>
      <c r="D79" s="16" t="s">
        <v>492</v>
      </c>
      <c r="E79" s="15" t="s">
        <v>884</v>
      </c>
      <c r="F79" s="15"/>
      <c r="G79" s="15" t="s">
        <v>740</v>
      </c>
      <c r="H79" s="15" t="s">
        <v>749</v>
      </c>
      <c r="I79" s="15" t="s">
        <v>742</v>
      </c>
      <c r="J79" s="15" t="s">
        <v>362</v>
      </c>
      <c r="K79" s="15" t="s">
        <v>493</v>
      </c>
      <c r="L79" s="15" t="s">
        <v>759</v>
      </c>
      <c r="M79" s="15" t="s">
        <v>745</v>
      </c>
      <c r="N79" s="15" t="s">
        <v>751</v>
      </c>
      <c r="O79" s="15" t="s">
        <v>752</v>
      </c>
      <c r="P79" s="15" t="s">
        <v>672</v>
      </c>
      <c r="Q79" s="15" t="s">
        <v>672</v>
      </c>
      <c r="R79" s="51">
        <v>200403</v>
      </c>
      <c r="S79" s="51">
        <v>200403</v>
      </c>
    </row>
    <row r="80" spans="1:19">
      <c r="A80" s="18">
        <v>78</v>
      </c>
      <c r="B80" s="15" t="s">
        <v>788</v>
      </c>
      <c r="C80" s="15" t="s">
        <v>885</v>
      </c>
      <c r="D80" s="16" t="s">
        <v>494</v>
      </c>
      <c r="E80" s="15" t="s">
        <v>886</v>
      </c>
      <c r="F80" s="15"/>
      <c r="G80" s="15" t="s">
        <v>740</v>
      </c>
      <c r="H80" s="15" t="s">
        <v>741</v>
      </c>
      <c r="I80" s="15" t="s">
        <v>742</v>
      </c>
      <c r="J80" s="15" t="s">
        <v>373</v>
      </c>
      <c r="K80" s="15" t="s">
        <v>495</v>
      </c>
      <c r="L80" s="15" t="s">
        <v>759</v>
      </c>
      <c r="M80" s="15" t="s">
        <v>745</v>
      </c>
      <c r="N80" s="15" t="s">
        <v>751</v>
      </c>
      <c r="O80" s="15" t="s">
        <v>752</v>
      </c>
      <c r="P80" s="15" t="s">
        <v>672</v>
      </c>
      <c r="Q80" s="15" t="s">
        <v>672</v>
      </c>
      <c r="R80" s="51">
        <v>200403</v>
      </c>
      <c r="S80" s="51">
        <v>200403</v>
      </c>
    </row>
    <row r="81" spans="1:19">
      <c r="A81" s="18">
        <v>79</v>
      </c>
      <c r="B81" s="15" t="s">
        <v>788</v>
      </c>
      <c r="C81" s="15" t="s">
        <v>887</v>
      </c>
      <c r="D81" s="16" t="s">
        <v>496</v>
      </c>
      <c r="E81" s="15"/>
      <c r="F81" s="15"/>
      <c r="G81" s="15" t="s">
        <v>740</v>
      </c>
      <c r="H81" s="15" t="s">
        <v>749</v>
      </c>
      <c r="I81" s="15" t="s">
        <v>742</v>
      </c>
      <c r="J81" s="15" t="s">
        <v>414</v>
      </c>
      <c r="K81" s="15" t="s">
        <v>497</v>
      </c>
      <c r="L81" s="15" t="s">
        <v>768</v>
      </c>
      <c r="M81" s="15" t="s">
        <v>745</v>
      </c>
      <c r="N81" s="15" t="s">
        <v>769</v>
      </c>
      <c r="O81" s="15" t="s">
        <v>760</v>
      </c>
      <c r="P81" s="15" t="s">
        <v>761</v>
      </c>
      <c r="Q81" s="15" t="s">
        <v>761</v>
      </c>
      <c r="R81" s="51">
        <v>200505</v>
      </c>
      <c r="S81" s="51">
        <v>200505</v>
      </c>
    </row>
    <row r="82" spans="1:19">
      <c r="A82" s="18">
        <v>80</v>
      </c>
      <c r="B82" s="15" t="s">
        <v>788</v>
      </c>
      <c r="C82" s="15" t="s">
        <v>888</v>
      </c>
      <c r="D82" s="16" t="s">
        <v>498</v>
      </c>
      <c r="E82" s="15"/>
      <c r="F82" s="15"/>
      <c r="G82" s="15" t="s">
        <v>740</v>
      </c>
      <c r="H82" s="15" t="s">
        <v>749</v>
      </c>
      <c r="I82" s="15" t="s">
        <v>742</v>
      </c>
      <c r="J82" s="15" t="s">
        <v>404</v>
      </c>
      <c r="K82" s="15" t="s">
        <v>499</v>
      </c>
      <c r="L82" s="15" t="s">
        <v>889</v>
      </c>
      <c r="M82" s="15" t="s">
        <v>878</v>
      </c>
      <c r="N82" s="15" t="s">
        <v>751</v>
      </c>
      <c r="O82" s="15" t="s">
        <v>890</v>
      </c>
      <c r="P82" s="15" t="s">
        <v>761</v>
      </c>
      <c r="Q82" s="15" t="s">
        <v>761</v>
      </c>
      <c r="R82" s="51">
        <v>199708</v>
      </c>
      <c r="S82" s="51">
        <v>200406</v>
      </c>
    </row>
    <row r="83" spans="1:19">
      <c r="A83" s="18">
        <v>81</v>
      </c>
      <c r="B83" s="15" t="s">
        <v>788</v>
      </c>
      <c r="C83" s="15" t="s">
        <v>891</v>
      </c>
      <c r="D83" s="16" t="s">
        <v>500</v>
      </c>
      <c r="E83" s="15"/>
      <c r="F83" s="15"/>
      <c r="G83" s="15" t="s">
        <v>740</v>
      </c>
      <c r="H83" s="15" t="s">
        <v>741</v>
      </c>
      <c r="I83" s="15" t="s">
        <v>742</v>
      </c>
      <c r="J83" s="15" t="s">
        <v>373</v>
      </c>
      <c r="K83" s="15" t="s">
        <v>501</v>
      </c>
      <c r="L83" s="15" t="s">
        <v>877</v>
      </c>
      <c r="M83" s="15" t="s">
        <v>878</v>
      </c>
      <c r="N83" s="15" t="s">
        <v>769</v>
      </c>
      <c r="O83" s="15" t="s">
        <v>892</v>
      </c>
      <c r="P83" s="15" t="s">
        <v>761</v>
      </c>
      <c r="Q83" s="15" t="s">
        <v>761</v>
      </c>
      <c r="R83" s="51">
        <v>200404</v>
      </c>
      <c r="S83" s="51">
        <v>200404</v>
      </c>
    </row>
    <row r="84" spans="1:19">
      <c r="A84" s="18">
        <v>82</v>
      </c>
      <c r="B84" s="15" t="s">
        <v>788</v>
      </c>
      <c r="C84" s="15" t="s">
        <v>893</v>
      </c>
      <c r="D84" s="16" t="s">
        <v>502</v>
      </c>
      <c r="E84" s="15" t="s">
        <v>894</v>
      </c>
      <c r="F84" s="15"/>
      <c r="G84" s="15" t="s">
        <v>740</v>
      </c>
      <c r="H84" s="15" t="s">
        <v>741</v>
      </c>
      <c r="I84" s="15" t="s">
        <v>742</v>
      </c>
      <c r="J84" s="15" t="s">
        <v>503</v>
      </c>
      <c r="K84" s="15" t="s">
        <v>504</v>
      </c>
      <c r="L84" s="15" t="s">
        <v>889</v>
      </c>
      <c r="M84" s="15" t="s">
        <v>878</v>
      </c>
      <c r="N84" s="15" t="s">
        <v>751</v>
      </c>
      <c r="O84" s="15" t="s">
        <v>895</v>
      </c>
      <c r="P84" s="15" t="s">
        <v>672</v>
      </c>
      <c r="Q84" s="15" t="s">
        <v>672</v>
      </c>
      <c r="R84" s="51">
        <v>199808</v>
      </c>
      <c r="S84" s="51">
        <v>200709</v>
      </c>
    </row>
    <row r="85" spans="1:19">
      <c r="A85" s="18">
        <v>83</v>
      </c>
      <c r="B85" s="15" t="s">
        <v>788</v>
      </c>
      <c r="C85" s="15" t="s">
        <v>896</v>
      </c>
      <c r="D85" s="16" t="s">
        <v>505</v>
      </c>
      <c r="E85" s="15"/>
      <c r="F85" s="15"/>
      <c r="G85" s="15" t="s">
        <v>740</v>
      </c>
      <c r="H85" s="15" t="s">
        <v>741</v>
      </c>
      <c r="I85" s="15" t="s">
        <v>742</v>
      </c>
      <c r="J85" s="15" t="s">
        <v>506</v>
      </c>
      <c r="K85" s="15" t="s">
        <v>507</v>
      </c>
      <c r="L85" s="15" t="s">
        <v>759</v>
      </c>
      <c r="M85" s="15" t="s">
        <v>745</v>
      </c>
      <c r="N85" s="15" t="s">
        <v>751</v>
      </c>
      <c r="O85" s="15" t="s">
        <v>897</v>
      </c>
      <c r="P85" s="15" t="s">
        <v>672</v>
      </c>
      <c r="Q85" s="15" t="s">
        <v>672</v>
      </c>
      <c r="R85" s="15">
        <v>200007</v>
      </c>
      <c r="S85" s="15">
        <v>200907</v>
      </c>
    </row>
    <row r="86" spans="1:19">
      <c r="A86" s="18">
        <v>84</v>
      </c>
      <c r="B86" s="15" t="s">
        <v>788</v>
      </c>
      <c r="C86" s="15" t="s">
        <v>898</v>
      </c>
      <c r="D86" s="16">
        <v>41306</v>
      </c>
      <c r="E86" s="15"/>
      <c r="F86" s="15"/>
      <c r="G86" s="15" t="s">
        <v>740</v>
      </c>
      <c r="H86" s="15" t="s">
        <v>749</v>
      </c>
      <c r="I86" s="15" t="s">
        <v>742</v>
      </c>
      <c r="J86" s="15" t="s">
        <v>508</v>
      </c>
      <c r="K86" s="15" t="s">
        <v>509</v>
      </c>
      <c r="L86" s="15" t="s">
        <v>768</v>
      </c>
      <c r="M86" s="15" t="s">
        <v>745</v>
      </c>
      <c r="N86" s="15" t="s">
        <v>769</v>
      </c>
      <c r="O86" s="15" t="s">
        <v>752</v>
      </c>
      <c r="P86" s="15" t="s">
        <v>672</v>
      </c>
      <c r="Q86" s="15" t="s">
        <v>672</v>
      </c>
      <c r="R86" s="15">
        <v>200209</v>
      </c>
      <c r="S86" s="15">
        <v>201109</v>
      </c>
    </row>
    <row r="87" spans="1:19">
      <c r="A87" s="18">
        <v>85</v>
      </c>
      <c r="B87" s="15" t="s">
        <v>788</v>
      </c>
      <c r="C87" s="15" t="s">
        <v>899</v>
      </c>
      <c r="D87" s="16">
        <v>41338</v>
      </c>
      <c r="E87" s="15"/>
      <c r="F87" s="15"/>
      <c r="G87" s="15" t="s">
        <v>740</v>
      </c>
      <c r="H87" s="15" t="s">
        <v>749</v>
      </c>
      <c r="I87" s="15" t="s">
        <v>742</v>
      </c>
      <c r="J87" s="15" t="s">
        <v>510</v>
      </c>
      <c r="K87" s="15" t="s">
        <v>511</v>
      </c>
      <c r="L87" s="15" t="s">
        <v>900</v>
      </c>
      <c r="M87" s="15" t="s">
        <v>901</v>
      </c>
      <c r="N87" s="15" t="s">
        <v>902</v>
      </c>
      <c r="O87" s="15" t="s">
        <v>903</v>
      </c>
      <c r="P87" s="15" t="s">
        <v>761</v>
      </c>
      <c r="Q87" s="15" t="s">
        <v>761</v>
      </c>
      <c r="R87" s="15">
        <v>201207</v>
      </c>
      <c r="S87" s="15">
        <v>201207</v>
      </c>
    </row>
    <row r="88" spans="1:19">
      <c r="A88" s="18">
        <v>86</v>
      </c>
      <c r="B88" s="15" t="s">
        <v>788</v>
      </c>
      <c r="C88" s="15" t="s">
        <v>904</v>
      </c>
      <c r="D88" s="16">
        <v>41423</v>
      </c>
      <c r="E88" s="15"/>
      <c r="F88" s="15"/>
      <c r="G88" s="15" t="s">
        <v>740</v>
      </c>
      <c r="H88" s="15" t="s">
        <v>749</v>
      </c>
      <c r="I88" s="15" t="s">
        <v>742</v>
      </c>
      <c r="J88" s="15" t="s">
        <v>512</v>
      </c>
      <c r="K88" s="20" t="s">
        <v>513</v>
      </c>
      <c r="L88" s="15" t="s">
        <v>877</v>
      </c>
      <c r="M88" s="15" t="s">
        <v>901</v>
      </c>
      <c r="N88" s="15" t="s">
        <v>769</v>
      </c>
      <c r="O88" s="15" t="s">
        <v>905</v>
      </c>
      <c r="P88" s="15" t="s">
        <v>761</v>
      </c>
      <c r="Q88" s="15" t="s">
        <v>761</v>
      </c>
      <c r="R88" s="15">
        <v>201212</v>
      </c>
      <c r="S88" s="15">
        <v>201212</v>
      </c>
    </row>
    <row r="89" spans="1:19">
      <c r="A89" s="18">
        <v>87</v>
      </c>
      <c r="B89" s="15" t="s">
        <v>788</v>
      </c>
      <c r="C89" s="15" t="s">
        <v>906</v>
      </c>
      <c r="D89" s="16">
        <v>41431</v>
      </c>
      <c r="E89" s="15"/>
      <c r="F89" s="15"/>
      <c r="G89" s="15" t="s">
        <v>740</v>
      </c>
      <c r="H89" s="15" t="s">
        <v>749</v>
      </c>
      <c r="I89" s="15" t="s">
        <v>742</v>
      </c>
      <c r="J89" s="15">
        <v>1984</v>
      </c>
      <c r="K89" s="20" t="s">
        <v>514</v>
      </c>
      <c r="L89" s="15" t="s">
        <v>900</v>
      </c>
      <c r="M89" s="15" t="s">
        <v>901</v>
      </c>
      <c r="N89" s="15" t="s">
        <v>902</v>
      </c>
      <c r="O89" s="15" t="s">
        <v>907</v>
      </c>
      <c r="P89" s="15" t="s">
        <v>761</v>
      </c>
      <c r="Q89" s="15" t="s">
        <v>761</v>
      </c>
      <c r="R89" s="15">
        <v>201104</v>
      </c>
      <c r="S89" s="15">
        <v>201302</v>
      </c>
    </row>
    <row r="90" spans="1:19">
      <c r="A90" s="18">
        <v>88</v>
      </c>
      <c r="B90" s="15" t="s">
        <v>788</v>
      </c>
      <c r="C90" s="15" t="s">
        <v>908</v>
      </c>
      <c r="D90" s="16">
        <v>41442</v>
      </c>
      <c r="E90" s="15" t="s">
        <v>807</v>
      </c>
      <c r="F90" s="15"/>
      <c r="G90" s="15" t="s">
        <v>740</v>
      </c>
      <c r="H90" s="15" t="s">
        <v>741</v>
      </c>
      <c r="I90" s="15" t="s">
        <v>742</v>
      </c>
      <c r="J90" s="15" t="s">
        <v>515</v>
      </c>
      <c r="K90" s="15" t="s">
        <v>516</v>
      </c>
      <c r="L90" s="15" t="s">
        <v>759</v>
      </c>
      <c r="M90" s="15" t="s">
        <v>745</v>
      </c>
      <c r="N90" s="15" t="s">
        <v>751</v>
      </c>
      <c r="O90" s="15" t="s">
        <v>822</v>
      </c>
      <c r="P90" s="15" t="s">
        <v>672</v>
      </c>
      <c r="Q90" s="15" t="s">
        <v>672</v>
      </c>
      <c r="R90" s="15">
        <v>200503</v>
      </c>
      <c r="S90" s="15">
        <v>201303</v>
      </c>
    </row>
    <row r="91" spans="1:19">
      <c r="A91" s="18">
        <v>89</v>
      </c>
      <c r="B91" s="15" t="s">
        <v>788</v>
      </c>
      <c r="C91" s="15" t="s">
        <v>909</v>
      </c>
      <c r="D91" s="16" t="s">
        <v>517</v>
      </c>
      <c r="E91" s="15"/>
      <c r="F91" s="15"/>
      <c r="G91" s="15" t="s">
        <v>740</v>
      </c>
      <c r="H91" s="15" t="s">
        <v>749</v>
      </c>
      <c r="I91" s="15" t="s">
        <v>737</v>
      </c>
      <c r="J91" s="15" t="s">
        <v>518</v>
      </c>
      <c r="K91" s="15" t="s">
        <v>519</v>
      </c>
      <c r="L91" s="15" t="s">
        <v>768</v>
      </c>
      <c r="M91" s="15" t="s">
        <v>878</v>
      </c>
      <c r="N91" s="15" t="s">
        <v>769</v>
      </c>
      <c r="O91" s="15" t="s">
        <v>910</v>
      </c>
      <c r="P91" s="15" t="s">
        <v>761</v>
      </c>
      <c r="Q91" s="15" t="s">
        <v>761</v>
      </c>
      <c r="R91" s="15">
        <v>198504</v>
      </c>
      <c r="S91" s="15">
        <v>198504</v>
      </c>
    </row>
    <row r="92" spans="1:19">
      <c r="A92" s="18">
        <v>90</v>
      </c>
      <c r="B92" s="15" t="s">
        <v>788</v>
      </c>
      <c r="C92" s="15" t="s">
        <v>911</v>
      </c>
      <c r="D92" s="16" t="s">
        <v>520</v>
      </c>
      <c r="E92" s="15"/>
      <c r="F92" s="15"/>
      <c r="G92" s="15" t="s">
        <v>740</v>
      </c>
      <c r="H92" s="15" t="s">
        <v>741</v>
      </c>
      <c r="I92" s="15" t="s">
        <v>742</v>
      </c>
      <c r="J92" s="15" t="s">
        <v>508</v>
      </c>
      <c r="K92" s="15" t="s">
        <v>521</v>
      </c>
      <c r="L92" s="15" t="s">
        <v>912</v>
      </c>
      <c r="M92" s="15" t="s">
        <v>901</v>
      </c>
      <c r="N92" s="15" t="s">
        <v>769</v>
      </c>
      <c r="O92" s="15" t="s">
        <v>913</v>
      </c>
      <c r="P92" s="15" t="s">
        <v>761</v>
      </c>
      <c r="Q92" s="15" t="s">
        <v>761</v>
      </c>
      <c r="R92" s="15">
        <v>200607</v>
      </c>
      <c r="S92" s="15">
        <v>200607</v>
      </c>
    </row>
    <row r="93" spans="1:19">
      <c r="A93" s="18">
        <v>91</v>
      </c>
      <c r="B93" s="15" t="s">
        <v>788</v>
      </c>
      <c r="C93" s="24" t="s">
        <v>914</v>
      </c>
      <c r="D93" s="16" t="s">
        <v>17</v>
      </c>
      <c r="E93" s="24"/>
      <c r="F93" s="24"/>
      <c r="G93" s="25" t="s">
        <v>726</v>
      </c>
      <c r="H93" s="25" t="s">
        <v>727</v>
      </c>
      <c r="I93" s="25" t="s">
        <v>915</v>
      </c>
      <c r="J93" s="26" t="s">
        <v>213</v>
      </c>
      <c r="K93" s="27" t="s">
        <v>214</v>
      </c>
      <c r="L93" s="25" t="s">
        <v>839</v>
      </c>
      <c r="M93" s="25" t="s">
        <v>840</v>
      </c>
      <c r="N93" s="25" t="s">
        <v>841</v>
      </c>
      <c r="O93" s="25" t="s">
        <v>842</v>
      </c>
      <c r="P93" s="25" t="s">
        <v>916</v>
      </c>
      <c r="Q93" s="25" t="s">
        <v>734</v>
      </c>
      <c r="R93" s="25">
        <v>199608</v>
      </c>
      <c r="S93" s="25">
        <v>200012</v>
      </c>
    </row>
    <row r="94" spans="1:19">
      <c r="A94" s="18">
        <v>92</v>
      </c>
      <c r="B94" s="15" t="s">
        <v>788</v>
      </c>
      <c r="C94" s="15" t="s">
        <v>917</v>
      </c>
      <c r="D94" s="16">
        <v>61608</v>
      </c>
      <c r="E94" s="15" t="s">
        <v>918</v>
      </c>
      <c r="F94" s="15"/>
      <c r="G94" s="15" t="s">
        <v>740</v>
      </c>
      <c r="H94" s="15" t="s">
        <v>741</v>
      </c>
      <c r="I94" s="15" t="s">
        <v>737</v>
      </c>
      <c r="J94" s="20" t="s">
        <v>522</v>
      </c>
      <c r="K94" s="20" t="s">
        <v>523</v>
      </c>
      <c r="L94" s="15" t="s">
        <v>768</v>
      </c>
      <c r="M94" s="15" t="s">
        <v>745</v>
      </c>
      <c r="N94" s="15" t="s">
        <v>769</v>
      </c>
      <c r="O94" s="15" t="s">
        <v>919</v>
      </c>
      <c r="P94" s="15" t="s">
        <v>672</v>
      </c>
      <c r="Q94" s="15" t="s">
        <v>672</v>
      </c>
      <c r="R94" s="52">
        <v>201405</v>
      </c>
      <c r="S94" s="52">
        <v>201405</v>
      </c>
    </row>
    <row r="95" spans="1:19">
      <c r="A95" s="18">
        <v>93</v>
      </c>
      <c r="B95" s="15" t="s">
        <v>788</v>
      </c>
      <c r="C95" s="15" t="s">
        <v>920</v>
      </c>
      <c r="D95" s="16">
        <v>41643</v>
      </c>
      <c r="E95" s="15"/>
      <c r="F95" s="15"/>
      <c r="G95" s="15" t="s">
        <v>740</v>
      </c>
      <c r="H95" s="15" t="s">
        <v>749</v>
      </c>
      <c r="I95" s="15" t="s">
        <v>737</v>
      </c>
      <c r="J95" s="53" t="s">
        <v>506</v>
      </c>
      <c r="K95" s="22" t="s">
        <v>921</v>
      </c>
      <c r="L95" s="15" t="s">
        <v>922</v>
      </c>
      <c r="M95" s="15" t="s">
        <v>745</v>
      </c>
      <c r="N95" s="15" t="s">
        <v>751</v>
      </c>
      <c r="O95" s="15" t="s">
        <v>923</v>
      </c>
      <c r="P95" s="15" t="s">
        <v>672</v>
      </c>
      <c r="Q95" s="15" t="s">
        <v>672</v>
      </c>
      <c r="R95" s="52">
        <v>200009</v>
      </c>
      <c r="S95" s="52">
        <v>201406</v>
      </c>
    </row>
    <row r="96" spans="1:19">
      <c r="A96" s="18">
        <v>94</v>
      </c>
      <c r="B96" s="15" t="s">
        <v>788</v>
      </c>
      <c r="C96" s="15" t="s">
        <v>924</v>
      </c>
      <c r="D96" s="16" t="s">
        <v>524</v>
      </c>
      <c r="E96" s="15" t="s">
        <v>925</v>
      </c>
      <c r="F96" s="15"/>
      <c r="G96" s="15" t="s">
        <v>740</v>
      </c>
      <c r="H96" s="15" t="s">
        <v>741</v>
      </c>
      <c r="I96" s="15" t="s">
        <v>737</v>
      </c>
      <c r="J96" s="15" t="s">
        <v>503</v>
      </c>
      <c r="K96" s="15" t="s">
        <v>525</v>
      </c>
      <c r="L96" s="15" t="s">
        <v>768</v>
      </c>
      <c r="M96" s="15" t="s">
        <v>878</v>
      </c>
      <c r="N96" s="15" t="s">
        <v>769</v>
      </c>
      <c r="O96" s="15" t="s">
        <v>752</v>
      </c>
      <c r="P96" s="15" t="s">
        <v>672</v>
      </c>
      <c r="Q96" s="15" t="s">
        <v>672</v>
      </c>
      <c r="R96" s="51">
        <v>199807</v>
      </c>
      <c r="S96" s="51">
        <v>200403</v>
      </c>
    </row>
    <row r="97" spans="1:19">
      <c r="A97" s="18">
        <v>95</v>
      </c>
      <c r="B97" s="15" t="s">
        <v>788</v>
      </c>
      <c r="C97" s="15" t="s">
        <v>926</v>
      </c>
      <c r="D97" s="16" t="s">
        <v>526</v>
      </c>
      <c r="E97" s="15"/>
      <c r="F97" s="15"/>
      <c r="G97" s="15" t="s">
        <v>740</v>
      </c>
      <c r="H97" s="15" t="s">
        <v>741</v>
      </c>
      <c r="I97" s="15" t="s">
        <v>742</v>
      </c>
      <c r="J97" s="15" t="s">
        <v>527</v>
      </c>
      <c r="K97" s="15" t="s">
        <v>528</v>
      </c>
      <c r="L97" s="15" t="s">
        <v>768</v>
      </c>
      <c r="M97" s="15" t="s">
        <v>745</v>
      </c>
      <c r="N97" s="15" t="s">
        <v>769</v>
      </c>
      <c r="O97" s="15" t="s">
        <v>927</v>
      </c>
      <c r="P97" s="15" t="s">
        <v>761</v>
      </c>
      <c r="Q97" s="15" t="s">
        <v>761</v>
      </c>
      <c r="R97" s="15">
        <v>199504</v>
      </c>
      <c r="S97" s="15">
        <v>199504</v>
      </c>
    </row>
    <row r="98" spans="1:19">
      <c r="A98" s="18">
        <v>96</v>
      </c>
      <c r="B98" s="15" t="s">
        <v>928</v>
      </c>
      <c r="C98" s="15" t="s">
        <v>929</v>
      </c>
      <c r="D98" s="16" t="s">
        <v>529</v>
      </c>
      <c r="E98" s="15"/>
      <c r="F98" s="15"/>
      <c r="G98" s="15" t="s">
        <v>740</v>
      </c>
      <c r="H98" s="15" t="s">
        <v>749</v>
      </c>
      <c r="I98" s="15" t="s">
        <v>742</v>
      </c>
      <c r="J98" s="15" t="s">
        <v>530</v>
      </c>
      <c r="K98" s="15" t="s">
        <v>531</v>
      </c>
      <c r="L98" s="15" t="s">
        <v>754</v>
      </c>
      <c r="M98" s="15" t="s">
        <v>745</v>
      </c>
      <c r="N98" s="15" t="s">
        <v>746</v>
      </c>
      <c r="O98" s="15" t="s">
        <v>930</v>
      </c>
      <c r="P98" s="15" t="s">
        <v>761</v>
      </c>
      <c r="Q98" s="15" t="s">
        <v>672</v>
      </c>
      <c r="R98" s="15">
        <v>198107</v>
      </c>
      <c r="S98" s="15">
        <v>200108</v>
      </c>
    </row>
    <row r="99" spans="1:19">
      <c r="A99" s="18">
        <v>97</v>
      </c>
      <c r="B99" s="15" t="s">
        <v>928</v>
      </c>
      <c r="C99" s="15" t="s">
        <v>931</v>
      </c>
      <c r="D99" s="16" t="s">
        <v>532</v>
      </c>
      <c r="E99" s="15"/>
      <c r="F99" s="15"/>
      <c r="G99" s="15" t="s">
        <v>740</v>
      </c>
      <c r="H99" s="15" t="s">
        <v>749</v>
      </c>
      <c r="I99" s="15" t="s">
        <v>742</v>
      </c>
      <c r="J99" s="15" t="s">
        <v>533</v>
      </c>
      <c r="K99" s="15" t="s">
        <v>534</v>
      </c>
      <c r="L99" s="15" t="s">
        <v>759</v>
      </c>
      <c r="M99" s="15" t="s">
        <v>745</v>
      </c>
      <c r="N99" s="15" t="s">
        <v>751</v>
      </c>
      <c r="O99" s="15" t="s">
        <v>752</v>
      </c>
      <c r="P99" s="15" t="s">
        <v>761</v>
      </c>
      <c r="Q99" s="15" t="s">
        <v>761</v>
      </c>
      <c r="R99" s="15">
        <v>198607</v>
      </c>
      <c r="S99" s="15">
        <v>198607</v>
      </c>
    </row>
    <row r="100" spans="1:19">
      <c r="A100" s="18">
        <v>98</v>
      </c>
      <c r="B100" s="15" t="s">
        <v>928</v>
      </c>
      <c r="C100" s="15" t="s">
        <v>932</v>
      </c>
      <c r="D100" s="16" t="s">
        <v>535</v>
      </c>
      <c r="E100" s="15"/>
      <c r="F100" s="15"/>
      <c r="G100" s="15" t="s">
        <v>740</v>
      </c>
      <c r="H100" s="15" t="s">
        <v>749</v>
      </c>
      <c r="I100" s="15" t="s">
        <v>742</v>
      </c>
      <c r="J100" s="15" t="s">
        <v>536</v>
      </c>
      <c r="K100" s="15" t="s">
        <v>537</v>
      </c>
      <c r="L100" s="15" t="s">
        <v>759</v>
      </c>
      <c r="M100" s="15" t="s">
        <v>745</v>
      </c>
      <c r="N100" s="15" t="s">
        <v>751</v>
      </c>
      <c r="O100" s="15" t="s">
        <v>752</v>
      </c>
      <c r="P100" s="15" t="s">
        <v>761</v>
      </c>
      <c r="Q100" s="15" t="s">
        <v>761</v>
      </c>
      <c r="R100" s="15">
        <v>199707</v>
      </c>
      <c r="S100" s="15">
        <v>200211</v>
      </c>
    </row>
    <row r="101" spans="1:19">
      <c r="A101" s="18">
        <v>99</v>
      </c>
      <c r="B101" s="15" t="s">
        <v>928</v>
      </c>
      <c r="C101" s="15" t="s">
        <v>933</v>
      </c>
      <c r="D101" s="16" t="s">
        <v>538</v>
      </c>
      <c r="E101" s="15" t="s">
        <v>934</v>
      </c>
      <c r="F101" s="15"/>
      <c r="G101" s="15" t="s">
        <v>740</v>
      </c>
      <c r="H101" s="15" t="s">
        <v>749</v>
      </c>
      <c r="I101" s="15" t="s">
        <v>742</v>
      </c>
      <c r="J101" s="15" t="s">
        <v>506</v>
      </c>
      <c r="K101" s="15" t="s">
        <v>539</v>
      </c>
      <c r="L101" s="15" t="s">
        <v>759</v>
      </c>
      <c r="M101" s="15" t="s">
        <v>745</v>
      </c>
      <c r="N101" s="15" t="s">
        <v>751</v>
      </c>
      <c r="O101" s="15" t="s">
        <v>752</v>
      </c>
      <c r="P101" s="15" t="s">
        <v>761</v>
      </c>
      <c r="Q101" s="15" t="s">
        <v>761</v>
      </c>
      <c r="R101" s="15">
        <v>200304</v>
      </c>
      <c r="S101" s="15">
        <v>200304</v>
      </c>
    </row>
    <row r="102" spans="1:19">
      <c r="A102" s="18">
        <v>100</v>
      </c>
      <c r="B102" s="15" t="s">
        <v>928</v>
      </c>
      <c r="C102" s="15" t="s">
        <v>935</v>
      </c>
      <c r="D102" s="16" t="s">
        <v>540</v>
      </c>
      <c r="E102" s="15"/>
      <c r="F102" s="15"/>
      <c r="G102" s="15" t="s">
        <v>740</v>
      </c>
      <c r="H102" s="15" t="s">
        <v>749</v>
      </c>
      <c r="I102" s="15" t="s">
        <v>737</v>
      </c>
      <c r="J102" s="15" t="s">
        <v>512</v>
      </c>
      <c r="K102" s="15" t="s">
        <v>541</v>
      </c>
      <c r="L102" s="15" t="s">
        <v>768</v>
      </c>
      <c r="M102" s="15" t="s">
        <v>878</v>
      </c>
      <c r="N102" s="15" t="s">
        <v>769</v>
      </c>
      <c r="O102" s="15" t="s">
        <v>927</v>
      </c>
      <c r="P102" s="15" t="s">
        <v>882</v>
      </c>
      <c r="Q102" s="15" t="s">
        <v>936</v>
      </c>
      <c r="R102" s="15">
        <v>200108</v>
      </c>
      <c r="S102" s="15">
        <v>200108</v>
      </c>
    </row>
    <row r="103" spans="1:19">
      <c r="A103" s="18">
        <v>101</v>
      </c>
      <c r="B103" s="15" t="s">
        <v>928</v>
      </c>
      <c r="C103" s="15" t="s">
        <v>937</v>
      </c>
      <c r="D103" s="16" t="s">
        <v>542</v>
      </c>
      <c r="E103" s="15"/>
      <c r="F103" s="15"/>
      <c r="G103" s="15" t="s">
        <v>740</v>
      </c>
      <c r="H103" s="15" t="s">
        <v>741</v>
      </c>
      <c r="I103" s="15" t="s">
        <v>742</v>
      </c>
      <c r="J103" s="15" t="s">
        <v>506</v>
      </c>
      <c r="K103" s="15" t="s">
        <v>543</v>
      </c>
      <c r="L103" s="15" t="s">
        <v>759</v>
      </c>
      <c r="M103" s="15" t="s">
        <v>745</v>
      </c>
      <c r="N103" s="15" t="s">
        <v>751</v>
      </c>
      <c r="O103" s="15" t="s">
        <v>752</v>
      </c>
      <c r="P103" s="15" t="s">
        <v>761</v>
      </c>
      <c r="Q103" s="15" t="s">
        <v>761</v>
      </c>
      <c r="R103" s="15">
        <v>200403</v>
      </c>
      <c r="S103" s="15">
        <v>200403</v>
      </c>
    </row>
    <row r="104" spans="1:19">
      <c r="A104" s="18">
        <v>102</v>
      </c>
      <c r="B104" s="15" t="s">
        <v>928</v>
      </c>
      <c r="C104" s="15" t="s">
        <v>938</v>
      </c>
      <c r="D104" s="16" t="s">
        <v>544</v>
      </c>
      <c r="E104" s="15"/>
      <c r="F104" s="15"/>
      <c r="G104" s="15" t="s">
        <v>740</v>
      </c>
      <c r="H104" s="15" t="s">
        <v>741</v>
      </c>
      <c r="I104" s="15" t="s">
        <v>737</v>
      </c>
      <c r="J104" s="15" t="s">
        <v>545</v>
      </c>
      <c r="K104" s="15" t="s">
        <v>546</v>
      </c>
      <c r="L104" s="15" t="s">
        <v>759</v>
      </c>
      <c r="M104" s="15" t="s">
        <v>745</v>
      </c>
      <c r="N104" s="15" t="s">
        <v>751</v>
      </c>
      <c r="O104" s="15" t="s">
        <v>939</v>
      </c>
      <c r="P104" s="15" t="s">
        <v>882</v>
      </c>
      <c r="Q104" s="15" t="s">
        <v>761</v>
      </c>
      <c r="R104" s="15">
        <v>198607</v>
      </c>
      <c r="S104" s="15">
        <v>200103</v>
      </c>
    </row>
    <row r="105" spans="1:19">
      <c r="A105" s="18">
        <v>103</v>
      </c>
      <c r="B105" s="15" t="s">
        <v>928</v>
      </c>
      <c r="C105" s="15" t="s">
        <v>940</v>
      </c>
      <c r="D105" s="16" t="s">
        <v>547</v>
      </c>
      <c r="E105" s="15"/>
      <c r="F105" s="15"/>
      <c r="G105" s="15" t="s">
        <v>740</v>
      </c>
      <c r="H105" s="15" t="s">
        <v>749</v>
      </c>
      <c r="I105" s="15" t="s">
        <v>737</v>
      </c>
      <c r="J105" s="15" t="s">
        <v>548</v>
      </c>
      <c r="K105" s="15" t="s">
        <v>549</v>
      </c>
      <c r="L105" s="15" t="s">
        <v>759</v>
      </c>
      <c r="M105" s="15" t="s">
        <v>745</v>
      </c>
      <c r="N105" s="15" t="s">
        <v>751</v>
      </c>
      <c r="O105" s="15" t="s">
        <v>941</v>
      </c>
      <c r="P105" s="15" t="s">
        <v>672</v>
      </c>
      <c r="Q105" s="15" t="s">
        <v>672</v>
      </c>
      <c r="R105" s="15">
        <v>200107</v>
      </c>
      <c r="S105" s="15">
        <v>200206</v>
      </c>
    </row>
    <row r="106" spans="1:19">
      <c r="A106" s="18">
        <v>104</v>
      </c>
      <c r="B106" s="15" t="s">
        <v>928</v>
      </c>
      <c r="C106" s="15" t="s">
        <v>942</v>
      </c>
      <c r="D106" s="16" t="s">
        <v>550</v>
      </c>
      <c r="E106" s="15"/>
      <c r="F106" s="15"/>
      <c r="G106" s="15" t="s">
        <v>740</v>
      </c>
      <c r="H106" s="15" t="s">
        <v>749</v>
      </c>
      <c r="I106" s="15" t="s">
        <v>737</v>
      </c>
      <c r="J106" s="15" t="s">
        <v>506</v>
      </c>
      <c r="K106" s="15" t="s">
        <v>551</v>
      </c>
      <c r="L106" s="15" t="s">
        <v>759</v>
      </c>
      <c r="M106" s="15" t="s">
        <v>745</v>
      </c>
      <c r="N106" s="15" t="s">
        <v>751</v>
      </c>
      <c r="O106" s="15" t="s">
        <v>943</v>
      </c>
      <c r="P106" s="15" t="s">
        <v>761</v>
      </c>
      <c r="Q106" s="15" t="s">
        <v>761</v>
      </c>
      <c r="R106" s="15">
        <v>200308</v>
      </c>
      <c r="S106" s="15">
        <v>200308</v>
      </c>
    </row>
    <row r="107" spans="1:19">
      <c r="A107" s="18">
        <v>105</v>
      </c>
      <c r="B107" s="15" t="s">
        <v>928</v>
      </c>
      <c r="C107" s="15" t="s">
        <v>944</v>
      </c>
      <c r="D107" s="16" t="s">
        <v>552</v>
      </c>
      <c r="E107" s="15"/>
      <c r="F107" s="15"/>
      <c r="G107" s="15" t="s">
        <v>740</v>
      </c>
      <c r="H107" s="15" t="s">
        <v>741</v>
      </c>
      <c r="I107" s="15" t="s">
        <v>742</v>
      </c>
      <c r="J107" s="15" t="s">
        <v>512</v>
      </c>
      <c r="K107" s="15" t="s">
        <v>553</v>
      </c>
      <c r="L107" s="15" t="s">
        <v>768</v>
      </c>
      <c r="M107" s="15" t="s">
        <v>745</v>
      </c>
      <c r="N107" s="15" t="s">
        <v>769</v>
      </c>
      <c r="O107" s="15" t="s">
        <v>760</v>
      </c>
      <c r="P107" s="15" t="s">
        <v>882</v>
      </c>
      <c r="Q107" s="15" t="s">
        <v>761</v>
      </c>
      <c r="R107" s="15">
        <v>200208</v>
      </c>
      <c r="S107" s="15">
        <v>200208</v>
      </c>
    </row>
    <row r="108" spans="1:19">
      <c r="A108" s="18">
        <v>106</v>
      </c>
      <c r="B108" s="15" t="s">
        <v>928</v>
      </c>
      <c r="C108" s="15" t="s">
        <v>945</v>
      </c>
      <c r="D108" s="16" t="s">
        <v>554</v>
      </c>
      <c r="E108" s="15"/>
      <c r="F108" s="15"/>
      <c r="G108" s="15" t="s">
        <v>740</v>
      </c>
      <c r="H108" s="15" t="s">
        <v>749</v>
      </c>
      <c r="I108" s="15" t="s">
        <v>737</v>
      </c>
      <c r="J108" s="15" t="s">
        <v>506</v>
      </c>
      <c r="K108" s="15" t="s">
        <v>555</v>
      </c>
      <c r="L108" s="15" t="s">
        <v>759</v>
      </c>
      <c r="M108" s="15" t="s">
        <v>745</v>
      </c>
      <c r="N108" s="15" t="s">
        <v>751</v>
      </c>
      <c r="O108" s="15" t="s">
        <v>946</v>
      </c>
      <c r="P108" s="15" t="s">
        <v>882</v>
      </c>
      <c r="Q108" s="15" t="s">
        <v>761</v>
      </c>
      <c r="R108" s="15">
        <v>200108</v>
      </c>
      <c r="S108" s="15">
        <v>200108</v>
      </c>
    </row>
    <row r="109" spans="1:19">
      <c r="A109" s="18">
        <v>107</v>
      </c>
      <c r="B109" s="15" t="s">
        <v>928</v>
      </c>
      <c r="C109" s="15" t="s">
        <v>947</v>
      </c>
      <c r="D109" s="16" t="s">
        <v>556</v>
      </c>
      <c r="E109" s="15"/>
      <c r="F109" s="15"/>
      <c r="G109" s="15" t="s">
        <v>740</v>
      </c>
      <c r="H109" s="15" t="s">
        <v>749</v>
      </c>
      <c r="I109" s="15" t="s">
        <v>737</v>
      </c>
      <c r="J109" s="15" t="s">
        <v>557</v>
      </c>
      <c r="K109" s="15" t="s">
        <v>558</v>
      </c>
      <c r="L109" s="15" t="s">
        <v>768</v>
      </c>
      <c r="M109" s="15" t="s">
        <v>745</v>
      </c>
      <c r="N109" s="15" t="s">
        <v>769</v>
      </c>
      <c r="O109" s="15" t="s">
        <v>752</v>
      </c>
      <c r="P109" s="15" t="s">
        <v>672</v>
      </c>
      <c r="Q109" s="15" t="s">
        <v>672</v>
      </c>
      <c r="R109" s="15">
        <v>199308</v>
      </c>
      <c r="S109" s="15">
        <v>200611</v>
      </c>
    </row>
    <row r="110" spans="1:19">
      <c r="A110" s="18">
        <v>108</v>
      </c>
      <c r="B110" s="15" t="s">
        <v>928</v>
      </c>
      <c r="C110" s="15" t="s">
        <v>948</v>
      </c>
      <c r="D110" s="16" t="s">
        <v>559</v>
      </c>
      <c r="E110" s="15"/>
      <c r="F110" s="15"/>
      <c r="G110" s="15" t="s">
        <v>740</v>
      </c>
      <c r="H110" s="15" t="s">
        <v>749</v>
      </c>
      <c r="I110" s="15" t="s">
        <v>742</v>
      </c>
      <c r="J110" s="15" t="s">
        <v>512</v>
      </c>
      <c r="K110" s="15" t="s">
        <v>560</v>
      </c>
      <c r="L110" s="15" t="s">
        <v>759</v>
      </c>
      <c r="M110" s="15" t="s">
        <v>745</v>
      </c>
      <c r="N110" s="15" t="s">
        <v>751</v>
      </c>
      <c r="O110" s="15" t="s">
        <v>752</v>
      </c>
      <c r="P110" s="15" t="s">
        <v>672</v>
      </c>
      <c r="Q110" s="15" t="s">
        <v>672</v>
      </c>
      <c r="R110" s="15">
        <v>200707</v>
      </c>
      <c r="S110" s="15">
        <v>200707</v>
      </c>
    </row>
    <row r="111" spans="1:19">
      <c r="A111" s="18">
        <v>109</v>
      </c>
      <c r="B111" s="15" t="s">
        <v>928</v>
      </c>
      <c r="C111" s="15" t="s">
        <v>949</v>
      </c>
      <c r="D111" s="16" t="s">
        <v>561</v>
      </c>
      <c r="E111" s="15"/>
      <c r="F111" s="15"/>
      <c r="G111" s="15" t="s">
        <v>740</v>
      </c>
      <c r="H111" s="15" t="s">
        <v>749</v>
      </c>
      <c r="I111" s="15" t="s">
        <v>742</v>
      </c>
      <c r="J111" s="15" t="s">
        <v>512</v>
      </c>
      <c r="K111" s="15" t="s">
        <v>562</v>
      </c>
      <c r="L111" s="15" t="s">
        <v>759</v>
      </c>
      <c r="M111" s="15" t="s">
        <v>745</v>
      </c>
      <c r="N111" s="15" t="s">
        <v>751</v>
      </c>
      <c r="O111" s="15" t="s">
        <v>752</v>
      </c>
      <c r="P111" s="15" t="s">
        <v>672</v>
      </c>
      <c r="Q111" s="15" t="s">
        <v>672</v>
      </c>
      <c r="R111" s="15">
        <v>200709</v>
      </c>
      <c r="S111" s="15">
        <v>200709</v>
      </c>
    </row>
    <row r="112" spans="1:19">
      <c r="A112" s="18">
        <v>110</v>
      </c>
      <c r="B112" s="15" t="s">
        <v>928</v>
      </c>
      <c r="C112" s="15" t="s">
        <v>950</v>
      </c>
      <c r="D112" s="16" t="s">
        <v>563</v>
      </c>
      <c r="E112" s="15"/>
      <c r="F112" s="15"/>
      <c r="G112" s="15" t="s">
        <v>740</v>
      </c>
      <c r="H112" s="15" t="s">
        <v>749</v>
      </c>
      <c r="I112" s="15" t="s">
        <v>742</v>
      </c>
      <c r="J112" s="15" t="s">
        <v>512</v>
      </c>
      <c r="K112" s="15" t="s">
        <v>564</v>
      </c>
      <c r="L112" s="15" t="s">
        <v>759</v>
      </c>
      <c r="M112" s="15" t="s">
        <v>745</v>
      </c>
      <c r="N112" s="15" t="s">
        <v>751</v>
      </c>
      <c r="O112" s="15" t="s">
        <v>752</v>
      </c>
      <c r="P112" s="15" t="s">
        <v>672</v>
      </c>
      <c r="Q112" s="15" t="s">
        <v>672</v>
      </c>
      <c r="R112" s="15">
        <v>200912</v>
      </c>
      <c r="S112" s="15">
        <v>200912</v>
      </c>
    </row>
    <row r="113" spans="1:19">
      <c r="A113" s="18">
        <v>111</v>
      </c>
      <c r="B113" s="15" t="s">
        <v>928</v>
      </c>
      <c r="C113" s="15" t="s">
        <v>951</v>
      </c>
      <c r="D113" s="16">
        <v>41395</v>
      </c>
      <c r="E113" s="15" t="s">
        <v>952</v>
      </c>
      <c r="F113" s="15"/>
      <c r="G113" s="15" t="s">
        <v>740</v>
      </c>
      <c r="H113" s="15" t="s">
        <v>749</v>
      </c>
      <c r="I113" s="15" t="s">
        <v>737</v>
      </c>
      <c r="J113" s="15" t="s">
        <v>515</v>
      </c>
      <c r="K113" s="15" t="s">
        <v>565</v>
      </c>
      <c r="L113" s="15" t="s">
        <v>768</v>
      </c>
      <c r="M113" s="15" t="s">
        <v>745</v>
      </c>
      <c r="N113" s="15" t="s">
        <v>769</v>
      </c>
      <c r="O113" s="15" t="s">
        <v>953</v>
      </c>
      <c r="P113" s="15" t="s">
        <v>672</v>
      </c>
      <c r="Q113" s="15" t="s">
        <v>672</v>
      </c>
      <c r="R113" s="15">
        <v>201208</v>
      </c>
      <c r="S113" s="15">
        <v>201208</v>
      </c>
    </row>
    <row r="114" spans="1:19">
      <c r="A114" s="18">
        <v>112</v>
      </c>
      <c r="B114" s="15" t="s">
        <v>928</v>
      </c>
      <c r="C114" s="15" t="s">
        <v>954</v>
      </c>
      <c r="D114" s="16">
        <v>41459</v>
      </c>
      <c r="E114" s="15"/>
      <c r="F114" s="15"/>
      <c r="G114" s="15" t="s">
        <v>740</v>
      </c>
      <c r="H114" s="15" t="s">
        <v>749</v>
      </c>
      <c r="I114" s="15" t="s">
        <v>742</v>
      </c>
      <c r="J114" s="15">
        <v>1987</v>
      </c>
      <c r="K114" s="20" t="s">
        <v>566</v>
      </c>
      <c r="L114" s="15" t="s">
        <v>759</v>
      </c>
      <c r="M114" s="15" t="s">
        <v>745</v>
      </c>
      <c r="N114" s="15" t="s">
        <v>751</v>
      </c>
      <c r="O114" s="15" t="s">
        <v>955</v>
      </c>
      <c r="P114" s="15" t="s">
        <v>672</v>
      </c>
      <c r="Q114" s="15" t="s">
        <v>672</v>
      </c>
      <c r="R114" s="15">
        <v>201306</v>
      </c>
      <c r="S114" s="15">
        <v>201306</v>
      </c>
    </row>
    <row r="115" spans="1:19">
      <c r="A115" s="18">
        <v>113</v>
      </c>
      <c r="B115" s="15" t="s">
        <v>928</v>
      </c>
      <c r="C115" s="15" t="s">
        <v>956</v>
      </c>
      <c r="D115" s="16">
        <v>41501</v>
      </c>
      <c r="E115" s="15"/>
      <c r="F115" s="15"/>
      <c r="G115" s="15" t="s">
        <v>740</v>
      </c>
      <c r="H115" s="15" t="s">
        <v>749</v>
      </c>
      <c r="I115" s="15" t="s">
        <v>742</v>
      </c>
      <c r="J115" s="20" t="s">
        <v>567</v>
      </c>
      <c r="K115" s="20" t="s">
        <v>568</v>
      </c>
      <c r="L115" s="15" t="s">
        <v>768</v>
      </c>
      <c r="M115" s="15" t="s">
        <v>745</v>
      </c>
      <c r="N115" s="15" t="s">
        <v>769</v>
      </c>
      <c r="O115" s="15" t="s">
        <v>943</v>
      </c>
      <c r="P115" s="15" t="s">
        <v>672</v>
      </c>
      <c r="Q115" s="15" t="s">
        <v>672</v>
      </c>
      <c r="R115" s="15">
        <v>201307</v>
      </c>
      <c r="S115" s="15">
        <v>201307</v>
      </c>
    </row>
    <row r="116" spans="1:19">
      <c r="A116" s="18">
        <v>114</v>
      </c>
      <c r="B116" s="15" t="s">
        <v>928</v>
      </c>
      <c r="C116" s="15" t="s">
        <v>957</v>
      </c>
      <c r="D116" s="16">
        <v>41368</v>
      </c>
      <c r="E116" s="15"/>
      <c r="F116" s="15"/>
      <c r="G116" s="15" t="s">
        <v>740</v>
      </c>
      <c r="H116" s="15" t="s">
        <v>741</v>
      </c>
      <c r="I116" s="15" t="s">
        <v>742</v>
      </c>
      <c r="J116" s="15" t="s">
        <v>522</v>
      </c>
      <c r="K116" s="15" t="s">
        <v>569</v>
      </c>
      <c r="L116" s="15" t="s">
        <v>768</v>
      </c>
      <c r="M116" s="15" t="s">
        <v>745</v>
      </c>
      <c r="N116" s="15" t="s">
        <v>769</v>
      </c>
      <c r="O116" s="15" t="s">
        <v>943</v>
      </c>
      <c r="P116" s="15" t="s">
        <v>672</v>
      </c>
      <c r="Q116" s="15" t="s">
        <v>672</v>
      </c>
      <c r="R116" s="15">
        <v>201207</v>
      </c>
      <c r="S116" s="15">
        <v>201207</v>
      </c>
    </row>
    <row r="117" spans="1:19">
      <c r="A117" s="18">
        <v>115</v>
      </c>
      <c r="B117" s="15" t="s">
        <v>928</v>
      </c>
      <c r="C117" s="15" t="s">
        <v>958</v>
      </c>
      <c r="D117" s="16">
        <v>41694</v>
      </c>
      <c r="E117" s="15"/>
      <c r="F117" s="15"/>
      <c r="G117" s="15" t="s">
        <v>740</v>
      </c>
      <c r="H117" s="15" t="s">
        <v>749</v>
      </c>
      <c r="I117" s="15" t="s">
        <v>742</v>
      </c>
      <c r="J117" s="20" t="s">
        <v>510</v>
      </c>
      <c r="K117" s="22" t="s">
        <v>959</v>
      </c>
      <c r="L117" s="15" t="s">
        <v>768</v>
      </c>
      <c r="M117" s="15" t="s">
        <v>745</v>
      </c>
      <c r="N117" s="15" t="s">
        <v>769</v>
      </c>
      <c r="O117" s="15" t="s">
        <v>752</v>
      </c>
      <c r="P117" s="15" t="s">
        <v>672</v>
      </c>
      <c r="Q117" s="15" t="s">
        <v>672</v>
      </c>
      <c r="R117" s="15">
        <v>201409</v>
      </c>
      <c r="S117" s="15">
        <v>201409</v>
      </c>
    </row>
    <row r="118" spans="1:19">
      <c r="A118" s="18">
        <v>116</v>
      </c>
      <c r="B118" s="15" t="s">
        <v>928</v>
      </c>
      <c r="C118" s="15" t="s">
        <v>960</v>
      </c>
      <c r="D118" s="16">
        <v>41737</v>
      </c>
      <c r="E118" s="15" t="s">
        <v>961</v>
      </c>
      <c r="F118" s="15"/>
      <c r="G118" s="15" t="s">
        <v>740</v>
      </c>
      <c r="H118" s="15" t="s">
        <v>749</v>
      </c>
      <c r="I118" s="15" t="s">
        <v>737</v>
      </c>
      <c r="J118" s="20" t="s">
        <v>515</v>
      </c>
      <c r="K118" s="30">
        <v>29745</v>
      </c>
      <c r="L118" s="15" t="s">
        <v>828</v>
      </c>
      <c r="M118" s="15" t="s">
        <v>745</v>
      </c>
      <c r="N118" s="25" t="s">
        <v>962</v>
      </c>
      <c r="O118" s="15" t="s">
        <v>963</v>
      </c>
      <c r="P118" s="15" t="s">
        <v>672</v>
      </c>
      <c r="Q118" s="15" t="s">
        <v>964</v>
      </c>
      <c r="R118" s="15" t="s">
        <v>965</v>
      </c>
      <c r="S118" s="15">
        <v>201506</v>
      </c>
    </row>
    <row r="119" spans="1:19">
      <c r="A119" s="18">
        <v>117</v>
      </c>
      <c r="B119" s="15" t="s">
        <v>928</v>
      </c>
      <c r="C119" s="15" t="s">
        <v>966</v>
      </c>
      <c r="D119" s="28" t="s">
        <v>570</v>
      </c>
      <c r="E119" s="15"/>
      <c r="F119" s="15"/>
      <c r="G119" s="15" t="s">
        <v>740</v>
      </c>
      <c r="H119" s="15" t="s">
        <v>749</v>
      </c>
      <c r="I119" s="15" t="s">
        <v>742</v>
      </c>
      <c r="J119" s="20" t="s">
        <v>515</v>
      </c>
      <c r="K119" s="30">
        <v>29931</v>
      </c>
      <c r="L119" s="15" t="s">
        <v>768</v>
      </c>
      <c r="M119" s="15" t="s">
        <v>745</v>
      </c>
      <c r="N119" s="15" t="s">
        <v>769</v>
      </c>
      <c r="O119" s="15" t="s">
        <v>752</v>
      </c>
      <c r="P119" s="15" t="s">
        <v>672</v>
      </c>
      <c r="Q119" s="15" t="s">
        <v>672</v>
      </c>
      <c r="R119" s="15">
        <v>200704</v>
      </c>
      <c r="S119" s="15">
        <v>201506</v>
      </c>
    </row>
    <row r="120" spans="1:19">
      <c r="A120" s="18">
        <v>118</v>
      </c>
      <c r="B120" s="15" t="s">
        <v>928</v>
      </c>
      <c r="C120" s="15" t="s">
        <v>967</v>
      </c>
      <c r="D120" s="16">
        <v>41788</v>
      </c>
      <c r="E120" s="18"/>
      <c r="F120" s="18"/>
      <c r="G120" s="15" t="s">
        <v>740</v>
      </c>
      <c r="H120" s="15" t="s">
        <v>749</v>
      </c>
      <c r="I120" s="15" t="s">
        <v>742</v>
      </c>
      <c r="J120" s="20" t="s">
        <v>557</v>
      </c>
      <c r="K120" s="30">
        <v>26657</v>
      </c>
      <c r="L120" s="18"/>
      <c r="M120" s="25" t="s">
        <v>840</v>
      </c>
      <c r="N120" s="54" t="s">
        <v>829</v>
      </c>
      <c r="O120" s="54" t="s">
        <v>868</v>
      </c>
      <c r="P120" s="15" t="s">
        <v>672</v>
      </c>
      <c r="Q120" s="15" t="s">
        <v>672</v>
      </c>
      <c r="R120" s="18">
        <v>199607</v>
      </c>
      <c r="S120" s="55">
        <v>201510</v>
      </c>
    </row>
    <row r="121" spans="1:19">
      <c r="A121" s="18">
        <v>119</v>
      </c>
      <c r="B121" s="15" t="s">
        <v>928</v>
      </c>
      <c r="C121" s="15" t="s">
        <v>968</v>
      </c>
      <c r="D121" s="16">
        <v>41784</v>
      </c>
      <c r="E121" s="18"/>
      <c r="F121" s="18"/>
      <c r="G121" s="15" t="s">
        <v>740</v>
      </c>
      <c r="H121" s="15" t="s">
        <v>741</v>
      </c>
      <c r="I121" s="15" t="s">
        <v>742</v>
      </c>
      <c r="J121" s="20" t="s">
        <v>536</v>
      </c>
      <c r="K121" s="30">
        <v>27581</v>
      </c>
      <c r="L121" s="18"/>
      <c r="M121" s="25" t="s">
        <v>840</v>
      </c>
      <c r="N121" s="54" t="s">
        <v>829</v>
      </c>
      <c r="O121" s="54" t="s">
        <v>868</v>
      </c>
      <c r="P121" s="15" t="s">
        <v>672</v>
      </c>
      <c r="Q121" s="15" t="s">
        <v>672</v>
      </c>
      <c r="R121" s="18">
        <v>199707</v>
      </c>
      <c r="S121" s="18">
        <v>201509</v>
      </c>
    </row>
    <row r="122" spans="1:19">
      <c r="A122" s="18">
        <v>120</v>
      </c>
      <c r="B122" s="15" t="s">
        <v>928</v>
      </c>
      <c r="C122" s="15" t="s">
        <v>969</v>
      </c>
      <c r="D122" s="16" t="s">
        <v>571</v>
      </c>
      <c r="E122" s="15"/>
      <c r="F122" s="15"/>
      <c r="G122" s="15" t="s">
        <v>740</v>
      </c>
      <c r="H122" s="15" t="s">
        <v>749</v>
      </c>
      <c r="I122" s="15" t="s">
        <v>742</v>
      </c>
      <c r="J122" s="20" t="s">
        <v>510</v>
      </c>
      <c r="K122" s="30">
        <v>31738</v>
      </c>
      <c r="L122" s="15"/>
      <c r="M122" s="25" t="s">
        <v>840</v>
      </c>
      <c r="N122" s="15"/>
      <c r="O122" s="15" t="s">
        <v>970</v>
      </c>
      <c r="P122" s="15" t="s">
        <v>672</v>
      </c>
      <c r="Q122" s="15" t="s">
        <v>672</v>
      </c>
      <c r="R122" s="15">
        <v>201610</v>
      </c>
      <c r="S122" s="15">
        <v>201610</v>
      </c>
    </row>
    <row r="123" spans="1:19">
      <c r="A123" s="18">
        <v>121</v>
      </c>
      <c r="B123" s="56" t="s">
        <v>572</v>
      </c>
      <c r="C123" s="56" t="s">
        <v>971</v>
      </c>
      <c r="D123" s="16" t="s">
        <v>573</v>
      </c>
      <c r="E123" s="56"/>
      <c r="F123" s="56"/>
      <c r="G123" s="56" t="s">
        <v>972</v>
      </c>
      <c r="H123" s="56" t="s">
        <v>973</v>
      </c>
      <c r="I123" s="56" t="s">
        <v>974</v>
      </c>
      <c r="J123" s="56" t="s">
        <v>533</v>
      </c>
      <c r="K123" s="56" t="s">
        <v>574</v>
      </c>
      <c r="L123" s="56" t="s">
        <v>975</v>
      </c>
      <c r="M123" s="56" t="s">
        <v>976</v>
      </c>
      <c r="N123" s="56" t="s">
        <v>977</v>
      </c>
      <c r="O123" s="56" t="s">
        <v>978</v>
      </c>
      <c r="P123" s="56" t="s">
        <v>979</v>
      </c>
      <c r="Q123" s="56" t="s">
        <v>979</v>
      </c>
      <c r="R123" s="57">
        <v>198307</v>
      </c>
      <c r="S123" s="57">
        <v>199706</v>
      </c>
    </row>
    <row r="124" spans="1:19">
      <c r="A124" s="18">
        <v>122</v>
      </c>
      <c r="B124" s="56" t="s">
        <v>572</v>
      </c>
      <c r="C124" s="56" t="s">
        <v>980</v>
      </c>
      <c r="D124" s="16" t="s">
        <v>575</v>
      </c>
      <c r="E124" s="56"/>
      <c r="F124" s="56"/>
      <c r="G124" s="56" t="s">
        <v>972</v>
      </c>
      <c r="H124" s="56" t="s">
        <v>981</v>
      </c>
      <c r="I124" s="56" t="s">
        <v>982</v>
      </c>
      <c r="J124" s="56" t="s">
        <v>530</v>
      </c>
      <c r="K124" s="56" t="s">
        <v>576</v>
      </c>
      <c r="L124" s="56" t="s">
        <v>983</v>
      </c>
      <c r="M124" s="56" t="s">
        <v>976</v>
      </c>
      <c r="N124" s="56" t="s">
        <v>984</v>
      </c>
      <c r="O124" s="56" t="s">
        <v>985</v>
      </c>
      <c r="P124" s="56" t="s">
        <v>986</v>
      </c>
      <c r="Q124" s="56" t="s">
        <v>987</v>
      </c>
      <c r="R124" s="57">
        <v>198407</v>
      </c>
      <c r="S124" s="57">
        <v>199605</v>
      </c>
    </row>
    <row r="125" spans="1:19">
      <c r="A125" s="18">
        <v>123</v>
      </c>
      <c r="B125" s="56" t="s">
        <v>572</v>
      </c>
      <c r="C125" s="56" t="s">
        <v>988</v>
      </c>
      <c r="D125" s="16" t="s">
        <v>577</v>
      </c>
      <c r="E125" s="56"/>
      <c r="F125" s="56" t="s">
        <v>989</v>
      </c>
      <c r="G125" s="56" t="s">
        <v>972</v>
      </c>
      <c r="H125" s="56" t="s">
        <v>973</v>
      </c>
      <c r="I125" s="56" t="s">
        <v>974</v>
      </c>
      <c r="J125" s="56" t="s">
        <v>578</v>
      </c>
      <c r="K125" s="56" t="s">
        <v>579</v>
      </c>
      <c r="L125" s="56" t="s">
        <v>975</v>
      </c>
      <c r="M125" s="56" t="s">
        <v>976</v>
      </c>
      <c r="N125" s="56" t="s">
        <v>977</v>
      </c>
      <c r="O125" s="56" t="s">
        <v>990</v>
      </c>
      <c r="P125" s="56" t="s">
        <v>979</v>
      </c>
      <c r="Q125" s="56" t="s">
        <v>979</v>
      </c>
      <c r="R125" s="57">
        <v>200406</v>
      </c>
      <c r="S125" s="57">
        <v>200406</v>
      </c>
    </row>
    <row r="126" spans="1:19">
      <c r="A126" s="18">
        <v>124</v>
      </c>
      <c r="B126" s="56" t="s">
        <v>572</v>
      </c>
      <c r="C126" s="56" t="s">
        <v>991</v>
      </c>
      <c r="D126" s="16" t="s">
        <v>580</v>
      </c>
      <c r="E126" s="56"/>
      <c r="F126" s="56"/>
      <c r="G126" s="56" t="s">
        <v>972</v>
      </c>
      <c r="H126" s="56" t="s">
        <v>973</v>
      </c>
      <c r="I126" s="56" t="s">
        <v>974</v>
      </c>
      <c r="J126" s="56" t="s">
        <v>515</v>
      </c>
      <c r="K126" s="56" t="s">
        <v>581</v>
      </c>
      <c r="L126" s="56" t="s">
        <v>983</v>
      </c>
      <c r="M126" s="56" t="s">
        <v>976</v>
      </c>
      <c r="N126" s="56" t="s">
        <v>984</v>
      </c>
      <c r="O126" s="56" t="s">
        <v>992</v>
      </c>
      <c r="P126" s="56" t="s">
        <v>993</v>
      </c>
      <c r="Q126" s="56" t="s">
        <v>993</v>
      </c>
      <c r="R126" s="57">
        <v>200505</v>
      </c>
      <c r="S126" s="57">
        <v>200505</v>
      </c>
    </row>
    <row r="127" spans="1:19">
      <c r="A127" s="18">
        <v>125</v>
      </c>
      <c r="B127" s="56" t="s">
        <v>572</v>
      </c>
      <c r="C127" s="56" t="s">
        <v>994</v>
      </c>
      <c r="D127" s="16" t="s">
        <v>582</v>
      </c>
      <c r="E127" s="56"/>
      <c r="F127" s="56"/>
      <c r="G127" s="56" t="s">
        <v>972</v>
      </c>
      <c r="H127" s="56" t="s">
        <v>973</v>
      </c>
      <c r="I127" s="56" t="s">
        <v>982</v>
      </c>
      <c r="J127" s="56" t="s">
        <v>518</v>
      </c>
      <c r="K127" s="56" t="s">
        <v>583</v>
      </c>
      <c r="L127" s="56" t="s">
        <v>995</v>
      </c>
      <c r="M127" s="56" t="s">
        <v>976</v>
      </c>
      <c r="N127" s="56" t="s">
        <v>977</v>
      </c>
      <c r="O127" s="56" t="s">
        <v>996</v>
      </c>
      <c r="P127" s="56" t="s">
        <v>986</v>
      </c>
      <c r="Q127" s="56" t="s">
        <v>987</v>
      </c>
      <c r="R127" s="57">
        <v>198307</v>
      </c>
      <c r="S127" s="57">
        <v>200311</v>
      </c>
    </row>
    <row r="128" spans="1:19">
      <c r="A128" s="18">
        <v>126</v>
      </c>
      <c r="B128" s="56" t="s">
        <v>572</v>
      </c>
      <c r="C128" s="56" t="s">
        <v>997</v>
      </c>
      <c r="D128" s="16" t="s">
        <v>584</v>
      </c>
      <c r="E128" s="56"/>
      <c r="F128" s="56"/>
      <c r="G128" s="56" t="s">
        <v>972</v>
      </c>
      <c r="H128" s="56" t="s">
        <v>973</v>
      </c>
      <c r="I128" s="56" t="s">
        <v>974</v>
      </c>
      <c r="J128" s="56" t="s">
        <v>503</v>
      </c>
      <c r="K128" s="56" t="s">
        <v>585</v>
      </c>
      <c r="L128" s="56" t="s">
        <v>998</v>
      </c>
      <c r="M128" s="56" t="s">
        <v>976</v>
      </c>
      <c r="N128" s="56" t="s">
        <v>999</v>
      </c>
      <c r="O128" s="56" t="s">
        <v>992</v>
      </c>
      <c r="P128" s="56" t="s">
        <v>993</v>
      </c>
      <c r="Q128" s="56" t="s">
        <v>993</v>
      </c>
      <c r="R128" s="57">
        <v>199807</v>
      </c>
      <c r="S128" s="57">
        <v>200404</v>
      </c>
    </row>
    <row r="129" spans="1:19">
      <c r="A129" s="18">
        <v>127</v>
      </c>
      <c r="B129" s="56" t="s">
        <v>572</v>
      </c>
      <c r="C129" s="56" t="s">
        <v>1000</v>
      </c>
      <c r="D129" s="16" t="s">
        <v>586</v>
      </c>
      <c r="E129" s="56"/>
      <c r="F129" s="56"/>
      <c r="G129" s="56" t="s">
        <v>972</v>
      </c>
      <c r="H129" s="56" t="s">
        <v>981</v>
      </c>
      <c r="I129" s="56" t="s">
        <v>974</v>
      </c>
      <c r="J129" s="56" t="s">
        <v>587</v>
      </c>
      <c r="K129" s="56" t="s">
        <v>588</v>
      </c>
      <c r="L129" s="56" t="s">
        <v>983</v>
      </c>
      <c r="M129" s="56" t="s">
        <v>976</v>
      </c>
      <c r="N129" s="56" t="s">
        <v>984</v>
      </c>
      <c r="O129" s="56" t="s">
        <v>1001</v>
      </c>
      <c r="P129" s="56" t="s">
        <v>993</v>
      </c>
      <c r="Q129" s="56" t="s">
        <v>993</v>
      </c>
      <c r="R129" s="57">
        <v>198903</v>
      </c>
      <c r="S129" s="57">
        <v>200102</v>
      </c>
    </row>
    <row r="130" spans="1:19">
      <c r="A130" s="18">
        <v>128</v>
      </c>
      <c r="B130" s="56" t="s">
        <v>572</v>
      </c>
      <c r="C130" s="56" t="s">
        <v>1002</v>
      </c>
      <c r="D130" s="16" t="s">
        <v>589</v>
      </c>
      <c r="E130" s="56"/>
      <c r="F130" s="56"/>
      <c r="G130" s="56" t="s">
        <v>972</v>
      </c>
      <c r="H130" s="56" t="s">
        <v>973</v>
      </c>
      <c r="I130" s="56" t="s">
        <v>974</v>
      </c>
      <c r="J130" s="56" t="s">
        <v>590</v>
      </c>
      <c r="K130" s="56" t="s">
        <v>591</v>
      </c>
      <c r="L130" s="56" t="s">
        <v>983</v>
      </c>
      <c r="M130" s="56" t="s">
        <v>976</v>
      </c>
      <c r="N130" s="56" t="s">
        <v>984</v>
      </c>
      <c r="O130" s="56" t="s">
        <v>990</v>
      </c>
      <c r="P130" s="56" t="s">
        <v>986</v>
      </c>
      <c r="Q130" s="56" t="s">
        <v>993</v>
      </c>
      <c r="R130" s="57">
        <v>199708</v>
      </c>
      <c r="S130" s="57">
        <v>199708</v>
      </c>
    </row>
    <row r="131" spans="1:19">
      <c r="A131" s="18">
        <v>129</v>
      </c>
      <c r="B131" s="56" t="s">
        <v>572</v>
      </c>
      <c r="C131" s="56" t="s">
        <v>1003</v>
      </c>
      <c r="D131" s="16" t="s">
        <v>592</v>
      </c>
      <c r="E131" s="56"/>
      <c r="F131" s="56"/>
      <c r="G131" s="56" t="s">
        <v>972</v>
      </c>
      <c r="H131" s="56" t="s">
        <v>981</v>
      </c>
      <c r="I131" s="56" t="s">
        <v>974</v>
      </c>
      <c r="J131" s="56" t="s">
        <v>515</v>
      </c>
      <c r="K131" s="56" t="s">
        <v>593</v>
      </c>
      <c r="L131" s="56" t="s">
        <v>983</v>
      </c>
      <c r="M131" s="56" t="s">
        <v>976</v>
      </c>
      <c r="N131" s="56" t="s">
        <v>984</v>
      </c>
      <c r="O131" s="56" t="s">
        <v>1004</v>
      </c>
      <c r="P131" s="56" t="s">
        <v>979</v>
      </c>
      <c r="Q131" s="56" t="s">
        <v>979</v>
      </c>
      <c r="R131" s="57">
        <v>200707</v>
      </c>
      <c r="S131" s="57">
        <v>200707</v>
      </c>
    </row>
    <row r="132" spans="1:19">
      <c r="A132" s="18">
        <v>130</v>
      </c>
      <c r="B132" s="56" t="s">
        <v>572</v>
      </c>
      <c r="C132" s="56" t="s">
        <v>1005</v>
      </c>
      <c r="D132" s="16" t="s">
        <v>594</v>
      </c>
      <c r="E132" s="56"/>
      <c r="F132" s="56" t="s">
        <v>1006</v>
      </c>
      <c r="G132" s="56" t="s">
        <v>972</v>
      </c>
      <c r="H132" s="56" t="s">
        <v>973</v>
      </c>
      <c r="I132" s="56" t="s">
        <v>974</v>
      </c>
      <c r="J132" s="56" t="s">
        <v>503</v>
      </c>
      <c r="K132" s="56" t="s">
        <v>595</v>
      </c>
      <c r="L132" s="56" t="s">
        <v>975</v>
      </c>
      <c r="M132" s="56" t="s">
        <v>976</v>
      </c>
      <c r="N132" s="56" t="s">
        <v>977</v>
      </c>
      <c r="O132" s="56" t="s">
        <v>990</v>
      </c>
      <c r="P132" s="56" t="s">
        <v>979</v>
      </c>
      <c r="Q132" s="56" t="s">
        <v>979</v>
      </c>
      <c r="R132" s="57">
        <v>200306</v>
      </c>
      <c r="S132" s="57">
        <v>200709</v>
      </c>
    </row>
    <row r="133" spans="1:19">
      <c r="A133" s="18">
        <v>131</v>
      </c>
      <c r="B133" s="56" t="s">
        <v>572</v>
      </c>
      <c r="C133" s="56" t="s">
        <v>1007</v>
      </c>
      <c r="D133" s="16" t="s">
        <v>596</v>
      </c>
      <c r="E133" s="56"/>
      <c r="F133" s="56"/>
      <c r="G133" s="56" t="s">
        <v>1008</v>
      </c>
      <c r="H133" s="56" t="s">
        <v>973</v>
      </c>
      <c r="I133" s="56" t="s">
        <v>982</v>
      </c>
      <c r="J133" s="56" t="s">
        <v>536</v>
      </c>
      <c r="K133" s="56" t="s">
        <v>597</v>
      </c>
      <c r="L133" s="56" t="s">
        <v>998</v>
      </c>
      <c r="M133" s="56" t="s">
        <v>976</v>
      </c>
      <c r="N133" s="56" t="s">
        <v>999</v>
      </c>
      <c r="O133" s="56" t="s">
        <v>1009</v>
      </c>
      <c r="P133" s="56" t="s">
        <v>993</v>
      </c>
      <c r="Q133" s="56" t="s">
        <v>993</v>
      </c>
      <c r="R133" s="57">
        <v>199807</v>
      </c>
      <c r="S133" s="57">
        <v>200407</v>
      </c>
    </row>
    <row r="134" spans="1:19">
      <c r="A134" s="18">
        <v>132</v>
      </c>
      <c r="B134" s="56" t="s">
        <v>572</v>
      </c>
      <c r="C134" s="56" t="s">
        <v>1010</v>
      </c>
      <c r="D134" s="16" t="s">
        <v>598</v>
      </c>
      <c r="E134" s="56"/>
      <c r="F134" s="56"/>
      <c r="G134" s="56" t="s">
        <v>972</v>
      </c>
      <c r="H134" s="56" t="s">
        <v>973</v>
      </c>
      <c r="I134" s="56" t="s">
        <v>974</v>
      </c>
      <c r="J134" s="56" t="s">
        <v>515</v>
      </c>
      <c r="K134" s="56" t="s">
        <v>599</v>
      </c>
      <c r="L134" s="56" t="s">
        <v>998</v>
      </c>
      <c r="M134" s="56" t="s">
        <v>976</v>
      </c>
      <c r="N134" s="56" t="s">
        <v>999</v>
      </c>
      <c r="O134" s="56" t="s">
        <v>992</v>
      </c>
      <c r="P134" s="56" t="s">
        <v>993</v>
      </c>
      <c r="Q134" s="56" t="s">
        <v>993</v>
      </c>
      <c r="R134" s="57">
        <v>200803</v>
      </c>
      <c r="S134" s="57">
        <v>200803</v>
      </c>
    </row>
    <row r="135" spans="1:19">
      <c r="A135" s="18">
        <v>133</v>
      </c>
      <c r="B135" s="56" t="s">
        <v>572</v>
      </c>
      <c r="C135" s="56" t="s">
        <v>1011</v>
      </c>
      <c r="D135" s="16" t="s">
        <v>600</v>
      </c>
      <c r="E135" s="56"/>
      <c r="F135" s="56"/>
      <c r="G135" s="56" t="s">
        <v>972</v>
      </c>
      <c r="H135" s="56" t="s">
        <v>981</v>
      </c>
      <c r="I135" s="56" t="s">
        <v>982</v>
      </c>
      <c r="J135" s="56" t="s">
        <v>515</v>
      </c>
      <c r="K135" s="56" t="s">
        <v>601</v>
      </c>
      <c r="L135" s="56" t="s">
        <v>983</v>
      </c>
      <c r="M135" s="56" t="s">
        <v>976</v>
      </c>
      <c r="N135" s="56" t="s">
        <v>984</v>
      </c>
      <c r="O135" s="56" t="s">
        <v>978</v>
      </c>
      <c r="P135" s="56" t="s">
        <v>979</v>
      </c>
      <c r="Q135" s="56" t="s">
        <v>979</v>
      </c>
      <c r="R135" s="57">
        <v>200807</v>
      </c>
      <c r="S135" s="57">
        <v>200807</v>
      </c>
    </row>
    <row r="136" spans="1:19">
      <c r="A136" s="18">
        <v>134</v>
      </c>
      <c r="B136" s="56" t="s">
        <v>572</v>
      </c>
      <c r="C136" s="56" t="s">
        <v>1012</v>
      </c>
      <c r="D136" s="16" t="s">
        <v>602</v>
      </c>
      <c r="E136" s="56"/>
      <c r="F136" s="56" t="s">
        <v>1013</v>
      </c>
      <c r="G136" s="56" t="s">
        <v>972</v>
      </c>
      <c r="H136" s="56" t="s">
        <v>973</v>
      </c>
      <c r="I136" s="56" t="s">
        <v>974</v>
      </c>
      <c r="J136" s="56" t="s">
        <v>548</v>
      </c>
      <c r="K136" s="56" t="s">
        <v>603</v>
      </c>
      <c r="L136" s="56" t="s">
        <v>983</v>
      </c>
      <c r="M136" s="56" t="s">
        <v>976</v>
      </c>
      <c r="N136" s="56" t="s">
        <v>984</v>
      </c>
      <c r="O136" s="56" t="s">
        <v>1014</v>
      </c>
      <c r="P136" s="56" t="s">
        <v>979</v>
      </c>
      <c r="Q136" s="56" t="s">
        <v>979</v>
      </c>
      <c r="R136" s="57">
        <v>199804</v>
      </c>
      <c r="S136" s="57">
        <v>200807</v>
      </c>
    </row>
    <row r="137" spans="1:19">
      <c r="A137" s="18">
        <v>135</v>
      </c>
      <c r="B137" s="56" t="s">
        <v>572</v>
      </c>
      <c r="C137" s="56" t="s">
        <v>1015</v>
      </c>
      <c r="D137" s="16" t="s">
        <v>604</v>
      </c>
      <c r="E137" s="56"/>
      <c r="F137" s="56"/>
      <c r="G137" s="56" t="s">
        <v>972</v>
      </c>
      <c r="H137" s="56" t="s">
        <v>973</v>
      </c>
      <c r="I137" s="56" t="s">
        <v>982</v>
      </c>
      <c r="J137" s="56" t="s">
        <v>508</v>
      </c>
      <c r="K137" s="56" t="s">
        <v>605</v>
      </c>
      <c r="L137" s="56" t="s">
        <v>998</v>
      </c>
      <c r="M137" s="56" t="s">
        <v>976</v>
      </c>
      <c r="N137" s="56" t="s">
        <v>999</v>
      </c>
      <c r="O137" s="56" t="s">
        <v>1016</v>
      </c>
      <c r="P137" s="56" t="s">
        <v>979</v>
      </c>
      <c r="Q137" s="56" t="s">
        <v>979</v>
      </c>
      <c r="R137" s="57">
        <v>200811</v>
      </c>
      <c r="S137" s="57">
        <v>200811</v>
      </c>
    </row>
    <row r="138" spans="1:19">
      <c r="A138" s="18">
        <v>136</v>
      </c>
      <c r="B138" s="56" t="s">
        <v>572</v>
      </c>
      <c r="C138" s="56" t="s">
        <v>1017</v>
      </c>
      <c r="D138" s="16" t="s">
        <v>606</v>
      </c>
      <c r="E138" s="56"/>
      <c r="F138" s="56" t="s">
        <v>1018</v>
      </c>
      <c r="G138" s="56" t="s">
        <v>972</v>
      </c>
      <c r="H138" s="56" t="s">
        <v>981</v>
      </c>
      <c r="I138" s="56" t="s">
        <v>974</v>
      </c>
      <c r="J138" s="56" t="s">
        <v>522</v>
      </c>
      <c r="K138" s="56" t="s">
        <v>607</v>
      </c>
      <c r="L138" s="56" t="s">
        <v>998</v>
      </c>
      <c r="M138" s="56" t="s">
        <v>976</v>
      </c>
      <c r="N138" s="56" t="s">
        <v>999</v>
      </c>
      <c r="O138" s="56" t="s">
        <v>996</v>
      </c>
      <c r="P138" s="56" t="s">
        <v>979</v>
      </c>
      <c r="Q138" s="56" t="s">
        <v>979</v>
      </c>
      <c r="R138" s="57">
        <v>200907</v>
      </c>
      <c r="S138" s="57">
        <v>200907</v>
      </c>
    </row>
    <row r="139" spans="1:19">
      <c r="A139" s="18">
        <v>137</v>
      </c>
      <c r="B139" s="56" t="s">
        <v>572</v>
      </c>
      <c r="C139" s="56" t="s">
        <v>1019</v>
      </c>
      <c r="D139" s="16" t="s">
        <v>608</v>
      </c>
      <c r="E139" s="56"/>
      <c r="F139" s="56" t="s">
        <v>1020</v>
      </c>
      <c r="G139" s="56" t="s">
        <v>972</v>
      </c>
      <c r="H139" s="56" t="s">
        <v>973</v>
      </c>
      <c r="I139" s="56" t="s">
        <v>982</v>
      </c>
      <c r="J139" s="56" t="s">
        <v>609</v>
      </c>
      <c r="K139" s="56" t="s">
        <v>610</v>
      </c>
      <c r="L139" s="56" t="s">
        <v>1021</v>
      </c>
      <c r="M139" s="56" t="s">
        <v>976</v>
      </c>
      <c r="N139" s="56" t="s">
        <v>977</v>
      </c>
      <c r="O139" s="56" t="s">
        <v>1022</v>
      </c>
      <c r="P139" s="56" t="s">
        <v>979</v>
      </c>
      <c r="Q139" s="56" t="s">
        <v>979</v>
      </c>
      <c r="R139" s="57">
        <v>198607</v>
      </c>
      <c r="S139" s="57">
        <v>200909</v>
      </c>
    </row>
    <row r="140" spans="1:19">
      <c r="A140" s="18">
        <v>138</v>
      </c>
      <c r="B140" s="56" t="s">
        <v>572</v>
      </c>
      <c r="C140" s="56" t="s">
        <v>1023</v>
      </c>
      <c r="D140" s="16" t="s">
        <v>611</v>
      </c>
      <c r="E140" s="56"/>
      <c r="F140" s="56"/>
      <c r="G140" s="56" t="s">
        <v>972</v>
      </c>
      <c r="H140" s="56" t="s">
        <v>973</v>
      </c>
      <c r="I140" s="56" t="s">
        <v>974</v>
      </c>
      <c r="J140" s="56" t="s">
        <v>522</v>
      </c>
      <c r="K140" s="56" t="s">
        <v>523</v>
      </c>
      <c r="L140" s="56" t="s">
        <v>983</v>
      </c>
      <c r="M140" s="56" t="s">
        <v>976</v>
      </c>
      <c r="N140" s="56" t="s">
        <v>984</v>
      </c>
      <c r="O140" s="56" t="s">
        <v>996</v>
      </c>
      <c r="P140" s="56" t="s">
        <v>979</v>
      </c>
      <c r="Q140" s="56" t="s">
        <v>979</v>
      </c>
      <c r="R140" s="57">
        <v>201007</v>
      </c>
      <c r="S140" s="57">
        <v>201007</v>
      </c>
    </row>
    <row r="141" spans="1:19">
      <c r="A141" s="18">
        <v>139</v>
      </c>
      <c r="B141" s="56" t="s">
        <v>572</v>
      </c>
      <c r="C141" s="56" t="s">
        <v>1024</v>
      </c>
      <c r="D141" s="16">
        <v>41603</v>
      </c>
      <c r="E141" s="56"/>
      <c r="F141" s="56"/>
      <c r="G141" s="56" t="s">
        <v>972</v>
      </c>
      <c r="H141" s="56" t="s">
        <v>981</v>
      </c>
      <c r="I141" s="56" t="s">
        <v>974</v>
      </c>
      <c r="J141" s="56">
        <v>1986</v>
      </c>
      <c r="K141" s="58" t="s">
        <v>612</v>
      </c>
      <c r="L141" s="56" t="s">
        <v>998</v>
      </c>
      <c r="M141" s="56" t="s">
        <v>976</v>
      </c>
      <c r="N141" s="56" t="s">
        <v>999</v>
      </c>
      <c r="O141" s="56" t="s">
        <v>1025</v>
      </c>
      <c r="P141" s="56" t="s">
        <v>979</v>
      </c>
      <c r="Q141" s="56" t="s">
        <v>979</v>
      </c>
      <c r="R141" s="56">
        <v>201405</v>
      </c>
      <c r="S141" s="56">
        <v>201405</v>
      </c>
    </row>
    <row r="142" spans="1:19">
      <c r="A142" s="18">
        <v>140</v>
      </c>
      <c r="B142" s="56" t="s">
        <v>572</v>
      </c>
      <c r="C142" s="59" t="s">
        <v>1026</v>
      </c>
      <c r="D142" s="73" t="s">
        <v>215</v>
      </c>
      <c r="E142" s="59" t="s">
        <v>1027</v>
      </c>
      <c r="F142" s="59"/>
      <c r="G142" s="56" t="s">
        <v>972</v>
      </c>
      <c r="H142" s="56" t="s">
        <v>973</v>
      </c>
      <c r="I142" s="56" t="s">
        <v>982</v>
      </c>
      <c r="J142" s="60" t="s">
        <v>613</v>
      </c>
      <c r="K142" s="61">
        <v>20695</v>
      </c>
      <c r="L142" s="56" t="s">
        <v>975</v>
      </c>
      <c r="M142" s="56" t="s">
        <v>976</v>
      </c>
      <c r="N142" s="56" t="s">
        <v>977</v>
      </c>
      <c r="O142" s="56" t="s">
        <v>1028</v>
      </c>
      <c r="P142" s="56" t="s">
        <v>979</v>
      </c>
      <c r="Q142" s="56" t="s">
        <v>979</v>
      </c>
      <c r="R142" s="56">
        <v>201009</v>
      </c>
      <c r="S142" s="56">
        <v>201009</v>
      </c>
    </row>
    <row r="143" spans="1:19">
      <c r="A143" s="18">
        <v>141</v>
      </c>
      <c r="B143" s="56" t="s">
        <v>572</v>
      </c>
      <c r="C143" s="56" t="s">
        <v>1029</v>
      </c>
      <c r="D143" s="28" t="s">
        <v>614</v>
      </c>
      <c r="E143" s="56"/>
      <c r="F143" s="56"/>
      <c r="G143" s="56" t="s">
        <v>972</v>
      </c>
      <c r="H143" s="56" t="s">
        <v>981</v>
      </c>
      <c r="I143" s="56" t="s">
        <v>974</v>
      </c>
      <c r="J143" s="60" t="s">
        <v>615</v>
      </c>
      <c r="K143" s="61">
        <v>30980</v>
      </c>
      <c r="L143" s="56" t="s">
        <v>998</v>
      </c>
      <c r="M143" s="56" t="s">
        <v>976</v>
      </c>
      <c r="N143" s="56" t="s">
        <v>999</v>
      </c>
      <c r="O143" s="56" t="s">
        <v>1030</v>
      </c>
      <c r="P143" s="56" t="s">
        <v>979</v>
      </c>
      <c r="Q143" s="56" t="s">
        <v>979</v>
      </c>
      <c r="R143" s="56">
        <v>201007</v>
      </c>
      <c r="S143" s="56">
        <v>201506</v>
      </c>
    </row>
    <row r="144" spans="1:19">
      <c r="A144" s="18">
        <v>142</v>
      </c>
      <c r="B144" s="56" t="s">
        <v>572</v>
      </c>
      <c r="C144" s="56" t="s">
        <v>1031</v>
      </c>
      <c r="D144" s="28" t="s">
        <v>616</v>
      </c>
      <c r="E144" s="56"/>
      <c r="F144" s="56"/>
      <c r="G144" s="56" t="s">
        <v>972</v>
      </c>
      <c r="H144" s="56" t="s">
        <v>973</v>
      </c>
      <c r="I144" s="56" t="s">
        <v>974</v>
      </c>
      <c r="J144" s="60" t="s">
        <v>617</v>
      </c>
      <c r="K144" s="61">
        <v>32113</v>
      </c>
      <c r="L144" s="56" t="s">
        <v>998</v>
      </c>
      <c r="M144" s="56" t="s">
        <v>976</v>
      </c>
      <c r="N144" s="56"/>
      <c r="O144" s="56" t="s">
        <v>978</v>
      </c>
      <c r="P144" s="56" t="s">
        <v>979</v>
      </c>
      <c r="Q144" s="56" t="s">
        <v>979</v>
      </c>
      <c r="R144" s="56"/>
      <c r="S144" s="56">
        <v>201612</v>
      </c>
    </row>
    <row r="145" spans="1:19">
      <c r="A145" s="18">
        <v>143</v>
      </c>
      <c r="B145" s="15" t="s">
        <v>1032</v>
      </c>
      <c r="C145" s="15" t="s">
        <v>1033</v>
      </c>
      <c r="D145" s="16" t="s">
        <v>618</v>
      </c>
      <c r="E145" s="15"/>
      <c r="F145" s="15"/>
      <c r="G145" s="15" t="s">
        <v>740</v>
      </c>
      <c r="H145" s="15" t="s">
        <v>749</v>
      </c>
      <c r="I145" s="15" t="s">
        <v>737</v>
      </c>
      <c r="J145" s="15" t="s">
        <v>578</v>
      </c>
      <c r="K145" s="15" t="s">
        <v>619</v>
      </c>
      <c r="L145" s="15" t="s">
        <v>750</v>
      </c>
      <c r="M145" s="15" t="s">
        <v>745</v>
      </c>
      <c r="N145" s="15" t="s">
        <v>751</v>
      </c>
      <c r="O145" s="15" t="s">
        <v>809</v>
      </c>
      <c r="P145" s="15" t="s">
        <v>761</v>
      </c>
      <c r="Q145" s="15" t="s">
        <v>761</v>
      </c>
      <c r="R145" s="15">
        <v>200305</v>
      </c>
      <c r="S145" s="15">
        <v>200305</v>
      </c>
    </row>
    <row r="146" spans="1:19">
      <c r="A146" s="18">
        <v>144</v>
      </c>
      <c r="B146" s="15" t="s">
        <v>1032</v>
      </c>
      <c r="C146" s="15" t="s">
        <v>1034</v>
      </c>
      <c r="D146" s="16">
        <v>41396</v>
      </c>
      <c r="E146" s="15"/>
      <c r="F146" s="15"/>
      <c r="G146" s="15" t="s">
        <v>740</v>
      </c>
      <c r="H146" s="15" t="s">
        <v>749</v>
      </c>
      <c r="I146" s="15" t="s">
        <v>742</v>
      </c>
      <c r="J146" s="15" t="s">
        <v>522</v>
      </c>
      <c r="K146" s="29" t="s">
        <v>620</v>
      </c>
      <c r="L146" s="15" t="s">
        <v>768</v>
      </c>
      <c r="M146" s="15" t="s">
        <v>745</v>
      </c>
      <c r="N146" s="15" t="s">
        <v>769</v>
      </c>
      <c r="O146" s="15" t="s">
        <v>1035</v>
      </c>
      <c r="P146" s="15" t="s">
        <v>672</v>
      </c>
      <c r="Q146" s="15" t="s">
        <v>672</v>
      </c>
      <c r="R146" s="15">
        <v>201208</v>
      </c>
      <c r="S146" s="15">
        <v>201208</v>
      </c>
    </row>
    <row r="147" spans="1:19">
      <c r="A147" s="18">
        <v>145</v>
      </c>
      <c r="B147" s="15" t="s">
        <v>1032</v>
      </c>
      <c r="C147" s="15" t="s">
        <v>1036</v>
      </c>
      <c r="D147" s="16" t="s">
        <v>621</v>
      </c>
      <c r="E147" s="15"/>
      <c r="F147" s="15"/>
      <c r="G147" s="15" t="s">
        <v>740</v>
      </c>
      <c r="H147" s="15" t="s">
        <v>741</v>
      </c>
      <c r="I147" s="15" t="s">
        <v>742</v>
      </c>
      <c r="J147" s="15" t="s">
        <v>515</v>
      </c>
      <c r="K147" s="22" t="s">
        <v>1037</v>
      </c>
      <c r="L147" s="15" t="s">
        <v>759</v>
      </c>
      <c r="M147" s="15" t="s">
        <v>745</v>
      </c>
      <c r="N147" s="15" t="s">
        <v>751</v>
      </c>
      <c r="O147" s="15" t="s">
        <v>752</v>
      </c>
      <c r="P147" s="15" t="s">
        <v>672</v>
      </c>
      <c r="Q147" s="15" t="s">
        <v>672</v>
      </c>
      <c r="R147" s="15">
        <v>200909</v>
      </c>
      <c r="S147" s="15">
        <v>200909</v>
      </c>
    </row>
    <row r="148" spans="1:19">
      <c r="A148" s="18">
        <v>146</v>
      </c>
      <c r="B148" s="15" t="s">
        <v>1032</v>
      </c>
      <c r="C148" s="15" t="s">
        <v>1038</v>
      </c>
      <c r="D148" s="16" t="s">
        <v>622</v>
      </c>
      <c r="E148" s="15"/>
      <c r="F148" s="15"/>
      <c r="G148" s="15" t="s">
        <v>740</v>
      </c>
      <c r="H148" s="15" t="s">
        <v>749</v>
      </c>
      <c r="I148" s="15" t="s">
        <v>737</v>
      </c>
      <c r="J148" s="15" t="s">
        <v>578</v>
      </c>
      <c r="K148" s="22" t="s">
        <v>1039</v>
      </c>
      <c r="L148" s="15" t="s">
        <v>768</v>
      </c>
      <c r="M148" s="15" t="s">
        <v>745</v>
      </c>
      <c r="N148" s="15" t="s">
        <v>769</v>
      </c>
      <c r="O148" s="15" t="s">
        <v>1035</v>
      </c>
      <c r="P148" s="15" t="s">
        <v>672</v>
      </c>
      <c r="Q148" s="15" t="s">
        <v>672</v>
      </c>
      <c r="R148" s="15">
        <v>199707</v>
      </c>
      <c r="S148" s="15">
        <v>200607</v>
      </c>
    </row>
    <row r="149" spans="1:19">
      <c r="A149" s="18">
        <v>147</v>
      </c>
      <c r="B149" s="15" t="s">
        <v>1032</v>
      </c>
      <c r="C149" s="15" t="s">
        <v>1040</v>
      </c>
      <c r="D149" s="16">
        <v>41468</v>
      </c>
      <c r="E149" s="15"/>
      <c r="F149" s="15"/>
      <c r="G149" s="15" t="s">
        <v>740</v>
      </c>
      <c r="H149" s="15" t="s">
        <v>749</v>
      </c>
      <c r="I149" s="15" t="s">
        <v>742</v>
      </c>
      <c r="J149" s="15">
        <v>1985</v>
      </c>
      <c r="K149" s="22" t="s">
        <v>1041</v>
      </c>
      <c r="L149" s="15" t="s">
        <v>759</v>
      </c>
      <c r="M149" s="15" t="s">
        <v>745</v>
      </c>
      <c r="N149" s="15" t="s">
        <v>751</v>
      </c>
      <c r="O149" s="15" t="s">
        <v>752</v>
      </c>
      <c r="P149" s="15" t="s">
        <v>672</v>
      </c>
      <c r="Q149" s="15" t="s">
        <v>672</v>
      </c>
      <c r="R149" s="15">
        <v>201306</v>
      </c>
      <c r="S149" s="15">
        <v>201306</v>
      </c>
    </row>
    <row r="150" spans="1:19">
      <c r="A150" s="18">
        <v>148</v>
      </c>
      <c r="B150" s="15" t="s">
        <v>1032</v>
      </c>
      <c r="C150" s="15" t="s">
        <v>1042</v>
      </c>
      <c r="D150" s="72" t="s">
        <v>623</v>
      </c>
      <c r="E150" s="15" t="s">
        <v>807</v>
      </c>
      <c r="F150" s="15"/>
      <c r="G150" s="15" t="s">
        <v>740</v>
      </c>
      <c r="H150" s="15" t="s">
        <v>749</v>
      </c>
      <c r="I150" s="15" t="s">
        <v>737</v>
      </c>
      <c r="J150" s="15" t="s">
        <v>615</v>
      </c>
      <c r="K150" s="62" t="s">
        <v>514</v>
      </c>
      <c r="L150" s="15" t="s">
        <v>828</v>
      </c>
      <c r="M150" s="15" t="s">
        <v>745</v>
      </c>
      <c r="N150" s="25" t="s">
        <v>962</v>
      </c>
      <c r="O150" s="15" t="s">
        <v>752</v>
      </c>
      <c r="P150" s="15" t="s">
        <v>672</v>
      </c>
      <c r="Q150" s="15" t="s">
        <v>672</v>
      </c>
      <c r="R150" s="15">
        <v>201307</v>
      </c>
      <c r="S150" s="15">
        <v>201401</v>
      </c>
    </row>
    <row r="151" spans="1:19">
      <c r="A151" s="18">
        <v>149</v>
      </c>
      <c r="B151" s="15" t="s">
        <v>1032</v>
      </c>
      <c r="C151" s="15" t="s">
        <v>1043</v>
      </c>
      <c r="D151" s="63">
        <v>41578</v>
      </c>
      <c r="E151" s="15"/>
      <c r="F151" s="15"/>
      <c r="G151" s="15" t="s">
        <v>740</v>
      </c>
      <c r="H151" s="15" t="s">
        <v>749</v>
      </c>
      <c r="I151" s="15" t="s">
        <v>737</v>
      </c>
      <c r="J151" s="15">
        <v>1986</v>
      </c>
      <c r="K151" s="15" t="s">
        <v>624</v>
      </c>
      <c r="L151" s="15" t="s">
        <v>768</v>
      </c>
      <c r="M151" s="15" t="s">
        <v>745</v>
      </c>
      <c r="N151" s="15" t="s">
        <v>769</v>
      </c>
      <c r="O151" s="15" t="s">
        <v>752</v>
      </c>
      <c r="P151" s="15" t="s">
        <v>672</v>
      </c>
      <c r="Q151" s="15" t="s">
        <v>672</v>
      </c>
      <c r="R151" s="15">
        <v>201403</v>
      </c>
      <c r="S151" s="15">
        <v>201403</v>
      </c>
    </row>
    <row r="152" spans="1:19">
      <c r="A152" s="18">
        <v>150</v>
      </c>
      <c r="B152" s="15" t="s">
        <v>1032</v>
      </c>
      <c r="C152" s="24" t="s">
        <v>1044</v>
      </c>
      <c r="D152" s="16" t="s">
        <v>142</v>
      </c>
      <c r="E152" s="24"/>
      <c r="F152" s="24"/>
      <c r="G152" s="15" t="s">
        <v>1045</v>
      </c>
      <c r="H152" s="15" t="s">
        <v>741</v>
      </c>
      <c r="I152" s="15" t="s">
        <v>742</v>
      </c>
      <c r="J152" s="64" t="s">
        <v>216</v>
      </c>
      <c r="K152" s="65" t="s">
        <v>217</v>
      </c>
      <c r="L152" s="15" t="s">
        <v>768</v>
      </c>
      <c r="M152" s="15" t="s">
        <v>738</v>
      </c>
      <c r="N152" s="15" t="s">
        <v>769</v>
      </c>
      <c r="O152" s="15" t="s">
        <v>787</v>
      </c>
      <c r="P152" s="15" t="s">
        <v>672</v>
      </c>
      <c r="Q152" s="15" t="s">
        <v>672</v>
      </c>
      <c r="R152" s="15">
        <v>200507</v>
      </c>
      <c r="S152" s="15">
        <v>201004</v>
      </c>
    </row>
    <row r="153" spans="1:19">
      <c r="A153" s="18">
        <v>151</v>
      </c>
      <c r="B153" s="15" t="s">
        <v>1032</v>
      </c>
      <c r="C153" s="24" t="s">
        <v>1046</v>
      </c>
      <c r="D153" s="16" t="s">
        <v>2</v>
      </c>
      <c r="E153" s="24"/>
      <c r="F153" s="24"/>
      <c r="G153" s="25" t="s">
        <v>726</v>
      </c>
      <c r="H153" s="25" t="s">
        <v>727</v>
      </c>
      <c r="I153" s="25" t="s">
        <v>915</v>
      </c>
      <c r="J153" s="26" t="s">
        <v>209</v>
      </c>
      <c r="K153" s="27" t="s">
        <v>218</v>
      </c>
      <c r="L153" s="25" t="s">
        <v>1047</v>
      </c>
      <c r="M153" s="25" t="s">
        <v>1048</v>
      </c>
      <c r="N153" s="25" t="s">
        <v>962</v>
      </c>
      <c r="O153" s="25" t="s">
        <v>1049</v>
      </c>
      <c r="P153" s="25" t="s">
        <v>916</v>
      </c>
      <c r="Q153" s="25" t="s">
        <v>1050</v>
      </c>
      <c r="R153" s="25">
        <v>198408</v>
      </c>
      <c r="S153" s="25">
        <v>198408</v>
      </c>
    </row>
    <row r="154" spans="1:19">
      <c r="A154" s="18">
        <v>152</v>
      </c>
      <c r="B154" s="15" t="s">
        <v>1032</v>
      </c>
      <c r="C154" s="15" t="s">
        <v>1051</v>
      </c>
      <c r="D154" s="28" t="s">
        <v>625</v>
      </c>
      <c r="E154" s="15"/>
      <c r="F154" s="15"/>
      <c r="G154" s="15" t="s">
        <v>1045</v>
      </c>
      <c r="H154" s="15" t="s">
        <v>741</v>
      </c>
      <c r="I154" s="15" t="s">
        <v>742</v>
      </c>
      <c r="J154" s="20" t="s">
        <v>510</v>
      </c>
      <c r="K154" s="30">
        <v>31638</v>
      </c>
      <c r="L154" s="15" t="s">
        <v>828</v>
      </c>
      <c r="M154" s="15" t="s">
        <v>745</v>
      </c>
      <c r="N154" s="25" t="s">
        <v>962</v>
      </c>
      <c r="O154" s="15"/>
      <c r="P154" s="15" t="s">
        <v>672</v>
      </c>
      <c r="Q154" s="15" t="s">
        <v>672</v>
      </c>
      <c r="R154" s="15"/>
      <c r="S154" s="15">
        <v>20150309</v>
      </c>
    </row>
    <row r="155" spans="1:19">
      <c r="A155" s="18">
        <v>153</v>
      </c>
      <c r="B155" s="15" t="s">
        <v>1032</v>
      </c>
      <c r="C155" s="54" t="s">
        <v>1052</v>
      </c>
      <c r="D155" s="45" t="s">
        <v>626</v>
      </c>
      <c r="E155" s="54"/>
      <c r="F155" s="54"/>
      <c r="G155" s="15" t="s">
        <v>740</v>
      </c>
      <c r="H155" s="15" t="s">
        <v>749</v>
      </c>
      <c r="I155" s="15" t="s">
        <v>742</v>
      </c>
      <c r="J155" s="20" t="s">
        <v>578</v>
      </c>
      <c r="K155" s="66">
        <v>27847</v>
      </c>
      <c r="L155" s="15" t="s">
        <v>759</v>
      </c>
      <c r="M155" s="15" t="s">
        <v>745</v>
      </c>
      <c r="N155" s="15" t="s">
        <v>751</v>
      </c>
      <c r="O155" s="15" t="s">
        <v>752</v>
      </c>
      <c r="P155" s="15" t="s">
        <v>672</v>
      </c>
      <c r="Q155" s="15" t="s">
        <v>672</v>
      </c>
      <c r="R155" s="18">
        <v>20150630</v>
      </c>
      <c r="S155" s="18"/>
    </row>
    <row r="156" spans="1:19">
      <c r="A156" s="18">
        <v>154</v>
      </c>
      <c r="B156" s="15" t="s">
        <v>1032</v>
      </c>
      <c r="C156" s="15" t="s">
        <v>1053</v>
      </c>
      <c r="D156" s="28" t="s">
        <v>627</v>
      </c>
      <c r="E156" s="15"/>
      <c r="F156" s="15"/>
      <c r="G156" s="15" t="s">
        <v>740</v>
      </c>
      <c r="H156" s="15" t="s">
        <v>749</v>
      </c>
      <c r="I156" s="15" t="s">
        <v>742</v>
      </c>
      <c r="J156" s="20" t="s">
        <v>628</v>
      </c>
      <c r="K156" s="30">
        <v>32786</v>
      </c>
      <c r="L156" s="15"/>
      <c r="M156" s="15" t="s">
        <v>745</v>
      </c>
      <c r="N156" s="15" t="s">
        <v>769</v>
      </c>
      <c r="O156" s="15" t="s">
        <v>752</v>
      </c>
      <c r="P156" s="15" t="s">
        <v>672</v>
      </c>
      <c r="Q156" s="15" t="s">
        <v>672</v>
      </c>
      <c r="R156" s="15">
        <v>201606</v>
      </c>
      <c r="S156" s="15">
        <v>201606</v>
      </c>
    </row>
    <row r="157" spans="1:19">
      <c r="A157" s="18">
        <v>155</v>
      </c>
      <c r="B157" s="25" t="s">
        <v>1054</v>
      </c>
      <c r="C157" s="24" t="s">
        <v>1055</v>
      </c>
      <c r="D157" s="46" t="s">
        <v>240</v>
      </c>
      <c r="E157" s="24"/>
      <c r="F157" s="24"/>
      <c r="G157" s="25" t="s">
        <v>726</v>
      </c>
      <c r="H157" s="25" t="s">
        <v>727</v>
      </c>
      <c r="I157" s="25" t="s">
        <v>915</v>
      </c>
      <c r="J157" s="20" t="s">
        <v>629</v>
      </c>
      <c r="K157" s="27" t="s">
        <v>241</v>
      </c>
      <c r="L157" s="25" t="s">
        <v>1056</v>
      </c>
      <c r="M157" s="25" t="s">
        <v>840</v>
      </c>
      <c r="N157" s="25" t="s">
        <v>1057</v>
      </c>
      <c r="O157" s="15"/>
      <c r="P157" s="15" t="s">
        <v>672</v>
      </c>
      <c r="Q157" s="15" t="s">
        <v>672</v>
      </c>
      <c r="R157" s="15"/>
      <c r="S157" s="15"/>
    </row>
    <row r="158" spans="1:19">
      <c r="A158" s="18">
        <v>156</v>
      </c>
      <c r="B158" s="25" t="s">
        <v>1054</v>
      </c>
      <c r="C158" s="24" t="s">
        <v>1058</v>
      </c>
      <c r="D158" s="74" t="s">
        <v>26</v>
      </c>
      <c r="E158" s="24"/>
      <c r="F158" s="24"/>
      <c r="G158" s="25" t="s">
        <v>726</v>
      </c>
      <c r="H158" s="25" t="s">
        <v>727</v>
      </c>
      <c r="I158" s="25" t="s">
        <v>915</v>
      </c>
      <c r="J158" s="26" t="s">
        <v>219</v>
      </c>
      <c r="K158" s="27" t="s">
        <v>220</v>
      </c>
      <c r="L158" s="25" t="s">
        <v>1059</v>
      </c>
      <c r="M158" s="25" t="s">
        <v>840</v>
      </c>
      <c r="N158" s="25" t="s">
        <v>841</v>
      </c>
      <c r="O158" s="25" t="s">
        <v>1060</v>
      </c>
      <c r="P158" s="25" t="s">
        <v>1061</v>
      </c>
      <c r="Q158" s="25" t="s">
        <v>734</v>
      </c>
      <c r="R158" s="25">
        <v>200008</v>
      </c>
      <c r="S158" s="25">
        <v>200008</v>
      </c>
    </row>
    <row r="159" spans="1:19">
      <c r="A159" s="18">
        <v>157</v>
      </c>
      <c r="B159" s="25" t="s">
        <v>1054</v>
      </c>
      <c r="C159" s="24" t="s">
        <v>1062</v>
      </c>
      <c r="D159" s="74" t="s">
        <v>35</v>
      </c>
      <c r="E159" s="24"/>
      <c r="F159" s="24"/>
      <c r="G159" s="25" t="s">
        <v>726</v>
      </c>
      <c r="H159" s="25" t="s">
        <v>727</v>
      </c>
      <c r="I159" s="25" t="s">
        <v>915</v>
      </c>
      <c r="J159" s="25" t="s">
        <v>221</v>
      </c>
      <c r="K159" s="25" t="s">
        <v>222</v>
      </c>
      <c r="L159" s="25" t="s">
        <v>1056</v>
      </c>
      <c r="M159" s="25" t="s">
        <v>840</v>
      </c>
      <c r="N159" s="25" t="s">
        <v>1057</v>
      </c>
      <c r="O159" s="25" t="s">
        <v>1063</v>
      </c>
      <c r="P159" s="25" t="s">
        <v>1064</v>
      </c>
      <c r="Q159" s="25" t="s">
        <v>1065</v>
      </c>
      <c r="R159" s="25">
        <v>199206</v>
      </c>
      <c r="S159" s="25">
        <v>200210</v>
      </c>
    </row>
    <row r="160" spans="1:19">
      <c r="A160" s="18">
        <v>158</v>
      </c>
      <c r="B160" s="25" t="s">
        <v>1054</v>
      </c>
      <c r="C160" s="24" t="s">
        <v>1066</v>
      </c>
      <c r="D160" s="74" t="s">
        <v>84</v>
      </c>
      <c r="E160" s="24"/>
      <c r="F160" s="24" t="s">
        <v>1067</v>
      </c>
      <c r="G160" s="25" t="s">
        <v>726</v>
      </c>
      <c r="H160" s="25" t="s">
        <v>727</v>
      </c>
      <c r="I160" s="25" t="s">
        <v>915</v>
      </c>
      <c r="J160" s="25">
        <v>1976</v>
      </c>
      <c r="K160" s="25" t="s">
        <v>223</v>
      </c>
      <c r="L160" s="25" t="s">
        <v>729</v>
      </c>
      <c r="M160" s="25" t="s">
        <v>730</v>
      </c>
      <c r="N160" s="25" t="s">
        <v>731</v>
      </c>
      <c r="O160" s="25" t="s">
        <v>1068</v>
      </c>
      <c r="P160" s="25" t="s">
        <v>1069</v>
      </c>
      <c r="Q160" s="25" t="s">
        <v>1070</v>
      </c>
      <c r="R160" s="25">
        <v>200404</v>
      </c>
      <c r="S160" s="25">
        <v>200505</v>
      </c>
    </row>
    <row r="161" spans="1:19">
      <c r="A161" s="18">
        <v>159</v>
      </c>
      <c r="B161" s="25" t="s">
        <v>1054</v>
      </c>
      <c r="C161" s="24" t="s">
        <v>1071</v>
      </c>
      <c r="D161" s="16" t="s">
        <v>77</v>
      </c>
      <c r="E161" s="24"/>
      <c r="F161" s="24"/>
      <c r="G161" s="25" t="s">
        <v>726</v>
      </c>
      <c r="H161" s="25" t="s">
        <v>727</v>
      </c>
      <c r="I161" s="25" t="s">
        <v>915</v>
      </c>
      <c r="J161" s="25" t="s">
        <v>216</v>
      </c>
      <c r="K161" s="25" t="s">
        <v>224</v>
      </c>
      <c r="L161" s="25" t="s">
        <v>839</v>
      </c>
      <c r="M161" s="25" t="s">
        <v>840</v>
      </c>
      <c r="N161" s="25" t="s">
        <v>841</v>
      </c>
      <c r="O161" s="25" t="s">
        <v>1060</v>
      </c>
      <c r="P161" s="25" t="s">
        <v>733</v>
      </c>
      <c r="Q161" s="25" t="s">
        <v>734</v>
      </c>
      <c r="R161" s="25">
        <v>200505</v>
      </c>
      <c r="S161" s="25">
        <v>200505</v>
      </c>
    </row>
    <row r="162" spans="1:19">
      <c r="A162" s="18">
        <v>160</v>
      </c>
      <c r="B162" s="25" t="s">
        <v>1054</v>
      </c>
      <c r="C162" s="24" t="s">
        <v>1072</v>
      </c>
      <c r="D162" s="16" t="s">
        <v>83</v>
      </c>
      <c r="E162" s="24"/>
      <c r="F162" s="24"/>
      <c r="G162" s="25" t="s">
        <v>726</v>
      </c>
      <c r="H162" s="25" t="s">
        <v>814</v>
      </c>
      <c r="I162" s="25" t="s">
        <v>915</v>
      </c>
      <c r="J162" s="25" t="s">
        <v>225</v>
      </c>
      <c r="K162" s="25" t="s">
        <v>226</v>
      </c>
      <c r="L162" s="25" t="s">
        <v>839</v>
      </c>
      <c r="M162" s="25" t="s">
        <v>840</v>
      </c>
      <c r="N162" s="25" t="s">
        <v>841</v>
      </c>
      <c r="O162" s="25" t="s">
        <v>1060</v>
      </c>
      <c r="P162" s="25" t="s">
        <v>1073</v>
      </c>
      <c r="Q162" s="25" t="s">
        <v>1065</v>
      </c>
      <c r="R162" s="25">
        <v>200505</v>
      </c>
      <c r="S162" s="25">
        <v>200505</v>
      </c>
    </row>
    <row r="163" spans="1:19">
      <c r="A163" s="18">
        <v>161</v>
      </c>
      <c r="B163" s="25" t="s">
        <v>1054</v>
      </c>
      <c r="C163" s="24" t="s">
        <v>1074</v>
      </c>
      <c r="D163" s="74">
        <v>41404</v>
      </c>
      <c r="E163" s="24"/>
      <c r="F163" s="24"/>
      <c r="G163" s="25" t="s">
        <v>1075</v>
      </c>
      <c r="H163" s="25" t="s">
        <v>1076</v>
      </c>
      <c r="I163" s="25" t="s">
        <v>1077</v>
      </c>
      <c r="J163" s="25" t="s">
        <v>211</v>
      </c>
      <c r="K163" s="25" t="s">
        <v>242</v>
      </c>
      <c r="L163" s="25" t="s">
        <v>1078</v>
      </c>
      <c r="M163" s="25" t="s">
        <v>1079</v>
      </c>
      <c r="N163" s="25" t="s">
        <v>1080</v>
      </c>
      <c r="O163" s="25" t="s">
        <v>1081</v>
      </c>
      <c r="P163" s="25" t="s">
        <v>1082</v>
      </c>
      <c r="Q163" s="25" t="s">
        <v>1082</v>
      </c>
      <c r="R163" s="25">
        <v>201209</v>
      </c>
      <c r="S163" s="25">
        <v>201209</v>
      </c>
    </row>
    <row r="164" spans="1:19">
      <c r="A164" s="18">
        <v>162</v>
      </c>
      <c r="B164" s="25" t="s">
        <v>1054</v>
      </c>
      <c r="C164" s="24" t="s">
        <v>1083</v>
      </c>
      <c r="D164" s="16" t="s">
        <v>117</v>
      </c>
      <c r="E164" s="24"/>
      <c r="F164" s="24" t="s">
        <v>1084</v>
      </c>
      <c r="G164" s="25" t="s">
        <v>726</v>
      </c>
      <c r="H164" s="25" t="s">
        <v>727</v>
      </c>
      <c r="I164" s="25" t="s">
        <v>915</v>
      </c>
      <c r="J164" s="25" t="s">
        <v>227</v>
      </c>
      <c r="K164" s="25" t="s">
        <v>228</v>
      </c>
      <c r="L164" s="25" t="s">
        <v>839</v>
      </c>
      <c r="M164" s="25" t="s">
        <v>840</v>
      </c>
      <c r="N164" s="25" t="s">
        <v>841</v>
      </c>
      <c r="O164" s="25" t="s">
        <v>1085</v>
      </c>
      <c r="P164" s="25" t="s">
        <v>1064</v>
      </c>
      <c r="Q164" s="25" t="s">
        <v>1065</v>
      </c>
      <c r="R164" s="25">
        <v>200710</v>
      </c>
      <c r="S164" s="25">
        <v>200710</v>
      </c>
    </row>
    <row r="165" spans="1:19">
      <c r="A165" s="18">
        <v>163</v>
      </c>
      <c r="B165" s="25" t="s">
        <v>1054</v>
      </c>
      <c r="C165" s="24" t="s">
        <v>1086</v>
      </c>
      <c r="D165" s="16" t="s">
        <v>127</v>
      </c>
      <c r="E165" s="24"/>
      <c r="F165" s="24"/>
      <c r="G165" s="25" t="s">
        <v>726</v>
      </c>
      <c r="H165" s="25" t="s">
        <v>727</v>
      </c>
      <c r="I165" s="25" t="s">
        <v>915</v>
      </c>
      <c r="J165" s="25" t="s">
        <v>219</v>
      </c>
      <c r="K165" s="25" t="s">
        <v>229</v>
      </c>
      <c r="L165" s="25" t="s">
        <v>839</v>
      </c>
      <c r="M165" s="25" t="s">
        <v>840</v>
      </c>
      <c r="N165" s="25" t="s">
        <v>841</v>
      </c>
      <c r="O165" s="25" t="s">
        <v>1087</v>
      </c>
      <c r="P165" s="25" t="s">
        <v>1064</v>
      </c>
      <c r="Q165" s="25" t="s">
        <v>1065</v>
      </c>
      <c r="R165" s="25">
        <v>200907</v>
      </c>
      <c r="S165" s="25">
        <v>200907</v>
      </c>
    </row>
    <row r="166" spans="1:19">
      <c r="A166" s="18">
        <v>164</v>
      </c>
      <c r="B166" s="25" t="s">
        <v>1054</v>
      </c>
      <c r="C166" s="67" t="s">
        <v>1088</v>
      </c>
      <c r="D166" s="74" t="s">
        <v>151</v>
      </c>
      <c r="E166" s="67"/>
      <c r="F166" s="67" t="s">
        <v>1089</v>
      </c>
      <c r="G166" s="25" t="s">
        <v>813</v>
      </c>
      <c r="H166" s="25" t="s">
        <v>727</v>
      </c>
      <c r="I166" s="25" t="s">
        <v>728</v>
      </c>
      <c r="J166" s="25" t="s">
        <v>208</v>
      </c>
      <c r="K166" s="25" t="s">
        <v>243</v>
      </c>
      <c r="L166" s="25" t="s">
        <v>1090</v>
      </c>
      <c r="M166" s="25" t="s">
        <v>840</v>
      </c>
      <c r="N166" s="25" t="s">
        <v>962</v>
      </c>
      <c r="O166" s="25" t="s">
        <v>842</v>
      </c>
      <c r="P166" s="25" t="s">
        <v>1065</v>
      </c>
      <c r="Q166" s="25" t="s">
        <v>1065</v>
      </c>
      <c r="R166" s="25">
        <v>200809</v>
      </c>
      <c r="S166" s="25">
        <v>201111</v>
      </c>
    </row>
    <row r="167" spans="1:19">
      <c r="A167" s="18">
        <v>165</v>
      </c>
      <c r="B167" s="25" t="s">
        <v>1054</v>
      </c>
      <c r="C167" s="24" t="s">
        <v>1091</v>
      </c>
      <c r="D167" s="44" t="s">
        <v>630</v>
      </c>
      <c r="E167" s="24"/>
      <c r="F167" s="24"/>
      <c r="G167" s="25" t="s">
        <v>726</v>
      </c>
      <c r="H167" s="25" t="s">
        <v>727</v>
      </c>
      <c r="I167" s="25" t="s">
        <v>915</v>
      </c>
      <c r="J167" s="25" t="s">
        <v>522</v>
      </c>
      <c r="K167" s="25" t="s">
        <v>1092</v>
      </c>
      <c r="L167" s="25" t="s">
        <v>839</v>
      </c>
      <c r="M167" s="25" t="s">
        <v>840</v>
      </c>
      <c r="N167" s="25" t="s">
        <v>841</v>
      </c>
      <c r="O167" s="25"/>
      <c r="P167" s="25" t="s">
        <v>1065</v>
      </c>
      <c r="Q167" s="25" t="s">
        <v>1065</v>
      </c>
      <c r="R167" s="68"/>
      <c r="S167" s="68"/>
    </row>
    <row r="168" spans="1:19">
      <c r="A168" s="18">
        <v>166</v>
      </c>
      <c r="B168" s="25" t="s">
        <v>1054</v>
      </c>
      <c r="C168" s="15" t="s">
        <v>1093</v>
      </c>
      <c r="D168" s="16" t="s">
        <v>631</v>
      </c>
      <c r="E168" s="15"/>
      <c r="F168" s="15"/>
      <c r="G168" s="15" t="s">
        <v>740</v>
      </c>
      <c r="H168" s="25" t="s">
        <v>727</v>
      </c>
      <c r="I168" s="25" t="s">
        <v>915</v>
      </c>
      <c r="J168" s="25" t="s">
        <v>522</v>
      </c>
      <c r="K168" s="25" t="s">
        <v>632</v>
      </c>
      <c r="L168" s="25" t="s">
        <v>839</v>
      </c>
      <c r="M168" s="15" t="s">
        <v>745</v>
      </c>
      <c r="N168" s="15" t="s">
        <v>769</v>
      </c>
      <c r="O168" s="15" t="s">
        <v>809</v>
      </c>
      <c r="P168" s="15" t="s">
        <v>672</v>
      </c>
      <c r="Q168" s="15" t="s">
        <v>672</v>
      </c>
      <c r="R168" s="15">
        <v>201301</v>
      </c>
      <c r="S168" s="15">
        <v>201301</v>
      </c>
    </row>
    <row r="169" spans="1:19">
      <c r="A169" s="18">
        <v>167</v>
      </c>
      <c r="B169" s="25" t="s">
        <v>1054</v>
      </c>
      <c r="C169" s="15" t="s">
        <v>1094</v>
      </c>
      <c r="D169" s="16" t="s">
        <v>633</v>
      </c>
      <c r="E169" s="15"/>
      <c r="F169" s="15"/>
      <c r="G169" s="15" t="s">
        <v>740</v>
      </c>
      <c r="H169" s="25" t="s">
        <v>814</v>
      </c>
      <c r="I169" s="25" t="s">
        <v>728</v>
      </c>
      <c r="J169" s="25" t="s">
        <v>503</v>
      </c>
      <c r="K169" s="25" t="s">
        <v>634</v>
      </c>
      <c r="L169" s="15" t="s">
        <v>1095</v>
      </c>
      <c r="M169" s="15" t="s">
        <v>1096</v>
      </c>
      <c r="N169" s="15" t="s">
        <v>769</v>
      </c>
      <c r="O169" s="15" t="s">
        <v>760</v>
      </c>
      <c r="P169" s="15" t="s">
        <v>882</v>
      </c>
      <c r="Q169" s="15" t="s">
        <v>761</v>
      </c>
      <c r="R169" s="15">
        <v>200208</v>
      </c>
      <c r="S169" s="15">
        <v>200208</v>
      </c>
    </row>
    <row r="170" spans="1:19">
      <c r="A170" s="18">
        <v>168</v>
      </c>
      <c r="B170" s="25" t="s">
        <v>1054</v>
      </c>
      <c r="C170" s="15" t="s">
        <v>1097</v>
      </c>
      <c r="D170" s="16" t="s">
        <v>635</v>
      </c>
      <c r="E170" s="15" t="s">
        <v>778</v>
      </c>
      <c r="F170" s="15"/>
      <c r="G170" s="15" t="s">
        <v>740</v>
      </c>
      <c r="H170" s="15" t="s">
        <v>749</v>
      </c>
      <c r="I170" s="15" t="s">
        <v>737</v>
      </c>
      <c r="J170" s="15" t="s">
        <v>512</v>
      </c>
      <c r="K170" s="15" t="s">
        <v>636</v>
      </c>
      <c r="L170" s="15" t="s">
        <v>763</v>
      </c>
      <c r="M170" s="15" t="s">
        <v>745</v>
      </c>
      <c r="N170" s="15" t="s">
        <v>746</v>
      </c>
      <c r="O170" s="15" t="s">
        <v>941</v>
      </c>
      <c r="P170" s="15" t="s">
        <v>672</v>
      </c>
      <c r="Q170" s="15" t="s">
        <v>672</v>
      </c>
      <c r="R170" s="15">
        <v>200704</v>
      </c>
      <c r="S170" s="15">
        <v>200704</v>
      </c>
    </row>
    <row r="171" spans="1:19">
      <c r="A171" s="18">
        <v>169</v>
      </c>
      <c r="B171" s="25" t="s">
        <v>1054</v>
      </c>
      <c r="C171" s="15" t="s">
        <v>1098</v>
      </c>
      <c r="D171" s="28" t="s">
        <v>637</v>
      </c>
      <c r="E171" s="68"/>
      <c r="F171" s="68"/>
      <c r="G171" s="15" t="s">
        <v>740</v>
      </c>
      <c r="H171" s="25" t="s">
        <v>727</v>
      </c>
      <c r="I171" s="25" t="s">
        <v>915</v>
      </c>
      <c r="J171" s="69" t="s">
        <v>617</v>
      </c>
      <c r="K171" s="70">
        <v>32109</v>
      </c>
      <c r="L171" s="68"/>
      <c r="M171" s="15" t="s">
        <v>745</v>
      </c>
      <c r="N171" s="68"/>
      <c r="O171" s="15" t="s">
        <v>1099</v>
      </c>
      <c r="P171" s="15" t="s">
        <v>672</v>
      </c>
      <c r="Q171" s="15" t="s">
        <v>672</v>
      </c>
      <c r="R171" s="68"/>
      <c r="S171" s="15">
        <v>201612</v>
      </c>
    </row>
    <row r="172" spans="1:19">
      <c r="A172" s="18">
        <v>170</v>
      </c>
      <c r="B172" s="25" t="s">
        <v>1054</v>
      </c>
      <c r="C172" s="15" t="s">
        <v>1100</v>
      </c>
      <c r="D172" s="28" t="s">
        <v>638</v>
      </c>
      <c r="E172" s="68"/>
      <c r="F172" s="68"/>
      <c r="G172" s="15" t="s">
        <v>740</v>
      </c>
      <c r="H172" s="15" t="s">
        <v>749</v>
      </c>
      <c r="I172" s="15" t="s">
        <v>737</v>
      </c>
      <c r="J172" s="69" t="s">
        <v>617</v>
      </c>
      <c r="K172" s="70">
        <v>31975</v>
      </c>
      <c r="L172" s="68"/>
      <c r="M172" s="23" t="s">
        <v>840</v>
      </c>
      <c r="N172" s="68"/>
      <c r="O172" s="15" t="s">
        <v>1101</v>
      </c>
      <c r="P172" s="15" t="s">
        <v>672</v>
      </c>
      <c r="Q172" s="15" t="s">
        <v>672</v>
      </c>
      <c r="R172" s="15">
        <v>201701</v>
      </c>
      <c r="S172" s="15">
        <v>201701</v>
      </c>
    </row>
  </sheetData>
  <phoneticPr fontId="2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2"/>
  <sheetViews>
    <sheetView workbookViewId="0">
      <selection activeCell="C9" sqref="C9"/>
    </sheetView>
  </sheetViews>
  <sheetFormatPr defaultColWidth="20.25" defaultRowHeight="13"/>
  <cols>
    <col min="1" max="1" width="20.33203125" style="87" bestFit="1" customWidth="1"/>
    <col min="2" max="2" width="4.75" style="87" bestFit="1" customWidth="1"/>
    <col min="3" max="3" width="14.08203125" style="87" bestFit="1" customWidth="1"/>
    <col min="4" max="4" width="8" style="87" bestFit="1" customWidth="1"/>
    <col min="5" max="5" width="6.75" style="87" bestFit="1" customWidth="1"/>
    <col min="6" max="6" width="5.83203125" style="87" bestFit="1" customWidth="1"/>
    <col min="7" max="7" width="8" style="87" bestFit="1" customWidth="1"/>
    <col min="8" max="8" width="9.58203125" style="87" bestFit="1" customWidth="1"/>
    <col min="9" max="9" width="6.33203125" style="87" bestFit="1" customWidth="1"/>
    <col min="10" max="10" width="6.33203125" style="87" customWidth="1"/>
    <col min="11" max="12" width="6.75" style="87" bestFit="1" customWidth="1"/>
    <col min="13" max="13" width="7.25" style="119" customWidth="1"/>
    <col min="14" max="14" width="10.58203125" style="87" customWidth="1"/>
    <col min="15" max="15" width="40.5" style="81" bestFit="1" customWidth="1"/>
    <col min="16" max="16384" width="20.25" style="81"/>
  </cols>
  <sheetData>
    <row r="1" spans="1:15" ht="19.5" customHeight="1">
      <c r="A1" s="194" t="s">
        <v>1327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</row>
    <row r="2" spans="1:15" ht="15" customHeight="1">
      <c r="A2" s="82" t="s">
        <v>1102</v>
      </c>
      <c r="B2" s="82" t="s">
        <v>194</v>
      </c>
      <c r="C2" s="82" t="s">
        <v>167</v>
      </c>
      <c r="D2" s="89" t="s">
        <v>1104</v>
      </c>
      <c r="E2" s="88" t="s">
        <v>1105</v>
      </c>
      <c r="F2" s="88" t="s">
        <v>1105</v>
      </c>
      <c r="G2" s="83" t="s">
        <v>1106</v>
      </c>
      <c r="H2" s="83" t="s">
        <v>1113</v>
      </c>
      <c r="I2" s="83" t="s">
        <v>1114</v>
      </c>
      <c r="J2" s="120" t="s">
        <v>1124</v>
      </c>
      <c r="K2" s="120" t="s">
        <v>1122</v>
      </c>
      <c r="L2" s="118" t="s">
        <v>1123</v>
      </c>
      <c r="M2" s="122"/>
      <c r="N2" s="126">
        <v>140</v>
      </c>
      <c r="O2" s="114" t="s">
        <v>1120</v>
      </c>
    </row>
    <row r="3" spans="1:15" ht="15">
      <c r="A3" s="83" t="s">
        <v>305</v>
      </c>
      <c r="B3" s="83">
        <v>1</v>
      </c>
      <c r="C3" s="83" t="s">
        <v>261</v>
      </c>
      <c r="D3" s="85">
        <v>74.624000000000009</v>
      </c>
      <c r="E3" s="86">
        <v>0</v>
      </c>
      <c r="F3" s="86">
        <v>0</v>
      </c>
      <c r="G3" s="84">
        <f t="shared" ref="G3:G34" si="0">D3+E3*100+F3*100</f>
        <v>74.624000000000009</v>
      </c>
      <c r="H3" s="84">
        <f>VLOOKUP(C:C,研究生理论课工作量!C:E,3,FALSE)</f>
        <v>153.2304</v>
      </c>
      <c r="I3" s="83"/>
      <c r="J3" s="123">
        <f t="shared" ref="J3:J34" si="1">SUM(G3:I3)</f>
        <v>227.8544</v>
      </c>
      <c r="K3" s="124">
        <f t="shared" ref="K3:K34" si="2">J3/$N$3*60</f>
        <v>32.689495698806482</v>
      </c>
      <c r="L3" s="125">
        <v>32.689495698806482</v>
      </c>
      <c r="N3" s="127">
        <f>H172/N2</f>
        <v>418.21581238095234</v>
      </c>
      <c r="O3" s="115" t="s">
        <v>1121</v>
      </c>
    </row>
    <row r="4" spans="1:15">
      <c r="A4" s="83" t="s">
        <v>305</v>
      </c>
      <c r="B4" s="83">
        <v>2</v>
      </c>
      <c r="C4" s="83" t="s">
        <v>36</v>
      </c>
      <c r="D4" s="85">
        <v>175.376</v>
      </c>
      <c r="E4" s="86">
        <v>0</v>
      </c>
      <c r="F4" s="86">
        <v>0</v>
      </c>
      <c r="G4" s="84">
        <f t="shared" si="0"/>
        <v>175.376</v>
      </c>
      <c r="H4" s="84">
        <f>VLOOKUP(C:C,研究生理论课工作量!C:E,3,FALSE)</f>
        <v>75.42</v>
      </c>
      <c r="I4" s="83"/>
      <c r="J4" s="123">
        <f t="shared" si="1"/>
        <v>250.79599999999999</v>
      </c>
      <c r="K4" s="124">
        <f t="shared" si="2"/>
        <v>35.980849012693504</v>
      </c>
      <c r="L4" s="125">
        <v>35.980849012693504</v>
      </c>
    </row>
    <row r="5" spans="1:15">
      <c r="A5" s="83" t="s">
        <v>305</v>
      </c>
      <c r="B5" s="83">
        <v>3</v>
      </c>
      <c r="C5" s="83" t="s">
        <v>85</v>
      </c>
      <c r="D5" s="85">
        <v>304.62</v>
      </c>
      <c r="E5" s="86">
        <v>0</v>
      </c>
      <c r="F5" s="86">
        <v>0</v>
      </c>
      <c r="G5" s="84">
        <f t="shared" si="0"/>
        <v>304.62</v>
      </c>
      <c r="H5" s="84">
        <f>VLOOKUP(C:C,研究生理论课工作量!C:E,3,FALSE)</f>
        <v>137.94</v>
      </c>
      <c r="I5" s="83"/>
      <c r="J5" s="123">
        <f t="shared" si="1"/>
        <v>442.56</v>
      </c>
      <c r="K5" s="124">
        <f t="shared" si="2"/>
        <v>63.492577788551792</v>
      </c>
      <c r="L5" s="125">
        <v>63.492577788551792</v>
      </c>
    </row>
    <row r="6" spans="1:15">
      <c r="A6" s="83" t="s">
        <v>305</v>
      </c>
      <c r="B6" s="83">
        <v>4</v>
      </c>
      <c r="C6" s="83" t="s">
        <v>118</v>
      </c>
      <c r="D6" s="85">
        <v>217.31200000000001</v>
      </c>
      <c r="E6" s="86">
        <v>0</v>
      </c>
      <c r="F6" s="86">
        <v>0</v>
      </c>
      <c r="G6" s="84">
        <f t="shared" si="0"/>
        <v>217.31200000000001</v>
      </c>
      <c r="H6" s="84">
        <f>VLOOKUP(C:C,研究生理论课工作量!C:E,3,FALSE)</f>
        <v>0</v>
      </c>
      <c r="I6" s="83"/>
      <c r="J6" s="123">
        <f t="shared" si="1"/>
        <v>217.31200000000001</v>
      </c>
      <c r="K6" s="124">
        <f t="shared" si="2"/>
        <v>31.177013431818892</v>
      </c>
      <c r="L6" s="125">
        <v>31.177013431818892</v>
      </c>
    </row>
    <row r="7" spans="1:15">
      <c r="A7" s="83" t="s">
        <v>305</v>
      </c>
      <c r="B7" s="83">
        <v>5</v>
      </c>
      <c r="C7" s="83" t="s">
        <v>128</v>
      </c>
      <c r="D7" s="85">
        <v>381.85599999999999</v>
      </c>
      <c r="E7" s="86">
        <v>0</v>
      </c>
      <c r="F7" s="86">
        <v>0</v>
      </c>
      <c r="G7" s="84">
        <f t="shared" si="0"/>
        <v>381.85599999999999</v>
      </c>
      <c r="H7" s="84">
        <f>VLOOKUP(C:C,研究生理论课工作量!C:E,3,FALSE)</f>
        <v>0</v>
      </c>
      <c r="I7" s="83"/>
      <c r="J7" s="123">
        <f t="shared" si="1"/>
        <v>381.85599999999999</v>
      </c>
      <c r="K7" s="124">
        <f t="shared" si="2"/>
        <v>54.783581399189337</v>
      </c>
      <c r="L7" s="125">
        <v>54.783581399189337</v>
      </c>
    </row>
    <row r="8" spans="1:15">
      <c r="A8" s="83" t="s">
        <v>305</v>
      </c>
      <c r="B8" s="83">
        <v>6</v>
      </c>
      <c r="C8" s="83" t="s">
        <v>160</v>
      </c>
      <c r="D8" s="85">
        <v>360.2</v>
      </c>
      <c r="E8" s="86">
        <v>0.5</v>
      </c>
      <c r="F8" s="86">
        <v>1</v>
      </c>
      <c r="G8" s="84">
        <f t="shared" si="0"/>
        <v>510.2</v>
      </c>
      <c r="H8" s="84">
        <f>VLOOKUP(C:C,研究生理论课工作量!C:E,3,FALSE)</f>
        <v>0</v>
      </c>
      <c r="I8" s="83"/>
      <c r="J8" s="123">
        <f t="shared" si="1"/>
        <v>510.2</v>
      </c>
      <c r="K8" s="124">
        <f t="shared" si="2"/>
        <v>73.196658504426793</v>
      </c>
      <c r="L8" s="125">
        <v>73.196658504426793</v>
      </c>
    </row>
    <row r="9" spans="1:15">
      <c r="A9" s="83" t="s">
        <v>305</v>
      </c>
      <c r="B9" s="83">
        <v>7</v>
      </c>
      <c r="C9" s="83" t="s">
        <v>195</v>
      </c>
      <c r="D9" s="85">
        <v>199.84</v>
      </c>
      <c r="E9" s="86">
        <v>0</v>
      </c>
      <c r="F9" s="86">
        <v>1</v>
      </c>
      <c r="G9" s="84">
        <f t="shared" si="0"/>
        <v>299.84000000000003</v>
      </c>
      <c r="H9" s="84">
        <f>VLOOKUP(C:C,研究生理论课工作量!C:E,3,FALSE)</f>
        <v>0</v>
      </c>
      <c r="I9" s="83"/>
      <c r="J9" s="123">
        <f t="shared" si="1"/>
        <v>299.84000000000003</v>
      </c>
      <c r="K9" s="124">
        <f t="shared" si="2"/>
        <v>43.017024864694896</v>
      </c>
      <c r="L9" s="125">
        <v>43.017024864694896</v>
      </c>
    </row>
    <row r="10" spans="1:15">
      <c r="A10" s="83" t="s">
        <v>305</v>
      </c>
      <c r="B10" s="83">
        <v>8</v>
      </c>
      <c r="C10" s="83" t="s">
        <v>78</v>
      </c>
      <c r="D10" s="85">
        <v>505.64</v>
      </c>
      <c r="E10" s="86">
        <v>0</v>
      </c>
      <c r="F10" s="86">
        <v>0</v>
      </c>
      <c r="G10" s="84">
        <f t="shared" si="0"/>
        <v>505.64</v>
      </c>
      <c r="H10" s="84">
        <f>VLOOKUP(C:C,研究生理论课工作量!C:E,3,FALSE)</f>
        <v>0</v>
      </c>
      <c r="I10" s="83"/>
      <c r="J10" s="123">
        <f t="shared" si="1"/>
        <v>505.64</v>
      </c>
      <c r="K10" s="124">
        <f t="shared" si="2"/>
        <v>72.542450815716123</v>
      </c>
      <c r="L10" s="125">
        <v>72.542450815716123</v>
      </c>
    </row>
    <row r="11" spans="1:15">
      <c r="A11" s="83" t="s">
        <v>305</v>
      </c>
      <c r="B11" s="83">
        <v>9</v>
      </c>
      <c r="C11" s="83" t="s">
        <v>27</v>
      </c>
      <c r="D11" s="85">
        <v>390.62400000000002</v>
      </c>
      <c r="E11" s="86">
        <v>0</v>
      </c>
      <c r="F11" s="86">
        <v>0</v>
      </c>
      <c r="G11" s="84">
        <f t="shared" si="0"/>
        <v>390.62400000000002</v>
      </c>
      <c r="H11" s="84">
        <f>VLOOKUP(C:C,研究生理论课工作量!C:E,3,FALSE)</f>
        <v>0</v>
      </c>
      <c r="I11" s="83"/>
      <c r="J11" s="123">
        <f t="shared" si="1"/>
        <v>390.62400000000002</v>
      </c>
      <c r="K11" s="124">
        <f t="shared" si="2"/>
        <v>56.04149653397338</v>
      </c>
      <c r="L11" s="125">
        <v>56.04149653397338</v>
      </c>
    </row>
    <row r="12" spans="1:15">
      <c r="A12" s="83" t="s">
        <v>307</v>
      </c>
      <c r="B12" s="83">
        <v>1</v>
      </c>
      <c r="C12" s="83" t="s">
        <v>135</v>
      </c>
      <c r="D12" s="85">
        <v>525.88650000000007</v>
      </c>
      <c r="E12" s="86">
        <v>0</v>
      </c>
      <c r="F12" s="86">
        <v>0.5</v>
      </c>
      <c r="G12" s="84">
        <f t="shared" si="0"/>
        <v>575.88650000000007</v>
      </c>
      <c r="H12" s="84">
        <f>VLOOKUP(C:C,研究生理论课工作量!C:E,3,FALSE)</f>
        <v>0</v>
      </c>
      <c r="I12" s="83"/>
      <c r="J12" s="123">
        <f t="shared" si="1"/>
        <v>575.88650000000007</v>
      </c>
      <c r="K12" s="124">
        <f t="shared" si="2"/>
        <v>82.62047722032456</v>
      </c>
      <c r="L12" s="125">
        <v>82.62047722032456</v>
      </c>
    </row>
    <row r="13" spans="1:15">
      <c r="A13" s="83" t="s">
        <v>307</v>
      </c>
      <c r="B13" s="83">
        <v>2</v>
      </c>
      <c r="C13" s="83" t="s">
        <v>3</v>
      </c>
      <c r="D13" s="85">
        <v>80</v>
      </c>
      <c r="E13" s="86">
        <v>0</v>
      </c>
      <c r="F13" s="86">
        <v>0</v>
      </c>
      <c r="G13" s="84">
        <f t="shared" si="0"/>
        <v>80</v>
      </c>
      <c r="H13" s="84">
        <f>VLOOKUP(C:C,研究生理论课工作量!C:E,3,FALSE)</f>
        <v>0</v>
      </c>
      <c r="I13" s="83"/>
      <c r="J13" s="123">
        <f t="shared" si="1"/>
        <v>80</v>
      </c>
      <c r="K13" s="124">
        <f t="shared" si="2"/>
        <v>11.477327872117099</v>
      </c>
      <c r="L13" s="125">
        <v>11.477327872117099</v>
      </c>
    </row>
    <row r="14" spans="1:15">
      <c r="A14" s="83" t="s">
        <v>307</v>
      </c>
      <c r="B14" s="83">
        <v>3</v>
      </c>
      <c r="C14" s="83" t="s">
        <v>294</v>
      </c>
      <c r="D14" s="85">
        <v>52.800000000000004</v>
      </c>
      <c r="E14" s="86">
        <v>0</v>
      </c>
      <c r="F14" s="86">
        <v>0</v>
      </c>
      <c r="G14" s="84">
        <f t="shared" si="0"/>
        <v>52.800000000000004</v>
      </c>
      <c r="H14" s="84">
        <f>VLOOKUP(C:C,研究生理论课工作量!C:E,3,FALSE)</f>
        <v>0</v>
      </c>
      <c r="I14" s="83"/>
      <c r="J14" s="123">
        <f t="shared" si="1"/>
        <v>52.800000000000004</v>
      </c>
      <c r="K14" s="124">
        <f t="shared" si="2"/>
        <v>7.5750363955972864</v>
      </c>
      <c r="L14" s="125">
        <v>7.5750363955972864</v>
      </c>
    </row>
    <row r="15" spans="1:15">
      <c r="A15" s="83" t="s">
        <v>307</v>
      </c>
      <c r="B15" s="83">
        <v>4</v>
      </c>
      <c r="C15" s="83" t="s">
        <v>185</v>
      </c>
      <c r="D15" s="85">
        <v>251.67000000000002</v>
      </c>
      <c r="E15" s="86">
        <v>0</v>
      </c>
      <c r="F15" s="86">
        <v>0</v>
      </c>
      <c r="G15" s="84">
        <f t="shared" si="0"/>
        <v>251.67000000000002</v>
      </c>
      <c r="H15" s="84">
        <f>VLOOKUP(C:C,研究生理论课工作量!C:E,3,FALSE)</f>
        <v>0</v>
      </c>
      <c r="I15" s="83"/>
      <c r="J15" s="123">
        <f t="shared" si="1"/>
        <v>251.67000000000002</v>
      </c>
      <c r="K15" s="124">
        <f t="shared" si="2"/>
        <v>36.106238819696387</v>
      </c>
      <c r="L15" s="125">
        <v>36.106238819696387</v>
      </c>
    </row>
    <row r="16" spans="1:15">
      <c r="A16" s="83" t="s">
        <v>307</v>
      </c>
      <c r="B16" s="83">
        <v>5</v>
      </c>
      <c r="C16" s="83" t="s">
        <v>249</v>
      </c>
      <c r="D16" s="85">
        <v>229</v>
      </c>
      <c r="E16" s="86">
        <v>0</v>
      </c>
      <c r="F16" s="86">
        <v>0</v>
      </c>
      <c r="G16" s="84">
        <f t="shared" si="0"/>
        <v>229</v>
      </c>
      <c r="H16" s="84">
        <f>VLOOKUP(C:C,研究生理论课工作量!C:E,3,FALSE)</f>
        <v>0</v>
      </c>
      <c r="I16" s="83"/>
      <c r="J16" s="123">
        <f t="shared" si="1"/>
        <v>229</v>
      </c>
      <c r="K16" s="124">
        <f t="shared" si="2"/>
        <v>32.853851033935193</v>
      </c>
      <c r="L16" s="125">
        <v>32.853851033935193</v>
      </c>
    </row>
    <row r="17" spans="1:12">
      <c r="A17" s="83" t="s">
        <v>307</v>
      </c>
      <c r="B17" s="83">
        <v>6</v>
      </c>
      <c r="C17" s="83" t="s">
        <v>159</v>
      </c>
      <c r="D17" s="85">
        <v>294.77800000000002</v>
      </c>
      <c r="E17" s="86">
        <v>0</v>
      </c>
      <c r="F17" s="86">
        <v>0</v>
      </c>
      <c r="G17" s="84">
        <f t="shared" si="0"/>
        <v>294.77800000000002</v>
      </c>
      <c r="H17" s="84">
        <f>VLOOKUP(C:C,研究生理论课工作量!C:E,3,FALSE)</f>
        <v>0</v>
      </c>
      <c r="I17" s="83"/>
      <c r="J17" s="123">
        <f t="shared" si="1"/>
        <v>294.77800000000002</v>
      </c>
      <c r="K17" s="124">
        <f t="shared" si="2"/>
        <v>42.290796943586685</v>
      </c>
      <c r="L17" s="125">
        <v>42.290796943586685</v>
      </c>
    </row>
    <row r="18" spans="1:12">
      <c r="A18" s="83" t="s">
        <v>307</v>
      </c>
      <c r="B18" s="83">
        <v>7</v>
      </c>
      <c r="C18" s="83" t="s">
        <v>184</v>
      </c>
      <c r="D18" s="85">
        <v>315.45</v>
      </c>
      <c r="E18" s="86">
        <v>0.05</v>
      </c>
      <c r="F18" s="86">
        <v>2.5</v>
      </c>
      <c r="G18" s="84">
        <f t="shared" si="0"/>
        <v>570.45000000000005</v>
      </c>
      <c r="H18" s="84">
        <f>VLOOKUP(C:C,研究生理论课工作量!C:E,3,FALSE)</f>
        <v>0</v>
      </c>
      <c r="I18" s="83"/>
      <c r="J18" s="123">
        <f t="shared" si="1"/>
        <v>570.45000000000005</v>
      </c>
      <c r="K18" s="124">
        <f t="shared" si="2"/>
        <v>81.840521058115002</v>
      </c>
      <c r="L18" s="125">
        <v>81.840521058115002</v>
      </c>
    </row>
    <row r="19" spans="1:12">
      <c r="A19" s="83" t="s">
        <v>307</v>
      </c>
      <c r="B19" s="83">
        <v>8</v>
      </c>
      <c r="C19" s="83" t="s">
        <v>187</v>
      </c>
      <c r="D19" s="85">
        <v>291.39999999999998</v>
      </c>
      <c r="E19" s="86">
        <v>0</v>
      </c>
      <c r="F19" s="86">
        <v>0</v>
      </c>
      <c r="G19" s="84">
        <f t="shared" si="0"/>
        <v>291.39999999999998</v>
      </c>
      <c r="H19" s="84">
        <f>VLOOKUP(C:C,研究生理论课工作量!C:E,3,FALSE)</f>
        <v>0</v>
      </c>
      <c r="I19" s="83"/>
      <c r="J19" s="123">
        <f t="shared" si="1"/>
        <v>291.39999999999998</v>
      </c>
      <c r="K19" s="124">
        <f t="shared" si="2"/>
        <v>41.806166774186536</v>
      </c>
      <c r="L19" s="125">
        <v>41.806166774186536</v>
      </c>
    </row>
    <row r="20" spans="1:12">
      <c r="A20" s="83" t="s">
        <v>307</v>
      </c>
      <c r="B20" s="83">
        <v>9</v>
      </c>
      <c r="C20" s="83" t="s">
        <v>98</v>
      </c>
      <c r="D20" s="85">
        <v>211.2</v>
      </c>
      <c r="E20" s="86">
        <v>0</v>
      </c>
      <c r="F20" s="86">
        <v>0</v>
      </c>
      <c r="G20" s="84">
        <f t="shared" si="0"/>
        <v>211.2</v>
      </c>
      <c r="H20" s="84">
        <f>VLOOKUP(C:C,研究生理论课工作量!C:E,3,FALSE)</f>
        <v>0</v>
      </c>
      <c r="I20" s="83"/>
      <c r="J20" s="123">
        <f t="shared" si="1"/>
        <v>211.2</v>
      </c>
      <c r="K20" s="124">
        <f t="shared" si="2"/>
        <v>30.300145582389145</v>
      </c>
      <c r="L20" s="125">
        <v>30.300145582389145</v>
      </c>
    </row>
    <row r="21" spans="1:12">
      <c r="A21" s="83" t="s">
        <v>307</v>
      </c>
      <c r="B21" s="83">
        <v>10</v>
      </c>
      <c r="C21" s="83" t="s">
        <v>143</v>
      </c>
      <c r="D21" s="85">
        <v>358</v>
      </c>
      <c r="E21" s="86">
        <v>0</v>
      </c>
      <c r="F21" s="86">
        <v>0</v>
      </c>
      <c r="G21" s="84">
        <f t="shared" si="0"/>
        <v>358</v>
      </c>
      <c r="H21" s="84">
        <f>VLOOKUP(C:C,研究生理论课工作量!C:E,3,FALSE)</f>
        <v>0</v>
      </c>
      <c r="I21" s="83"/>
      <c r="J21" s="123">
        <f t="shared" si="1"/>
        <v>358</v>
      </c>
      <c r="K21" s="124">
        <f t="shared" si="2"/>
        <v>51.36104222772402</v>
      </c>
      <c r="L21" s="125">
        <v>51.36104222772402</v>
      </c>
    </row>
    <row r="22" spans="1:12">
      <c r="A22" s="83" t="s">
        <v>307</v>
      </c>
      <c r="B22" s="83">
        <v>11</v>
      </c>
      <c r="C22" s="83" t="s">
        <v>308</v>
      </c>
      <c r="D22" s="85">
        <v>33.6</v>
      </c>
      <c r="E22" s="86">
        <v>0.45</v>
      </c>
      <c r="F22" s="86">
        <v>0</v>
      </c>
      <c r="G22" s="84">
        <f t="shared" si="0"/>
        <v>78.599999999999994</v>
      </c>
      <c r="H22" s="84">
        <f>VLOOKUP(C:C,研究生理论课工作量!C:E,3,FALSE)</f>
        <v>0</v>
      </c>
      <c r="I22" s="83"/>
      <c r="J22" s="123">
        <f t="shared" si="1"/>
        <v>78.599999999999994</v>
      </c>
      <c r="K22" s="124">
        <f t="shared" si="2"/>
        <v>11.276474634355049</v>
      </c>
      <c r="L22" s="125">
        <v>11.276474634355049</v>
      </c>
    </row>
    <row r="23" spans="1:12">
      <c r="A23" s="83" t="s">
        <v>307</v>
      </c>
      <c r="B23" s="83">
        <v>13</v>
      </c>
      <c r="C23" s="83" t="s">
        <v>309</v>
      </c>
      <c r="D23" s="85">
        <v>289.81799999999998</v>
      </c>
      <c r="E23" s="86">
        <v>0</v>
      </c>
      <c r="F23" s="86">
        <v>0</v>
      </c>
      <c r="G23" s="84">
        <f t="shared" si="0"/>
        <v>289.81799999999998</v>
      </c>
      <c r="H23" s="84">
        <f>VLOOKUP(C:C,研究生理论课工作量!C:E,3,FALSE)</f>
        <v>0</v>
      </c>
      <c r="I23" s="83"/>
      <c r="J23" s="123">
        <f t="shared" si="1"/>
        <v>289.81799999999998</v>
      </c>
      <c r="K23" s="124">
        <f t="shared" si="2"/>
        <v>41.579202615515413</v>
      </c>
      <c r="L23" s="125">
        <v>41.579202615515413</v>
      </c>
    </row>
    <row r="24" spans="1:12">
      <c r="A24" s="83" t="s">
        <v>310</v>
      </c>
      <c r="B24" s="83">
        <v>1</v>
      </c>
      <c r="C24" s="83" t="s">
        <v>54</v>
      </c>
      <c r="D24" s="85">
        <v>230.07999999999998</v>
      </c>
      <c r="E24" s="86">
        <v>6</v>
      </c>
      <c r="F24" s="86">
        <v>1</v>
      </c>
      <c r="G24" s="84">
        <f t="shared" si="0"/>
        <v>930.07999999999993</v>
      </c>
      <c r="H24" s="84">
        <f>VLOOKUP(C:C,研究生理论课工作量!C:E,3,FALSE)</f>
        <v>110.28</v>
      </c>
      <c r="I24" s="83"/>
      <c r="J24" s="123">
        <f t="shared" si="1"/>
        <v>1040.3599999999999</v>
      </c>
      <c r="K24" s="124">
        <f t="shared" si="2"/>
        <v>149.25691031294681</v>
      </c>
      <c r="L24" s="125">
        <v>100</v>
      </c>
    </row>
    <row r="25" spans="1:12">
      <c r="A25" s="83" t="s">
        <v>310</v>
      </c>
      <c r="B25" s="83">
        <v>2</v>
      </c>
      <c r="C25" s="83" t="s">
        <v>131</v>
      </c>
      <c r="D25" s="85">
        <v>146</v>
      </c>
      <c r="E25" s="86">
        <v>2</v>
      </c>
      <c r="F25" s="86">
        <v>0</v>
      </c>
      <c r="G25" s="84">
        <f t="shared" si="0"/>
        <v>346</v>
      </c>
      <c r="H25" s="84">
        <f>VLOOKUP(C:C,研究生理论课工作量!C:E,3,FALSE)</f>
        <v>0</v>
      </c>
      <c r="I25" s="83"/>
      <c r="J25" s="123">
        <f t="shared" si="1"/>
        <v>346</v>
      </c>
      <c r="K25" s="124">
        <f t="shared" si="2"/>
        <v>49.639443046906457</v>
      </c>
      <c r="L25" s="125">
        <v>49.639443046906457</v>
      </c>
    </row>
    <row r="26" spans="1:12">
      <c r="A26" s="83" t="s">
        <v>310</v>
      </c>
      <c r="B26" s="83">
        <v>3</v>
      </c>
      <c r="C26" s="83" t="s">
        <v>58</v>
      </c>
      <c r="D26" s="85">
        <v>525.57600000000002</v>
      </c>
      <c r="E26" s="86">
        <v>0</v>
      </c>
      <c r="F26" s="86">
        <v>0</v>
      </c>
      <c r="G26" s="84">
        <f t="shared" si="0"/>
        <v>525.57600000000002</v>
      </c>
      <c r="H26" s="84">
        <f>VLOOKUP(C:C,研究生理论课工作量!C:E,3,FALSE)</f>
        <v>0</v>
      </c>
      <c r="I26" s="83"/>
      <c r="J26" s="123">
        <f t="shared" si="1"/>
        <v>525.57600000000002</v>
      </c>
      <c r="K26" s="124">
        <f t="shared" si="2"/>
        <v>75.402600921447714</v>
      </c>
      <c r="L26" s="125">
        <v>75.402600921447714</v>
      </c>
    </row>
    <row r="27" spans="1:12">
      <c r="A27" s="83" t="s">
        <v>310</v>
      </c>
      <c r="B27" s="83">
        <v>4</v>
      </c>
      <c r="C27" s="83" t="s">
        <v>166</v>
      </c>
      <c r="D27" s="85">
        <v>208.78399999999999</v>
      </c>
      <c r="E27" s="86">
        <v>0</v>
      </c>
      <c r="F27" s="86">
        <v>0</v>
      </c>
      <c r="G27" s="84">
        <f t="shared" si="0"/>
        <v>208.78399999999999</v>
      </c>
      <c r="H27" s="84">
        <f>VLOOKUP(C:C,研究生理论课工作量!C:E,3,FALSE)</f>
        <v>0</v>
      </c>
      <c r="I27" s="83"/>
      <c r="J27" s="123">
        <f t="shared" si="1"/>
        <v>208.78399999999999</v>
      </c>
      <c r="K27" s="124">
        <f t="shared" si="2"/>
        <v>29.953530280651204</v>
      </c>
      <c r="L27" s="125">
        <v>29.953530280651204</v>
      </c>
    </row>
    <row r="28" spans="1:12">
      <c r="A28" s="83" t="s">
        <v>310</v>
      </c>
      <c r="B28" s="83">
        <v>5</v>
      </c>
      <c r="C28" s="83" t="s">
        <v>116</v>
      </c>
      <c r="D28" s="85">
        <v>580.99125000000004</v>
      </c>
      <c r="E28" s="86">
        <v>0</v>
      </c>
      <c r="F28" s="86">
        <v>0.5</v>
      </c>
      <c r="G28" s="84">
        <f t="shared" si="0"/>
        <v>630.99125000000004</v>
      </c>
      <c r="H28" s="84">
        <f>VLOOKUP(C:C,研究生理论课工作量!C:E,3,FALSE)</f>
        <v>0</v>
      </c>
      <c r="I28" s="83"/>
      <c r="J28" s="123">
        <f t="shared" si="1"/>
        <v>630.99125000000004</v>
      </c>
      <c r="K28" s="124">
        <f t="shared" si="2"/>
        <v>90.526168258587617</v>
      </c>
      <c r="L28" s="125">
        <v>90.526168258587617</v>
      </c>
    </row>
    <row r="29" spans="1:12">
      <c r="A29" s="83" t="s">
        <v>310</v>
      </c>
      <c r="B29" s="83">
        <v>6</v>
      </c>
      <c r="C29" s="83" t="s">
        <v>150</v>
      </c>
      <c r="D29" s="85">
        <v>567.79999999999995</v>
      </c>
      <c r="E29" s="86">
        <v>0</v>
      </c>
      <c r="F29" s="86">
        <v>0</v>
      </c>
      <c r="G29" s="84">
        <f t="shared" si="0"/>
        <v>567.79999999999995</v>
      </c>
      <c r="H29" s="84">
        <f>VLOOKUP(C:C,研究生理论课工作量!C:E,3,FALSE)</f>
        <v>0</v>
      </c>
      <c r="I29" s="83"/>
      <c r="J29" s="123">
        <f t="shared" si="1"/>
        <v>567.79999999999995</v>
      </c>
      <c r="K29" s="124">
        <f t="shared" si="2"/>
        <v>81.460334572351115</v>
      </c>
      <c r="L29" s="125">
        <v>81.460334572351115</v>
      </c>
    </row>
    <row r="30" spans="1:12">
      <c r="A30" s="83" t="s">
        <v>310</v>
      </c>
      <c r="B30" s="83">
        <v>7</v>
      </c>
      <c r="C30" s="83" t="s">
        <v>162</v>
      </c>
      <c r="D30" s="85">
        <v>256.8</v>
      </c>
      <c r="E30" s="86">
        <v>0</v>
      </c>
      <c r="F30" s="86">
        <v>0</v>
      </c>
      <c r="G30" s="84">
        <f t="shared" si="0"/>
        <v>256.8</v>
      </c>
      <c r="H30" s="84">
        <f>VLOOKUP(C:C,研究生理论课工作量!C:E,3,FALSE)</f>
        <v>0</v>
      </c>
      <c r="I30" s="83"/>
      <c r="J30" s="123">
        <f t="shared" si="1"/>
        <v>256.8</v>
      </c>
      <c r="K30" s="124">
        <f t="shared" si="2"/>
        <v>36.842222469495894</v>
      </c>
      <c r="L30" s="125">
        <v>36.842222469495894</v>
      </c>
    </row>
    <row r="31" spans="1:12">
      <c r="A31" s="83" t="s">
        <v>310</v>
      </c>
      <c r="B31" s="83">
        <v>8</v>
      </c>
      <c r="C31" s="83" t="s">
        <v>165</v>
      </c>
      <c r="D31" s="85">
        <v>386.2</v>
      </c>
      <c r="E31" s="86">
        <v>0</v>
      </c>
      <c r="F31" s="86">
        <v>3</v>
      </c>
      <c r="G31" s="84">
        <f t="shared" si="0"/>
        <v>686.2</v>
      </c>
      <c r="H31" s="84">
        <f>VLOOKUP(C:C,研究生理论课工作量!C:E,3,FALSE)</f>
        <v>0</v>
      </c>
      <c r="I31" s="83"/>
      <c r="J31" s="123">
        <f t="shared" si="1"/>
        <v>686.2</v>
      </c>
      <c r="K31" s="124">
        <f t="shared" si="2"/>
        <v>98.446779823084427</v>
      </c>
      <c r="L31" s="125">
        <v>98.446779823084427</v>
      </c>
    </row>
    <row r="32" spans="1:12">
      <c r="A32" s="83" t="s">
        <v>310</v>
      </c>
      <c r="B32" s="83">
        <v>9</v>
      </c>
      <c r="C32" s="83" t="s">
        <v>155</v>
      </c>
      <c r="D32" s="85">
        <v>268</v>
      </c>
      <c r="E32" s="86">
        <v>0</v>
      </c>
      <c r="F32" s="86">
        <v>2</v>
      </c>
      <c r="G32" s="84">
        <f t="shared" si="0"/>
        <v>468</v>
      </c>
      <c r="H32" s="84">
        <f>VLOOKUP(C:C,研究生理论课工作量!C:E,3,FALSE)</f>
        <v>0</v>
      </c>
      <c r="I32" s="83"/>
      <c r="J32" s="123">
        <f t="shared" si="1"/>
        <v>468</v>
      </c>
      <c r="K32" s="124">
        <f t="shared" si="2"/>
        <v>67.142368051885029</v>
      </c>
      <c r="L32" s="125">
        <v>67.142368051885029</v>
      </c>
    </row>
    <row r="33" spans="1:12">
      <c r="A33" s="83" t="s">
        <v>310</v>
      </c>
      <c r="B33" s="83">
        <v>10</v>
      </c>
      <c r="C33" s="83" t="s">
        <v>76</v>
      </c>
      <c r="D33" s="85">
        <v>601.67499999999995</v>
      </c>
      <c r="E33" s="86">
        <v>19.34</v>
      </c>
      <c r="F33" s="86">
        <v>2</v>
      </c>
      <c r="G33" s="84">
        <f t="shared" si="0"/>
        <v>2735.6750000000002</v>
      </c>
      <c r="H33" s="84">
        <f>VLOOKUP(C:C,研究生理论课工作量!C:E,3,FALSE)</f>
        <v>0</v>
      </c>
      <c r="I33" s="83"/>
      <c r="J33" s="123">
        <f t="shared" si="1"/>
        <v>2735.6750000000002</v>
      </c>
      <c r="K33" s="124">
        <f t="shared" si="2"/>
        <v>392.47798658192437</v>
      </c>
      <c r="L33" s="125">
        <v>100</v>
      </c>
    </row>
    <row r="34" spans="1:12">
      <c r="A34" s="83" t="s">
        <v>310</v>
      </c>
      <c r="B34" s="83">
        <v>13</v>
      </c>
      <c r="C34" s="83" t="s">
        <v>313</v>
      </c>
      <c r="D34" s="85">
        <v>0</v>
      </c>
      <c r="E34" s="86">
        <v>0</v>
      </c>
      <c r="F34" s="86">
        <v>0</v>
      </c>
      <c r="G34" s="84">
        <f t="shared" si="0"/>
        <v>0</v>
      </c>
      <c r="H34" s="84">
        <f>VLOOKUP(C:C,研究生理论课工作量!C:E,3,FALSE)</f>
        <v>0</v>
      </c>
      <c r="I34" s="83"/>
      <c r="J34" s="123">
        <f t="shared" si="1"/>
        <v>0</v>
      </c>
      <c r="K34" s="124">
        <f t="shared" si="2"/>
        <v>0</v>
      </c>
      <c r="L34" s="125">
        <v>0</v>
      </c>
    </row>
    <row r="35" spans="1:12">
      <c r="A35" s="83" t="s">
        <v>314</v>
      </c>
      <c r="B35" s="83">
        <v>1</v>
      </c>
      <c r="C35" s="83" t="s">
        <v>103</v>
      </c>
      <c r="D35" s="85">
        <v>181</v>
      </c>
      <c r="E35" s="86">
        <v>0</v>
      </c>
      <c r="F35" s="86">
        <v>0</v>
      </c>
      <c r="G35" s="84">
        <f t="shared" ref="G35:G66" si="3">D35+E35*100+F35*100</f>
        <v>181</v>
      </c>
      <c r="H35" s="84">
        <f>VLOOKUP(C:C,研究生理论课工作量!C:E,3,FALSE)</f>
        <v>0</v>
      </c>
      <c r="I35" s="83"/>
      <c r="J35" s="123">
        <f t="shared" ref="J35:J66" si="4">SUM(G35:I35)</f>
        <v>181</v>
      </c>
      <c r="K35" s="124">
        <f t="shared" ref="K35:K66" si="5">J35/$N$3*60</f>
        <v>25.967454310664941</v>
      </c>
      <c r="L35" s="125">
        <v>25.967454310664941</v>
      </c>
    </row>
    <row r="36" spans="1:12">
      <c r="A36" s="83" t="s">
        <v>314</v>
      </c>
      <c r="B36" s="83">
        <v>2</v>
      </c>
      <c r="C36" s="83" t="s">
        <v>47</v>
      </c>
      <c r="D36" s="85">
        <v>313.36</v>
      </c>
      <c r="E36" s="86">
        <v>0</v>
      </c>
      <c r="F36" s="86">
        <v>0.3</v>
      </c>
      <c r="G36" s="84">
        <f t="shared" si="3"/>
        <v>343.36</v>
      </c>
      <c r="H36" s="84">
        <f>VLOOKUP(C:C,研究生理论课工作量!C:E,3,FALSE)</f>
        <v>0</v>
      </c>
      <c r="I36" s="83"/>
      <c r="J36" s="123">
        <f t="shared" si="4"/>
        <v>343.36</v>
      </c>
      <c r="K36" s="124">
        <f t="shared" si="5"/>
        <v>49.260691227126593</v>
      </c>
      <c r="L36" s="125">
        <v>49.260691227126593</v>
      </c>
    </row>
    <row r="37" spans="1:12">
      <c r="A37" s="83" t="s">
        <v>314</v>
      </c>
      <c r="B37" s="83">
        <v>3</v>
      </c>
      <c r="C37" s="83" t="s">
        <v>164</v>
      </c>
      <c r="D37" s="85">
        <v>335.54700000000003</v>
      </c>
      <c r="E37" s="86">
        <v>0</v>
      </c>
      <c r="F37" s="86">
        <v>0.5</v>
      </c>
      <c r="G37" s="84">
        <f t="shared" si="3"/>
        <v>385.54700000000003</v>
      </c>
      <c r="H37" s="84">
        <f>VLOOKUP(C:C,研究生理论课工作量!C:E,3,FALSE)</f>
        <v>0</v>
      </c>
      <c r="I37" s="83"/>
      <c r="J37" s="123">
        <f t="shared" si="4"/>
        <v>385.54700000000003</v>
      </c>
      <c r="K37" s="124">
        <f t="shared" si="5"/>
        <v>55.31311661388915</v>
      </c>
      <c r="L37" s="125">
        <v>55.31311661388915</v>
      </c>
    </row>
    <row r="38" spans="1:12">
      <c r="A38" s="83" t="s">
        <v>314</v>
      </c>
      <c r="B38" s="83">
        <v>4</v>
      </c>
      <c r="C38" s="83" t="s">
        <v>247</v>
      </c>
      <c r="D38" s="85">
        <v>301</v>
      </c>
      <c r="E38" s="86">
        <v>0</v>
      </c>
      <c r="F38" s="86">
        <v>0.5</v>
      </c>
      <c r="G38" s="84">
        <f t="shared" si="3"/>
        <v>351</v>
      </c>
      <c r="H38" s="84">
        <f>VLOOKUP(C:C,研究生理论课工作量!C:E,3,FALSE)</f>
        <v>0</v>
      </c>
      <c r="I38" s="83"/>
      <c r="J38" s="123">
        <f t="shared" si="4"/>
        <v>351</v>
      </c>
      <c r="K38" s="124">
        <f t="shared" si="5"/>
        <v>50.356776038913772</v>
      </c>
      <c r="L38" s="125">
        <v>50.356776038913772</v>
      </c>
    </row>
    <row r="39" spans="1:12">
      <c r="A39" s="83" t="s">
        <v>314</v>
      </c>
      <c r="B39" s="83">
        <v>5</v>
      </c>
      <c r="C39" s="83" t="s">
        <v>108</v>
      </c>
      <c r="D39" s="85">
        <v>347.2</v>
      </c>
      <c r="E39" s="86">
        <v>0</v>
      </c>
      <c r="F39" s="86">
        <v>0</v>
      </c>
      <c r="G39" s="84">
        <f t="shared" si="3"/>
        <v>347.2</v>
      </c>
      <c r="H39" s="84">
        <f>VLOOKUP(C:C,研究生理论课工作量!C:E,3,FALSE)</f>
        <v>100.77000000000001</v>
      </c>
      <c r="I39" s="83"/>
      <c r="J39" s="123">
        <f t="shared" si="4"/>
        <v>447.97</v>
      </c>
      <c r="K39" s="124">
        <f t="shared" si="5"/>
        <v>64.268732085903721</v>
      </c>
      <c r="L39" s="125">
        <v>64.268732085903721</v>
      </c>
    </row>
    <row r="40" spans="1:12">
      <c r="A40" s="83" t="s">
        <v>314</v>
      </c>
      <c r="B40" s="83">
        <v>6</v>
      </c>
      <c r="C40" s="83" t="s">
        <v>113</v>
      </c>
      <c r="D40" s="85">
        <v>341.12</v>
      </c>
      <c r="E40" s="86">
        <v>0</v>
      </c>
      <c r="F40" s="86">
        <v>0.4</v>
      </c>
      <c r="G40" s="84">
        <f t="shared" si="3"/>
        <v>381.12</v>
      </c>
      <c r="H40" s="84">
        <f>VLOOKUP(C:C,研究生理论课工作量!C:E,3,FALSE)</f>
        <v>37.89</v>
      </c>
      <c r="I40" s="83"/>
      <c r="J40" s="123">
        <f t="shared" si="4"/>
        <v>419.01</v>
      </c>
      <c r="K40" s="124">
        <f t="shared" si="5"/>
        <v>60.113939396197317</v>
      </c>
      <c r="L40" s="125">
        <v>60.113939396197317</v>
      </c>
    </row>
    <row r="41" spans="1:12">
      <c r="A41" s="83" t="s">
        <v>314</v>
      </c>
      <c r="B41" s="83">
        <v>7</v>
      </c>
      <c r="C41" s="83" t="s">
        <v>315</v>
      </c>
      <c r="D41" s="85">
        <v>0</v>
      </c>
      <c r="E41" s="86">
        <v>0</v>
      </c>
      <c r="F41" s="86">
        <v>0</v>
      </c>
      <c r="G41" s="84">
        <f t="shared" si="3"/>
        <v>0</v>
      </c>
      <c r="H41" s="84">
        <f>VLOOKUP(C:C,研究生理论课工作量!C:E,3,FALSE)</f>
        <v>0</v>
      </c>
      <c r="I41" s="83"/>
      <c r="J41" s="123">
        <f t="shared" si="4"/>
        <v>0</v>
      </c>
      <c r="K41" s="124">
        <f t="shared" si="5"/>
        <v>0</v>
      </c>
      <c r="L41" s="125">
        <v>0</v>
      </c>
    </row>
    <row r="42" spans="1:12">
      <c r="A42" s="83" t="s">
        <v>316</v>
      </c>
      <c r="B42" s="83">
        <v>1</v>
      </c>
      <c r="C42" s="83" t="s">
        <v>265</v>
      </c>
      <c r="D42" s="85">
        <v>0</v>
      </c>
      <c r="E42" s="86">
        <v>0</v>
      </c>
      <c r="F42" s="86">
        <v>0</v>
      </c>
      <c r="G42" s="84">
        <f t="shared" si="3"/>
        <v>0</v>
      </c>
      <c r="H42" s="84">
        <f>VLOOKUP(C:C,研究生理论课工作量!C:E,3,FALSE)</f>
        <v>0</v>
      </c>
      <c r="I42" s="83"/>
      <c r="J42" s="123">
        <f t="shared" si="4"/>
        <v>0</v>
      </c>
      <c r="K42" s="124">
        <f t="shared" si="5"/>
        <v>0</v>
      </c>
      <c r="L42" s="125">
        <v>0</v>
      </c>
    </row>
    <row r="43" spans="1:12">
      <c r="A43" s="83" t="s">
        <v>316</v>
      </c>
      <c r="B43" s="83">
        <v>2</v>
      </c>
      <c r="C43" s="83" t="s">
        <v>270</v>
      </c>
      <c r="D43" s="85">
        <v>136.92849999999999</v>
      </c>
      <c r="E43" s="86">
        <v>0</v>
      </c>
      <c r="F43" s="86">
        <v>0</v>
      </c>
      <c r="G43" s="84">
        <f t="shared" si="3"/>
        <v>136.92849999999999</v>
      </c>
      <c r="H43" s="84">
        <f>VLOOKUP(C:C,研究生理论课工作量!C:E,3,FALSE)</f>
        <v>0</v>
      </c>
      <c r="I43" s="83"/>
      <c r="J43" s="123">
        <f t="shared" si="4"/>
        <v>136.92849999999999</v>
      </c>
      <c r="K43" s="124">
        <f t="shared" si="5"/>
        <v>19.644666119214826</v>
      </c>
      <c r="L43" s="125">
        <v>19.644666119214826</v>
      </c>
    </row>
    <row r="44" spans="1:12">
      <c r="A44" s="83" t="s">
        <v>316</v>
      </c>
      <c r="B44" s="83">
        <v>3</v>
      </c>
      <c r="C44" s="83" t="s">
        <v>141</v>
      </c>
      <c r="D44" s="85">
        <v>490.21000000000004</v>
      </c>
      <c r="E44" s="86">
        <v>0</v>
      </c>
      <c r="F44" s="86">
        <v>0</v>
      </c>
      <c r="G44" s="84">
        <f t="shared" si="3"/>
        <v>490.21000000000004</v>
      </c>
      <c r="H44" s="84">
        <f>VLOOKUP(C:C,研究生理论课工作量!C:E,3,FALSE)</f>
        <v>0</v>
      </c>
      <c r="I44" s="83"/>
      <c r="J44" s="123">
        <f t="shared" si="4"/>
        <v>490.21000000000004</v>
      </c>
      <c r="K44" s="124">
        <f t="shared" si="5"/>
        <v>70.328761202381543</v>
      </c>
      <c r="L44" s="125">
        <v>70.328761202381543</v>
      </c>
    </row>
    <row r="45" spans="1:12">
      <c r="A45" s="83" t="s">
        <v>316</v>
      </c>
      <c r="B45" s="83">
        <v>4</v>
      </c>
      <c r="C45" s="83" t="s">
        <v>317</v>
      </c>
      <c r="D45" s="85">
        <v>0</v>
      </c>
      <c r="E45" s="86">
        <v>0</v>
      </c>
      <c r="F45" s="86">
        <v>0</v>
      </c>
      <c r="G45" s="84">
        <f t="shared" si="3"/>
        <v>0</v>
      </c>
      <c r="H45" s="84">
        <f>VLOOKUP(C:C,研究生理论课工作量!C:E,3,FALSE)</f>
        <v>0</v>
      </c>
      <c r="I45" s="83"/>
      <c r="J45" s="123">
        <f t="shared" si="4"/>
        <v>0</v>
      </c>
      <c r="K45" s="124">
        <f t="shared" si="5"/>
        <v>0</v>
      </c>
      <c r="L45" s="125">
        <v>0</v>
      </c>
    </row>
    <row r="46" spans="1:12">
      <c r="A46" s="83" t="s">
        <v>316</v>
      </c>
      <c r="B46" s="83">
        <v>5</v>
      </c>
      <c r="C46" s="83" t="s">
        <v>318</v>
      </c>
      <c r="D46" s="85">
        <v>0</v>
      </c>
      <c r="E46" s="86">
        <v>0</v>
      </c>
      <c r="F46" s="86">
        <v>0</v>
      </c>
      <c r="G46" s="84">
        <f t="shared" si="3"/>
        <v>0</v>
      </c>
      <c r="H46" s="84">
        <f>VLOOKUP(C:C,研究生理论课工作量!C:E,3,FALSE)</f>
        <v>0</v>
      </c>
      <c r="I46" s="83"/>
      <c r="J46" s="123">
        <f t="shared" si="4"/>
        <v>0</v>
      </c>
      <c r="K46" s="124">
        <f t="shared" si="5"/>
        <v>0</v>
      </c>
      <c r="L46" s="125">
        <v>0</v>
      </c>
    </row>
    <row r="47" spans="1:12">
      <c r="A47" s="83" t="s">
        <v>316</v>
      </c>
      <c r="B47" s="83">
        <v>6</v>
      </c>
      <c r="C47" s="83" t="s">
        <v>295</v>
      </c>
      <c r="D47" s="85">
        <v>0</v>
      </c>
      <c r="E47" s="86">
        <v>0</v>
      </c>
      <c r="F47" s="86">
        <v>0</v>
      </c>
      <c r="G47" s="84">
        <f t="shared" si="3"/>
        <v>0</v>
      </c>
      <c r="H47" s="84">
        <f>VLOOKUP(C:C,研究生理论课工作量!C:E,3,FALSE)</f>
        <v>0</v>
      </c>
      <c r="I47" s="83"/>
      <c r="J47" s="123">
        <f t="shared" si="4"/>
        <v>0</v>
      </c>
      <c r="K47" s="124">
        <f t="shared" si="5"/>
        <v>0</v>
      </c>
      <c r="L47" s="125">
        <v>0</v>
      </c>
    </row>
    <row r="48" spans="1:12">
      <c r="A48" s="83" t="s">
        <v>316</v>
      </c>
      <c r="B48" s="83">
        <v>7</v>
      </c>
      <c r="C48" s="83" t="s">
        <v>319</v>
      </c>
      <c r="D48" s="85">
        <v>0</v>
      </c>
      <c r="E48" s="86">
        <v>0</v>
      </c>
      <c r="F48" s="86">
        <v>0</v>
      </c>
      <c r="G48" s="84">
        <f t="shared" si="3"/>
        <v>0</v>
      </c>
      <c r="H48" s="84">
        <f>VLOOKUP(C:C,研究生理论课工作量!C:E,3,FALSE)</f>
        <v>0</v>
      </c>
      <c r="I48" s="83"/>
      <c r="J48" s="123">
        <f t="shared" si="4"/>
        <v>0</v>
      </c>
      <c r="K48" s="124">
        <f t="shared" si="5"/>
        <v>0</v>
      </c>
      <c r="L48" s="125">
        <v>0</v>
      </c>
    </row>
    <row r="49" spans="1:12">
      <c r="A49" s="83" t="s">
        <v>316</v>
      </c>
      <c r="B49" s="83">
        <v>8</v>
      </c>
      <c r="C49" s="83" t="s">
        <v>320</v>
      </c>
      <c r="D49" s="85">
        <v>0</v>
      </c>
      <c r="E49" s="86">
        <v>0</v>
      </c>
      <c r="F49" s="86">
        <v>0</v>
      </c>
      <c r="G49" s="84">
        <f t="shared" si="3"/>
        <v>0</v>
      </c>
      <c r="H49" s="84">
        <f>VLOOKUP(C:C,研究生理论课工作量!C:E,3,FALSE)</f>
        <v>0</v>
      </c>
      <c r="I49" s="83"/>
      <c r="J49" s="123">
        <f t="shared" si="4"/>
        <v>0</v>
      </c>
      <c r="K49" s="124">
        <f t="shared" si="5"/>
        <v>0</v>
      </c>
      <c r="L49" s="125">
        <v>0</v>
      </c>
    </row>
    <row r="50" spans="1:12">
      <c r="A50" s="83" t="s">
        <v>321</v>
      </c>
      <c r="B50" s="83">
        <v>1</v>
      </c>
      <c r="C50" s="83" t="s">
        <v>263</v>
      </c>
      <c r="D50" s="85">
        <v>67</v>
      </c>
      <c r="E50" s="86">
        <v>0</v>
      </c>
      <c r="F50" s="86">
        <v>0</v>
      </c>
      <c r="G50" s="84">
        <f t="shared" si="3"/>
        <v>67</v>
      </c>
      <c r="H50" s="84">
        <f>VLOOKUP(C:C,研究生理论课工作量!C:E,3,FALSE)</f>
        <v>0</v>
      </c>
      <c r="I50" s="83"/>
      <c r="J50" s="123">
        <f t="shared" si="4"/>
        <v>67</v>
      </c>
      <c r="K50" s="124">
        <f t="shared" si="5"/>
        <v>9.6122620928980709</v>
      </c>
      <c r="L50" s="125">
        <v>9.6122620928980709</v>
      </c>
    </row>
    <row r="51" spans="1:12">
      <c r="A51" s="83" t="s">
        <v>321</v>
      </c>
      <c r="B51" s="83">
        <v>2</v>
      </c>
      <c r="C51" s="83" t="s">
        <v>284</v>
      </c>
      <c r="D51" s="85">
        <v>0</v>
      </c>
      <c r="E51" s="86">
        <v>0</v>
      </c>
      <c r="F51" s="86">
        <v>0</v>
      </c>
      <c r="G51" s="84">
        <f t="shared" si="3"/>
        <v>0</v>
      </c>
      <c r="H51" s="84">
        <f>VLOOKUP(C:C,研究生理论课工作量!C:E,3,FALSE)</f>
        <v>0</v>
      </c>
      <c r="I51" s="83"/>
      <c r="J51" s="123">
        <f t="shared" si="4"/>
        <v>0</v>
      </c>
      <c r="K51" s="124">
        <f t="shared" si="5"/>
        <v>0</v>
      </c>
      <c r="L51" s="125">
        <v>0</v>
      </c>
    </row>
    <row r="52" spans="1:12">
      <c r="A52" s="83" t="s">
        <v>321</v>
      </c>
      <c r="B52" s="83">
        <v>3</v>
      </c>
      <c r="C52" s="83" t="s">
        <v>73</v>
      </c>
      <c r="D52" s="85">
        <v>436.65600000000001</v>
      </c>
      <c r="E52" s="86">
        <v>0</v>
      </c>
      <c r="F52" s="86">
        <v>0</v>
      </c>
      <c r="G52" s="84">
        <f t="shared" si="3"/>
        <v>436.65600000000001</v>
      </c>
      <c r="H52" s="84">
        <f>VLOOKUP(C:C,研究生理论课工作量!C:E,3,FALSE)</f>
        <v>0</v>
      </c>
      <c r="I52" s="83"/>
      <c r="J52" s="123">
        <f t="shared" si="4"/>
        <v>436.65600000000001</v>
      </c>
      <c r="K52" s="124">
        <f t="shared" si="5"/>
        <v>62.645550991589552</v>
      </c>
      <c r="L52" s="125">
        <v>62.645550991589552</v>
      </c>
    </row>
    <row r="53" spans="1:12">
      <c r="A53" s="83" t="s">
        <v>321</v>
      </c>
      <c r="B53" s="83">
        <v>4</v>
      </c>
      <c r="C53" s="83" t="s">
        <v>152</v>
      </c>
      <c r="D53" s="85">
        <v>99.2</v>
      </c>
      <c r="E53" s="86">
        <v>0</v>
      </c>
      <c r="F53" s="86">
        <v>0</v>
      </c>
      <c r="G53" s="84">
        <f t="shared" si="3"/>
        <v>99.2</v>
      </c>
      <c r="H53" s="84">
        <f>VLOOKUP(C:C,研究生理论课工作量!C:E,3,FALSE)</f>
        <v>0</v>
      </c>
      <c r="I53" s="83"/>
      <c r="J53" s="123">
        <f t="shared" si="4"/>
        <v>99.2</v>
      </c>
      <c r="K53" s="124">
        <f t="shared" si="5"/>
        <v>14.231886561425204</v>
      </c>
      <c r="L53" s="125">
        <v>14.231886561425204</v>
      </c>
    </row>
    <row r="54" spans="1:12">
      <c r="A54" s="83" t="s">
        <v>321</v>
      </c>
      <c r="B54" s="83">
        <v>5</v>
      </c>
      <c r="C54" s="83" t="s">
        <v>148</v>
      </c>
      <c r="D54" s="85">
        <v>89.935999999999993</v>
      </c>
      <c r="E54" s="86">
        <v>0</v>
      </c>
      <c r="F54" s="86">
        <v>0</v>
      </c>
      <c r="G54" s="84">
        <f t="shared" si="3"/>
        <v>89.935999999999993</v>
      </c>
      <c r="H54" s="84">
        <f>VLOOKUP(C:C,研究生理论课工作量!C:E,3,FALSE)</f>
        <v>0</v>
      </c>
      <c r="I54" s="83"/>
      <c r="J54" s="123">
        <f t="shared" si="4"/>
        <v>89.935999999999993</v>
      </c>
      <c r="K54" s="124">
        <f t="shared" si="5"/>
        <v>12.902811993834042</v>
      </c>
      <c r="L54" s="125">
        <v>12.902811993834042</v>
      </c>
    </row>
    <row r="55" spans="1:12">
      <c r="A55" s="83" t="s">
        <v>321</v>
      </c>
      <c r="B55" s="83">
        <v>6</v>
      </c>
      <c r="C55" s="83" t="s">
        <v>190</v>
      </c>
      <c r="D55" s="85">
        <v>53.591999999999999</v>
      </c>
      <c r="E55" s="86">
        <v>0</v>
      </c>
      <c r="F55" s="86">
        <v>0</v>
      </c>
      <c r="G55" s="84">
        <f t="shared" si="3"/>
        <v>53.591999999999999</v>
      </c>
      <c r="H55" s="84">
        <f>VLOOKUP(C:C,研究生理论课工作量!C:E,3,FALSE)</f>
        <v>0</v>
      </c>
      <c r="I55" s="83"/>
      <c r="J55" s="123">
        <f t="shared" si="4"/>
        <v>53.591999999999999</v>
      </c>
      <c r="K55" s="124">
        <f t="shared" si="5"/>
        <v>7.6886619415312456</v>
      </c>
      <c r="L55" s="125">
        <v>7.6886619415312456</v>
      </c>
    </row>
    <row r="56" spans="1:12">
      <c r="A56" s="83" t="s">
        <v>321</v>
      </c>
      <c r="B56" s="83">
        <v>7</v>
      </c>
      <c r="C56" s="83" t="s">
        <v>237</v>
      </c>
      <c r="D56" s="85">
        <v>64</v>
      </c>
      <c r="E56" s="86">
        <v>0</v>
      </c>
      <c r="F56" s="86">
        <v>0</v>
      </c>
      <c r="G56" s="84">
        <f t="shared" si="3"/>
        <v>64</v>
      </c>
      <c r="H56" s="84">
        <f>VLOOKUP(C:C,研究生理论课工作量!C:E,3,FALSE)</f>
        <v>0</v>
      </c>
      <c r="I56" s="83"/>
      <c r="J56" s="123">
        <f t="shared" si="4"/>
        <v>64</v>
      </c>
      <c r="K56" s="124">
        <f t="shared" si="5"/>
        <v>9.1818622976936801</v>
      </c>
      <c r="L56" s="125">
        <v>9.1818622976936801</v>
      </c>
    </row>
    <row r="57" spans="1:12">
      <c r="A57" s="83" t="s">
        <v>321</v>
      </c>
      <c r="B57" s="83">
        <v>8</v>
      </c>
      <c r="C57" s="83" t="s">
        <v>297</v>
      </c>
      <c r="D57" s="85">
        <v>206.464</v>
      </c>
      <c r="E57" s="86">
        <v>0</v>
      </c>
      <c r="F57" s="86">
        <v>0</v>
      </c>
      <c r="G57" s="84">
        <f t="shared" si="3"/>
        <v>206.464</v>
      </c>
      <c r="H57" s="84">
        <f>VLOOKUP(C:C,研究生理论课工作量!C:E,3,FALSE)</f>
        <v>0</v>
      </c>
      <c r="I57" s="83"/>
      <c r="J57" s="123">
        <f t="shared" si="4"/>
        <v>206.464</v>
      </c>
      <c r="K57" s="124">
        <f t="shared" si="5"/>
        <v>29.620687772359808</v>
      </c>
      <c r="L57" s="125">
        <v>29.620687772359808</v>
      </c>
    </row>
    <row r="58" spans="1:12">
      <c r="A58" s="83" t="s">
        <v>321</v>
      </c>
      <c r="B58" s="83">
        <v>9</v>
      </c>
      <c r="C58" s="83" t="s">
        <v>191</v>
      </c>
      <c r="D58" s="85">
        <v>320</v>
      </c>
      <c r="E58" s="86">
        <v>0</v>
      </c>
      <c r="F58" s="86">
        <v>0</v>
      </c>
      <c r="G58" s="84">
        <f t="shared" si="3"/>
        <v>320</v>
      </c>
      <c r="H58" s="84">
        <f>VLOOKUP(C:C,研究生理论课工作量!C:E,3,FALSE)</f>
        <v>0</v>
      </c>
      <c r="I58" s="83"/>
      <c r="J58" s="123">
        <f t="shared" si="4"/>
        <v>320</v>
      </c>
      <c r="K58" s="124">
        <f t="shared" si="5"/>
        <v>45.909311488468397</v>
      </c>
      <c r="L58" s="125">
        <v>45.909311488468397</v>
      </c>
    </row>
    <row r="59" spans="1:12">
      <c r="A59" s="83" t="s">
        <v>321</v>
      </c>
      <c r="B59" s="83">
        <v>10</v>
      </c>
      <c r="C59" s="83" t="s">
        <v>193</v>
      </c>
      <c r="D59" s="85">
        <v>209.84</v>
      </c>
      <c r="E59" s="86">
        <v>0</v>
      </c>
      <c r="F59" s="86">
        <v>0</v>
      </c>
      <c r="G59" s="84">
        <f t="shared" si="3"/>
        <v>209.84</v>
      </c>
      <c r="H59" s="84">
        <f>VLOOKUP(C:C,研究生理论课工作量!C:E,3,FALSE)</f>
        <v>46.2</v>
      </c>
      <c r="I59" s="83"/>
      <c r="J59" s="123">
        <f t="shared" si="4"/>
        <v>256.04000000000002</v>
      </c>
      <c r="K59" s="124">
        <f t="shared" si="5"/>
        <v>36.733187854710778</v>
      </c>
      <c r="L59" s="125">
        <v>36.733187854710778</v>
      </c>
    </row>
    <row r="60" spans="1:12">
      <c r="A60" s="83" t="s">
        <v>321</v>
      </c>
      <c r="B60" s="83">
        <v>11</v>
      </c>
      <c r="C60" s="83" t="s">
        <v>296</v>
      </c>
      <c r="D60" s="85">
        <v>131</v>
      </c>
      <c r="E60" s="86">
        <v>0</v>
      </c>
      <c r="F60" s="86">
        <v>0</v>
      </c>
      <c r="G60" s="84">
        <f t="shared" si="3"/>
        <v>131</v>
      </c>
      <c r="H60" s="84">
        <f>VLOOKUP(C:C,研究生理论课工作量!C:E,3,FALSE)</f>
        <v>0</v>
      </c>
      <c r="I60" s="83"/>
      <c r="J60" s="123">
        <f t="shared" si="4"/>
        <v>131</v>
      </c>
      <c r="K60" s="124">
        <f t="shared" si="5"/>
        <v>18.794124390591751</v>
      </c>
      <c r="L60" s="125">
        <v>18.794124390591751</v>
      </c>
    </row>
    <row r="61" spans="1:12">
      <c r="A61" s="83" t="s">
        <v>321</v>
      </c>
      <c r="B61" s="83">
        <v>12</v>
      </c>
      <c r="C61" s="83" t="s">
        <v>298</v>
      </c>
      <c r="D61" s="85">
        <v>222.048</v>
      </c>
      <c r="E61" s="86">
        <v>0</v>
      </c>
      <c r="F61" s="86">
        <v>0</v>
      </c>
      <c r="G61" s="84">
        <f t="shared" si="3"/>
        <v>222.048</v>
      </c>
      <c r="H61" s="84">
        <f>VLOOKUP(C:C,研究生理论课工作量!C:E,3,FALSE)</f>
        <v>0</v>
      </c>
      <c r="I61" s="83"/>
      <c r="J61" s="123">
        <f t="shared" si="4"/>
        <v>222.048</v>
      </c>
      <c r="K61" s="124">
        <f t="shared" si="5"/>
        <v>31.856471241848226</v>
      </c>
      <c r="L61" s="125">
        <v>31.856471241848226</v>
      </c>
    </row>
    <row r="62" spans="1:12">
      <c r="A62" s="83" t="s">
        <v>321</v>
      </c>
      <c r="B62" s="83">
        <v>13</v>
      </c>
      <c r="C62" s="83" t="s">
        <v>254</v>
      </c>
      <c r="D62" s="85">
        <v>202.6</v>
      </c>
      <c r="E62" s="86">
        <v>0</v>
      </c>
      <c r="F62" s="86">
        <v>0</v>
      </c>
      <c r="G62" s="84">
        <f t="shared" si="3"/>
        <v>202.6</v>
      </c>
      <c r="H62" s="84">
        <f>VLOOKUP(C:C,研究生理论课工作量!C:E,3,FALSE)</f>
        <v>0</v>
      </c>
      <c r="I62" s="83"/>
      <c r="J62" s="123">
        <f t="shared" si="4"/>
        <v>202.6</v>
      </c>
      <c r="K62" s="124">
        <f t="shared" si="5"/>
        <v>29.066332836136553</v>
      </c>
      <c r="L62" s="125">
        <v>29.066332836136553</v>
      </c>
    </row>
    <row r="63" spans="1:12">
      <c r="A63" s="83" t="s">
        <v>321</v>
      </c>
      <c r="B63" s="83">
        <v>14</v>
      </c>
      <c r="C63" s="83" t="s">
        <v>322</v>
      </c>
      <c r="D63" s="85">
        <v>0</v>
      </c>
      <c r="E63" s="86">
        <v>0</v>
      </c>
      <c r="F63" s="86">
        <v>0</v>
      </c>
      <c r="G63" s="84">
        <f t="shared" si="3"/>
        <v>0</v>
      </c>
      <c r="H63" s="84">
        <f>VLOOKUP(C:C,研究生理论课工作量!C:E,3,FALSE)</f>
        <v>0</v>
      </c>
      <c r="I63" s="83"/>
      <c r="J63" s="123">
        <f t="shared" si="4"/>
        <v>0</v>
      </c>
      <c r="K63" s="124">
        <f t="shared" si="5"/>
        <v>0</v>
      </c>
      <c r="L63" s="125">
        <v>0</v>
      </c>
    </row>
    <row r="64" spans="1:12">
      <c r="A64" s="83" t="s">
        <v>321</v>
      </c>
      <c r="B64" s="83">
        <v>15</v>
      </c>
      <c r="C64" s="83" t="s">
        <v>323</v>
      </c>
      <c r="D64" s="85">
        <v>0</v>
      </c>
      <c r="E64" s="86">
        <v>0</v>
      </c>
      <c r="F64" s="86">
        <v>0</v>
      </c>
      <c r="G64" s="84">
        <f t="shared" si="3"/>
        <v>0</v>
      </c>
      <c r="H64" s="84">
        <f>VLOOKUP(C:C,研究生理论课工作量!C:E,3,FALSE)</f>
        <v>0</v>
      </c>
      <c r="I64" s="83"/>
      <c r="J64" s="123">
        <f t="shared" si="4"/>
        <v>0</v>
      </c>
      <c r="K64" s="124">
        <f t="shared" si="5"/>
        <v>0</v>
      </c>
      <c r="L64" s="125">
        <v>0</v>
      </c>
    </row>
    <row r="65" spans="1:12">
      <c r="A65" s="83" t="s">
        <v>321</v>
      </c>
      <c r="B65" s="83">
        <v>16</v>
      </c>
      <c r="C65" s="83" t="s">
        <v>324</v>
      </c>
      <c r="D65" s="85">
        <v>0</v>
      </c>
      <c r="E65" s="86">
        <v>0</v>
      </c>
      <c r="F65" s="86">
        <v>0</v>
      </c>
      <c r="G65" s="84">
        <f t="shared" si="3"/>
        <v>0</v>
      </c>
      <c r="H65" s="84">
        <f>VLOOKUP(C:C,研究生理论课工作量!C:E,3,FALSE)</f>
        <v>0</v>
      </c>
      <c r="I65" s="83"/>
      <c r="J65" s="123">
        <f t="shared" si="4"/>
        <v>0</v>
      </c>
      <c r="K65" s="124">
        <f t="shared" si="5"/>
        <v>0</v>
      </c>
      <c r="L65" s="125">
        <v>0</v>
      </c>
    </row>
    <row r="66" spans="1:12">
      <c r="A66" s="83" t="s">
        <v>321</v>
      </c>
      <c r="B66" s="83">
        <v>17</v>
      </c>
      <c r="C66" s="83" t="s">
        <v>325</v>
      </c>
      <c r="D66" s="85">
        <v>0</v>
      </c>
      <c r="E66" s="86">
        <v>0</v>
      </c>
      <c r="F66" s="86">
        <v>0</v>
      </c>
      <c r="G66" s="84">
        <f t="shared" si="3"/>
        <v>0</v>
      </c>
      <c r="H66" s="84">
        <f>VLOOKUP(C:C,研究生理论课工作量!C:E,3,FALSE)</f>
        <v>0</v>
      </c>
      <c r="I66" s="83"/>
      <c r="J66" s="123">
        <f t="shared" si="4"/>
        <v>0</v>
      </c>
      <c r="K66" s="124">
        <f t="shared" si="5"/>
        <v>0</v>
      </c>
      <c r="L66" s="125">
        <v>0</v>
      </c>
    </row>
    <row r="67" spans="1:12">
      <c r="A67" s="83" t="s">
        <v>321</v>
      </c>
      <c r="B67" s="83">
        <v>18</v>
      </c>
      <c r="C67" s="83" t="s">
        <v>326</v>
      </c>
      <c r="D67" s="85">
        <v>0</v>
      </c>
      <c r="E67" s="86">
        <v>0</v>
      </c>
      <c r="F67" s="86">
        <v>0</v>
      </c>
      <c r="G67" s="84">
        <f t="shared" ref="G67:G98" si="6">D67+E67*100+F67*100</f>
        <v>0</v>
      </c>
      <c r="H67" s="84">
        <f>VLOOKUP(C:C,研究生理论课工作量!C:E,3,FALSE)</f>
        <v>0</v>
      </c>
      <c r="I67" s="83"/>
      <c r="J67" s="123">
        <f t="shared" ref="J67:J98" si="7">SUM(G67:I67)</f>
        <v>0</v>
      </c>
      <c r="K67" s="124">
        <f t="shared" ref="K67:K98" si="8">J67/$N$3*60</f>
        <v>0</v>
      </c>
      <c r="L67" s="125">
        <v>0</v>
      </c>
    </row>
    <row r="68" spans="1:12">
      <c r="A68" s="83" t="s">
        <v>327</v>
      </c>
      <c r="B68" s="83">
        <v>1</v>
      </c>
      <c r="C68" s="83" t="s">
        <v>93</v>
      </c>
      <c r="D68" s="85">
        <v>233.23599999999999</v>
      </c>
      <c r="E68" s="86">
        <v>11.5</v>
      </c>
      <c r="F68" s="86">
        <v>4.45</v>
      </c>
      <c r="G68" s="84">
        <f t="shared" si="6"/>
        <v>1828.2359999999999</v>
      </c>
      <c r="H68" s="84">
        <f>VLOOKUP(C:C,研究生理论课工作量!C:E,3,FALSE)</f>
        <v>238.77</v>
      </c>
      <c r="I68" s="83">
        <v>209</v>
      </c>
      <c r="J68" s="123">
        <f t="shared" si="7"/>
        <v>2276.0059999999999</v>
      </c>
      <c r="K68" s="124">
        <f t="shared" si="8"/>
        <v>326.53083876132189</v>
      </c>
      <c r="L68" s="125">
        <v>100</v>
      </c>
    </row>
    <row r="69" spans="1:12">
      <c r="A69" s="83" t="s">
        <v>327</v>
      </c>
      <c r="B69" s="83">
        <v>2</v>
      </c>
      <c r="C69" s="83" t="s">
        <v>61</v>
      </c>
      <c r="D69" s="85">
        <v>514.35199999999998</v>
      </c>
      <c r="E69" s="86">
        <v>0</v>
      </c>
      <c r="F69" s="86">
        <v>1.9</v>
      </c>
      <c r="G69" s="84">
        <f t="shared" si="6"/>
        <v>704.35199999999998</v>
      </c>
      <c r="H69" s="84">
        <f>VLOOKUP(C:C,研究生理论课工作量!C:E,3,FALSE)</f>
        <v>0</v>
      </c>
      <c r="I69" s="83"/>
      <c r="J69" s="123">
        <f t="shared" si="7"/>
        <v>704.35199999999998</v>
      </c>
      <c r="K69" s="124">
        <f t="shared" si="8"/>
        <v>101.05098551726779</v>
      </c>
      <c r="L69" s="125">
        <v>100</v>
      </c>
    </row>
    <row r="70" spans="1:12">
      <c r="A70" s="83" t="s">
        <v>327</v>
      </c>
      <c r="B70" s="83">
        <v>3</v>
      </c>
      <c r="C70" s="83" t="s">
        <v>236</v>
      </c>
      <c r="D70" s="85">
        <v>343.12799999999999</v>
      </c>
      <c r="E70" s="86">
        <v>0</v>
      </c>
      <c r="F70" s="86">
        <v>2</v>
      </c>
      <c r="G70" s="84">
        <f t="shared" si="6"/>
        <v>543.12799999999993</v>
      </c>
      <c r="H70" s="84">
        <f>VLOOKUP(C:C,研究生理论课工作量!C:E,3,FALSE)</f>
        <v>0</v>
      </c>
      <c r="I70" s="83"/>
      <c r="J70" s="123">
        <f t="shared" si="7"/>
        <v>543.12799999999993</v>
      </c>
      <c r="K70" s="124">
        <f t="shared" si="8"/>
        <v>77.92072665659019</v>
      </c>
      <c r="L70" s="125">
        <v>77.92072665659019</v>
      </c>
    </row>
    <row r="71" spans="1:12">
      <c r="A71" s="83" t="s">
        <v>327</v>
      </c>
      <c r="B71" s="83">
        <v>4</v>
      </c>
      <c r="C71" s="83" t="s">
        <v>71</v>
      </c>
      <c r="D71" s="85">
        <v>482.56</v>
      </c>
      <c r="E71" s="86">
        <v>11</v>
      </c>
      <c r="F71" s="86">
        <v>1</v>
      </c>
      <c r="G71" s="84">
        <f t="shared" si="6"/>
        <v>1682.56</v>
      </c>
      <c r="H71" s="84">
        <f>VLOOKUP(C:C,研究生理论课工作量!C:E,3,FALSE)</f>
        <v>0</v>
      </c>
      <c r="I71" s="83"/>
      <c r="J71" s="123">
        <f t="shared" si="7"/>
        <v>1682.56</v>
      </c>
      <c r="K71" s="124">
        <f t="shared" si="8"/>
        <v>241.39115980636683</v>
      </c>
      <c r="L71" s="125">
        <v>100</v>
      </c>
    </row>
    <row r="72" spans="1:12">
      <c r="A72" s="83" t="s">
        <v>327</v>
      </c>
      <c r="B72" s="83">
        <v>5</v>
      </c>
      <c r="C72" s="83" t="s">
        <v>6</v>
      </c>
      <c r="D72" s="85">
        <v>146.48000000000002</v>
      </c>
      <c r="E72" s="86">
        <v>0</v>
      </c>
      <c r="F72" s="86">
        <v>0.5</v>
      </c>
      <c r="G72" s="84">
        <f t="shared" si="6"/>
        <v>196.48000000000002</v>
      </c>
      <c r="H72" s="84">
        <f>VLOOKUP(C:C,研究生理论课工作量!C:E,3,FALSE)</f>
        <v>0</v>
      </c>
      <c r="I72" s="83"/>
      <c r="J72" s="123">
        <f t="shared" si="7"/>
        <v>196.48000000000002</v>
      </c>
      <c r="K72" s="124">
        <f t="shared" si="8"/>
        <v>28.1883172539196</v>
      </c>
      <c r="L72" s="125">
        <v>28.1883172539196</v>
      </c>
    </row>
    <row r="73" spans="1:12">
      <c r="A73" s="83" t="s">
        <v>327</v>
      </c>
      <c r="B73" s="83">
        <v>6</v>
      </c>
      <c r="C73" s="83" t="s">
        <v>189</v>
      </c>
      <c r="D73" s="85">
        <v>362.27199999999999</v>
      </c>
      <c r="E73" s="86">
        <v>0</v>
      </c>
      <c r="F73" s="86">
        <v>1</v>
      </c>
      <c r="G73" s="84">
        <f t="shared" si="6"/>
        <v>462.27199999999999</v>
      </c>
      <c r="H73" s="84">
        <f>VLOOKUP(C:C,研究生理论课工作量!C:E,3,FALSE)</f>
        <v>77.376000000000005</v>
      </c>
      <c r="I73" s="83"/>
      <c r="J73" s="123">
        <f t="shared" si="7"/>
        <v>539.64800000000002</v>
      </c>
      <c r="K73" s="124">
        <f t="shared" si="8"/>
        <v>77.421462894153109</v>
      </c>
      <c r="L73" s="125">
        <v>77.421462894153109</v>
      </c>
    </row>
    <row r="74" spans="1:12">
      <c r="A74" s="83" t="s">
        <v>327</v>
      </c>
      <c r="B74" s="83">
        <v>7</v>
      </c>
      <c r="C74" s="83" t="s">
        <v>235</v>
      </c>
      <c r="D74" s="85">
        <v>420.66399999999999</v>
      </c>
      <c r="E74" s="86">
        <v>0</v>
      </c>
      <c r="F74" s="86">
        <v>1.5</v>
      </c>
      <c r="G74" s="84">
        <f t="shared" si="6"/>
        <v>570.66399999999999</v>
      </c>
      <c r="H74" s="84">
        <f>VLOOKUP(C:C,研究生理论课工作量!C:E,3,FALSE)</f>
        <v>36.316800000000001</v>
      </c>
      <c r="I74" s="83"/>
      <c r="J74" s="123">
        <f t="shared" si="7"/>
        <v>606.98080000000004</v>
      </c>
      <c r="K74" s="124">
        <f t="shared" si="8"/>
        <v>87.081470670999195</v>
      </c>
      <c r="L74" s="125">
        <v>87.081470670999195</v>
      </c>
    </row>
    <row r="75" spans="1:12">
      <c r="A75" s="83" t="s">
        <v>328</v>
      </c>
      <c r="B75" s="83">
        <v>1</v>
      </c>
      <c r="C75" s="83" t="s">
        <v>21</v>
      </c>
      <c r="D75" s="85">
        <v>35.200000000000003</v>
      </c>
      <c r="E75" s="86">
        <v>0</v>
      </c>
      <c r="F75" s="86">
        <v>0</v>
      </c>
      <c r="G75" s="84">
        <f t="shared" si="6"/>
        <v>35.200000000000003</v>
      </c>
      <c r="H75" s="84">
        <f>VLOOKUP(C:C,研究生理论课工作量!C:E,3,FALSE)</f>
        <v>45.84</v>
      </c>
      <c r="I75" s="83"/>
      <c r="J75" s="123">
        <f t="shared" si="7"/>
        <v>81.040000000000006</v>
      </c>
      <c r="K75" s="124">
        <f t="shared" si="8"/>
        <v>11.626533134454624</v>
      </c>
      <c r="L75" s="125">
        <v>11.626533134454624</v>
      </c>
    </row>
    <row r="76" spans="1:12">
      <c r="A76" s="83" t="s">
        <v>328</v>
      </c>
      <c r="B76" s="83">
        <v>2</v>
      </c>
      <c r="C76" s="83" t="s">
        <v>20</v>
      </c>
      <c r="D76" s="85">
        <v>339.976</v>
      </c>
      <c r="E76" s="86">
        <v>0</v>
      </c>
      <c r="F76" s="86">
        <v>0.2</v>
      </c>
      <c r="G76" s="84">
        <f t="shared" si="6"/>
        <v>359.976</v>
      </c>
      <c r="H76" s="84">
        <f>VLOOKUP(C:C,研究生理论课工作量!C:E,3,FALSE)</f>
        <v>0</v>
      </c>
      <c r="I76" s="83"/>
      <c r="J76" s="123">
        <f t="shared" si="7"/>
        <v>359.976</v>
      </c>
      <c r="K76" s="124">
        <f t="shared" si="8"/>
        <v>51.64453222616531</v>
      </c>
      <c r="L76" s="125">
        <v>51.64453222616531</v>
      </c>
    </row>
    <row r="77" spans="1:12">
      <c r="A77" s="83" t="s">
        <v>328</v>
      </c>
      <c r="B77" s="83">
        <v>3</v>
      </c>
      <c r="C77" s="83" t="s">
        <v>111</v>
      </c>
      <c r="D77" s="85">
        <v>0</v>
      </c>
      <c r="E77" s="86">
        <v>0.92</v>
      </c>
      <c r="F77" s="86">
        <v>1</v>
      </c>
      <c r="G77" s="84">
        <f t="shared" si="6"/>
        <v>192</v>
      </c>
      <c r="H77" s="84">
        <f>VLOOKUP(C:C,研究生理论课工作量!C:E,3,FALSE)</f>
        <v>0</v>
      </c>
      <c r="I77" s="83"/>
      <c r="J77" s="123">
        <f t="shared" si="7"/>
        <v>192</v>
      </c>
      <c r="K77" s="124">
        <f t="shared" si="8"/>
        <v>27.54558689308104</v>
      </c>
      <c r="L77" s="125">
        <v>27.54558689308104</v>
      </c>
    </row>
    <row r="78" spans="1:12">
      <c r="A78" s="83" t="s">
        <v>328</v>
      </c>
      <c r="B78" s="83">
        <v>4</v>
      </c>
      <c r="C78" s="83" t="s">
        <v>109</v>
      </c>
      <c r="D78" s="85">
        <v>0</v>
      </c>
      <c r="E78" s="86">
        <v>0</v>
      </c>
      <c r="F78" s="86">
        <v>0</v>
      </c>
      <c r="G78" s="84">
        <f t="shared" si="6"/>
        <v>0</v>
      </c>
      <c r="H78" s="84">
        <f>VLOOKUP(C:C,研究生理论课工作量!C:E,3,FALSE)</f>
        <v>0</v>
      </c>
      <c r="I78" s="83"/>
      <c r="J78" s="123">
        <f t="shared" si="7"/>
        <v>0</v>
      </c>
      <c r="K78" s="124">
        <f t="shared" si="8"/>
        <v>0</v>
      </c>
      <c r="L78" s="125">
        <v>0</v>
      </c>
    </row>
    <row r="79" spans="1:12">
      <c r="A79" s="83" t="s">
        <v>328</v>
      </c>
      <c r="B79" s="83">
        <v>5</v>
      </c>
      <c r="C79" s="83" t="s">
        <v>100</v>
      </c>
      <c r="D79" s="85">
        <v>205.83200000000002</v>
      </c>
      <c r="E79" s="86">
        <v>0</v>
      </c>
      <c r="F79" s="86">
        <v>1</v>
      </c>
      <c r="G79" s="84">
        <f t="shared" si="6"/>
        <v>305.83199999999999</v>
      </c>
      <c r="H79" s="84">
        <f>VLOOKUP(C:C,研究生理论课工作量!C:E,3,FALSE)</f>
        <v>0</v>
      </c>
      <c r="I79" s="83"/>
      <c r="J79" s="123">
        <f t="shared" si="7"/>
        <v>305.83199999999999</v>
      </c>
      <c r="K79" s="124">
        <f t="shared" si="8"/>
        <v>43.876676722316461</v>
      </c>
      <c r="L79" s="125">
        <v>43.876676722316461</v>
      </c>
    </row>
    <row r="80" spans="1:12">
      <c r="A80" s="83" t="s">
        <v>328</v>
      </c>
      <c r="B80" s="83">
        <v>6</v>
      </c>
      <c r="C80" s="83" t="s">
        <v>248</v>
      </c>
      <c r="D80" s="85">
        <v>223.04000000000002</v>
      </c>
      <c r="E80" s="86">
        <v>0</v>
      </c>
      <c r="F80" s="86">
        <v>0</v>
      </c>
      <c r="G80" s="84">
        <f t="shared" si="6"/>
        <v>223.04000000000002</v>
      </c>
      <c r="H80" s="84">
        <f>VLOOKUP(C:C,研究生理论课工作量!C:E,3,FALSE)</f>
        <v>0</v>
      </c>
      <c r="I80" s="83"/>
      <c r="J80" s="123">
        <f t="shared" si="7"/>
        <v>223.04000000000002</v>
      </c>
      <c r="K80" s="124">
        <f t="shared" si="8"/>
        <v>31.998790107462476</v>
      </c>
      <c r="L80" s="125">
        <v>31.998790107462476</v>
      </c>
    </row>
    <row r="81" spans="1:12">
      <c r="A81" s="83" t="s">
        <v>328</v>
      </c>
      <c r="B81" s="83">
        <v>7</v>
      </c>
      <c r="C81" s="83" t="s">
        <v>52</v>
      </c>
      <c r="D81" s="85">
        <v>665.77440000000001</v>
      </c>
      <c r="E81" s="86">
        <v>3</v>
      </c>
      <c r="F81" s="86">
        <v>0.5</v>
      </c>
      <c r="G81" s="84">
        <f t="shared" si="6"/>
        <v>1015.7744</v>
      </c>
      <c r="H81" s="84">
        <f>VLOOKUP(C:C,研究生理论课工作量!C:E,3,FALSE)</f>
        <v>0</v>
      </c>
      <c r="I81" s="83"/>
      <c r="J81" s="123">
        <f t="shared" si="7"/>
        <v>1015.7744</v>
      </c>
      <c r="K81" s="124">
        <f t="shared" si="8"/>
        <v>145.72969791128779</v>
      </c>
      <c r="L81" s="125">
        <v>100</v>
      </c>
    </row>
    <row r="82" spans="1:12">
      <c r="A82" s="83" t="s">
        <v>328</v>
      </c>
      <c r="B82" s="83">
        <v>8</v>
      </c>
      <c r="C82" s="83" t="s">
        <v>158</v>
      </c>
      <c r="D82" s="85">
        <v>427.16900000000004</v>
      </c>
      <c r="E82" s="86">
        <v>1.78</v>
      </c>
      <c r="F82" s="86">
        <v>0</v>
      </c>
      <c r="G82" s="84">
        <f t="shared" si="6"/>
        <v>605.1690000000001</v>
      </c>
      <c r="H82" s="84">
        <f>VLOOKUP(C:C,研究生理论课工作量!C:E,3,FALSE)</f>
        <v>117.56159999999997</v>
      </c>
      <c r="I82" s="83"/>
      <c r="J82" s="123">
        <f t="shared" si="7"/>
        <v>722.73060000000009</v>
      </c>
      <c r="K82" s="124">
        <f t="shared" si="8"/>
        <v>103.68770074264896</v>
      </c>
      <c r="L82" s="125">
        <v>100</v>
      </c>
    </row>
    <row r="83" spans="1:12">
      <c r="A83" s="83" t="s">
        <v>328</v>
      </c>
      <c r="B83" s="83">
        <v>9</v>
      </c>
      <c r="C83" s="83" t="s">
        <v>157</v>
      </c>
      <c r="D83" s="85">
        <v>437.71199999999999</v>
      </c>
      <c r="E83" s="86">
        <v>0</v>
      </c>
      <c r="F83" s="86">
        <v>0</v>
      </c>
      <c r="G83" s="84">
        <f t="shared" si="6"/>
        <v>437.71199999999999</v>
      </c>
      <c r="H83" s="84">
        <f>VLOOKUP(C:C,研究生理论课工作量!C:E,3,FALSE)</f>
        <v>0</v>
      </c>
      <c r="I83" s="83"/>
      <c r="J83" s="123">
        <f t="shared" si="7"/>
        <v>437.71199999999999</v>
      </c>
      <c r="K83" s="124">
        <f t="shared" si="8"/>
        <v>62.797051719501496</v>
      </c>
      <c r="L83" s="125">
        <v>62.797051719501496</v>
      </c>
    </row>
    <row r="84" spans="1:12">
      <c r="A84" s="83" t="s">
        <v>328</v>
      </c>
      <c r="B84" s="83">
        <v>10</v>
      </c>
      <c r="C84" s="83" t="s">
        <v>60</v>
      </c>
      <c r="D84" s="85">
        <v>575.4</v>
      </c>
      <c r="E84" s="86">
        <v>2</v>
      </c>
      <c r="F84" s="86">
        <v>0.7</v>
      </c>
      <c r="G84" s="84">
        <f t="shared" si="6"/>
        <v>845.4</v>
      </c>
      <c r="H84" s="84">
        <f>VLOOKUP(C:C,研究生理论课工作量!C:E,3,FALSE)</f>
        <v>0</v>
      </c>
      <c r="I84" s="83"/>
      <c r="J84" s="123">
        <f t="shared" si="7"/>
        <v>845.4</v>
      </c>
      <c r="K84" s="124">
        <f t="shared" si="8"/>
        <v>121.28666228859746</v>
      </c>
      <c r="L84" s="125">
        <v>100</v>
      </c>
    </row>
    <row r="85" spans="1:12">
      <c r="A85" s="83" t="s">
        <v>328</v>
      </c>
      <c r="B85" s="83">
        <v>11</v>
      </c>
      <c r="C85" s="83" t="s">
        <v>34</v>
      </c>
      <c r="D85" s="85">
        <v>369.92</v>
      </c>
      <c r="E85" s="86">
        <v>0.3</v>
      </c>
      <c r="F85" s="86">
        <v>1</v>
      </c>
      <c r="G85" s="84">
        <f t="shared" si="6"/>
        <v>499.92</v>
      </c>
      <c r="H85" s="84">
        <f>VLOOKUP(C:C,研究生理论课工作量!C:E,3,FALSE)</f>
        <v>0</v>
      </c>
      <c r="I85" s="83"/>
      <c r="J85" s="123">
        <f t="shared" si="7"/>
        <v>499.92</v>
      </c>
      <c r="K85" s="124">
        <f t="shared" si="8"/>
        <v>71.721821872859763</v>
      </c>
      <c r="L85" s="125">
        <v>71.721821872859763</v>
      </c>
    </row>
    <row r="86" spans="1:12">
      <c r="A86" s="83" t="s">
        <v>328</v>
      </c>
      <c r="B86" s="83">
        <v>12</v>
      </c>
      <c r="C86" s="83" t="s">
        <v>202</v>
      </c>
      <c r="D86" s="85">
        <v>240.32999999999998</v>
      </c>
      <c r="E86" s="86">
        <v>0</v>
      </c>
      <c r="F86" s="86">
        <v>0</v>
      </c>
      <c r="G86" s="84">
        <f t="shared" si="6"/>
        <v>240.32999999999998</v>
      </c>
      <c r="H86" s="84">
        <f>VLOOKUP(C:C,研究生理论课工作量!C:E,3,FALSE)</f>
        <v>0</v>
      </c>
      <c r="I86" s="83"/>
      <c r="J86" s="123">
        <f t="shared" si="7"/>
        <v>240.32999999999998</v>
      </c>
      <c r="K86" s="124">
        <f t="shared" si="8"/>
        <v>34.479327593823783</v>
      </c>
      <c r="L86" s="125">
        <v>34.479327593823783</v>
      </c>
    </row>
    <row r="87" spans="1:12">
      <c r="A87" s="83" t="s">
        <v>328</v>
      </c>
      <c r="B87" s="83">
        <v>13</v>
      </c>
      <c r="C87" s="83" t="s">
        <v>253</v>
      </c>
      <c r="D87" s="85">
        <v>174.488</v>
      </c>
      <c r="E87" s="86">
        <v>0</v>
      </c>
      <c r="F87" s="86">
        <v>0</v>
      </c>
      <c r="G87" s="84">
        <f t="shared" si="6"/>
        <v>174.488</v>
      </c>
      <c r="H87" s="84">
        <f>VLOOKUP(C:C,研究生理论课工作量!C:E,3,FALSE)</f>
        <v>0</v>
      </c>
      <c r="I87" s="83"/>
      <c r="J87" s="123">
        <f t="shared" si="7"/>
        <v>174.488</v>
      </c>
      <c r="K87" s="124">
        <f t="shared" si="8"/>
        <v>25.033199821874607</v>
      </c>
      <c r="L87" s="125">
        <v>25.033199821874607</v>
      </c>
    </row>
    <row r="88" spans="1:12">
      <c r="A88" s="83" t="s">
        <v>328</v>
      </c>
      <c r="B88" s="83">
        <v>14</v>
      </c>
      <c r="C88" s="83" t="s">
        <v>275</v>
      </c>
      <c r="D88" s="85">
        <v>24</v>
      </c>
      <c r="E88" s="86">
        <v>0</v>
      </c>
      <c r="F88" s="86">
        <v>0</v>
      </c>
      <c r="G88" s="84">
        <f t="shared" si="6"/>
        <v>24</v>
      </c>
      <c r="H88" s="84">
        <f>VLOOKUP(C:C,研究生理论课工作量!C:E,3,FALSE)</f>
        <v>49.08</v>
      </c>
      <c r="I88" s="83"/>
      <c r="J88" s="123">
        <f t="shared" si="7"/>
        <v>73.08</v>
      </c>
      <c r="K88" s="124">
        <f t="shared" si="8"/>
        <v>10.48453901117897</v>
      </c>
      <c r="L88" s="125">
        <v>10.48453901117897</v>
      </c>
    </row>
    <row r="89" spans="1:12">
      <c r="A89" s="83" t="s">
        <v>328</v>
      </c>
      <c r="B89" s="83">
        <v>15</v>
      </c>
      <c r="C89" s="83" t="s">
        <v>291</v>
      </c>
      <c r="D89" s="85">
        <v>64</v>
      </c>
      <c r="E89" s="86">
        <v>0</v>
      </c>
      <c r="F89" s="86">
        <v>0</v>
      </c>
      <c r="G89" s="84">
        <f t="shared" si="6"/>
        <v>64</v>
      </c>
      <c r="H89" s="84">
        <f>VLOOKUP(C:C,研究生理论课工作量!C:E,3,FALSE)</f>
        <v>0</v>
      </c>
      <c r="I89" s="83"/>
      <c r="J89" s="123">
        <f t="shared" si="7"/>
        <v>64</v>
      </c>
      <c r="K89" s="124">
        <f t="shared" si="8"/>
        <v>9.1818622976936801</v>
      </c>
      <c r="L89" s="125">
        <v>9.1818622976936801</v>
      </c>
    </row>
    <row r="90" spans="1:12">
      <c r="A90" s="83" t="s">
        <v>328</v>
      </c>
      <c r="B90" s="83">
        <v>16</v>
      </c>
      <c r="C90" s="83" t="s">
        <v>286</v>
      </c>
      <c r="D90" s="85">
        <v>139.18300000000002</v>
      </c>
      <c r="E90" s="86">
        <v>0</v>
      </c>
      <c r="F90" s="86">
        <v>0</v>
      </c>
      <c r="G90" s="84">
        <f t="shared" si="6"/>
        <v>139.18300000000002</v>
      </c>
      <c r="H90" s="84">
        <f>VLOOKUP(C:C,研究生理论课工作量!C:E,3,FALSE)</f>
        <v>0</v>
      </c>
      <c r="I90" s="83"/>
      <c r="J90" s="123">
        <f t="shared" si="7"/>
        <v>139.18300000000002</v>
      </c>
      <c r="K90" s="124">
        <f t="shared" si="8"/>
        <v>19.968111565310931</v>
      </c>
      <c r="L90" s="125">
        <v>19.968111565310931</v>
      </c>
    </row>
    <row r="91" spans="1:12">
      <c r="A91" s="83" t="s">
        <v>328</v>
      </c>
      <c r="B91" s="83">
        <v>17</v>
      </c>
      <c r="C91" s="83" t="s">
        <v>285</v>
      </c>
      <c r="D91" s="85">
        <v>0</v>
      </c>
      <c r="E91" s="86">
        <v>0</v>
      </c>
      <c r="F91" s="86">
        <v>0</v>
      </c>
      <c r="G91" s="84">
        <f t="shared" si="6"/>
        <v>0</v>
      </c>
      <c r="H91" s="84">
        <f>VLOOKUP(C:C,研究生理论课工作量!C:E,3,FALSE)</f>
        <v>0</v>
      </c>
      <c r="I91" s="83"/>
      <c r="J91" s="123">
        <f t="shared" si="7"/>
        <v>0</v>
      </c>
      <c r="K91" s="124">
        <f t="shared" si="8"/>
        <v>0</v>
      </c>
      <c r="L91" s="125">
        <v>0</v>
      </c>
    </row>
    <row r="92" spans="1:12">
      <c r="A92" s="83" t="s">
        <v>329</v>
      </c>
      <c r="B92" s="83">
        <v>1</v>
      </c>
      <c r="C92" s="83" t="s">
        <v>25</v>
      </c>
      <c r="D92" s="85">
        <v>294.94799999999998</v>
      </c>
      <c r="E92" s="86">
        <v>6.66</v>
      </c>
      <c r="F92" s="86">
        <v>0.5</v>
      </c>
      <c r="G92" s="84">
        <f t="shared" si="6"/>
        <v>1010.948</v>
      </c>
      <c r="H92" s="84">
        <f>VLOOKUP(C:C,研究生理论课工作量!C:E,3,FALSE)</f>
        <v>67.44</v>
      </c>
      <c r="I92" s="83"/>
      <c r="J92" s="123">
        <f t="shared" si="7"/>
        <v>1078.3879999999999</v>
      </c>
      <c r="K92" s="124">
        <f t="shared" si="8"/>
        <v>154.71265811695767</v>
      </c>
      <c r="L92" s="125">
        <v>100</v>
      </c>
    </row>
    <row r="93" spans="1:12">
      <c r="A93" s="83" t="s">
        <v>329</v>
      </c>
      <c r="B93" s="83">
        <v>2</v>
      </c>
      <c r="C93" s="83" t="s">
        <v>95</v>
      </c>
      <c r="D93" s="85">
        <v>401.06666666666666</v>
      </c>
      <c r="E93" s="86">
        <v>0.75</v>
      </c>
      <c r="F93" s="86">
        <v>2.1</v>
      </c>
      <c r="G93" s="84">
        <f t="shared" si="6"/>
        <v>686.06666666666661</v>
      </c>
      <c r="H93" s="84">
        <f>VLOOKUP(C:C,研究生理论课工作量!C:E,3,FALSE)</f>
        <v>104.08320000000001</v>
      </c>
      <c r="I93" s="83">
        <v>209</v>
      </c>
      <c r="J93" s="123">
        <f t="shared" si="7"/>
        <v>999.14986666666664</v>
      </c>
      <c r="K93" s="124">
        <f t="shared" si="8"/>
        <v>143.34463266394272</v>
      </c>
      <c r="L93" s="125">
        <v>100</v>
      </c>
    </row>
    <row r="94" spans="1:12">
      <c r="A94" s="83" t="s">
        <v>329</v>
      </c>
      <c r="B94" s="83">
        <v>3</v>
      </c>
      <c r="C94" s="83" t="s">
        <v>29</v>
      </c>
      <c r="D94" s="85">
        <v>945.48900000000003</v>
      </c>
      <c r="E94" s="86">
        <v>9</v>
      </c>
      <c r="F94" s="86">
        <v>0.6</v>
      </c>
      <c r="G94" s="84">
        <f t="shared" si="6"/>
        <v>1905.489</v>
      </c>
      <c r="H94" s="84">
        <f>VLOOKUP(C:C,研究生理论课工作量!C:E,3,FALSE)</f>
        <v>0</v>
      </c>
      <c r="I94" s="83"/>
      <c r="J94" s="123">
        <f t="shared" si="7"/>
        <v>1905.489</v>
      </c>
      <c r="K94" s="124">
        <f t="shared" si="8"/>
        <v>273.37402512140676</v>
      </c>
      <c r="L94" s="125">
        <v>100</v>
      </c>
    </row>
    <row r="95" spans="1:12">
      <c r="A95" s="83" t="s">
        <v>329</v>
      </c>
      <c r="B95" s="83">
        <v>4</v>
      </c>
      <c r="C95" s="83" t="s">
        <v>137</v>
      </c>
      <c r="D95" s="85">
        <v>418.29333333333335</v>
      </c>
      <c r="E95" s="86">
        <v>0</v>
      </c>
      <c r="F95" s="86">
        <v>0.4</v>
      </c>
      <c r="G95" s="84">
        <f t="shared" si="6"/>
        <v>458.29333333333335</v>
      </c>
      <c r="H95" s="84">
        <f>VLOOKUP(C:C,研究生理论课工作量!C:E,3,FALSE)</f>
        <v>0</v>
      </c>
      <c r="I95" s="83"/>
      <c r="J95" s="123">
        <f t="shared" si="7"/>
        <v>458.29333333333335</v>
      </c>
      <c r="K95" s="124">
        <f t="shared" si="8"/>
        <v>65.749785603401492</v>
      </c>
      <c r="L95" s="125">
        <v>65.749785603401492</v>
      </c>
    </row>
    <row r="96" spans="1:12">
      <c r="A96" s="83" t="s">
        <v>329</v>
      </c>
      <c r="B96" s="83">
        <v>5</v>
      </c>
      <c r="C96" s="83" t="s">
        <v>182</v>
      </c>
      <c r="D96" s="85">
        <v>489.28533333333337</v>
      </c>
      <c r="E96" s="86">
        <v>2.5</v>
      </c>
      <c r="F96" s="86">
        <v>0</v>
      </c>
      <c r="G96" s="84">
        <f t="shared" si="6"/>
        <v>739.28533333333337</v>
      </c>
      <c r="H96" s="84">
        <f>VLOOKUP(C:C,研究生理论课工作量!C:E,3,FALSE)</f>
        <v>0</v>
      </c>
      <c r="I96" s="83"/>
      <c r="J96" s="123">
        <f t="shared" si="7"/>
        <v>739.28533333333337</v>
      </c>
      <c r="K96" s="124">
        <f t="shared" si="8"/>
        <v>106.0627520214256</v>
      </c>
      <c r="L96" s="125">
        <v>100</v>
      </c>
    </row>
    <row r="97" spans="1:12">
      <c r="A97" s="83" t="s">
        <v>329</v>
      </c>
      <c r="B97" s="83">
        <v>6</v>
      </c>
      <c r="C97" s="83" t="s">
        <v>63</v>
      </c>
      <c r="D97" s="85">
        <v>346.08550000000002</v>
      </c>
      <c r="E97" s="86">
        <v>0</v>
      </c>
      <c r="F97" s="86">
        <v>2.5</v>
      </c>
      <c r="G97" s="84">
        <f t="shared" si="6"/>
        <v>596.08550000000002</v>
      </c>
      <c r="H97" s="84">
        <f>VLOOKUP(C:C,研究生理论课工作量!C:E,3,FALSE)</f>
        <v>0</v>
      </c>
      <c r="I97" s="83"/>
      <c r="J97" s="123">
        <f t="shared" si="7"/>
        <v>596.08550000000002</v>
      </c>
      <c r="K97" s="124">
        <f t="shared" si="8"/>
        <v>85.518359041435716</v>
      </c>
      <c r="L97" s="125">
        <v>85.518359041435716</v>
      </c>
    </row>
    <row r="98" spans="1:12">
      <c r="A98" s="83" t="s">
        <v>329</v>
      </c>
      <c r="B98" s="83">
        <v>7</v>
      </c>
      <c r="C98" s="83" t="s">
        <v>31</v>
      </c>
      <c r="D98" s="85">
        <v>556.78549999999996</v>
      </c>
      <c r="E98" s="86">
        <v>0</v>
      </c>
      <c r="F98" s="86">
        <v>0</v>
      </c>
      <c r="G98" s="84">
        <f t="shared" si="6"/>
        <v>556.78549999999996</v>
      </c>
      <c r="H98" s="84">
        <f>VLOOKUP(C:C,研究生理论课工作量!C:E,3,FALSE)</f>
        <v>0</v>
      </c>
      <c r="I98" s="83"/>
      <c r="J98" s="123">
        <f t="shared" si="7"/>
        <v>556.78549999999996</v>
      </c>
      <c r="K98" s="124">
        <f t="shared" si="8"/>
        <v>79.880121724258188</v>
      </c>
      <c r="L98" s="125">
        <v>79.880121724258188</v>
      </c>
    </row>
    <row r="99" spans="1:12">
      <c r="A99" s="83" t="s">
        <v>330</v>
      </c>
      <c r="B99" s="83">
        <v>1</v>
      </c>
      <c r="C99" s="83" t="s">
        <v>273</v>
      </c>
      <c r="D99" s="85">
        <v>0</v>
      </c>
      <c r="E99" s="86">
        <v>0</v>
      </c>
      <c r="F99" s="86">
        <v>0</v>
      </c>
      <c r="G99" s="84">
        <f t="shared" ref="G99:G130" si="9">D99+E99*100+F99*100</f>
        <v>0</v>
      </c>
      <c r="H99" s="84">
        <f>VLOOKUP(C:C,研究生理论课工作量!C:E,3,FALSE)</f>
        <v>0</v>
      </c>
      <c r="I99" s="83"/>
      <c r="J99" s="123">
        <f t="shared" ref="J99:J130" si="10">SUM(G99:I99)</f>
        <v>0</v>
      </c>
      <c r="K99" s="124">
        <f t="shared" ref="K99:K130" si="11">J99/$N$3*60</f>
        <v>0</v>
      </c>
      <c r="L99" s="125">
        <v>0</v>
      </c>
    </row>
    <row r="100" spans="1:12">
      <c r="A100" s="83" t="s">
        <v>330</v>
      </c>
      <c r="B100" s="83">
        <v>2</v>
      </c>
      <c r="C100" s="83" t="s">
        <v>82</v>
      </c>
      <c r="D100" s="85">
        <v>279.3</v>
      </c>
      <c r="E100" s="86">
        <v>0.2</v>
      </c>
      <c r="F100" s="86">
        <v>0</v>
      </c>
      <c r="G100" s="84">
        <f t="shared" si="9"/>
        <v>299.3</v>
      </c>
      <c r="H100" s="84">
        <f>VLOOKUP(C:C,研究生理论课工作量!C:E,3,FALSE)</f>
        <v>0</v>
      </c>
      <c r="I100" s="83"/>
      <c r="J100" s="123">
        <f t="shared" si="10"/>
        <v>299.3</v>
      </c>
      <c r="K100" s="124">
        <f t="shared" si="11"/>
        <v>42.939552901558102</v>
      </c>
      <c r="L100" s="125">
        <v>42.939552901558102</v>
      </c>
    </row>
    <row r="101" spans="1:12">
      <c r="A101" s="83" t="s">
        <v>330</v>
      </c>
      <c r="B101" s="83">
        <v>3</v>
      </c>
      <c r="C101" s="83" t="s">
        <v>122</v>
      </c>
      <c r="D101" s="85">
        <v>487.69599999999997</v>
      </c>
      <c r="E101" s="86">
        <v>0.1</v>
      </c>
      <c r="F101" s="86">
        <v>0</v>
      </c>
      <c r="G101" s="84">
        <f t="shared" si="9"/>
        <v>497.69599999999997</v>
      </c>
      <c r="H101" s="84">
        <f>VLOOKUP(C:C,研究生理论课工作量!C:E,3,FALSE)</f>
        <v>0</v>
      </c>
      <c r="I101" s="83"/>
      <c r="J101" s="123">
        <f t="shared" si="10"/>
        <v>497.69599999999997</v>
      </c>
      <c r="K101" s="124">
        <f t="shared" si="11"/>
        <v>71.402752158014891</v>
      </c>
      <c r="L101" s="125">
        <v>71.402752158014891</v>
      </c>
    </row>
    <row r="102" spans="1:12">
      <c r="A102" s="83" t="s">
        <v>330</v>
      </c>
      <c r="B102" s="83">
        <v>4</v>
      </c>
      <c r="C102" s="83" t="s">
        <v>147</v>
      </c>
      <c r="D102" s="85">
        <v>519</v>
      </c>
      <c r="E102" s="86">
        <v>0.2</v>
      </c>
      <c r="F102" s="86">
        <v>0</v>
      </c>
      <c r="G102" s="84">
        <f t="shared" si="9"/>
        <v>539</v>
      </c>
      <c r="H102" s="84">
        <f>VLOOKUP(C:C,研究生理论课工作量!C:E,3,FALSE)</f>
        <v>0</v>
      </c>
      <c r="I102" s="83"/>
      <c r="J102" s="123">
        <f t="shared" si="10"/>
        <v>539</v>
      </c>
      <c r="K102" s="124">
        <f t="shared" si="11"/>
        <v>77.328496538388961</v>
      </c>
      <c r="L102" s="125">
        <v>77.328496538388961</v>
      </c>
    </row>
    <row r="103" spans="1:12">
      <c r="A103" s="83" t="s">
        <v>330</v>
      </c>
      <c r="B103" s="83">
        <v>5</v>
      </c>
      <c r="C103" s="83" t="s">
        <v>130</v>
      </c>
      <c r="D103" s="85">
        <v>150.96400000000003</v>
      </c>
      <c r="E103" s="86">
        <v>0.1</v>
      </c>
      <c r="F103" s="86">
        <v>0.5</v>
      </c>
      <c r="G103" s="84">
        <f t="shared" si="9"/>
        <v>210.96400000000003</v>
      </c>
      <c r="H103" s="84">
        <f>VLOOKUP(C:C,研究生理论课工作量!C:E,3,FALSE)</f>
        <v>92.289599999999993</v>
      </c>
      <c r="I103" s="83"/>
      <c r="J103" s="123">
        <f t="shared" si="10"/>
        <v>303.25360000000001</v>
      </c>
      <c r="K103" s="124">
        <f t="shared" si="11"/>
        <v>43.506762444998131</v>
      </c>
      <c r="L103" s="125">
        <v>43.506762444998131</v>
      </c>
    </row>
    <row r="104" spans="1:12">
      <c r="A104" s="83" t="s">
        <v>330</v>
      </c>
      <c r="B104" s="83">
        <v>6</v>
      </c>
      <c r="C104" s="83" t="s">
        <v>183</v>
      </c>
      <c r="D104" s="85">
        <v>415</v>
      </c>
      <c r="E104" s="86">
        <v>0.1</v>
      </c>
      <c r="F104" s="86">
        <v>0</v>
      </c>
      <c r="G104" s="84">
        <f t="shared" si="9"/>
        <v>425</v>
      </c>
      <c r="H104" s="84">
        <f>VLOOKUP(C:C,研究生理论课工作量!C:E,3,FALSE)</f>
        <v>0</v>
      </c>
      <c r="I104" s="83"/>
      <c r="J104" s="123">
        <f t="shared" si="10"/>
        <v>425</v>
      </c>
      <c r="K104" s="124">
        <f t="shared" si="11"/>
        <v>60.973304320622091</v>
      </c>
      <c r="L104" s="125">
        <v>60.973304320622091</v>
      </c>
    </row>
    <row r="105" spans="1:12">
      <c r="A105" s="83" t="s">
        <v>330</v>
      </c>
      <c r="B105" s="83">
        <v>7</v>
      </c>
      <c r="C105" s="83" t="s">
        <v>290</v>
      </c>
      <c r="D105" s="85">
        <v>394</v>
      </c>
      <c r="E105" s="86">
        <v>0.1</v>
      </c>
      <c r="F105" s="86">
        <v>0</v>
      </c>
      <c r="G105" s="84">
        <f t="shared" si="9"/>
        <v>404</v>
      </c>
      <c r="H105" s="84">
        <f>VLOOKUP(C:C,研究生理论课工作量!C:E,3,FALSE)</f>
        <v>0</v>
      </c>
      <c r="I105" s="83"/>
      <c r="J105" s="123">
        <f t="shared" si="10"/>
        <v>404</v>
      </c>
      <c r="K105" s="124">
        <f t="shared" si="11"/>
        <v>57.960505754191352</v>
      </c>
      <c r="L105" s="125">
        <v>57.960505754191352</v>
      </c>
    </row>
    <row r="106" spans="1:12">
      <c r="A106" s="83" t="s">
        <v>330</v>
      </c>
      <c r="B106" s="83">
        <v>8</v>
      </c>
      <c r="C106" s="83" t="s">
        <v>125</v>
      </c>
      <c r="D106" s="85">
        <v>439.16</v>
      </c>
      <c r="E106" s="86">
        <v>0.1</v>
      </c>
      <c r="F106" s="86">
        <v>0</v>
      </c>
      <c r="G106" s="84">
        <f t="shared" si="9"/>
        <v>449.16</v>
      </c>
      <c r="H106" s="84">
        <f>VLOOKUP(C:C,研究生理论课工作量!C:E,3,FALSE)</f>
        <v>0</v>
      </c>
      <c r="I106" s="83"/>
      <c r="J106" s="123">
        <f t="shared" si="10"/>
        <v>449.16</v>
      </c>
      <c r="K106" s="124">
        <f t="shared" si="11"/>
        <v>64.439457338001461</v>
      </c>
      <c r="L106" s="125">
        <v>64.439457338001461</v>
      </c>
    </row>
    <row r="107" spans="1:12">
      <c r="A107" s="83" t="s">
        <v>331</v>
      </c>
      <c r="B107" s="83">
        <v>1</v>
      </c>
      <c r="C107" s="83" t="s">
        <v>42</v>
      </c>
      <c r="D107" s="85">
        <v>74</v>
      </c>
      <c r="E107" s="86">
        <v>6.2</v>
      </c>
      <c r="F107" s="86">
        <v>0</v>
      </c>
      <c r="G107" s="84">
        <f t="shared" si="9"/>
        <v>694</v>
      </c>
      <c r="H107" s="84">
        <f>VLOOKUP(C:C,研究生理论课工作量!C:E,3,FALSE)</f>
        <v>207.5736</v>
      </c>
      <c r="I107" s="83"/>
      <c r="J107" s="123">
        <f t="shared" si="10"/>
        <v>901.57359999999994</v>
      </c>
      <c r="K107" s="124">
        <f t="shared" si="11"/>
        <v>129.34569760056192</v>
      </c>
      <c r="L107" s="125">
        <v>100</v>
      </c>
    </row>
    <row r="108" spans="1:12">
      <c r="A108" s="83" t="s">
        <v>331</v>
      </c>
      <c r="B108" s="83">
        <v>2</v>
      </c>
      <c r="C108" s="83" t="s">
        <v>272</v>
      </c>
      <c r="D108" s="85">
        <v>0</v>
      </c>
      <c r="E108" s="86">
        <v>0</v>
      </c>
      <c r="F108" s="86">
        <v>0</v>
      </c>
      <c r="G108" s="84">
        <f t="shared" si="9"/>
        <v>0</v>
      </c>
      <c r="H108" s="84">
        <f>VLOOKUP(C:C,研究生理论课工作量!C:E,3,FALSE)</f>
        <v>0</v>
      </c>
      <c r="I108" s="83"/>
      <c r="J108" s="123">
        <f t="shared" si="10"/>
        <v>0</v>
      </c>
      <c r="K108" s="124">
        <f t="shared" si="11"/>
        <v>0</v>
      </c>
      <c r="L108" s="125">
        <v>0</v>
      </c>
    </row>
    <row r="109" spans="1:12">
      <c r="A109" s="83" t="s">
        <v>331</v>
      </c>
      <c r="B109" s="83">
        <v>3</v>
      </c>
      <c r="C109" s="83" t="s">
        <v>262</v>
      </c>
      <c r="D109" s="85">
        <v>0</v>
      </c>
      <c r="E109" s="86">
        <v>0</v>
      </c>
      <c r="F109" s="86">
        <v>0</v>
      </c>
      <c r="G109" s="84">
        <f t="shared" si="9"/>
        <v>0</v>
      </c>
      <c r="H109" s="84">
        <f>VLOOKUP(C:C,研究生理论课工作量!C:E,3,FALSE)</f>
        <v>0</v>
      </c>
      <c r="I109" s="83"/>
      <c r="J109" s="123">
        <f t="shared" si="10"/>
        <v>0</v>
      </c>
      <c r="K109" s="124">
        <f t="shared" si="11"/>
        <v>0</v>
      </c>
      <c r="L109" s="125">
        <v>0</v>
      </c>
    </row>
    <row r="110" spans="1:12">
      <c r="A110" s="83" t="s">
        <v>331</v>
      </c>
      <c r="B110" s="83">
        <v>4</v>
      </c>
      <c r="C110" s="83" t="s">
        <v>12</v>
      </c>
      <c r="D110" s="85">
        <v>271</v>
      </c>
      <c r="E110" s="86">
        <v>3.35</v>
      </c>
      <c r="F110" s="86">
        <v>0</v>
      </c>
      <c r="G110" s="84">
        <f t="shared" si="9"/>
        <v>606</v>
      </c>
      <c r="H110" s="84">
        <f>VLOOKUP(C:C,研究生理论课工作量!C:E,3,FALSE)</f>
        <v>119.80800000000001</v>
      </c>
      <c r="I110" s="83"/>
      <c r="J110" s="123">
        <f t="shared" si="10"/>
        <v>725.80799999999999</v>
      </c>
      <c r="K110" s="124">
        <f t="shared" si="11"/>
        <v>104.1292048525696</v>
      </c>
      <c r="L110" s="125">
        <v>100</v>
      </c>
    </row>
    <row r="111" spans="1:12">
      <c r="A111" s="83" t="s">
        <v>331</v>
      </c>
      <c r="B111" s="83">
        <v>5</v>
      </c>
      <c r="C111" s="83" t="s">
        <v>105</v>
      </c>
      <c r="D111" s="85">
        <v>656.00400000000002</v>
      </c>
      <c r="E111" s="86">
        <v>5.0999999999999996</v>
      </c>
      <c r="F111" s="86">
        <v>0</v>
      </c>
      <c r="G111" s="84">
        <f t="shared" si="9"/>
        <v>1166.0039999999999</v>
      </c>
      <c r="H111" s="84">
        <f>VLOOKUP(C:C,研究生理论课工作量!C:E,3,FALSE)</f>
        <v>0</v>
      </c>
      <c r="I111" s="83"/>
      <c r="J111" s="123">
        <f t="shared" si="10"/>
        <v>1166.0039999999999</v>
      </c>
      <c r="K111" s="124">
        <f t="shared" si="11"/>
        <v>167.28262760250033</v>
      </c>
      <c r="L111" s="125">
        <v>100</v>
      </c>
    </row>
    <row r="112" spans="1:12">
      <c r="A112" s="83" t="s">
        <v>331</v>
      </c>
      <c r="B112" s="83">
        <v>6</v>
      </c>
      <c r="C112" s="83" t="s">
        <v>66</v>
      </c>
      <c r="D112" s="85">
        <v>350.4</v>
      </c>
      <c r="E112" s="86">
        <v>0.1</v>
      </c>
      <c r="F112" s="86">
        <v>2.25</v>
      </c>
      <c r="G112" s="84">
        <f t="shared" si="9"/>
        <v>585.4</v>
      </c>
      <c r="H112" s="84">
        <f>VLOOKUP(C:C,研究生理论课工作量!C:E,3,FALSE)</f>
        <v>0</v>
      </c>
      <c r="I112" s="83"/>
      <c r="J112" s="123">
        <f t="shared" si="10"/>
        <v>585.4</v>
      </c>
      <c r="K112" s="124">
        <f t="shared" si="11"/>
        <v>83.985346704216866</v>
      </c>
      <c r="L112" s="125">
        <v>83.985346704216866</v>
      </c>
    </row>
    <row r="113" spans="1:12">
      <c r="A113" s="83" t="s">
        <v>331</v>
      </c>
      <c r="B113" s="83">
        <v>7</v>
      </c>
      <c r="C113" s="83" t="s">
        <v>120</v>
      </c>
      <c r="D113" s="85">
        <v>585.39475000000004</v>
      </c>
      <c r="E113" s="86">
        <v>3.35</v>
      </c>
      <c r="F113" s="86">
        <v>0.5</v>
      </c>
      <c r="G113" s="84">
        <f t="shared" si="9"/>
        <v>970.39475000000004</v>
      </c>
      <c r="H113" s="84">
        <f>VLOOKUP(C:C,研究生理论课工作量!C:E,3,FALSE)</f>
        <v>0</v>
      </c>
      <c r="I113" s="83"/>
      <c r="J113" s="123">
        <f t="shared" si="10"/>
        <v>970.39475000000004</v>
      </c>
      <c r="K113" s="124">
        <f t="shared" si="11"/>
        <v>139.21923388913882</v>
      </c>
      <c r="L113" s="125">
        <v>100</v>
      </c>
    </row>
    <row r="114" spans="1:12">
      <c r="A114" s="83" t="s">
        <v>331</v>
      </c>
      <c r="B114" s="83">
        <v>8</v>
      </c>
      <c r="C114" s="83" t="s">
        <v>250</v>
      </c>
      <c r="D114" s="85">
        <v>0</v>
      </c>
      <c r="E114" s="86">
        <v>0</v>
      </c>
      <c r="F114" s="86">
        <v>0</v>
      </c>
      <c r="G114" s="84">
        <f t="shared" si="9"/>
        <v>0</v>
      </c>
      <c r="H114" s="84">
        <f>VLOOKUP(C:C,研究生理论课工作量!C:E,3,FALSE)</f>
        <v>0</v>
      </c>
      <c r="I114" s="83"/>
      <c r="J114" s="123">
        <f t="shared" si="10"/>
        <v>0</v>
      </c>
      <c r="K114" s="124">
        <f t="shared" si="11"/>
        <v>0</v>
      </c>
      <c r="L114" s="125">
        <v>0</v>
      </c>
    </row>
    <row r="115" spans="1:12">
      <c r="A115" s="83" t="s">
        <v>332</v>
      </c>
      <c r="B115" s="83">
        <v>1</v>
      </c>
      <c r="C115" s="83" t="s">
        <v>114</v>
      </c>
      <c r="D115" s="85">
        <v>295.11900000000003</v>
      </c>
      <c r="E115" s="86">
        <v>0.1</v>
      </c>
      <c r="F115" s="86">
        <v>0</v>
      </c>
      <c r="G115" s="84">
        <f t="shared" si="9"/>
        <v>305.11900000000003</v>
      </c>
      <c r="H115" s="84">
        <f>VLOOKUP(C:C,研究生理论课工作量!C:E,3,FALSE)</f>
        <v>0</v>
      </c>
      <c r="I115" s="83"/>
      <c r="J115" s="123">
        <f t="shared" si="10"/>
        <v>305.11900000000003</v>
      </c>
      <c r="K115" s="124">
        <f t="shared" si="11"/>
        <v>43.774385037656224</v>
      </c>
      <c r="L115" s="125">
        <v>43.774385037656224</v>
      </c>
    </row>
    <row r="116" spans="1:12">
      <c r="A116" s="83" t="s">
        <v>332</v>
      </c>
      <c r="B116" s="83">
        <v>2</v>
      </c>
      <c r="C116" s="83" t="s">
        <v>70</v>
      </c>
      <c r="D116" s="85">
        <v>230.23699999999999</v>
      </c>
      <c r="E116" s="86">
        <v>0.1</v>
      </c>
      <c r="F116" s="86">
        <v>0</v>
      </c>
      <c r="G116" s="84">
        <f t="shared" si="9"/>
        <v>240.23699999999999</v>
      </c>
      <c r="H116" s="84">
        <f>VLOOKUP(C:C,研究生理论课工作量!C:E,3,FALSE)</f>
        <v>0</v>
      </c>
      <c r="I116" s="83"/>
      <c r="J116" s="123">
        <f t="shared" si="10"/>
        <v>240.23699999999999</v>
      </c>
      <c r="K116" s="124">
        <f t="shared" si="11"/>
        <v>34.465985200172447</v>
      </c>
      <c r="L116" s="125">
        <v>34.465985200172447</v>
      </c>
    </row>
    <row r="117" spans="1:12">
      <c r="A117" s="83" t="s">
        <v>332</v>
      </c>
      <c r="B117" s="83">
        <v>3</v>
      </c>
      <c r="C117" s="83" t="s">
        <v>123</v>
      </c>
      <c r="D117" s="85">
        <v>282.46800000000002</v>
      </c>
      <c r="E117" s="86">
        <v>0.1</v>
      </c>
      <c r="F117" s="86">
        <v>0.5</v>
      </c>
      <c r="G117" s="84">
        <f t="shared" si="9"/>
        <v>342.46800000000002</v>
      </c>
      <c r="H117" s="84">
        <f>VLOOKUP(C:C,研究生理论课工作量!C:E,3,FALSE)</f>
        <v>0</v>
      </c>
      <c r="I117" s="83"/>
      <c r="J117" s="123">
        <f t="shared" si="10"/>
        <v>342.46800000000002</v>
      </c>
      <c r="K117" s="124">
        <f t="shared" si="11"/>
        <v>49.132719021352486</v>
      </c>
      <c r="L117" s="125">
        <v>49.132719021352486</v>
      </c>
    </row>
    <row r="118" spans="1:12">
      <c r="A118" s="83" t="s">
        <v>332</v>
      </c>
      <c r="B118" s="83">
        <v>4</v>
      </c>
      <c r="C118" s="83" t="s">
        <v>23</v>
      </c>
      <c r="D118" s="85">
        <v>791.78845000000001</v>
      </c>
      <c r="E118" s="86">
        <v>0.1</v>
      </c>
      <c r="F118" s="86">
        <v>0.5</v>
      </c>
      <c r="G118" s="84">
        <f t="shared" si="9"/>
        <v>851.78845000000001</v>
      </c>
      <c r="H118" s="84">
        <f>VLOOKUP(C:C,研究生理论课工作量!C:E,3,FALSE)</f>
        <v>0</v>
      </c>
      <c r="I118" s="83"/>
      <c r="J118" s="123">
        <f t="shared" si="10"/>
        <v>851.78845000000001</v>
      </c>
      <c r="K118" s="124">
        <f t="shared" si="11"/>
        <v>122.20319147915529</v>
      </c>
      <c r="L118" s="125">
        <v>100</v>
      </c>
    </row>
    <row r="119" spans="1:12">
      <c r="A119" s="83" t="s">
        <v>332</v>
      </c>
      <c r="B119" s="83">
        <v>5</v>
      </c>
      <c r="C119" s="83" t="s">
        <v>287</v>
      </c>
      <c r="D119" s="85">
        <v>0</v>
      </c>
      <c r="E119" s="86">
        <v>0</v>
      </c>
      <c r="F119" s="86">
        <v>0</v>
      </c>
      <c r="G119" s="84">
        <f t="shared" si="9"/>
        <v>0</v>
      </c>
      <c r="H119" s="84">
        <f>VLOOKUP(C:C,研究生理论课工作量!C:E,3,FALSE)</f>
        <v>0</v>
      </c>
      <c r="I119" s="83"/>
      <c r="J119" s="123">
        <f t="shared" si="10"/>
        <v>0</v>
      </c>
      <c r="K119" s="124">
        <f t="shared" si="11"/>
        <v>0</v>
      </c>
      <c r="L119" s="125">
        <v>0</v>
      </c>
    </row>
    <row r="120" spans="1:12">
      <c r="A120" s="83" t="s">
        <v>332</v>
      </c>
      <c r="B120" s="83">
        <v>6</v>
      </c>
      <c r="C120" s="83" t="s">
        <v>300</v>
      </c>
      <c r="D120" s="85">
        <v>30</v>
      </c>
      <c r="E120" s="86">
        <v>0</v>
      </c>
      <c r="F120" s="86">
        <v>0</v>
      </c>
      <c r="G120" s="84">
        <f t="shared" si="9"/>
        <v>30</v>
      </c>
      <c r="H120" s="84">
        <f>VLOOKUP(C:C,研究生理论课工作量!C:E,3,FALSE)</f>
        <v>0</v>
      </c>
      <c r="I120" s="83"/>
      <c r="J120" s="123">
        <f t="shared" si="10"/>
        <v>30</v>
      </c>
      <c r="K120" s="124">
        <f t="shared" si="11"/>
        <v>4.3039979520439129</v>
      </c>
      <c r="L120" s="125">
        <v>4.3039979520439129</v>
      </c>
    </row>
    <row r="121" spans="1:12">
      <c r="A121" s="83" t="s">
        <v>333</v>
      </c>
      <c r="B121" s="83">
        <v>1</v>
      </c>
      <c r="C121" s="83" t="s">
        <v>268</v>
      </c>
      <c r="D121" s="85">
        <v>24</v>
      </c>
      <c r="E121" s="86">
        <v>0</v>
      </c>
      <c r="F121" s="86">
        <v>0</v>
      </c>
      <c r="G121" s="84">
        <f t="shared" si="9"/>
        <v>24</v>
      </c>
      <c r="H121" s="84">
        <f>VLOOKUP(C:C,研究生理论课工作量!C:E,3,FALSE)</f>
        <v>49.8</v>
      </c>
      <c r="I121" s="83"/>
      <c r="J121" s="123">
        <f t="shared" si="10"/>
        <v>73.8</v>
      </c>
      <c r="K121" s="124">
        <f t="shared" si="11"/>
        <v>10.587834962028024</v>
      </c>
      <c r="L121" s="125">
        <v>10.587834962028024</v>
      </c>
    </row>
    <row r="122" spans="1:12">
      <c r="A122" s="83" t="s">
        <v>333</v>
      </c>
      <c r="B122" s="83">
        <v>2</v>
      </c>
      <c r="C122" s="83" t="s">
        <v>334</v>
      </c>
      <c r="D122" s="85">
        <v>3.3000000000000003</v>
      </c>
      <c r="E122" s="86">
        <v>8</v>
      </c>
      <c r="F122" s="86">
        <v>1.3</v>
      </c>
      <c r="G122" s="84">
        <f t="shared" si="9"/>
        <v>933.3</v>
      </c>
      <c r="H122" s="84">
        <f>VLOOKUP(C:C,研究生理论课工作量!C:E,3,FALSE)</f>
        <v>53.3504</v>
      </c>
      <c r="I122" s="83"/>
      <c r="J122" s="123">
        <f t="shared" si="10"/>
        <v>986.65039999999999</v>
      </c>
      <c r="K122" s="124">
        <f t="shared" si="11"/>
        <v>141.55137669944358</v>
      </c>
      <c r="L122" s="125">
        <v>100</v>
      </c>
    </row>
    <row r="123" spans="1:12">
      <c r="A123" s="83" t="s">
        <v>333</v>
      </c>
      <c r="B123" s="83">
        <v>3</v>
      </c>
      <c r="C123" s="83" t="s">
        <v>299</v>
      </c>
      <c r="D123" s="85">
        <v>0</v>
      </c>
      <c r="E123" s="86">
        <v>0</v>
      </c>
      <c r="F123" s="86">
        <v>0</v>
      </c>
      <c r="G123" s="84">
        <f t="shared" si="9"/>
        <v>0</v>
      </c>
      <c r="H123" s="84">
        <f>VLOOKUP(C:C,研究生理论课工作量!C:E,3,FALSE)</f>
        <v>35.755199999999995</v>
      </c>
      <c r="I123" s="83"/>
      <c r="J123" s="123">
        <f t="shared" si="10"/>
        <v>35.755199999999995</v>
      </c>
      <c r="K123" s="124">
        <f t="shared" si="11"/>
        <v>5.1296769191640159</v>
      </c>
      <c r="L123" s="125">
        <v>5.1296769191640159</v>
      </c>
    </row>
    <row r="124" spans="1:12">
      <c r="A124" s="83" t="s">
        <v>333</v>
      </c>
      <c r="B124" s="83">
        <v>4</v>
      </c>
      <c r="C124" s="83" t="s">
        <v>335</v>
      </c>
      <c r="D124" s="85">
        <v>0</v>
      </c>
      <c r="E124" s="86">
        <v>0</v>
      </c>
      <c r="F124" s="86">
        <v>0</v>
      </c>
      <c r="G124" s="84">
        <f t="shared" si="9"/>
        <v>0</v>
      </c>
      <c r="H124" s="84">
        <f>VLOOKUP(C:C,研究生理论课工作量!C:E,3,FALSE)</f>
        <v>0</v>
      </c>
      <c r="I124" s="83"/>
      <c r="J124" s="123">
        <f t="shared" si="10"/>
        <v>0</v>
      </c>
      <c r="K124" s="124">
        <f t="shared" si="11"/>
        <v>0</v>
      </c>
      <c r="L124" s="125">
        <v>0</v>
      </c>
    </row>
    <row r="125" spans="1:12">
      <c r="A125" s="83" t="s">
        <v>333</v>
      </c>
      <c r="B125" s="83">
        <v>5</v>
      </c>
      <c r="C125" s="83" t="s">
        <v>44</v>
      </c>
      <c r="D125" s="85">
        <v>107.18400000000003</v>
      </c>
      <c r="E125" s="86">
        <v>0</v>
      </c>
      <c r="F125" s="86">
        <v>0</v>
      </c>
      <c r="G125" s="84">
        <f t="shared" si="9"/>
        <v>107.18400000000003</v>
      </c>
      <c r="H125" s="84">
        <f>VLOOKUP(C:C,研究生理论课工作量!C:E,3,FALSE)</f>
        <v>91.728000000000009</v>
      </c>
      <c r="I125" s="83"/>
      <c r="J125" s="123">
        <f t="shared" si="10"/>
        <v>198.91200000000003</v>
      </c>
      <c r="K125" s="124">
        <f t="shared" si="11"/>
        <v>28.537228021231961</v>
      </c>
      <c r="L125" s="125">
        <v>28.537228021231961</v>
      </c>
    </row>
    <row r="126" spans="1:12">
      <c r="A126" s="83" t="s">
        <v>333</v>
      </c>
      <c r="B126" s="83">
        <v>6</v>
      </c>
      <c r="C126" s="83" t="s">
        <v>50</v>
      </c>
      <c r="D126" s="85">
        <v>141.136</v>
      </c>
      <c r="E126" s="86">
        <v>3</v>
      </c>
      <c r="F126" s="86">
        <v>0</v>
      </c>
      <c r="G126" s="84">
        <f t="shared" si="9"/>
        <v>441.13599999999997</v>
      </c>
      <c r="H126" s="84">
        <f>VLOOKUP(C:C,研究生理论课工作量!C:E,3,FALSE)</f>
        <v>0</v>
      </c>
      <c r="I126" s="83"/>
      <c r="J126" s="123">
        <f t="shared" si="10"/>
        <v>441.13599999999997</v>
      </c>
      <c r="K126" s="124">
        <f t="shared" si="11"/>
        <v>63.288281352428115</v>
      </c>
      <c r="L126" s="125">
        <v>63.288281352428115</v>
      </c>
    </row>
    <row r="127" spans="1:12">
      <c r="A127" s="83" t="s">
        <v>333</v>
      </c>
      <c r="B127" s="83">
        <v>7</v>
      </c>
      <c r="C127" s="83" t="s">
        <v>75</v>
      </c>
      <c r="D127" s="85">
        <v>314.2</v>
      </c>
      <c r="E127" s="86">
        <v>0</v>
      </c>
      <c r="F127" s="86">
        <v>0</v>
      </c>
      <c r="G127" s="84">
        <f t="shared" si="9"/>
        <v>314.2</v>
      </c>
      <c r="H127" s="84">
        <f>VLOOKUP(C:C,研究生理论课工作量!C:E,3,FALSE)</f>
        <v>98.07</v>
      </c>
      <c r="I127" s="83">
        <v>209</v>
      </c>
      <c r="J127" s="123">
        <f t="shared" si="10"/>
        <v>621.27</v>
      </c>
      <c r="K127" s="124">
        <f t="shared" si="11"/>
        <v>89.131493588877376</v>
      </c>
      <c r="L127" s="125">
        <v>89.131493588877376</v>
      </c>
    </row>
    <row r="128" spans="1:12">
      <c r="A128" s="83" t="s">
        <v>333</v>
      </c>
      <c r="B128" s="83">
        <v>8</v>
      </c>
      <c r="C128" s="83" t="s">
        <v>252</v>
      </c>
      <c r="D128" s="85">
        <v>364.09000000000003</v>
      </c>
      <c r="E128" s="86">
        <v>0</v>
      </c>
      <c r="F128" s="86">
        <v>1.5</v>
      </c>
      <c r="G128" s="84">
        <f t="shared" si="9"/>
        <v>514.09</v>
      </c>
      <c r="H128" s="84">
        <f>VLOOKUP(C:C,研究生理论课工作量!C:E,3,FALSE)</f>
        <v>0</v>
      </c>
      <c r="I128" s="83"/>
      <c r="J128" s="123">
        <f t="shared" si="10"/>
        <v>514.09</v>
      </c>
      <c r="K128" s="124">
        <f t="shared" si="11"/>
        <v>73.754743572208497</v>
      </c>
      <c r="L128" s="125">
        <v>73.754743572208497</v>
      </c>
    </row>
    <row r="129" spans="1:12">
      <c r="A129" s="83" t="s">
        <v>333</v>
      </c>
      <c r="B129" s="83">
        <v>9</v>
      </c>
      <c r="C129" s="83" t="s">
        <v>90</v>
      </c>
      <c r="D129" s="85">
        <v>0</v>
      </c>
      <c r="E129" s="86">
        <v>0</v>
      </c>
      <c r="F129" s="86">
        <v>0</v>
      </c>
      <c r="G129" s="84">
        <f t="shared" si="9"/>
        <v>0</v>
      </c>
      <c r="H129" s="84">
        <f>VLOOKUP(C:C,研究生理论课工作量!C:E,3,FALSE)</f>
        <v>0</v>
      </c>
      <c r="I129" s="83"/>
      <c r="J129" s="123">
        <f t="shared" si="10"/>
        <v>0</v>
      </c>
      <c r="K129" s="124">
        <f t="shared" si="11"/>
        <v>0</v>
      </c>
      <c r="L129" s="125">
        <v>0</v>
      </c>
    </row>
    <row r="130" spans="1:12">
      <c r="A130" s="83" t="s">
        <v>333</v>
      </c>
      <c r="B130" s="83">
        <v>10</v>
      </c>
      <c r="C130" s="83" t="s">
        <v>89</v>
      </c>
      <c r="D130" s="85">
        <v>153.06400000000002</v>
      </c>
      <c r="E130" s="86">
        <v>0</v>
      </c>
      <c r="F130" s="86">
        <v>0</v>
      </c>
      <c r="G130" s="84">
        <f t="shared" si="9"/>
        <v>153.06400000000002</v>
      </c>
      <c r="H130" s="84">
        <f>VLOOKUP(C:C,研究生理论课工作量!C:E,3,FALSE)</f>
        <v>74.64</v>
      </c>
      <c r="I130" s="83"/>
      <c r="J130" s="123">
        <f t="shared" si="10"/>
        <v>227.70400000000001</v>
      </c>
      <c r="K130" s="124">
        <f t="shared" si="11"/>
        <v>32.667918322406905</v>
      </c>
      <c r="L130" s="125">
        <v>32.667918322406905</v>
      </c>
    </row>
    <row r="131" spans="1:12">
      <c r="A131" s="83" t="s">
        <v>333</v>
      </c>
      <c r="B131" s="83">
        <v>11</v>
      </c>
      <c r="C131" s="83" t="s">
        <v>102</v>
      </c>
      <c r="D131" s="85">
        <v>132.80000000000001</v>
      </c>
      <c r="E131" s="86">
        <v>0</v>
      </c>
      <c r="F131" s="86">
        <v>0</v>
      </c>
      <c r="G131" s="84">
        <f t="shared" ref="G131:G162" si="12">D131+E131*100+F131*100</f>
        <v>132.80000000000001</v>
      </c>
      <c r="H131" s="84">
        <f>VLOOKUP(C:C,研究生理论课工作量!C:E,3,FALSE)</f>
        <v>0</v>
      </c>
      <c r="I131" s="83"/>
      <c r="J131" s="123">
        <f t="shared" ref="J131:J162" si="13">SUM(G131:I131)</f>
        <v>132.80000000000001</v>
      </c>
      <c r="K131" s="124">
        <f t="shared" ref="K131:K162" si="14">J131/$N$3*60</f>
        <v>19.052364267714388</v>
      </c>
      <c r="L131" s="125">
        <v>19.052364267714388</v>
      </c>
    </row>
    <row r="132" spans="1:12">
      <c r="A132" s="83" t="s">
        <v>333</v>
      </c>
      <c r="B132" s="83">
        <v>12</v>
      </c>
      <c r="C132" s="83" t="s">
        <v>269</v>
      </c>
      <c r="D132" s="85">
        <v>80</v>
      </c>
      <c r="E132" s="86">
        <v>0</v>
      </c>
      <c r="F132" s="86">
        <v>0</v>
      </c>
      <c r="G132" s="84">
        <f t="shared" si="12"/>
        <v>80</v>
      </c>
      <c r="H132" s="84">
        <f>VLOOKUP(C:C,研究生理论课工作量!C:E,3,FALSE)</f>
        <v>0</v>
      </c>
      <c r="I132" s="83"/>
      <c r="J132" s="123">
        <f t="shared" si="13"/>
        <v>80</v>
      </c>
      <c r="K132" s="124">
        <f t="shared" si="14"/>
        <v>11.477327872117099</v>
      </c>
      <c r="L132" s="125">
        <v>11.477327872117099</v>
      </c>
    </row>
    <row r="133" spans="1:12">
      <c r="A133" s="83" t="s">
        <v>333</v>
      </c>
      <c r="B133" s="83">
        <v>13</v>
      </c>
      <c r="C133" s="83" t="s">
        <v>133</v>
      </c>
      <c r="D133" s="85">
        <v>214.86</v>
      </c>
      <c r="E133" s="86">
        <v>0</v>
      </c>
      <c r="F133" s="86">
        <v>0.5</v>
      </c>
      <c r="G133" s="84">
        <f t="shared" si="12"/>
        <v>264.86</v>
      </c>
      <c r="H133" s="84">
        <f>VLOOKUP(C:C,研究生理论课工作量!C:E,3,FALSE)</f>
        <v>78.655999999999992</v>
      </c>
      <c r="I133" s="83"/>
      <c r="J133" s="123">
        <f t="shared" si="13"/>
        <v>343.51600000000002</v>
      </c>
      <c r="K133" s="124">
        <f t="shared" si="14"/>
        <v>49.28307201647722</v>
      </c>
      <c r="L133" s="125">
        <v>49.28307201647722</v>
      </c>
    </row>
    <row r="134" spans="1:12">
      <c r="A134" s="83" t="s">
        <v>333</v>
      </c>
      <c r="B134" s="83">
        <v>14</v>
      </c>
      <c r="C134" s="83" t="s">
        <v>139</v>
      </c>
      <c r="D134" s="85">
        <v>168.88</v>
      </c>
      <c r="E134" s="86">
        <v>0</v>
      </c>
      <c r="F134" s="86">
        <v>0</v>
      </c>
      <c r="G134" s="84">
        <f t="shared" si="12"/>
        <v>168.88</v>
      </c>
      <c r="H134" s="84">
        <f>VLOOKUP(C:C,研究生理论课工作量!C:E,3,FALSE)</f>
        <v>12.629999999999999</v>
      </c>
      <c r="I134" s="83"/>
      <c r="J134" s="123">
        <f t="shared" si="13"/>
        <v>181.51</v>
      </c>
      <c r="K134" s="124">
        <f t="shared" si="14"/>
        <v>26.040622275849682</v>
      </c>
      <c r="L134" s="125">
        <v>26.040622275849682</v>
      </c>
    </row>
    <row r="135" spans="1:12">
      <c r="A135" s="83" t="s">
        <v>333</v>
      </c>
      <c r="B135" s="83">
        <v>15</v>
      </c>
      <c r="C135" s="83" t="s">
        <v>126</v>
      </c>
      <c r="D135" s="85">
        <v>0</v>
      </c>
      <c r="E135" s="86">
        <v>0</v>
      </c>
      <c r="F135" s="86">
        <v>0</v>
      </c>
      <c r="G135" s="84">
        <f t="shared" si="12"/>
        <v>0</v>
      </c>
      <c r="H135" s="84">
        <f>VLOOKUP(C:C,研究生理论课工作量!C:E,3,FALSE)</f>
        <v>0</v>
      </c>
      <c r="I135" s="83"/>
      <c r="J135" s="123">
        <f t="shared" si="13"/>
        <v>0</v>
      </c>
      <c r="K135" s="124">
        <f t="shared" si="14"/>
        <v>0</v>
      </c>
      <c r="L135" s="125">
        <v>0</v>
      </c>
    </row>
    <row r="136" spans="1:12">
      <c r="A136" s="83" t="s">
        <v>333</v>
      </c>
      <c r="B136" s="83">
        <v>16</v>
      </c>
      <c r="C136" s="83" t="s">
        <v>154</v>
      </c>
      <c r="D136" s="85">
        <v>370.58250000000004</v>
      </c>
      <c r="E136" s="86">
        <v>0</v>
      </c>
      <c r="F136" s="86">
        <v>0</v>
      </c>
      <c r="G136" s="84">
        <f t="shared" si="12"/>
        <v>370.58250000000004</v>
      </c>
      <c r="H136" s="84">
        <f>VLOOKUP(C:C,研究生理论课工作量!C:E,3,FALSE)</f>
        <v>0</v>
      </c>
      <c r="I136" s="83"/>
      <c r="J136" s="123">
        <f t="shared" si="13"/>
        <v>370.58250000000004</v>
      </c>
      <c r="K136" s="124">
        <f t="shared" si="14"/>
        <v>53.166210702110448</v>
      </c>
      <c r="L136" s="125">
        <v>53.166210702110448</v>
      </c>
    </row>
    <row r="137" spans="1:12">
      <c r="A137" s="83" t="s">
        <v>333</v>
      </c>
      <c r="B137" s="83">
        <v>17</v>
      </c>
      <c r="C137" s="83" t="s">
        <v>258</v>
      </c>
      <c r="D137" s="85">
        <v>160</v>
      </c>
      <c r="E137" s="86">
        <v>0</v>
      </c>
      <c r="F137" s="86">
        <v>0</v>
      </c>
      <c r="G137" s="84">
        <f t="shared" si="12"/>
        <v>160</v>
      </c>
      <c r="H137" s="84">
        <f>VLOOKUP(C:C,研究生理论课工作量!C:E,3,FALSE)</f>
        <v>0</v>
      </c>
      <c r="I137" s="83"/>
      <c r="J137" s="123">
        <f t="shared" si="13"/>
        <v>160</v>
      </c>
      <c r="K137" s="124">
        <f t="shared" si="14"/>
        <v>22.954655744234199</v>
      </c>
      <c r="L137" s="125">
        <v>22.954655744234199</v>
      </c>
    </row>
    <row r="138" spans="1:12">
      <c r="A138" s="83" t="s">
        <v>333</v>
      </c>
      <c r="B138" s="83">
        <v>18</v>
      </c>
      <c r="C138" s="83" t="s">
        <v>256</v>
      </c>
      <c r="D138" s="85">
        <v>142.6</v>
      </c>
      <c r="E138" s="86">
        <v>0</v>
      </c>
      <c r="F138" s="86">
        <v>0</v>
      </c>
      <c r="G138" s="84">
        <f t="shared" si="12"/>
        <v>142.6</v>
      </c>
      <c r="H138" s="84">
        <f>VLOOKUP(C:C,研究生理论课工作量!C:E,3,FALSE)</f>
        <v>0</v>
      </c>
      <c r="I138" s="83"/>
      <c r="J138" s="123">
        <f t="shared" si="13"/>
        <v>142.6</v>
      </c>
      <c r="K138" s="124">
        <f t="shared" si="14"/>
        <v>20.458336932048731</v>
      </c>
      <c r="L138" s="125">
        <v>20.458336932048731</v>
      </c>
    </row>
    <row r="139" spans="1:12">
      <c r="A139" s="83" t="s">
        <v>333</v>
      </c>
      <c r="B139" s="83">
        <v>19</v>
      </c>
      <c r="C139" s="83" t="s">
        <v>188</v>
      </c>
      <c r="D139" s="85">
        <v>526.24249999999995</v>
      </c>
      <c r="E139" s="86">
        <v>0</v>
      </c>
      <c r="F139" s="86">
        <v>0</v>
      </c>
      <c r="G139" s="84">
        <f t="shared" si="12"/>
        <v>526.24249999999995</v>
      </c>
      <c r="H139" s="84">
        <f>VLOOKUP(C:C,研究生理论课工作量!C:E,3,FALSE)</f>
        <v>0</v>
      </c>
      <c r="I139" s="83"/>
      <c r="J139" s="123">
        <f t="shared" si="13"/>
        <v>526.24249999999995</v>
      </c>
      <c r="K139" s="124">
        <f t="shared" si="14"/>
        <v>75.49822140928228</v>
      </c>
      <c r="L139" s="125">
        <v>75.49822140928228</v>
      </c>
    </row>
    <row r="140" spans="1:12">
      <c r="A140" s="83" t="s">
        <v>333</v>
      </c>
      <c r="B140" s="83">
        <v>20</v>
      </c>
      <c r="C140" s="83" t="s">
        <v>87</v>
      </c>
      <c r="D140" s="85">
        <v>178.40000000000003</v>
      </c>
      <c r="E140" s="86">
        <v>0</v>
      </c>
      <c r="F140" s="86">
        <v>0</v>
      </c>
      <c r="G140" s="84">
        <f t="shared" si="12"/>
        <v>178.40000000000003</v>
      </c>
      <c r="H140" s="84">
        <f>VLOOKUP(C:C,研究生理论课工作量!C:E,3,FALSE)</f>
        <v>20</v>
      </c>
      <c r="I140" s="83"/>
      <c r="J140" s="123">
        <f t="shared" si="13"/>
        <v>198.40000000000003</v>
      </c>
      <c r="K140" s="124">
        <f t="shared" si="14"/>
        <v>28.463773122850412</v>
      </c>
      <c r="L140" s="125">
        <v>28.463773122850412</v>
      </c>
    </row>
    <row r="141" spans="1:12">
      <c r="A141" s="83" t="s">
        <v>333</v>
      </c>
      <c r="B141" s="83">
        <v>21</v>
      </c>
      <c r="C141" s="83" t="s">
        <v>65</v>
      </c>
      <c r="D141" s="85">
        <v>441.42</v>
      </c>
      <c r="E141" s="86">
        <v>0</v>
      </c>
      <c r="F141" s="86">
        <v>0.8</v>
      </c>
      <c r="G141" s="84">
        <f t="shared" si="12"/>
        <v>521.42000000000007</v>
      </c>
      <c r="H141" s="84">
        <f>VLOOKUP(C:C,研究生理论课工作量!C:E,3,FALSE)</f>
        <v>0</v>
      </c>
      <c r="I141" s="83"/>
      <c r="J141" s="123">
        <f t="shared" si="13"/>
        <v>521.42000000000007</v>
      </c>
      <c r="K141" s="124">
        <f t="shared" si="14"/>
        <v>74.806353738491239</v>
      </c>
      <c r="L141" s="125">
        <v>74.806353738491239</v>
      </c>
    </row>
    <row r="142" spans="1:12">
      <c r="A142" s="83" t="s">
        <v>333</v>
      </c>
      <c r="B142" s="83">
        <v>22</v>
      </c>
      <c r="C142" s="83" t="s">
        <v>145</v>
      </c>
      <c r="D142" s="85">
        <v>237.60000000000002</v>
      </c>
      <c r="E142" s="86">
        <v>0</v>
      </c>
      <c r="F142" s="86">
        <v>0</v>
      </c>
      <c r="G142" s="84">
        <f t="shared" si="12"/>
        <v>237.60000000000002</v>
      </c>
      <c r="H142" s="84">
        <f>VLOOKUP(C:C,研究生理论课工作量!C:E,3,FALSE)</f>
        <v>0</v>
      </c>
      <c r="I142" s="83"/>
      <c r="J142" s="123">
        <f t="shared" si="13"/>
        <v>237.60000000000002</v>
      </c>
      <c r="K142" s="124">
        <f t="shared" si="14"/>
        <v>34.087663780187789</v>
      </c>
      <c r="L142" s="125">
        <v>34.087663780187789</v>
      </c>
    </row>
    <row r="143" spans="1:12">
      <c r="A143" s="83" t="s">
        <v>333</v>
      </c>
      <c r="B143" s="83">
        <v>23</v>
      </c>
      <c r="C143" s="83" t="s">
        <v>156</v>
      </c>
      <c r="D143" s="85">
        <v>209.41374999999999</v>
      </c>
      <c r="E143" s="86">
        <v>0</v>
      </c>
      <c r="F143" s="86">
        <v>0.1</v>
      </c>
      <c r="G143" s="84">
        <f t="shared" si="12"/>
        <v>219.41374999999999</v>
      </c>
      <c r="H143" s="84">
        <f>VLOOKUP(C:C,研究生理论课工作量!C:E,3,FALSE)</f>
        <v>0</v>
      </c>
      <c r="I143" s="83"/>
      <c r="J143" s="123">
        <f t="shared" si="13"/>
        <v>219.41374999999999</v>
      </c>
      <c r="K143" s="124">
        <f t="shared" si="14"/>
        <v>31.478544355009166</v>
      </c>
      <c r="L143" s="125">
        <v>31.478544355009166</v>
      </c>
    </row>
    <row r="144" spans="1:12">
      <c r="A144" s="83" t="s">
        <v>333</v>
      </c>
      <c r="B144" s="83">
        <v>24</v>
      </c>
      <c r="C144" s="83" t="s">
        <v>257</v>
      </c>
      <c r="D144" s="85">
        <v>365.4</v>
      </c>
      <c r="E144" s="86">
        <v>0</v>
      </c>
      <c r="F144" s="86">
        <v>0</v>
      </c>
      <c r="G144" s="84">
        <f t="shared" si="12"/>
        <v>365.4</v>
      </c>
      <c r="H144" s="84">
        <f>VLOOKUP(C:C,研究生理论课工作量!C:E,3,FALSE)</f>
        <v>0</v>
      </c>
      <c r="I144" s="83"/>
      <c r="J144" s="123">
        <f t="shared" si="13"/>
        <v>365.4</v>
      </c>
      <c r="K144" s="124">
        <f t="shared" si="14"/>
        <v>52.422695055894849</v>
      </c>
      <c r="L144" s="125">
        <v>52.422695055894849</v>
      </c>
    </row>
    <row r="145" spans="1:12">
      <c r="A145" s="83" t="s">
        <v>333</v>
      </c>
      <c r="B145" s="83">
        <v>25</v>
      </c>
      <c r="C145" s="83" t="s">
        <v>56</v>
      </c>
      <c r="D145" s="85">
        <v>481.67</v>
      </c>
      <c r="E145" s="86">
        <v>0</v>
      </c>
      <c r="F145" s="86">
        <v>0</v>
      </c>
      <c r="G145" s="84">
        <f t="shared" si="12"/>
        <v>481.67</v>
      </c>
      <c r="H145" s="84">
        <f>VLOOKUP(C:C,研究生理论课工作量!C:E,3,FALSE)</f>
        <v>0</v>
      </c>
      <c r="I145" s="83"/>
      <c r="J145" s="123">
        <f t="shared" si="13"/>
        <v>481.67</v>
      </c>
      <c r="K145" s="124">
        <f t="shared" si="14"/>
        <v>69.103556452033047</v>
      </c>
      <c r="L145" s="125">
        <v>69.103556452033047</v>
      </c>
    </row>
    <row r="146" spans="1:12">
      <c r="A146" s="83" t="s">
        <v>333</v>
      </c>
      <c r="B146" s="83">
        <v>26</v>
      </c>
      <c r="C146" s="83" t="s">
        <v>336</v>
      </c>
      <c r="D146" s="85">
        <v>32</v>
      </c>
      <c r="E146" s="86">
        <v>0</v>
      </c>
      <c r="F146" s="86">
        <v>0</v>
      </c>
      <c r="G146" s="84">
        <f t="shared" si="12"/>
        <v>32</v>
      </c>
      <c r="H146" s="84">
        <f>VLOOKUP(C:C,研究生理论课工作量!C:E,3,FALSE)</f>
        <v>0</v>
      </c>
      <c r="I146" s="83"/>
      <c r="J146" s="123">
        <f t="shared" si="13"/>
        <v>32</v>
      </c>
      <c r="K146" s="124">
        <f t="shared" si="14"/>
        <v>4.5909311488468401</v>
      </c>
      <c r="L146" s="125">
        <v>4.5909311488468401</v>
      </c>
    </row>
    <row r="147" spans="1:12">
      <c r="A147" s="83" t="s">
        <v>333</v>
      </c>
      <c r="B147" s="83">
        <v>28</v>
      </c>
      <c r="C147" s="83" t="s">
        <v>338</v>
      </c>
      <c r="D147" s="85">
        <v>0</v>
      </c>
      <c r="E147" s="86">
        <v>0</v>
      </c>
      <c r="F147" s="86">
        <v>0</v>
      </c>
      <c r="G147" s="84">
        <f t="shared" si="12"/>
        <v>0</v>
      </c>
      <c r="H147" s="84">
        <f>VLOOKUP(C:C,研究生理论课工作量!C:E,3,FALSE)</f>
        <v>0</v>
      </c>
      <c r="I147" s="83"/>
      <c r="J147" s="123">
        <f t="shared" si="13"/>
        <v>0</v>
      </c>
      <c r="K147" s="124">
        <f t="shared" si="14"/>
        <v>0</v>
      </c>
      <c r="L147" s="125">
        <v>0</v>
      </c>
    </row>
    <row r="148" spans="1:12">
      <c r="A148" s="83" t="s">
        <v>333</v>
      </c>
      <c r="B148" s="83">
        <v>29</v>
      </c>
      <c r="C148" s="83" t="s">
        <v>339</v>
      </c>
      <c r="D148" s="85">
        <v>0</v>
      </c>
      <c r="E148" s="86">
        <v>0</v>
      </c>
      <c r="F148" s="86">
        <v>0</v>
      </c>
      <c r="G148" s="84">
        <f t="shared" si="12"/>
        <v>0</v>
      </c>
      <c r="H148" s="84">
        <f>VLOOKUP(C:C,研究生理论课工作量!C:E,3,FALSE)</f>
        <v>0</v>
      </c>
      <c r="I148" s="83"/>
      <c r="J148" s="123">
        <f t="shared" si="13"/>
        <v>0</v>
      </c>
      <c r="K148" s="124">
        <f t="shared" si="14"/>
        <v>0</v>
      </c>
      <c r="L148" s="125">
        <v>0</v>
      </c>
    </row>
    <row r="149" spans="1:12">
      <c r="A149" s="83" t="s">
        <v>333</v>
      </c>
      <c r="B149" s="83">
        <v>30</v>
      </c>
      <c r="C149" s="83" t="s">
        <v>192</v>
      </c>
      <c r="D149" s="85">
        <v>331</v>
      </c>
      <c r="E149" s="86">
        <v>0</v>
      </c>
      <c r="F149" s="86">
        <v>0.2</v>
      </c>
      <c r="G149" s="84">
        <f t="shared" si="12"/>
        <v>351</v>
      </c>
      <c r="H149" s="84">
        <f>VLOOKUP(C:C,研究生理论课工作量!C:E,3,FALSE)</f>
        <v>0</v>
      </c>
      <c r="I149" s="83"/>
      <c r="J149" s="123">
        <f t="shared" si="13"/>
        <v>351</v>
      </c>
      <c r="K149" s="124">
        <f t="shared" si="14"/>
        <v>50.356776038913772</v>
      </c>
      <c r="L149" s="125">
        <v>50.356776038913772</v>
      </c>
    </row>
    <row r="150" spans="1:12">
      <c r="A150" s="83" t="s">
        <v>340</v>
      </c>
      <c r="B150" s="83">
        <v>1</v>
      </c>
      <c r="C150" s="83" t="s">
        <v>38</v>
      </c>
      <c r="D150" s="85">
        <v>145.803</v>
      </c>
      <c r="E150" s="86">
        <v>1.5</v>
      </c>
      <c r="F150" s="86">
        <v>0</v>
      </c>
      <c r="G150" s="84">
        <f t="shared" si="12"/>
        <v>295.803</v>
      </c>
      <c r="H150" s="84">
        <f>VLOOKUP(C:C,研究生理论课工作量!C:E,3,FALSE)</f>
        <v>78.25</v>
      </c>
      <c r="I150" s="83">
        <v>209</v>
      </c>
      <c r="J150" s="123">
        <f t="shared" si="13"/>
        <v>583.053</v>
      </c>
      <c r="K150" s="124">
        <f t="shared" si="14"/>
        <v>83.64863059776863</v>
      </c>
      <c r="L150" s="125">
        <v>83.64863059776863</v>
      </c>
    </row>
    <row r="151" spans="1:12">
      <c r="A151" s="83" t="s">
        <v>340</v>
      </c>
      <c r="B151" s="83">
        <v>14</v>
      </c>
      <c r="C151" s="83" t="s">
        <v>5</v>
      </c>
      <c r="D151" s="85">
        <v>75.680000000000007</v>
      </c>
      <c r="E151" s="86">
        <v>0</v>
      </c>
      <c r="F151" s="86">
        <v>1.25</v>
      </c>
      <c r="G151" s="84">
        <f t="shared" si="12"/>
        <v>200.68</v>
      </c>
      <c r="H151" s="84">
        <f>VLOOKUP(C:C,研究生理论课工作量!C:E,3,FALSE)</f>
        <v>0</v>
      </c>
      <c r="I151" s="83"/>
      <c r="J151" s="123">
        <f t="shared" si="13"/>
        <v>200.68</v>
      </c>
      <c r="K151" s="124">
        <f t="shared" si="14"/>
        <v>28.790876967205747</v>
      </c>
      <c r="L151" s="125">
        <v>28.790876967205747</v>
      </c>
    </row>
    <row r="152" spans="1:12">
      <c r="A152" s="83" t="s">
        <v>344</v>
      </c>
      <c r="B152" s="83">
        <v>1</v>
      </c>
      <c r="C152" s="83" t="s">
        <v>345</v>
      </c>
      <c r="D152" s="85">
        <v>0</v>
      </c>
      <c r="E152" s="86">
        <v>0</v>
      </c>
      <c r="F152" s="86">
        <v>0</v>
      </c>
      <c r="G152" s="84">
        <f t="shared" si="12"/>
        <v>0</v>
      </c>
      <c r="H152" s="84">
        <f>VLOOKUP(C:C,研究生理论课工作量!C:E,3,FALSE)</f>
        <v>0</v>
      </c>
      <c r="I152" s="83"/>
      <c r="J152" s="123">
        <f t="shared" si="13"/>
        <v>0</v>
      </c>
      <c r="K152" s="124">
        <f t="shared" si="14"/>
        <v>0</v>
      </c>
      <c r="L152" s="125">
        <v>0</v>
      </c>
    </row>
    <row r="153" spans="1:12">
      <c r="A153" s="83" t="s">
        <v>344</v>
      </c>
      <c r="B153" s="83">
        <v>2</v>
      </c>
      <c r="C153" s="83" t="s">
        <v>14</v>
      </c>
      <c r="D153" s="85">
        <v>227.95000000000002</v>
      </c>
      <c r="E153" s="86">
        <v>0.75</v>
      </c>
      <c r="F153" s="86">
        <v>0</v>
      </c>
      <c r="G153" s="84">
        <f t="shared" si="12"/>
        <v>302.95000000000005</v>
      </c>
      <c r="H153" s="84">
        <f>VLOOKUP(C:C,研究生理论课工作量!C:E,3,FALSE)</f>
        <v>0</v>
      </c>
      <c r="I153" s="83"/>
      <c r="J153" s="123">
        <f t="shared" si="13"/>
        <v>302.95000000000005</v>
      </c>
      <c r="K153" s="124">
        <f t="shared" si="14"/>
        <v>43.463205985723448</v>
      </c>
      <c r="L153" s="125">
        <v>43.463205985723448</v>
      </c>
    </row>
    <row r="154" spans="1:12">
      <c r="A154" s="83" t="s">
        <v>344</v>
      </c>
      <c r="B154" s="83">
        <v>3</v>
      </c>
      <c r="C154" s="83" t="s">
        <v>49</v>
      </c>
      <c r="D154" s="85">
        <v>166.27199999999999</v>
      </c>
      <c r="E154" s="86">
        <v>0</v>
      </c>
      <c r="F154" s="86">
        <v>0</v>
      </c>
      <c r="G154" s="84">
        <f t="shared" si="12"/>
        <v>166.27199999999999</v>
      </c>
      <c r="H154" s="84">
        <f>VLOOKUP(C:C,研究生理论课工作量!C:E,3,FALSE)</f>
        <v>0</v>
      </c>
      <c r="I154" s="83"/>
      <c r="J154" s="123">
        <f t="shared" si="13"/>
        <v>166.27199999999999</v>
      </c>
      <c r="K154" s="124">
        <f t="shared" si="14"/>
        <v>23.854478249408182</v>
      </c>
      <c r="L154" s="125">
        <v>23.854478249408182</v>
      </c>
    </row>
    <row r="155" spans="1:12">
      <c r="A155" s="83" t="s">
        <v>344</v>
      </c>
      <c r="B155" s="83">
        <v>4</v>
      </c>
      <c r="C155" s="83" t="s">
        <v>277</v>
      </c>
      <c r="D155" s="85">
        <v>136.80000000000001</v>
      </c>
      <c r="E155" s="86">
        <v>0</v>
      </c>
      <c r="F155" s="86">
        <v>0</v>
      </c>
      <c r="G155" s="84">
        <f t="shared" si="12"/>
        <v>136.80000000000001</v>
      </c>
      <c r="H155" s="84">
        <f>VLOOKUP(C:C,研究生理论课工作量!C:E,3,FALSE)</f>
        <v>0</v>
      </c>
      <c r="I155" s="83"/>
      <c r="J155" s="123">
        <f t="shared" si="13"/>
        <v>136.80000000000001</v>
      </c>
      <c r="K155" s="124">
        <f t="shared" si="14"/>
        <v>19.626230661320243</v>
      </c>
      <c r="L155" s="125">
        <v>19.626230661320243</v>
      </c>
    </row>
    <row r="156" spans="1:12">
      <c r="A156" s="83" t="s">
        <v>344</v>
      </c>
      <c r="B156" s="83">
        <v>5</v>
      </c>
      <c r="C156" s="83" t="s">
        <v>346</v>
      </c>
      <c r="D156" s="85">
        <v>0</v>
      </c>
      <c r="E156" s="86">
        <v>0</v>
      </c>
      <c r="F156" s="86">
        <v>0</v>
      </c>
      <c r="G156" s="84">
        <f t="shared" si="12"/>
        <v>0</v>
      </c>
      <c r="H156" s="84">
        <f>VLOOKUP(C:C,研究生理论课工作量!C:E,3,FALSE)</f>
        <v>0</v>
      </c>
      <c r="I156" s="83"/>
      <c r="J156" s="123">
        <f t="shared" si="13"/>
        <v>0</v>
      </c>
      <c r="K156" s="124">
        <f t="shared" si="14"/>
        <v>0</v>
      </c>
      <c r="L156" s="125">
        <v>0</v>
      </c>
    </row>
    <row r="157" spans="1:12">
      <c r="A157" s="83" t="s">
        <v>344</v>
      </c>
      <c r="B157" s="83">
        <v>6</v>
      </c>
      <c r="C157" s="83" t="s">
        <v>274</v>
      </c>
      <c r="D157" s="85">
        <v>0</v>
      </c>
      <c r="E157" s="86">
        <v>0</v>
      </c>
      <c r="F157" s="86">
        <v>0</v>
      </c>
      <c r="G157" s="84">
        <f t="shared" si="12"/>
        <v>0</v>
      </c>
      <c r="H157" s="84">
        <f>VLOOKUP(C:C,研究生理论课工作量!C:E,3,FALSE)</f>
        <v>0</v>
      </c>
      <c r="I157" s="83"/>
      <c r="J157" s="123">
        <f t="shared" si="13"/>
        <v>0</v>
      </c>
      <c r="K157" s="124">
        <f t="shared" si="14"/>
        <v>0</v>
      </c>
      <c r="L157" s="125">
        <v>0</v>
      </c>
    </row>
    <row r="158" spans="1:12">
      <c r="A158" s="83" t="s">
        <v>344</v>
      </c>
      <c r="B158" s="83">
        <v>7</v>
      </c>
      <c r="C158" s="83" t="s">
        <v>347</v>
      </c>
      <c r="D158" s="85">
        <v>0</v>
      </c>
      <c r="E158" s="86">
        <v>0</v>
      </c>
      <c r="F158" s="86">
        <v>0</v>
      </c>
      <c r="G158" s="84">
        <f t="shared" si="12"/>
        <v>0</v>
      </c>
      <c r="H158" s="84">
        <f>VLOOKUP(C:C,研究生理论课工作量!C:E,3,FALSE)</f>
        <v>0</v>
      </c>
      <c r="I158" s="83"/>
      <c r="J158" s="123">
        <f t="shared" si="13"/>
        <v>0</v>
      </c>
      <c r="K158" s="124">
        <f t="shared" si="14"/>
        <v>0</v>
      </c>
      <c r="L158" s="125">
        <v>0</v>
      </c>
    </row>
    <row r="159" spans="1:12">
      <c r="A159" s="83" t="s">
        <v>344</v>
      </c>
      <c r="B159" s="83">
        <v>8</v>
      </c>
      <c r="C159" s="83" t="s">
        <v>10</v>
      </c>
      <c r="D159" s="85">
        <v>295.07</v>
      </c>
      <c r="E159" s="86">
        <v>1</v>
      </c>
      <c r="F159" s="86">
        <v>1.55</v>
      </c>
      <c r="G159" s="84">
        <f t="shared" si="12"/>
        <v>550.06999999999994</v>
      </c>
      <c r="H159" s="84">
        <f>VLOOKUP(C:C,研究生理论课工作量!C:E,3,FALSE)</f>
        <v>0</v>
      </c>
      <c r="I159" s="83"/>
      <c r="J159" s="123">
        <f t="shared" si="13"/>
        <v>550.06999999999994</v>
      </c>
      <c r="K159" s="124">
        <f t="shared" si="14"/>
        <v>78.916671782693143</v>
      </c>
      <c r="L159" s="125">
        <v>78.916671782693143</v>
      </c>
    </row>
    <row r="160" spans="1:12">
      <c r="A160" s="83" t="s">
        <v>344</v>
      </c>
      <c r="B160" s="83">
        <v>9</v>
      </c>
      <c r="C160" s="83" t="s">
        <v>16</v>
      </c>
      <c r="D160" s="85">
        <v>312.60000000000002</v>
      </c>
      <c r="E160" s="86">
        <v>0</v>
      </c>
      <c r="F160" s="86">
        <v>0</v>
      </c>
      <c r="G160" s="84">
        <f t="shared" si="12"/>
        <v>312.60000000000002</v>
      </c>
      <c r="H160" s="84">
        <f>VLOOKUP(C:C,研究生理论课工作量!C:E,3,FALSE)</f>
        <v>0</v>
      </c>
      <c r="I160" s="83"/>
      <c r="J160" s="123">
        <f t="shared" si="13"/>
        <v>312.60000000000002</v>
      </c>
      <c r="K160" s="124">
        <f t="shared" si="14"/>
        <v>44.847658660297576</v>
      </c>
      <c r="L160" s="125">
        <v>44.847658660297576</v>
      </c>
    </row>
    <row r="161" spans="1:12">
      <c r="A161" s="83" t="s">
        <v>344</v>
      </c>
      <c r="B161" s="83">
        <v>10</v>
      </c>
      <c r="C161" s="83" t="s">
        <v>40</v>
      </c>
      <c r="D161" s="85">
        <v>630</v>
      </c>
      <c r="E161" s="86">
        <v>3</v>
      </c>
      <c r="F161" s="86">
        <v>0.5</v>
      </c>
      <c r="G161" s="84">
        <f t="shared" si="12"/>
        <v>980</v>
      </c>
      <c r="H161" s="84">
        <f>VLOOKUP(C:C,研究生理论课工作量!C:E,3,FALSE)</f>
        <v>0</v>
      </c>
      <c r="I161" s="83"/>
      <c r="J161" s="123">
        <f t="shared" si="13"/>
        <v>980</v>
      </c>
      <c r="K161" s="124">
        <f t="shared" si="14"/>
        <v>140.59726643343447</v>
      </c>
      <c r="L161" s="125">
        <v>100</v>
      </c>
    </row>
    <row r="162" spans="1:12">
      <c r="A162" s="83" t="s">
        <v>344</v>
      </c>
      <c r="B162" s="83">
        <v>11</v>
      </c>
      <c r="C162" s="83" t="s">
        <v>80</v>
      </c>
      <c r="D162" s="85">
        <v>598.88</v>
      </c>
      <c r="E162" s="86">
        <v>0</v>
      </c>
      <c r="F162" s="86">
        <v>0</v>
      </c>
      <c r="G162" s="84">
        <f t="shared" si="12"/>
        <v>598.88</v>
      </c>
      <c r="H162" s="84">
        <f>VLOOKUP(C:C,研究生理论课工作量!C:E,3,FALSE)</f>
        <v>0</v>
      </c>
      <c r="I162" s="83"/>
      <c r="J162" s="123">
        <f t="shared" si="13"/>
        <v>598.88</v>
      </c>
      <c r="K162" s="124">
        <f t="shared" si="14"/>
        <v>85.919276450668619</v>
      </c>
      <c r="L162" s="125">
        <v>85.919276450668619</v>
      </c>
    </row>
    <row r="163" spans="1:12">
      <c r="A163" s="83" t="s">
        <v>344</v>
      </c>
      <c r="B163" s="83">
        <v>12</v>
      </c>
      <c r="C163" s="83" t="s">
        <v>68</v>
      </c>
      <c r="D163" s="85">
        <v>454.44800000000004</v>
      </c>
      <c r="E163" s="86">
        <v>0</v>
      </c>
      <c r="F163" s="86">
        <v>3.5</v>
      </c>
      <c r="G163" s="84">
        <f t="shared" ref="G163:G170" si="15">D163+E163*100+F163*100</f>
        <v>804.44800000000009</v>
      </c>
      <c r="H163" s="84">
        <f>VLOOKUP(C:C,研究生理论课工作量!C:E,3,FALSE)</f>
        <v>0</v>
      </c>
      <c r="I163" s="83"/>
      <c r="J163" s="123">
        <f t="shared" ref="J163:J171" si="16">SUM(G163:I163)</f>
        <v>804.44800000000009</v>
      </c>
      <c r="K163" s="124">
        <f t="shared" ref="K163:K170" si="17">J163/$N$3*60</f>
        <v>115.41141815086071</v>
      </c>
      <c r="L163" s="125">
        <v>100</v>
      </c>
    </row>
    <row r="164" spans="1:12">
      <c r="A164" s="83" t="s">
        <v>344</v>
      </c>
      <c r="B164" s="83">
        <v>13</v>
      </c>
      <c r="C164" s="83" t="s">
        <v>8</v>
      </c>
      <c r="D164" s="85">
        <v>337.65</v>
      </c>
      <c r="E164" s="86">
        <v>0</v>
      </c>
      <c r="F164" s="86">
        <v>0</v>
      </c>
      <c r="G164" s="84">
        <f t="shared" si="15"/>
        <v>337.65</v>
      </c>
      <c r="H164" s="84">
        <f>VLOOKUP(C:C,研究生理论课工作量!C:E,3,FALSE)</f>
        <v>0</v>
      </c>
      <c r="I164" s="83"/>
      <c r="J164" s="123">
        <f t="shared" si="16"/>
        <v>337.65</v>
      </c>
      <c r="K164" s="124">
        <f t="shared" si="17"/>
        <v>48.441496950254226</v>
      </c>
      <c r="L164" s="125">
        <v>48.441496950254226</v>
      </c>
    </row>
    <row r="165" spans="1:12">
      <c r="A165" s="83" t="s">
        <v>344</v>
      </c>
      <c r="B165" s="83">
        <v>14</v>
      </c>
      <c r="C165" s="83" t="s">
        <v>96</v>
      </c>
      <c r="D165" s="85">
        <v>272.75</v>
      </c>
      <c r="E165" s="86">
        <v>0</v>
      </c>
      <c r="F165" s="86">
        <v>0</v>
      </c>
      <c r="G165" s="84">
        <f t="shared" si="15"/>
        <v>272.75</v>
      </c>
      <c r="H165" s="84">
        <f>VLOOKUP(C:C,研究生理论课工作量!C:E,3,FALSE)</f>
        <v>0</v>
      </c>
      <c r="I165" s="83"/>
      <c r="J165" s="123">
        <f t="shared" si="16"/>
        <v>272.75</v>
      </c>
      <c r="K165" s="124">
        <f t="shared" si="17"/>
        <v>39.130514713999233</v>
      </c>
      <c r="L165" s="125">
        <v>39.130514713999233</v>
      </c>
    </row>
    <row r="166" spans="1:12">
      <c r="A166" s="83" t="s">
        <v>344</v>
      </c>
      <c r="B166" s="83">
        <v>15</v>
      </c>
      <c r="C166" s="83" t="s">
        <v>18</v>
      </c>
      <c r="D166" s="85">
        <v>523.21600000000001</v>
      </c>
      <c r="E166" s="86">
        <v>0</v>
      </c>
      <c r="F166" s="86">
        <v>0</v>
      </c>
      <c r="G166" s="84">
        <f t="shared" si="15"/>
        <v>523.21600000000001</v>
      </c>
      <c r="H166" s="84">
        <f>VLOOKUP(C:C,研究生理论课工作量!C:E,3,FALSE)</f>
        <v>0</v>
      </c>
      <c r="I166" s="83"/>
      <c r="J166" s="123">
        <f t="shared" si="16"/>
        <v>523.21600000000001</v>
      </c>
      <c r="K166" s="124">
        <f t="shared" si="17"/>
        <v>75.06401974922025</v>
      </c>
      <c r="L166" s="125">
        <v>75.06401974922025</v>
      </c>
    </row>
    <row r="167" spans="1:12">
      <c r="A167" s="83" t="s">
        <v>344</v>
      </c>
      <c r="B167" s="83">
        <v>16</v>
      </c>
      <c r="C167" s="83" t="s">
        <v>348</v>
      </c>
      <c r="D167" s="85">
        <v>0</v>
      </c>
      <c r="E167" s="86">
        <v>0</v>
      </c>
      <c r="F167" s="86">
        <v>0</v>
      </c>
      <c r="G167" s="84">
        <f t="shared" si="15"/>
        <v>0</v>
      </c>
      <c r="H167" s="84">
        <f>VLOOKUP(C:C,研究生理论课工作量!C:E,3,FALSE)</f>
        <v>0</v>
      </c>
      <c r="I167" s="83"/>
      <c r="J167" s="123">
        <f t="shared" si="16"/>
        <v>0</v>
      </c>
      <c r="K167" s="124">
        <f t="shared" si="17"/>
        <v>0</v>
      </c>
      <c r="L167" s="125">
        <v>0</v>
      </c>
    </row>
    <row r="168" spans="1:12">
      <c r="A168" s="83" t="s">
        <v>344</v>
      </c>
      <c r="B168" s="83">
        <v>17</v>
      </c>
      <c r="C168" s="83" t="s">
        <v>349</v>
      </c>
      <c r="D168" s="85">
        <v>0</v>
      </c>
      <c r="E168" s="86">
        <v>0</v>
      </c>
      <c r="F168" s="86">
        <v>0</v>
      </c>
      <c r="G168" s="84">
        <f t="shared" si="15"/>
        <v>0</v>
      </c>
      <c r="H168" s="84">
        <f>VLOOKUP(C:C,研究生理论课工作量!C:E,3,FALSE)</f>
        <v>0</v>
      </c>
      <c r="I168" s="83"/>
      <c r="J168" s="123">
        <f t="shared" si="16"/>
        <v>0</v>
      </c>
      <c r="K168" s="124">
        <f t="shared" si="17"/>
        <v>0</v>
      </c>
      <c r="L168" s="125">
        <v>0</v>
      </c>
    </row>
    <row r="169" spans="1:12">
      <c r="A169" s="83" t="s">
        <v>344</v>
      </c>
      <c r="B169" s="83">
        <v>18</v>
      </c>
      <c r="C169" s="83" t="s">
        <v>350</v>
      </c>
      <c r="D169" s="85">
        <v>0</v>
      </c>
      <c r="E169" s="86">
        <v>0</v>
      </c>
      <c r="F169" s="86">
        <v>0</v>
      </c>
      <c r="G169" s="84">
        <f t="shared" si="15"/>
        <v>0</v>
      </c>
      <c r="H169" s="84">
        <f>VLOOKUP(C:C,研究生理论课工作量!C:E,3,FALSE)</f>
        <v>0</v>
      </c>
      <c r="I169" s="83"/>
      <c r="J169" s="123">
        <f t="shared" si="16"/>
        <v>0</v>
      </c>
      <c r="K169" s="124">
        <f t="shared" si="17"/>
        <v>0</v>
      </c>
      <c r="L169" s="125">
        <v>0</v>
      </c>
    </row>
    <row r="170" spans="1:12">
      <c r="A170" s="83" t="s">
        <v>344</v>
      </c>
      <c r="B170" s="83">
        <v>19</v>
      </c>
      <c r="C170" s="83" t="s">
        <v>271</v>
      </c>
      <c r="D170" s="85">
        <v>0</v>
      </c>
      <c r="E170" s="86">
        <v>0</v>
      </c>
      <c r="F170" s="86">
        <v>0</v>
      </c>
      <c r="G170" s="84">
        <f t="shared" si="15"/>
        <v>0</v>
      </c>
      <c r="H170" s="84">
        <f>VLOOKUP(C:C,研究生理论课工作量!C:E,3,FALSE)</f>
        <v>0</v>
      </c>
      <c r="I170" s="83"/>
      <c r="J170" s="123">
        <f t="shared" si="16"/>
        <v>0</v>
      </c>
      <c r="K170" s="124">
        <f t="shared" si="17"/>
        <v>0</v>
      </c>
      <c r="L170" s="125">
        <v>0</v>
      </c>
    </row>
    <row r="171" spans="1:12">
      <c r="A171" s="83" t="s">
        <v>1103</v>
      </c>
      <c r="B171" s="83"/>
      <c r="C171" s="83"/>
      <c r="D171" s="84">
        <f>SUM(D3:D170)</f>
        <v>39349.464933333329</v>
      </c>
      <c r="E171" s="84">
        <f>SUM(E3:E170)</f>
        <v>114.39999999999993</v>
      </c>
      <c r="F171" s="84">
        <f>SUM(F3:F170)</f>
        <v>53.5</v>
      </c>
      <c r="G171" s="84">
        <f>SUM(G3:G170)</f>
        <v>56139.464933333329</v>
      </c>
      <c r="H171" s="84">
        <f>SUM(H3:H170)</f>
        <v>2410.7487999999998</v>
      </c>
      <c r="I171" s="83"/>
      <c r="J171" s="123">
        <f t="shared" si="16"/>
        <v>58550.21373333333</v>
      </c>
      <c r="K171" s="121"/>
      <c r="L171" s="118"/>
    </row>
    <row r="172" spans="1:12">
      <c r="H172" s="116">
        <f>G171+H171</f>
        <v>58550.21373333333</v>
      </c>
    </row>
  </sheetData>
  <mergeCells count="1">
    <mergeCell ref="A1:L1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5"/>
  <sheetViews>
    <sheetView workbookViewId="0">
      <selection activeCell="B96" sqref="B96"/>
    </sheetView>
  </sheetViews>
  <sheetFormatPr defaultRowHeight="15"/>
  <cols>
    <col min="1" max="1" width="9" style="107" customWidth="1"/>
    <col min="2" max="2" width="38.5" style="108" customWidth="1"/>
    <col min="3" max="3" width="34.5" style="109" customWidth="1"/>
    <col min="4" max="4" width="31.58203125" style="110" bestFit="1" customWidth="1"/>
    <col min="5" max="5" width="9.5" bestFit="1" customWidth="1"/>
  </cols>
  <sheetData>
    <row r="1" spans="1:5">
      <c r="A1" s="90"/>
      <c r="B1" s="91"/>
      <c r="C1" s="92"/>
      <c r="D1" s="93" t="s">
        <v>1107</v>
      </c>
    </row>
    <row r="2" spans="1:5">
      <c r="A2" s="94" t="s">
        <v>194</v>
      </c>
      <c r="B2" s="95" t="s">
        <v>1102</v>
      </c>
      <c r="C2" s="96" t="s">
        <v>167</v>
      </c>
      <c r="D2" s="97" t="s">
        <v>1108</v>
      </c>
      <c r="E2" s="113" t="s">
        <v>1112</v>
      </c>
    </row>
    <row r="3" spans="1:5">
      <c r="A3" s="94">
        <v>1</v>
      </c>
      <c r="B3" s="95" t="s">
        <v>305</v>
      </c>
      <c r="C3" s="96" t="s">
        <v>261</v>
      </c>
      <c r="D3" s="97">
        <v>1.5323040000000001</v>
      </c>
      <c r="E3" s="112">
        <f>D3*100</f>
        <v>153.2304</v>
      </c>
    </row>
    <row r="4" spans="1:5">
      <c r="A4" s="94">
        <v>2</v>
      </c>
      <c r="B4" s="95" t="s">
        <v>305</v>
      </c>
      <c r="C4" s="96" t="s">
        <v>36</v>
      </c>
      <c r="D4" s="97">
        <v>0.75419999999999998</v>
      </c>
      <c r="E4" s="112">
        <f t="shared" ref="E4:E67" si="0">D4*100</f>
        <v>75.42</v>
      </c>
    </row>
    <row r="5" spans="1:5">
      <c r="A5" s="94">
        <v>3</v>
      </c>
      <c r="B5" s="95" t="s">
        <v>305</v>
      </c>
      <c r="C5" s="96" t="s">
        <v>85</v>
      </c>
      <c r="D5" s="97">
        <v>1.3794</v>
      </c>
      <c r="E5" s="112">
        <f t="shared" si="0"/>
        <v>137.94</v>
      </c>
    </row>
    <row r="6" spans="1:5">
      <c r="A6" s="94">
        <v>4</v>
      </c>
      <c r="B6" s="95" t="s">
        <v>305</v>
      </c>
      <c r="C6" s="96" t="s">
        <v>118</v>
      </c>
      <c r="D6" s="97">
        <v>0</v>
      </c>
      <c r="E6" s="112">
        <f t="shared" si="0"/>
        <v>0</v>
      </c>
    </row>
    <row r="7" spans="1:5">
      <c r="A7" s="94">
        <v>5</v>
      </c>
      <c r="B7" s="95" t="s">
        <v>305</v>
      </c>
      <c r="C7" s="96" t="s">
        <v>128</v>
      </c>
      <c r="D7" s="97">
        <v>0</v>
      </c>
      <c r="E7" s="112">
        <f t="shared" si="0"/>
        <v>0</v>
      </c>
    </row>
    <row r="8" spans="1:5">
      <c r="A8" s="94">
        <v>6</v>
      </c>
      <c r="B8" s="95" t="s">
        <v>305</v>
      </c>
      <c r="C8" s="96" t="s">
        <v>160</v>
      </c>
      <c r="D8" s="97">
        <v>0</v>
      </c>
      <c r="E8" s="112">
        <f t="shared" si="0"/>
        <v>0</v>
      </c>
    </row>
    <row r="9" spans="1:5">
      <c r="A9" s="94">
        <v>7</v>
      </c>
      <c r="B9" s="95" t="s">
        <v>305</v>
      </c>
      <c r="C9" s="96" t="s">
        <v>195</v>
      </c>
      <c r="D9" s="97">
        <v>0</v>
      </c>
      <c r="E9" s="112">
        <f t="shared" si="0"/>
        <v>0</v>
      </c>
    </row>
    <row r="10" spans="1:5">
      <c r="A10" s="94">
        <v>8</v>
      </c>
      <c r="B10" s="95" t="s">
        <v>305</v>
      </c>
      <c r="C10" s="96" t="s">
        <v>78</v>
      </c>
      <c r="D10" s="97">
        <v>0</v>
      </c>
      <c r="E10" s="112">
        <f t="shared" si="0"/>
        <v>0</v>
      </c>
    </row>
    <row r="11" spans="1:5">
      <c r="A11" s="94">
        <v>9</v>
      </c>
      <c r="B11" s="95" t="s">
        <v>305</v>
      </c>
      <c r="C11" s="96" t="s">
        <v>27</v>
      </c>
      <c r="D11" s="97">
        <v>0</v>
      </c>
      <c r="E11" s="112">
        <f t="shared" si="0"/>
        <v>0</v>
      </c>
    </row>
    <row r="12" spans="1:5">
      <c r="A12" s="94">
        <v>10</v>
      </c>
      <c r="B12" s="95" t="s">
        <v>305</v>
      </c>
      <c r="C12" s="96" t="s">
        <v>306</v>
      </c>
      <c r="D12" s="97">
        <v>0</v>
      </c>
      <c r="E12" s="112">
        <f t="shared" si="0"/>
        <v>0</v>
      </c>
    </row>
    <row r="13" spans="1:5">
      <c r="A13" s="94">
        <v>11</v>
      </c>
      <c r="B13" s="95" t="s">
        <v>307</v>
      </c>
      <c r="C13" s="96" t="s">
        <v>135</v>
      </c>
      <c r="D13" s="97">
        <v>0</v>
      </c>
      <c r="E13" s="112">
        <f t="shared" si="0"/>
        <v>0</v>
      </c>
    </row>
    <row r="14" spans="1:5">
      <c r="A14" s="94">
        <v>12</v>
      </c>
      <c r="B14" s="95" t="s">
        <v>307</v>
      </c>
      <c r="C14" s="96" t="s">
        <v>3</v>
      </c>
      <c r="D14" s="97">
        <v>0</v>
      </c>
      <c r="E14" s="112">
        <f t="shared" si="0"/>
        <v>0</v>
      </c>
    </row>
    <row r="15" spans="1:5">
      <c r="A15" s="94">
        <v>13</v>
      </c>
      <c r="B15" s="95" t="s">
        <v>307</v>
      </c>
      <c r="C15" s="96" t="s">
        <v>294</v>
      </c>
      <c r="D15" s="97">
        <v>0</v>
      </c>
      <c r="E15" s="112">
        <f t="shared" si="0"/>
        <v>0</v>
      </c>
    </row>
    <row r="16" spans="1:5">
      <c r="A16" s="94">
        <v>14</v>
      </c>
      <c r="B16" s="95" t="s">
        <v>307</v>
      </c>
      <c r="C16" s="96" t="s">
        <v>185</v>
      </c>
      <c r="D16" s="97">
        <v>0</v>
      </c>
      <c r="E16" s="112">
        <f t="shared" si="0"/>
        <v>0</v>
      </c>
    </row>
    <row r="17" spans="1:5">
      <c r="A17" s="94">
        <v>15</v>
      </c>
      <c r="B17" s="95" t="s">
        <v>307</v>
      </c>
      <c r="C17" s="96" t="s">
        <v>249</v>
      </c>
      <c r="D17" s="97">
        <v>0</v>
      </c>
      <c r="E17" s="112">
        <f t="shared" si="0"/>
        <v>0</v>
      </c>
    </row>
    <row r="18" spans="1:5">
      <c r="A18" s="94">
        <v>16</v>
      </c>
      <c r="B18" s="95" t="s">
        <v>307</v>
      </c>
      <c r="C18" s="96" t="s">
        <v>159</v>
      </c>
      <c r="D18" s="97">
        <v>0</v>
      </c>
      <c r="E18" s="112">
        <f t="shared" si="0"/>
        <v>0</v>
      </c>
    </row>
    <row r="19" spans="1:5">
      <c r="A19" s="94">
        <v>17</v>
      </c>
      <c r="B19" s="95" t="s">
        <v>307</v>
      </c>
      <c r="C19" s="96" t="s">
        <v>184</v>
      </c>
      <c r="D19" s="97">
        <v>0</v>
      </c>
      <c r="E19" s="112">
        <f t="shared" si="0"/>
        <v>0</v>
      </c>
    </row>
    <row r="20" spans="1:5">
      <c r="A20" s="94">
        <v>18</v>
      </c>
      <c r="B20" s="95" t="s">
        <v>307</v>
      </c>
      <c r="C20" s="96" t="s">
        <v>187</v>
      </c>
      <c r="D20" s="97">
        <v>0</v>
      </c>
      <c r="E20" s="112">
        <f t="shared" si="0"/>
        <v>0</v>
      </c>
    </row>
    <row r="21" spans="1:5">
      <c r="A21" s="94">
        <v>19</v>
      </c>
      <c r="B21" s="95" t="s">
        <v>307</v>
      </c>
      <c r="C21" s="96" t="s">
        <v>98</v>
      </c>
      <c r="D21" s="97">
        <v>0</v>
      </c>
      <c r="E21" s="112">
        <f t="shared" si="0"/>
        <v>0</v>
      </c>
    </row>
    <row r="22" spans="1:5">
      <c r="A22" s="94">
        <v>20</v>
      </c>
      <c r="B22" s="95" t="s">
        <v>307</v>
      </c>
      <c r="C22" s="96" t="s">
        <v>143</v>
      </c>
      <c r="D22" s="97">
        <v>0</v>
      </c>
      <c r="E22" s="112">
        <f t="shared" si="0"/>
        <v>0</v>
      </c>
    </row>
    <row r="23" spans="1:5">
      <c r="A23" s="94">
        <v>21</v>
      </c>
      <c r="B23" s="95" t="s">
        <v>307</v>
      </c>
      <c r="C23" s="96" t="s">
        <v>308</v>
      </c>
      <c r="D23" s="97">
        <v>0</v>
      </c>
      <c r="E23" s="112">
        <f t="shared" si="0"/>
        <v>0</v>
      </c>
    </row>
    <row r="24" spans="1:5">
      <c r="A24" s="94">
        <v>22</v>
      </c>
      <c r="B24" s="95" t="s">
        <v>307</v>
      </c>
      <c r="C24" s="96" t="s">
        <v>91</v>
      </c>
      <c r="D24" s="97">
        <v>0.88439999999999996</v>
      </c>
      <c r="E24" s="112">
        <f t="shared" si="0"/>
        <v>88.44</v>
      </c>
    </row>
    <row r="25" spans="1:5">
      <c r="A25" s="94">
        <v>23</v>
      </c>
      <c r="B25" s="95" t="s">
        <v>307</v>
      </c>
      <c r="C25" s="96" t="s">
        <v>309</v>
      </c>
      <c r="D25" s="97">
        <v>0</v>
      </c>
      <c r="E25" s="112">
        <f t="shared" si="0"/>
        <v>0</v>
      </c>
    </row>
    <row r="26" spans="1:5">
      <c r="A26" s="94">
        <v>24</v>
      </c>
      <c r="B26" s="95" t="s">
        <v>310</v>
      </c>
      <c r="C26" s="96" t="s">
        <v>54</v>
      </c>
      <c r="D26" s="97">
        <v>1.1028</v>
      </c>
      <c r="E26" s="112">
        <f t="shared" si="0"/>
        <v>110.28</v>
      </c>
    </row>
    <row r="27" spans="1:5">
      <c r="A27" s="94">
        <v>25</v>
      </c>
      <c r="B27" s="95" t="s">
        <v>310</v>
      </c>
      <c r="C27" s="96" t="s">
        <v>131</v>
      </c>
      <c r="D27" s="97">
        <v>0</v>
      </c>
      <c r="E27" s="112">
        <f t="shared" si="0"/>
        <v>0</v>
      </c>
    </row>
    <row r="28" spans="1:5">
      <c r="A28" s="94">
        <v>26</v>
      </c>
      <c r="B28" s="95" t="s">
        <v>310</v>
      </c>
      <c r="C28" s="96" t="s">
        <v>58</v>
      </c>
      <c r="D28" s="97">
        <v>0</v>
      </c>
      <c r="E28" s="112">
        <f t="shared" si="0"/>
        <v>0</v>
      </c>
    </row>
    <row r="29" spans="1:5">
      <c r="A29" s="94">
        <v>27</v>
      </c>
      <c r="B29" s="95" t="s">
        <v>310</v>
      </c>
      <c r="C29" s="96" t="s">
        <v>166</v>
      </c>
      <c r="D29" s="97">
        <v>0</v>
      </c>
      <c r="E29" s="112">
        <f t="shared" si="0"/>
        <v>0</v>
      </c>
    </row>
    <row r="30" spans="1:5">
      <c r="A30" s="94">
        <v>28</v>
      </c>
      <c r="B30" s="95" t="s">
        <v>310</v>
      </c>
      <c r="C30" s="96" t="s">
        <v>116</v>
      </c>
      <c r="D30" s="97">
        <v>0</v>
      </c>
      <c r="E30" s="112">
        <f t="shared" si="0"/>
        <v>0</v>
      </c>
    </row>
    <row r="31" spans="1:5">
      <c r="A31" s="94">
        <v>29</v>
      </c>
      <c r="B31" s="95" t="s">
        <v>310</v>
      </c>
      <c r="C31" s="96" t="s">
        <v>150</v>
      </c>
      <c r="D31" s="97">
        <v>0</v>
      </c>
      <c r="E31" s="112">
        <f t="shared" si="0"/>
        <v>0</v>
      </c>
    </row>
    <row r="32" spans="1:5">
      <c r="A32" s="94">
        <v>30</v>
      </c>
      <c r="B32" s="95" t="s">
        <v>310</v>
      </c>
      <c r="C32" s="96" t="s">
        <v>162</v>
      </c>
      <c r="D32" s="97">
        <v>0</v>
      </c>
      <c r="E32" s="112">
        <f t="shared" si="0"/>
        <v>0</v>
      </c>
    </row>
    <row r="33" spans="1:5">
      <c r="A33" s="94">
        <v>31</v>
      </c>
      <c r="B33" s="95" t="s">
        <v>310</v>
      </c>
      <c r="C33" s="96" t="s">
        <v>165</v>
      </c>
      <c r="D33" s="97">
        <v>0</v>
      </c>
      <c r="E33" s="112">
        <f t="shared" si="0"/>
        <v>0</v>
      </c>
    </row>
    <row r="34" spans="1:5">
      <c r="A34" s="94">
        <v>32</v>
      </c>
      <c r="B34" s="95" t="s">
        <v>310</v>
      </c>
      <c r="C34" s="96" t="s">
        <v>155</v>
      </c>
      <c r="D34" s="97">
        <v>0</v>
      </c>
      <c r="E34" s="112">
        <f t="shared" si="0"/>
        <v>0</v>
      </c>
    </row>
    <row r="35" spans="1:5">
      <c r="A35" s="94">
        <v>33</v>
      </c>
      <c r="B35" s="95" t="s">
        <v>310</v>
      </c>
      <c r="C35" s="96" t="s">
        <v>76</v>
      </c>
      <c r="D35" s="97">
        <v>0</v>
      </c>
      <c r="E35" s="112">
        <f t="shared" si="0"/>
        <v>0</v>
      </c>
    </row>
    <row r="36" spans="1:5">
      <c r="A36" s="94">
        <v>34</v>
      </c>
      <c r="B36" s="95" t="s">
        <v>310</v>
      </c>
      <c r="C36" s="96" t="s">
        <v>311</v>
      </c>
      <c r="D36" s="97">
        <v>0</v>
      </c>
      <c r="E36" s="112">
        <f t="shared" si="0"/>
        <v>0</v>
      </c>
    </row>
    <row r="37" spans="1:5">
      <c r="A37" s="94">
        <v>35</v>
      </c>
      <c r="B37" s="95" t="s">
        <v>310</v>
      </c>
      <c r="C37" s="96" t="s">
        <v>312</v>
      </c>
      <c r="D37" s="97">
        <v>0</v>
      </c>
      <c r="E37" s="112">
        <f t="shared" si="0"/>
        <v>0</v>
      </c>
    </row>
    <row r="38" spans="1:5">
      <c r="A38" s="94">
        <v>36</v>
      </c>
      <c r="B38" s="95" t="s">
        <v>310</v>
      </c>
      <c r="C38" s="96" t="s">
        <v>313</v>
      </c>
      <c r="D38" s="97">
        <v>0</v>
      </c>
      <c r="E38" s="112">
        <f t="shared" si="0"/>
        <v>0</v>
      </c>
    </row>
    <row r="39" spans="1:5">
      <c r="A39" s="94">
        <v>37</v>
      </c>
      <c r="B39" s="95" t="s">
        <v>314</v>
      </c>
      <c r="C39" s="96" t="s">
        <v>103</v>
      </c>
      <c r="D39" s="97">
        <v>0</v>
      </c>
      <c r="E39" s="112">
        <f t="shared" si="0"/>
        <v>0</v>
      </c>
    </row>
    <row r="40" spans="1:5">
      <c r="A40" s="94">
        <v>38</v>
      </c>
      <c r="B40" s="98" t="s">
        <v>314</v>
      </c>
      <c r="C40" s="99" t="s">
        <v>47</v>
      </c>
      <c r="D40" s="99">
        <v>0</v>
      </c>
      <c r="E40" s="112">
        <f t="shared" si="0"/>
        <v>0</v>
      </c>
    </row>
    <row r="41" spans="1:5">
      <c r="A41" s="94">
        <v>39</v>
      </c>
      <c r="B41" s="95" t="s">
        <v>314</v>
      </c>
      <c r="C41" s="96" t="s">
        <v>164</v>
      </c>
      <c r="D41" s="97">
        <v>0</v>
      </c>
      <c r="E41" s="112">
        <f t="shared" si="0"/>
        <v>0</v>
      </c>
    </row>
    <row r="42" spans="1:5">
      <c r="A42" s="94">
        <v>40</v>
      </c>
      <c r="B42" s="95" t="s">
        <v>314</v>
      </c>
      <c r="C42" s="96" t="s">
        <v>247</v>
      </c>
      <c r="D42" s="97">
        <v>0</v>
      </c>
      <c r="E42" s="112">
        <f t="shared" si="0"/>
        <v>0</v>
      </c>
    </row>
    <row r="43" spans="1:5">
      <c r="A43" s="94">
        <v>41</v>
      </c>
      <c r="B43" s="95" t="s">
        <v>314</v>
      </c>
      <c r="C43" s="96" t="s">
        <v>108</v>
      </c>
      <c r="D43" s="97">
        <v>1.0077</v>
      </c>
      <c r="E43" s="112">
        <f t="shared" si="0"/>
        <v>100.77000000000001</v>
      </c>
    </row>
    <row r="44" spans="1:5">
      <c r="A44" s="94">
        <v>42</v>
      </c>
      <c r="B44" s="95" t="s">
        <v>314</v>
      </c>
      <c r="C44" s="96" t="s">
        <v>113</v>
      </c>
      <c r="D44" s="97">
        <v>0.37890000000000001</v>
      </c>
      <c r="E44" s="112">
        <f t="shared" si="0"/>
        <v>37.89</v>
      </c>
    </row>
    <row r="45" spans="1:5">
      <c r="A45" s="94">
        <v>43</v>
      </c>
      <c r="B45" s="95" t="s">
        <v>314</v>
      </c>
      <c r="C45" s="96" t="s">
        <v>315</v>
      </c>
      <c r="D45" s="97">
        <v>0</v>
      </c>
      <c r="E45" s="112">
        <f t="shared" si="0"/>
        <v>0</v>
      </c>
    </row>
    <row r="46" spans="1:5">
      <c r="A46" s="94">
        <v>44</v>
      </c>
      <c r="B46" s="95" t="s">
        <v>316</v>
      </c>
      <c r="C46" s="96" t="s">
        <v>265</v>
      </c>
      <c r="D46" s="97">
        <v>0</v>
      </c>
      <c r="E46" s="112">
        <f t="shared" si="0"/>
        <v>0</v>
      </c>
    </row>
    <row r="47" spans="1:5">
      <c r="A47" s="94">
        <v>45</v>
      </c>
      <c r="B47" s="95" t="s">
        <v>316</v>
      </c>
      <c r="C47" s="96" t="s">
        <v>270</v>
      </c>
      <c r="D47" s="97">
        <v>0</v>
      </c>
      <c r="E47" s="112">
        <f t="shared" si="0"/>
        <v>0</v>
      </c>
    </row>
    <row r="48" spans="1:5">
      <c r="A48" s="94">
        <v>46</v>
      </c>
      <c r="B48" s="95" t="s">
        <v>316</v>
      </c>
      <c r="C48" s="96" t="s">
        <v>141</v>
      </c>
      <c r="D48" s="97">
        <v>0</v>
      </c>
      <c r="E48" s="112">
        <f t="shared" si="0"/>
        <v>0</v>
      </c>
    </row>
    <row r="49" spans="1:5">
      <c r="A49" s="94">
        <v>47</v>
      </c>
      <c r="B49" s="95" t="s">
        <v>316</v>
      </c>
      <c r="C49" s="96" t="s">
        <v>317</v>
      </c>
      <c r="D49" s="97">
        <v>0</v>
      </c>
      <c r="E49" s="112">
        <f t="shared" si="0"/>
        <v>0</v>
      </c>
    </row>
    <row r="50" spans="1:5">
      <c r="A50" s="94">
        <v>48</v>
      </c>
      <c r="B50" s="95" t="s">
        <v>316</v>
      </c>
      <c r="C50" s="96" t="s">
        <v>318</v>
      </c>
      <c r="D50" s="97">
        <v>0</v>
      </c>
      <c r="E50" s="112">
        <f t="shared" si="0"/>
        <v>0</v>
      </c>
    </row>
    <row r="51" spans="1:5">
      <c r="A51" s="94">
        <v>49</v>
      </c>
      <c r="B51" s="95" t="s">
        <v>316</v>
      </c>
      <c r="C51" s="96" t="s">
        <v>295</v>
      </c>
      <c r="D51" s="97">
        <v>0</v>
      </c>
      <c r="E51" s="112">
        <f t="shared" si="0"/>
        <v>0</v>
      </c>
    </row>
    <row r="52" spans="1:5">
      <c r="A52" s="94">
        <v>50</v>
      </c>
      <c r="B52" s="95" t="s">
        <v>316</v>
      </c>
      <c r="C52" s="96" t="s">
        <v>319</v>
      </c>
      <c r="D52" s="97">
        <v>0</v>
      </c>
      <c r="E52" s="112">
        <f t="shared" si="0"/>
        <v>0</v>
      </c>
    </row>
    <row r="53" spans="1:5">
      <c r="A53" s="94">
        <v>51</v>
      </c>
      <c r="B53" s="95" t="s">
        <v>316</v>
      </c>
      <c r="C53" s="96" t="s">
        <v>320</v>
      </c>
      <c r="D53" s="97">
        <v>0</v>
      </c>
      <c r="E53" s="112">
        <f t="shared" si="0"/>
        <v>0</v>
      </c>
    </row>
    <row r="54" spans="1:5">
      <c r="A54" s="94">
        <v>52</v>
      </c>
      <c r="B54" s="95" t="s">
        <v>321</v>
      </c>
      <c r="C54" s="96" t="s">
        <v>263</v>
      </c>
      <c r="D54" s="97">
        <v>0</v>
      </c>
      <c r="E54" s="112">
        <f t="shared" si="0"/>
        <v>0</v>
      </c>
    </row>
    <row r="55" spans="1:5">
      <c r="A55" s="94">
        <v>53</v>
      </c>
      <c r="B55" s="95" t="s">
        <v>321</v>
      </c>
      <c r="C55" s="96" t="s">
        <v>284</v>
      </c>
      <c r="D55" s="97">
        <v>0</v>
      </c>
      <c r="E55" s="112">
        <f t="shared" si="0"/>
        <v>0</v>
      </c>
    </row>
    <row r="56" spans="1:5">
      <c r="A56" s="94">
        <v>54</v>
      </c>
      <c r="B56" s="95" t="s">
        <v>321</v>
      </c>
      <c r="C56" s="96" t="s">
        <v>73</v>
      </c>
      <c r="D56" s="97">
        <v>0</v>
      </c>
      <c r="E56" s="112">
        <f t="shared" si="0"/>
        <v>0</v>
      </c>
    </row>
    <row r="57" spans="1:5">
      <c r="A57" s="94">
        <v>55</v>
      </c>
      <c r="B57" s="95" t="s">
        <v>321</v>
      </c>
      <c r="C57" s="96" t="s">
        <v>152</v>
      </c>
      <c r="D57" s="97">
        <v>0</v>
      </c>
      <c r="E57" s="112">
        <f t="shared" si="0"/>
        <v>0</v>
      </c>
    </row>
    <row r="58" spans="1:5">
      <c r="A58" s="94">
        <v>56</v>
      </c>
      <c r="B58" s="95" t="s">
        <v>321</v>
      </c>
      <c r="C58" s="96" t="s">
        <v>148</v>
      </c>
      <c r="D58" s="97">
        <v>0</v>
      </c>
      <c r="E58" s="112">
        <f t="shared" si="0"/>
        <v>0</v>
      </c>
    </row>
    <row r="59" spans="1:5">
      <c r="A59" s="94">
        <v>57</v>
      </c>
      <c r="B59" s="95" t="s">
        <v>321</v>
      </c>
      <c r="C59" s="96" t="s">
        <v>190</v>
      </c>
      <c r="D59" s="97">
        <v>0</v>
      </c>
      <c r="E59" s="112">
        <f t="shared" si="0"/>
        <v>0</v>
      </c>
    </row>
    <row r="60" spans="1:5">
      <c r="A60" s="94">
        <v>58</v>
      </c>
      <c r="B60" s="95" t="s">
        <v>321</v>
      </c>
      <c r="C60" s="96" t="s">
        <v>237</v>
      </c>
      <c r="D60" s="97">
        <v>0</v>
      </c>
      <c r="E60" s="112">
        <f t="shared" si="0"/>
        <v>0</v>
      </c>
    </row>
    <row r="61" spans="1:5">
      <c r="A61" s="94">
        <v>59</v>
      </c>
      <c r="B61" s="95" t="s">
        <v>321</v>
      </c>
      <c r="C61" s="96" t="s">
        <v>297</v>
      </c>
      <c r="D61" s="97">
        <v>0</v>
      </c>
      <c r="E61" s="112">
        <f t="shared" si="0"/>
        <v>0</v>
      </c>
    </row>
    <row r="62" spans="1:5">
      <c r="A62" s="94">
        <v>60</v>
      </c>
      <c r="B62" s="95" t="s">
        <v>321</v>
      </c>
      <c r="C62" s="96" t="s">
        <v>191</v>
      </c>
      <c r="D62" s="97">
        <v>0</v>
      </c>
      <c r="E62" s="112">
        <f t="shared" si="0"/>
        <v>0</v>
      </c>
    </row>
    <row r="63" spans="1:5">
      <c r="A63" s="94">
        <v>61</v>
      </c>
      <c r="B63" s="95" t="s">
        <v>321</v>
      </c>
      <c r="C63" s="96" t="s">
        <v>193</v>
      </c>
      <c r="D63" s="97">
        <v>0.46200000000000002</v>
      </c>
      <c r="E63" s="112">
        <f t="shared" si="0"/>
        <v>46.2</v>
      </c>
    </row>
    <row r="64" spans="1:5">
      <c r="A64" s="94">
        <v>62</v>
      </c>
      <c r="B64" s="95" t="s">
        <v>321</v>
      </c>
      <c r="C64" s="96" t="s">
        <v>296</v>
      </c>
      <c r="D64" s="97">
        <v>0</v>
      </c>
      <c r="E64" s="112">
        <f t="shared" si="0"/>
        <v>0</v>
      </c>
    </row>
    <row r="65" spans="1:5">
      <c r="A65" s="94">
        <v>63</v>
      </c>
      <c r="B65" s="95" t="s">
        <v>321</v>
      </c>
      <c r="C65" s="96" t="s">
        <v>298</v>
      </c>
      <c r="D65" s="97">
        <v>0</v>
      </c>
      <c r="E65" s="112">
        <f t="shared" si="0"/>
        <v>0</v>
      </c>
    </row>
    <row r="66" spans="1:5">
      <c r="A66" s="94">
        <v>64</v>
      </c>
      <c r="B66" s="95" t="s">
        <v>321</v>
      </c>
      <c r="C66" s="96" t="s">
        <v>254</v>
      </c>
      <c r="D66" s="97">
        <v>0</v>
      </c>
      <c r="E66" s="112">
        <f t="shared" si="0"/>
        <v>0</v>
      </c>
    </row>
    <row r="67" spans="1:5">
      <c r="A67" s="94">
        <v>65</v>
      </c>
      <c r="B67" s="95" t="s">
        <v>321</v>
      </c>
      <c r="C67" s="96" t="s">
        <v>322</v>
      </c>
      <c r="D67" s="97">
        <v>0</v>
      </c>
      <c r="E67" s="112">
        <f t="shared" si="0"/>
        <v>0</v>
      </c>
    </row>
    <row r="68" spans="1:5">
      <c r="A68" s="94">
        <v>66</v>
      </c>
      <c r="B68" s="95" t="s">
        <v>321</v>
      </c>
      <c r="C68" s="96" t="s">
        <v>323</v>
      </c>
      <c r="D68" s="97">
        <v>0</v>
      </c>
      <c r="E68" s="112">
        <f t="shared" ref="E68:E131" si="1">D68*100</f>
        <v>0</v>
      </c>
    </row>
    <row r="69" spans="1:5">
      <c r="A69" s="94">
        <v>67</v>
      </c>
      <c r="B69" s="95" t="s">
        <v>321</v>
      </c>
      <c r="C69" s="96" t="s">
        <v>324</v>
      </c>
      <c r="D69" s="97">
        <v>0</v>
      </c>
      <c r="E69" s="112">
        <f t="shared" si="1"/>
        <v>0</v>
      </c>
    </row>
    <row r="70" spans="1:5">
      <c r="A70" s="94">
        <v>68</v>
      </c>
      <c r="B70" s="95" t="s">
        <v>321</v>
      </c>
      <c r="C70" s="96" t="s">
        <v>325</v>
      </c>
      <c r="D70" s="97">
        <v>0</v>
      </c>
      <c r="E70" s="112">
        <f t="shared" si="1"/>
        <v>0</v>
      </c>
    </row>
    <row r="71" spans="1:5">
      <c r="A71" s="94">
        <v>69</v>
      </c>
      <c r="B71" s="95" t="s">
        <v>321</v>
      </c>
      <c r="C71" s="96" t="s">
        <v>326</v>
      </c>
      <c r="D71" s="97">
        <v>0</v>
      </c>
      <c r="E71" s="112">
        <f t="shared" si="1"/>
        <v>0</v>
      </c>
    </row>
    <row r="72" spans="1:5">
      <c r="A72" s="94">
        <v>70</v>
      </c>
      <c r="B72" s="95" t="s">
        <v>327</v>
      </c>
      <c r="C72" s="96" t="s">
        <v>93</v>
      </c>
      <c r="D72" s="97">
        <v>2.3877000000000002</v>
      </c>
      <c r="E72" s="112">
        <f t="shared" si="1"/>
        <v>238.77</v>
      </c>
    </row>
    <row r="73" spans="1:5">
      <c r="A73" s="94">
        <v>71</v>
      </c>
      <c r="B73" s="95" t="s">
        <v>327</v>
      </c>
      <c r="C73" s="96" t="s">
        <v>61</v>
      </c>
      <c r="D73" s="97">
        <v>0</v>
      </c>
      <c r="E73" s="112">
        <f t="shared" si="1"/>
        <v>0</v>
      </c>
    </row>
    <row r="74" spans="1:5">
      <c r="A74" s="94">
        <v>72</v>
      </c>
      <c r="B74" s="95" t="s">
        <v>327</v>
      </c>
      <c r="C74" s="96" t="s">
        <v>236</v>
      </c>
      <c r="D74" s="97">
        <v>0</v>
      </c>
      <c r="E74" s="112">
        <f t="shared" si="1"/>
        <v>0</v>
      </c>
    </row>
    <row r="75" spans="1:5">
      <c r="A75" s="94">
        <v>73</v>
      </c>
      <c r="B75" s="95" t="s">
        <v>327</v>
      </c>
      <c r="C75" s="96" t="s">
        <v>71</v>
      </c>
      <c r="D75" s="97">
        <v>0</v>
      </c>
      <c r="E75" s="112">
        <f t="shared" si="1"/>
        <v>0</v>
      </c>
    </row>
    <row r="76" spans="1:5">
      <c r="A76" s="94">
        <v>74</v>
      </c>
      <c r="B76" s="95" t="s">
        <v>327</v>
      </c>
      <c r="C76" s="96" t="s">
        <v>6</v>
      </c>
      <c r="D76" s="97">
        <v>0</v>
      </c>
      <c r="E76" s="112">
        <f t="shared" si="1"/>
        <v>0</v>
      </c>
    </row>
    <row r="77" spans="1:5">
      <c r="A77" s="94">
        <v>75</v>
      </c>
      <c r="B77" s="95" t="s">
        <v>327</v>
      </c>
      <c r="C77" s="96" t="s">
        <v>189</v>
      </c>
      <c r="D77" s="97">
        <v>0.77376</v>
      </c>
      <c r="E77" s="112">
        <f t="shared" si="1"/>
        <v>77.376000000000005</v>
      </c>
    </row>
    <row r="78" spans="1:5">
      <c r="A78" s="94">
        <v>76</v>
      </c>
      <c r="B78" s="95" t="s">
        <v>327</v>
      </c>
      <c r="C78" s="96" t="s">
        <v>235</v>
      </c>
      <c r="D78" s="97">
        <v>0.36316799999999999</v>
      </c>
      <c r="E78" s="112">
        <f t="shared" si="1"/>
        <v>36.316800000000001</v>
      </c>
    </row>
    <row r="79" spans="1:5">
      <c r="A79" s="94">
        <v>77</v>
      </c>
      <c r="B79" s="95" t="s">
        <v>328</v>
      </c>
      <c r="C79" s="96" t="s">
        <v>21</v>
      </c>
      <c r="D79" s="97">
        <v>0.45840000000000003</v>
      </c>
      <c r="E79" s="112">
        <f t="shared" si="1"/>
        <v>45.84</v>
      </c>
    </row>
    <row r="80" spans="1:5">
      <c r="A80" s="94">
        <v>78</v>
      </c>
      <c r="B80" s="95" t="s">
        <v>328</v>
      </c>
      <c r="C80" s="96" t="s">
        <v>20</v>
      </c>
      <c r="D80" s="97">
        <v>0</v>
      </c>
      <c r="E80" s="112">
        <f t="shared" si="1"/>
        <v>0</v>
      </c>
    </row>
    <row r="81" spans="1:5">
      <c r="A81" s="94">
        <v>79</v>
      </c>
      <c r="B81" s="95" t="s">
        <v>328</v>
      </c>
      <c r="C81" s="96" t="s">
        <v>111</v>
      </c>
      <c r="D81" s="97">
        <v>0</v>
      </c>
      <c r="E81" s="112">
        <f t="shared" si="1"/>
        <v>0</v>
      </c>
    </row>
    <row r="82" spans="1:5">
      <c r="A82" s="94">
        <v>80</v>
      </c>
      <c r="B82" s="95" t="s">
        <v>328</v>
      </c>
      <c r="C82" s="96" t="s">
        <v>109</v>
      </c>
      <c r="D82" s="97">
        <v>0</v>
      </c>
      <c r="E82" s="112">
        <f t="shared" si="1"/>
        <v>0</v>
      </c>
    </row>
    <row r="83" spans="1:5">
      <c r="A83" s="94">
        <v>81</v>
      </c>
      <c r="B83" s="95" t="s">
        <v>328</v>
      </c>
      <c r="C83" s="96" t="s">
        <v>100</v>
      </c>
      <c r="D83" s="97">
        <v>0</v>
      </c>
      <c r="E83" s="112">
        <f t="shared" si="1"/>
        <v>0</v>
      </c>
    </row>
    <row r="84" spans="1:5">
      <c r="A84" s="94">
        <v>82</v>
      </c>
      <c r="B84" s="95" t="s">
        <v>328</v>
      </c>
      <c r="C84" s="96" t="s">
        <v>248</v>
      </c>
      <c r="D84" s="97">
        <v>0</v>
      </c>
      <c r="E84" s="112">
        <f t="shared" si="1"/>
        <v>0</v>
      </c>
    </row>
    <row r="85" spans="1:5">
      <c r="A85" s="94">
        <v>83</v>
      </c>
      <c r="B85" s="95" t="s">
        <v>328</v>
      </c>
      <c r="C85" s="96" t="s">
        <v>52</v>
      </c>
      <c r="D85" s="97">
        <v>0</v>
      </c>
      <c r="E85" s="112">
        <f t="shared" si="1"/>
        <v>0</v>
      </c>
    </row>
    <row r="86" spans="1:5">
      <c r="A86" s="94">
        <v>84</v>
      </c>
      <c r="B86" s="95" t="s">
        <v>328</v>
      </c>
      <c r="C86" s="96" t="s">
        <v>158</v>
      </c>
      <c r="D86" s="97">
        <v>1.1756159999999998</v>
      </c>
      <c r="E86" s="112">
        <f t="shared" si="1"/>
        <v>117.56159999999997</v>
      </c>
    </row>
    <row r="87" spans="1:5">
      <c r="A87" s="94">
        <v>85</v>
      </c>
      <c r="B87" s="95" t="s">
        <v>328</v>
      </c>
      <c r="C87" s="96" t="s">
        <v>157</v>
      </c>
      <c r="D87" s="97">
        <v>0</v>
      </c>
      <c r="E87" s="112">
        <f t="shared" si="1"/>
        <v>0</v>
      </c>
    </row>
    <row r="88" spans="1:5">
      <c r="A88" s="94">
        <v>86</v>
      </c>
      <c r="B88" s="95" t="s">
        <v>328</v>
      </c>
      <c r="C88" s="96" t="s">
        <v>60</v>
      </c>
      <c r="D88" s="97">
        <v>0</v>
      </c>
      <c r="E88" s="112">
        <f t="shared" si="1"/>
        <v>0</v>
      </c>
    </row>
    <row r="89" spans="1:5">
      <c r="A89" s="94">
        <v>87</v>
      </c>
      <c r="B89" s="95" t="s">
        <v>328</v>
      </c>
      <c r="C89" s="96" t="s">
        <v>34</v>
      </c>
      <c r="D89" s="97">
        <v>0</v>
      </c>
      <c r="E89" s="112">
        <f t="shared" si="1"/>
        <v>0</v>
      </c>
    </row>
    <row r="90" spans="1:5">
      <c r="A90" s="94">
        <v>88</v>
      </c>
      <c r="B90" s="95" t="s">
        <v>328</v>
      </c>
      <c r="C90" s="96" t="s">
        <v>202</v>
      </c>
      <c r="D90" s="97">
        <v>0</v>
      </c>
      <c r="E90" s="112">
        <f t="shared" si="1"/>
        <v>0</v>
      </c>
    </row>
    <row r="91" spans="1:5">
      <c r="A91" s="94">
        <v>89</v>
      </c>
      <c r="B91" s="95" t="s">
        <v>328</v>
      </c>
      <c r="C91" s="96" t="s">
        <v>253</v>
      </c>
      <c r="D91" s="97">
        <v>0</v>
      </c>
      <c r="E91" s="112">
        <f t="shared" si="1"/>
        <v>0</v>
      </c>
    </row>
    <row r="92" spans="1:5">
      <c r="A92" s="94">
        <v>90</v>
      </c>
      <c r="B92" s="95" t="s">
        <v>328</v>
      </c>
      <c r="C92" s="96" t="s">
        <v>275</v>
      </c>
      <c r="D92" s="97">
        <v>0.49079999999999996</v>
      </c>
      <c r="E92" s="112">
        <f t="shared" si="1"/>
        <v>49.08</v>
      </c>
    </row>
    <row r="93" spans="1:5">
      <c r="A93" s="94">
        <v>91</v>
      </c>
      <c r="B93" s="95" t="s">
        <v>328</v>
      </c>
      <c r="C93" s="96" t="s">
        <v>291</v>
      </c>
      <c r="D93" s="97">
        <v>0</v>
      </c>
      <c r="E93" s="112">
        <f t="shared" si="1"/>
        <v>0</v>
      </c>
    </row>
    <row r="94" spans="1:5">
      <c r="A94" s="94">
        <v>92</v>
      </c>
      <c r="B94" s="95" t="s">
        <v>328</v>
      </c>
      <c r="C94" s="96" t="s">
        <v>286</v>
      </c>
      <c r="D94" s="97">
        <v>0</v>
      </c>
      <c r="E94" s="112">
        <f t="shared" si="1"/>
        <v>0</v>
      </c>
    </row>
    <row r="95" spans="1:5">
      <c r="A95" s="94">
        <v>93</v>
      </c>
      <c r="B95" s="95" t="s">
        <v>328</v>
      </c>
      <c r="C95" s="96" t="s">
        <v>285</v>
      </c>
      <c r="D95" s="97">
        <v>0</v>
      </c>
      <c r="E95" s="112">
        <f t="shared" si="1"/>
        <v>0</v>
      </c>
    </row>
    <row r="96" spans="1:5">
      <c r="A96" s="94">
        <v>94</v>
      </c>
      <c r="B96" s="95" t="s">
        <v>329</v>
      </c>
      <c r="C96" s="96" t="s">
        <v>25</v>
      </c>
      <c r="D96" s="97">
        <v>0.6744</v>
      </c>
      <c r="E96" s="112">
        <f t="shared" si="1"/>
        <v>67.44</v>
      </c>
    </row>
    <row r="97" spans="1:5">
      <c r="A97" s="94">
        <v>95</v>
      </c>
      <c r="B97" s="95" t="s">
        <v>329</v>
      </c>
      <c r="C97" s="96" t="s">
        <v>95</v>
      </c>
      <c r="D97" s="97">
        <v>1.040832</v>
      </c>
      <c r="E97" s="112">
        <f t="shared" si="1"/>
        <v>104.08320000000001</v>
      </c>
    </row>
    <row r="98" spans="1:5">
      <c r="A98" s="94">
        <v>96</v>
      </c>
      <c r="B98" s="95" t="s">
        <v>329</v>
      </c>
      <c r="C98" s="96" t="s">
        <v>29</v>
      </c>
      <c r="D98" s="97">
        <v>0</v>
      </c>
      <c r="E98" s="112">
        <f t="shared" si="1"/>
        <v>0</v>
      </c>
    </row>
    <row r="99" spans="1:5">
      <c r="A99" s="94">
        <v>97</v>
      </c>
      <c r="B99" s="95" t="s">
        <v>329</v>
      </c>
      <c r="C99" s="96" t="s">
        <v>137</v>
      </c>
      <c r="D99" s="97">
        <v>0</v>
      </c>
      <c r="E99" s="112">
        <f t="shared" si="1"/>
        <v>0</v>
      </c>
    </row>
    <row r="100" spans="1:5">
      <c r="A100" s="94">
        <v>98</v>
      </c>
      <c r="B100" s="95" t="s">
        <v>329</v>
      </c>
      <c r="C100" s="96" t="s">
        <v>182</v>
      </c>
      <c r="D100" s="97">
        <v>0</v>
      </c>
      <c r="E100" s="112">
        <f t="shared" si="1"/>
        <v>0</v>
      </c>
    </row>
    <row r="101" spans="1:5">
      <c r="A101" s="94">
        <v>99</v>
      </c>
      <c r="B101" s="95" t="s">
        <v>329</v>
      </c>
      <c r="C101" s="96" t="s">
        <v>63</v>
      </c>
      <c r="D101" s="97">
        <v>0</v>
      </c>
      <c r="E101" s="112">
        <f t="shared" si="1"/>
        <v>0</v>
      </c>
    </row>
    <row r="102" spans="1:5">
      <c r="A102" s="94">
        <v>100</v>
      </c>
      <c r="B102" s="95" t="s">
        <v>329</v>
      </c>
      <c r="C102" s="96" t="s">
        <v>31</v>
      </c>
      <c r="D102" s="97">
        <v>0</v>
      </c>
      <c r="E102" s="112">
        <f t="shared" si="1"/>
        <v>0</v>
      </c>
    </row>
    <row r="103" spans="1:5">
      <c r="A103" s="94">
        <v>101</v>
      </c>
      <c r="B103" s="95" t="s">
        <v>330</v>
      </c>
      <c r="C103" s="96" t="s">
        <v>273</v>
      </c>
      <c r="D103" s="97">
        <v>0</v>
      </c>
      <c r="E103" s="112">
        <f t="shared" si="1"/>
        <v>0</v>
      </c>
    </row>
    <row r="104" spans="1:5">
      <c r="A104" s="94">
        <v>102</v>
      </c>
      <c r="B104" s="95" t="s">
        <v>330</v>
      </c>
      <c r="C104" s="96" t="s">
        <v>82</v>
      </c>
      <c r="D104" s="97">
        <v>0</v>
      </c>
      <c r="E104" s="112">
        <f t="shared" si="1"/>
        <v>0</v>
      </c>
    </row>
    <row r="105" spans="1:5">
      <c r="A105" s="94">
        <v>103</v>
      </c>
      <c r="B105" s="95" t="s">
        <v>330</v>
      </c>
      <c r="C105" s="96" t="s">
        <v>122</v>
      </c>
      <c r="D105" s="97">
        <v>0</v>
      </c>
      <c r="E105" s="112">
        <f t="shared" si="1"/>
        <v>0</v>
      </c>
    </row>
    <row r="106" spans="1:5">
      <c r="A106" s="94">
        <v>104</v>
      </c>
      <c r="B106" s="95" t="s">
        <v>330</v>
      </c>
      <c r="C106" s="96" t="s">
        <v>147</v>
      </c>
      <c r="D106" s="97">
        <v>0</v>
      </c>
      <c r="E106" s="112">
        <f t="shared" si="1"/>
        <v>0</v>
      </c>
    </row>
    <row r="107" spans="1:5">
      <c r="A107" s="94">
        <v>105</v>
      </c>
      <c r="B107" s="95" t="s">
        <v>330</v>
      </c>
      <c r="C107" s="96" t="s">
        <v>130</v>
      </c>
      <c r="D107" s="97">
        <v>0.92289599999999994</v>
      </c>
      <c r="E107" s="112">
        <f t="shared" si="1"/>
        <v>92.289599999999993</v>
      </c>
    </row>
    <row r="108" spans="1:5">
      <c r="A108" s="94">
        <v>106</v>
      </c>
      <c r="B108" s="95" t="s">
        <v>330</v>
      </c>
      <c r="C108" s="96" t="s">
        <v>183</v>
      </c>
      <c r="D108" s="97">
        <v>0</v>
      </c>
      <c r="E108" s="112">
        <f t="shared" si="1"/>
        <v>0</v>
      </c>
    </row>
    <row r="109" spans="1:5">
      <c r="A109" s="94">
        <v>107</v>
      </c>
      <c r="B109" s="95" t="s">
        <v>330</v>
      </c>
      <c r="C109" s="96" t="s">
        <v>290</v>
      </c>
      <c r="D109" s="97">
        <v>0</v>
      </c>
      <c r="E109" s="112">
        <f t="shared" si="1"/>
        <v>0</v>
      </c>
    </row>
    <row r="110" spans="1:5">
      <c r="A110" s="94">
        <v>108</v>
      </c>
      <c r="B110" s="95" t="s">
        <v>330</v>
      </c>
      <c r="C110" s="96" t="s">
        <v>125</v>
      </c>
      <c r="D110" s="97">
        <v>0</v>
      </c>
      <c r="E110" s="112">
        <f t="shared" si="1"/>
        <v>0</v>
      </c>
    </row>
    <row r="111" spans="1:5">
      <c r="A111" s="94">
        <v>109</v>
      </c>
      <c r="B111" s="95" t="s">
        <v>331</v>
      </c>
      <c r="C111" s="96" t="s">
        <v>42</v>
      </c>
      <c r="D111" s="97">
        <v>2.075736</v>
      </c>
      <c r="E111" s="112">
        <f t="shared" si="1"/>
        <v>207.5736</v>
      </c>
    </row>
    <row r="112" spans="1:5">
      <c r="A112" s="94">
        <v>110</v>
      </c>
      <c r="B112" s="95" t="s">
        <v>331</v>
      </c>
      <c r="C112" s="96" t="s">
        <v>272</v>
      </c>
      <c r="D112" s="97">
        <v>0</v>
      </c>
      <c r="E112" s="112">
        <f t="shared" si="1"/>
        <v>0</v>
      </c>
    </row>
    <row r="113" spans="1:5">
      <c r="A113" s="94">
        <v>111</v>
      </c>
      <c r="B113" s="95" t="s">
        <v>331</v>
      </c>
      <c r="C113" s="96" t="s">
        <v>262</v>
      </c>
      <c r="D113" s="97">
        <v>0</v>
      </c>
      <c r="E113" s="112">
        <f t="shared" si="1"/>
        <v>0</v>
      </c>
    </row>
    <row r="114" spans="1:5">
      <c r="A114" s="94">
        <v>112</v>
      </c>
      <c r="B114" s="95" t="s">
        <v>331</v>
      </c>
      <c r="C114" s="96" t="s">
        <v>12</v>
      </c>
      <c r="D114" s="97">
        <v>1.19808</v>
      </c>
      <c r="E114" s="112">
        <f t="shared" si="1"/>
        <v>119.80800000000001</v>
      </c>
    </row>
    <row r="115" spans="1:5">
      <c r="A115" s="94">
        <v>113</v>
      </c>
      <c r="B115" s="95" t="s">
        <v>331</v>
      </c>
      <c r="C115" s="96" t="s">
        <v>105</v>
      </c>
      <c r="D115" s="97">
        <v>0</v>
      </c>
      <c r="E115" s="112">
        <f t="shared" si="1"/>
        <v>0</v>
      </c>
    </row>
    <row r="116" spans="1:5">
      <c r="A116" s="94">
        <v>114</v>
      </c>
      <c r="B116" s="95" t="s">
        <v>331</v>
      </c>
      <c r="C116" s="96" t="s">
        <v>66</v>
      </c>
      <c r="D116" s="97">
        <v>0</v>
      </c>
      <c r="E116" s="112">
        <f t="shared" si="1"/>
        <v>0</v>
      </c>
    </row>
    <row r="117" spans="1:5">
      <c r="A117" s="94">
        <v>115</v>
      </c>
      <c r="B117" s="95" t="s">
        <v>331</v>
      </c>
      <c r="C117" s="96" t="s">
        <v>120</v>
      </c>
      <c r="D117" s="97">
        <v>0</v>
      </c>
      <c r="E117" s="112">
        <f t="shared" si="1"/>
        <v>0</v>
      </c>
    </row>
    <row r="118" spans="1:5">
      <c r="A118" s="94">
        <v>116</v>
      </c>
      <c r="B118" s="95" t="s">
        <v>331</v>
      </c>
      <c r="C118" s="96" t="s">
        <v>250</v>
      </c>
      <c r="D118" s="97">
        <v>0</v>
      </c>
      <c r="E118" s="112">
        <f t="shared" si="1"/>
        <v>0</v>
      </c>
    </row>
    <row r="119" spans="1:5">
      <c r="A119" s="94">
        <v>117</v>
      </c>
      <c r="B119" s="95" t="s">
        <v>332</v>
      </c>
      <c r="C119" s="96" t="s">
        <v>114</v>
      </c>
      <c r="D119" s="97">
        <v>0</v>
      </c>
      <c r="E119" s="112">
        <f t="shared" si="1"/>
        <v>0</v>
      </c>
    </row>
    <row r="120" spans="1:5">
      <c r="A120" s="94">
        <v>118</v>
      </c>
      <c r="B120" s="95" t="s">
        <v>332</v>
      </c>
      <c r="C120" s="96" t="s">
        <v>70</v>
      </c>
      <c r="D120" s="97">
        <v>0</v>
      </c>
      <c r="E120" s="112">
        <f t="shared" si="1"/>
        <v>0</v>
      </c>
    </row>
    <row r="121" spans="1:5">
      <c r="A121" s="94">
        <v>119</v>
      </c>
      <c r="B121" s="95" t="s">
        <v>332</v>
      </c>
      <c r="C121" s="96" t="s">
        <v>123</v>
      </c>
      <c r="D121" s="97">
        <v>0</v>
      </c>
      <c r="E121" s="112">
        <f t="shared" si="1"/>
        <v>0</v>
      </c>
    </row>
    <row r="122" spans="1:5">
      <c r="A122" s="94">
        <v>120</v>
      </c>
      <c r="B122" s="95" t="s">
        <v>332</v>
      </c>
      <c r="C122" s="96" t="s">
        <v>23</v>
      </c>
      <c r="D122" s="97">
        <v>0</v>
      </c>
      <c r="E122" s="112">
        <f t="shared" si="1"/>
        <v>0</v>
      </c>
    </row>
    <row r="123" spans="1:5">
      <c r="A123" s="94">
        <v>121</v>
      </c>
      <c r="B123" s="95" t="s">
        <v>332</v>
      </c>
      <c r="C123" s="96" t="s">
        <v>287</v>
      </c>
      <c r="D123" s="97">
        <v>0</v>
      </c>
      <c r="E123" s="112">
        <f t="shared" si="1"/>
        <v>0</v>
      </c>
    </row>
    <row r="124" spans="1:5">
      <c r="A124" s="94">
        <v>122</v>
      </c>
      <c r="B124" s="95" t="s">
        <v>332</v>
      </c>
      <c r="C124" s="96" t="s">
        <v>300</v>
      </c>
      <c r="D124" s="97">
        <v>0</v>
      </c>
      <c r="E124" s="112">
        <f t="shared" si="1"/>
        <v>0</v>
      </c>
    </row>
    <row r="125" spans="1:5">
      <c r="A125" s="94">
        <v>123</v>
      </c>
      <c r="B125" s="95" t="s">
        <v>333</v>
      </c>
      <c r="C125" s="96" t="s">
        <v>268</v>
      </c>
      <c r="D125" s="97">
        <v>0.498</v>
      </c>
      <c r="E125" s="112">
        <f t="shared" si="1"/>
        <v>49.8</v>
      </c>
    </row>
    <row r="126" spans="1:5">
      <c r="A126" s="94">
        <v>124</v>
      </c>
      <c r="B126" s="98" t="s">
        <v>333</v>
      </c>
      <c r="C126" s="99" t="s">
        <v>334</v>
      </c>
      <c r="D126" s="99">
        <f>0.933504-0.4</f>
        <v>0.53350399999999998</v>
      </c>
      <c r="E126" s="112">
        <f t="shared" si="1"/>
        <v>53.3504</v>
      </c>
    </row>
    <row r="127" spans="1:5">
      <c r="A127" s="94">
        <v>125</v>
      </c>
      <c r="B127" s="95" t="s">
        <v>333</v>
      </c>
      <c r="C127" s="96" t="s">
        <v>299</v>
      </c>
      <c r="D127" s="97">
        <v>0.35755199999999993</v>
      </c>
      <c r="E127" s="112">
        <f t="shared" si="1"/>
        <v>35.755199999999995</v>
      </c>
    </row>
    <row r="128" spans="1:5">
      <c r="A128" s="94">
        <v>126</v>
      </c>
      <c r="B128" s="95" t="s">
        <v>333</v>
      </c>
      <c r="C128" s="96" t="s">
        <v>335</v>
      </c>
      <c r="D128" s="97">
        <v>0</v>
      </c>
      <c r="E128" s="112">
        <f t="shared" si="1"/>
        <v>0</v>
      </c>
    </row>
    <row r="129" spans="1:5">
      <c r="A129" s="94">
        <v>127</v>
      </c>
      <c r="B129" s="95" t="s">
        <v>333</v>
      </c>
      <c r="C129" s="96" t="s">
        <v>44</v>
      </c>
      <c r="D129" s="97">
        <v>0.9172800000000001</v>
      </c>
      <c r="E129" s="112">
        <f t="shared" si="1"/>
        <v>91.728000000000009</v>
      </c>
    </row>
    <row r="130" spans="1:5">
      <c r="A130" s="94">
        <v>128</v>
      </c>
      <c r="B130" s="95" t="s">
        <v>333</v>
      </c>
      <c r="C130" s="96" t="s">
        <v>50</v>
      </c>
      <c r="D130" s="97">
        <v>0</v>
      </c>
      <c r="E130" s="112">
        <f t="shared" si="1"/>
        <v>0</v>
      </c>
    </row>
    <row r="131" spans="1:5">
      <c r="A131" s="94">
        <v>129</v>
      </c>
      <c r="B131" s="95" t="s">
        <v>333</v>
      </c>
      <c r="C131" s="96" t="s">
        <v>75</v>
      </c>
      <c r="D131" s="97">
        <v>0.98069999999999991</v>
      </c>
      <c r="E131" s="112">
        <f t="shared" si="1"/>
        <v>98.07</v>
      </c>
    </row>
    <row r="132" spans="1:5">
      <c r="A132" s="94">
        <v>130</v>
      </c>
      <c r="B132" s="95" t="s">
        <v>333</v>
      </c>
      <c r="C132" s="96" t="s">
        <v>252</v>
      </c>
      <c r="D132" s="97">
        <v>0</v>
      </c>
      <c r="E132" s="112">
        <f t="shared" ref="E132:E195" si="2">D132*100</f>
        <v>0</v>
      </c>
    </row>
    <row r="133" spans="1:5">
      <c r="A133" s="94">
        <v>131</v>
      </c>
      <c r="B133" s="95" t="s">
        <v>333</v>
      </c>
      <c r="C133" s="96" t="s">
        <v>90</v>
      </c>
      <c r="D133" s="97">
        <v>0</v>
      </c>
      <c r="E133" s="112">
        <f t="shared" si="2"/>
        <v>0</v>
      </c>
    </row>
    <row r="134" spans="1:5">
      <c r="A134" s="94">
        <v>132</v>
      </c>
      <c r="B134" s="95" t="s">
        <v>333</v>
      </c>
      <c r="C134" s="96" t="s">
        <v>89</v>
      </c>
      <c r="D134" s="97">
        <v>0.74639999999999995</v>
      </c>
      <c r="E134" s="112">
        <f t="shared" si="2"/>
        <v>74.64</v>
      </c>
    </row>
    <row r="135" spans="1:5">
      <c r="A135" s="94">
        <v>133</v>
      </c>
      <c r="B135" s="95" t="s">
        <v>333</v>
      </c>
      <c r="C135" s="96" t="s">
        <v>102</v>
      </c>
      <c r="D135" s="97">
        <v>0</v>
      </c>
      <c r="E135" s="112">
        <f t="shared" si="2"/>
        <v>0</v>
      </c>
    </row>
    <row r="136" spans="1:5">
      <c r="A136" s="94">
        <v>134</v>
      </c>
      <c r="B136" s="95" t="s">
        <v>333</v>
      </c>
      <c r="C136" s="96" t="s">
        <v>269</v>
      </c>
      <c r="D136" s="97">
        <v>0</v>
      </c>
      <c r="E136" s="112">
        <f t="shared" si="2"/>
        <v>0</v>
      </c>
    </row>
    <row r="137" spans="1:5">
      <c r="A137" s="94">
        <v>135</v>
      </c>
      <c r="B137" s="98" t="s">
        <v>333</v>
      </c>
      <c r="C137" s="99" t="s">
        <v>133</v>
      </c>
      <c r="D137" s="99">
        <f>0.58656+0.2</f>
        <v>0.78655999999999993</v>
      </c>
      <c r="E137" s="112">
        <f t="shared" si="2"/>
        <v>78.655999999999992</v>
      </c>
    </row>
    <row r="138" spans="1:5">
      <c r="A138" s="94">
        <v>136</v>
      </c>
      <c r="B138" s="95" t="s">
        <v>333</v>
      </c>
      <c r="C138" s="96" t="s">
        <v>139</v>
      </c>
      <c r="D138" s="97">
        <v>0.1263</v>
      </c>
      <c r="E138" s="112">
        <f t="shared" si="2"/>
        <v>12.629999999999999</v>
      </c>
    </row>
    <row r="139" spans="1:5">
      <c r="A139" s="94">
        <v>137</v>
      </c>
      <c r="B139" s="95" t="s">
        <v>333</v>
      </c>
      <c r="C139" s="96" t="s">
        <v>126</v>
      </c>
      <c r="D139" s="97">
        <v>0</v>
      </c>
      <c r="E139" s="112">
        <f t="shared" si="2"/>
        <v>0</v>
      </c>
    </row>
    <row r="140" spans="1:5">
      <c r="A140" s="94">
        <v>138</v>
      </c>
      <c r="B140" s="95" t="s">
        <v>333</v>
      </c>
      <c r="C140" s="96" t="s">
        <v>154</v>
      </c>
      <c r="D140" s="97">
        <v>0</v>
      </c>
      <c r="E140" s="112">
        <f t="shared" si="2"/>
        <v>0</v>
      </c>
    </row>
    <row r="141" spans="1:5">
      <c r="A141" s="94">
        <v>139</v>
      </c>
      <c r="B141" s="95" t="s">
        <v>333</v>
      </c>
      <c r="C141" s="96" t="s">
        <v>258</v>
      </c>
      <c r="D141" s="97">
        <v>0</v>
      </c>
      <c r="E141" s="112">
        <f t="shared" si="2"/>
        <v>0</v>
      </c>
    </row>
    <row r="142" spans="1:5">
      <c r="A142" s="94">
        <v>140</v>
      </c>
      <c r="B142" s="95" t="s">
        <v>333</v>
      </c>
      <c r="C142" s="96" t="s">
        <v>256</v>
      </c>
      <c r="D142" s="97">
        <v>0</v>
      </c>
      <c r="E142" s="112">
        <f t="shared" si="2"/>
        <v>0</v>
      </c>
    </row>
    <row r="143" spans="1:5">
      <c r="A143" s="94">
        <v>141</v>
      </c>
      <c r="B143" s="95" t="s">
        <v>333</v>
      </c>
      <c r="C143" s="96" t="s">
        <v>188</v>
      </c>
      <c r="D143" s="97">
        <v>0</v>
      </c>
      <c r="E143" s="112">
        <f t="shared" si="2"/>
        <v>0</v>
      </c>
    </row>
    <row r="144" spans="1:5">
      <c r="A144" s="94">
        <v>142</v>
      </c>
      <c r="B144" s="98" t="s">
        <v>333</v>
      </c>
      <c r="C144" s="99" t="s">
        <v>87</v>
      </c>
      <c r="D144" s="99">
        <v>0.2</v>
      </c>
      <c r="E144" s="112">
        <f t="shared" si="2"/>
        <v>20</v>
      </c>
    </row>
    <row r="145" spans="1:5">
      <c r="A145" s="94">
        <v>143</v>
      </c>
      <c r="B145" s="95" t="s">
        <v>333</v>
      </c>
      <c r="C145" s="96" t="s">
        <v>65</v>
      </c>
      <c r="D145" s="97">
        <v>0</v>
      </c>
      <c r="E145" s="112">
        <f t="shared" si="2"/>
        <v>0</v>
      </c>
    </row>
    <row r="146" spans="1:5">
      <c r="A146" s="94">
        <v>144</v>
      </c>
      <c r="B146" s="95" t="s">
        <v>333</v>
      </c>
      <c r="C146" s="96" t="s">
        <v>145</v>
      </c>
      <c r="D146" s="97">
        <v>0</v>
      </c>
      <c r="E146" s="112">
        <f t="shared" si="2"/>
        <v>0</v>
      </c>
    </row>
    <row r="147" spans="1:5">
      <c r="A147" s="94">
        <v>145</v>
      </c>
      <c r="B147" s="95" t="s">
        <v>333</v>
      </c>
      <c r="C147" s="96" t="s">
        <v>156</v>
      </c>
      <c r="D147" s="97">
        <v>0</v>
      </c>
      <c r="E147" s="112">
        <f t="shared" si="2"/>
        <v>0</v>
      </c>
    </row>
    <row r="148" spans="1:5">
      <c r="A148" s="94">
        <v>146</v>
      </c>
      <c r="B148" s="95" t="s">
        <v>333</v>
      </c>
      <c r="C148" s="96" t="s">
        <v>257</v>
      </c>
      <c r="D148" s="97">
        <v>0</v>
      </c>
      <c r="E148" s="112">
        <f t="shared" si="2"/>
        <v>0</v>
      </c>
    </row>
    <row r="149" spans="1:5">
      <c r="A149" s="94">
        <v>147</v>
      </c>
      <c r="B149" s="95" t="s">
        <v>333</v>
      </c>
      <c r="C149" s="96" t="s">
        <v>56</v>
      </c>
      <c r="D149" s="97">
        <v>0</v>
      </c>
      <c r="E149" s="112">
        <f t="shared" si="2"/>
        <v>0</v>
      </c>
    </row>
    <row r="150" spans="1:5">
      <c r="A150" s="94">
        <v>148</v>
      </c>
      <c r="B150" s="95" t="s">
        <v>333</v>
      </c>
      <c r="C150" s="96" t="s">
        <v>336</v>
      </c>
      <c r="D150" s="97">
        <v>0</v>
      </c>
      <c r="E150" s="112">
        <f t="shared" si="2"/>
        <v>0</v>
      </c>
    </row>
    <row r="151" spans="1:5">
      <c r="A151" s="94">
        <v>149</v>
      </c>
      <c r="B151" s="95" t="s">
        <v>333</v>
      </c>
      <c r="C151" s="96" t="s">
        <v>337</v>
      </c>
      <c r="D151" s="97">
        <v>0</v>
      </c>
      <c r="E151" s="112">
        <f t="shared" si="2"/>
        <v>0</v>
      </c>
    </row>
    <row r="152" spans="1:5">
      <c r="A152" s="94">
        <v>150</v>
      </c>
      <c r="B152" s="95" t="s">
        <v>333</v>
      </c>
      <c r="C152" s="96" t="s">
        <v>338</v>
      </c>
      <c r="D152" s="97">
        <v>0</v>
      </c>
      <c r="E152" s="112">
        <f t="shared" si="2"/>
        <v>0</v>
      </c>
    </row>
    <row r="153" spans="1:5">
      <c r="A153" s="94">
        <v>151</v>
      </c>
      <c r="B153" s="95" t="s">
        <v>333</v>
      </c>
      <c r="C153" s="96" t="s">
        <v>339</v>
      </c>
      <c r="D153" s="97">
        <v>0</v>
      </c>
      <c r="E153" s="112">
        <f t="shared" si="2"/>
        <v>0</v>
      </c>
    </row>
    <row r="154" spans="1:5">
      <c r="A154" s="94">
        <v>152</v>
      </c>
      <c r="B154" s="95" t="s">
        <v>333</v>
      </c>
      <c r="C154" s="96" t="s">
        <v>192</v>
      </c>
      <c r="D154" s="97">
        <v>0</v>
      </c>
      <c r="E154" s="112">
        <f t="shared" si="2"/>
        <v>0</v>
      </c>
    </row>
    <row r="155" spans="1:5">
      <c r="A155" s="94">
        <v>153</v>
      </c>
      <c r="B155" s="95" t="s">
        <v>340</v>
      </c>
      <c r="C155" s="96" t="s">
        <v>38</v>
      </c>
      <c r="D155" s="111">
        <f>78.25/100</f>
        <v>0.78249999999999997</v>
      </c>
      <c r="E155" s="112">
        <f t="shared" si="2"/>
        <v>78.25</v>
      </c>
    </row>
    <row r="156" spans="1:5">
      <c r="A156" s="94">
        <v>154</v>
      </c>
      <c r="B156" s="95" t="s">
        <v>340</v>
      </c>
      <c r="C156" s="96" t="s">
        <v>45</v>
      </c>
      <c r="D156" s="97">
        <v>0</v>
      </c>
      <c r="E156" s="112">
        <f t="shared" si="2"/>
        <v>0</v>
      </c>
    </row>
    <row r="157" spans="1:5">
      <c r="A157" s="94">
        <v>155</v>
      </c>
      <c r="B157" s="95" t="s">
        <v>340</v>
      </c>
      <c r="C157" s="96" t="s">
        <v>283</v>
      </c>
      <c r="D157" s="97">
        <v>0</v>
      </c>
      <c r="E157" s="112">
        <f t="shared" si="2"/>
        <v>0</v>
      </c>
    </row>
    <row r="158" spans="1:5">
      <c r="A158" s="94">
        <v>156</v>
      </c>
      <c r="B158" s="95" t="s">
        <v>340</v>
      </c>
      <c r="C158" s="96" t="s">
        <v>279</v>
      </c>
      <c r="D158" s="97">
        <v>0</v>
      </c>
      <c r="E158" s="112">
        <f t="shared" si="2"/>
        <v>0</v>
      </c>
    </row>
    <row r="159" spans="1:5">
      <c r="A159" s="94">
        <v>157</v>
      </c>
      <c r="B159" s="95" t="s">
        <v>340</v>
      </c>
      <c r="C159" s="96" t="s">
        <v>281</v>
      </c>
      <c r="D159" s="97">
        <v>0</v>
      </c>
      <c r="E159" s="112">
        <f t="shared" si="2"/>
        <v>0</v>
      </c>
    </row>
    <row r="160" spans="1:5">
      <c r="A160" s="94">
        <v>158</v>
      </c>
      <c r="B160" s="95" t="s">
        <v>340</v>
      </c>
      <c r="C160" s="96" t="s">
        <v>280</v>
      </c>
      <c r="D160" s="97">
        <v>0</v>
      </c>
      <c r="E160" s="112">
        <f t="shared" si="2"/>
        <v>0</v>
      </c>
    </row>
    <row r="161" spans="1:5">
      <c r="A161" s="94">
        <v>159</v>
      </c>
      <c r="B161" s="95" t="s">
        <v>340</v>
      </c>
      <c r="C161" s="96" t="s">
        <v>278</v>
      </c>
      <c r="D161" s="97">
        <v>0</v>
      </c>
      <c r="E161" s="112">
        <f t="shared" si="2"/>
        <v>0</v>
      </c>
    </row>
    <row r="162" spans="1:5">
      <c r="A162" s="94">
        <v>160</v>
      </c>
      <c r="B162" s="95" t="s">
        <v>340</v>
      </c>
      <c r="C162" s="96" t="s">
        <v>32</v>
      </c>
      <c r="D162" s="97">
        <v>0</v>
      </c>
      <c r="E162" s="112">
        <f t="shared" si="2"/>
        <v>0</v>
      </c>
    </row>
    <row r="163" spans="1:5">
      <c r="A163" s="94">
        <v>161</v>
      </c>
      <c r="B163" s="95" t="s">
        <v>340</v>
      </c>
      <c r="C163" s="96" t="s">
        <v>255</v>
      </c>
      <c r="D163" s="97">
        <v>0</v>
      </c>
      <c r="E163" s="112">
        <f t="shared" si="2"/>
        <v>0</v>
      </c>
    </row>
    <row r="164" spans="1:5">
      <c r="A164" s="94">
        <v>162</v>
      </c>
      <c r="B164" s="95" t="s">
        <v>340</v>
      </c>
      <c r="C164" s="96" t="s">
        <v>106</v>
      </c>
      <c r="D164" s="97">
        <v>0</v>
      </c>
      <c r="E164" s="112">
        <f t="shared" si="2"/>
        <v>0</v>
      </c>
    </row>
    <row r="165" spans="1:5">
      <c r="A165" s="94">
        <v>163</v>
      </c>
      <c r="B165" s="95" t="s">
        <v>340</v>
      </c>
      <c r="C165" s="96" t="s">
        <v>161</v>
      </c>
      <c r="D165" s="97">
        <v>0</v>
      </c>
      <c r="E165" s="112">
        <f t="shared" si="2"/>
        <v>0</v>
      </c>
    </row>
    <row r="166" spans="1:5">
      <c r="A166" s="94">
        <v>164</v>
      </c>
      <c r="B166" s="95" t="s">
        <v>340</v>
      </c>
      <c r="C166" s="96" t="s">
        <v>260</v>
      </c>
      <c r="D166" s="97">
        <v>0</v>
      </c>
      <c r="E166" s="112">
        <f t="shared" si="2"/>
        <v>0</v>
      </c>
    </row>
    <row r="167" spans="1:5">
      <c r="A167" s="94">
        <v>165</v>
      </c>
      <c r="B167" s="95" t="s">
        <v>340</v>
      </c>
      <c r="C167" s="96" t="s">
        <v>205</v>
      </c>
      <c r="D167" s="97">
        <v>0</v>
      </c>
      <c r="E167" s="112">
        <f t="shared" si="2"/>
        <v>0</v>
      </c>
    </row>
    <row r="168" spans="1:5">
      <c r="A168" s="94">
        <v>166</v>
      </c>
      <c r="B168" s="95" t="s">
        <v>340</v>
      </c>
      <c r="C168" s="96" t="s">
        <v>5</v>
      </c>
      <c r="D168" s="97">
        <v>0</v>
      </c>
      <c r="E168" s="112">
        <f t="shared" si="2"/>
        <v>0</v>
      </c>
    </row>
    <row r="169" spans="1:5">
      <c r="A169" s="94">
        <v>167</v>
      </c>
      <c r="B169" s="95" t="s">
        <v>340</v>
      </c>
      <c r="C169" s="96" t="s">
        <v>341</v>
      </c>
      <c r="D169" s="97">
        <v>0</v>
      </c>
      <c r="E169" s="112">
        <f t="shared" si="2"/>
        <v>0</v>
      </c>
    </row>
    <row r="170" spans="1:5">
      <c r="A170" s="94">
        <v>168</v>
      </c>
      <c r="B170" s="95" t="s">
        <v>340</v>
      </c>
      <c r="C170" s="96" t="s">
        <v>342</v>
      </c>
      <c r="D170" s="97">
        <v>0</v>
      </c>
      <c r="E170" s="112">
        <f t="shared" si="2"/>
        <v>0</v>
      </c>
    </row>
    <row r="171" spans="1:5">
      <c r="A171" s="94">
        <v>169</v>
      </c>
      <c r="B171" s="95" t="s">
        <v>340</v>
      </c>
      <c r="C171" s="96" t="s">
        <v>343</v>
      </c>
      <c r="D171" s="97">
        <v>0</v>
      </c>
      <c r="E171" s="112">
        <f t="shared" si="2"/>
        <v>0</v>
      </c>
    </row>
    <row r="172" spans="1:5">
      <c r="A172" s="94">
        <v>170</v>
      </c>
      <c r="B172" s="95" t="s">
        <v>344</v>
      </c>
      <c r="C172" s="96" t="s">
        <v>345</v>
      </c>
      <c r="D172" s="97">
        <v>0</v>
      </c>
      <c r="E172" s="112">
        <f t="shared" si="2"/>
        <v>0</v>
      </c>
    </row>
    <row r="173" spans="1:5">
      <c r="A173" s="94">
        <v>171</v>
      </c>
      <c r="B173" s="95" t="s">
        <v>344</v>
      </c>
      <c r="C173" s="96" t="s">
        <v>14</v>
      </c>
      <c r="D173" s="97">
        <v>0</v>
      </c>
      <c r="E173" s="112">
        <f t="shared" si="2"/>
        <v>0</v>
      </c>
    </row>
    <row r="174" spans="1:5">
      <c r="A174" s="94">
        <v>172</v>
      </c>
      <c r="B174" s="95" t="s">
        <v>344</v>
      </c>
      <c r="C174" s="96" t="s">
        <v>49</v>
      </c>
      <c r="D174" s="97">
        <v>0</v>
      </c>
      <c r="E174" s="112">
        <f t="shared" si="2"/>
        <v>0</v>
      </c>
    </row>
    <row r="175" spans="1:5">
      <c r="A175" s="94">
        <v>173</v>
      </c>
      <c r="B175" s="95" t="s">
        <v>344</v>
      </c>
      <c r="C175" s="96" t="s">
        <v>277</v>
      </c>
      <c r="D175" s="97">
        <v>0</v>
      </c>
      <c r="E175" s="112">
        <f t="shared" si="2"/>
        <v>0</v>
      </c>
    </row>
    <row r="176" spans="1:5">
      <c r="A176" s="94">
        <v>174</v>
      </c>
      <c r="B176" s="95" t="s">
        <v>344</v>
      </c>
      <c r="C176" s="96" t="s">
        <v>346</v>
      </c>
      <c r="D176" s="97">
        <v>0</v>
      </c>
      <c r="E176" s="112">
        <f t="shared" si="2"/>
        <v>0</v>
      </c>
    </row>
    <row r="177" spans="1:5">
      <c r="A177" s="94">
        <v>175</v>
      </c>
      <c r="B177" s="95" t="s">
        <v>344</v>
      </c>
      <c r="C177" s="96" t="s">
        <v>274</v>
      </c>
      <c r="D177" s="97">
        <v>0</v>
      </c>
      <c r="E177" s="112">
        <f t="shared" si="2"/>
        <v>0</v>
      </c>
    </row>
    <row r="178" spans="1:5">
      <c r="A178" s="94">
        <v>176</v>
      </c>
      <c r="B178" s="95" t="s">
        <v>344</v>
      </c>
      <c r="C178" s="96" t="s">
        <v>347</v>
      </c>
      <c r="D178" s="97">
        <v>0</v>
      </c>
      <c r="E178" s="112">
        <f t="shared" si="2"/>
        <v>0</v>
      </c>
    </row>
    <row r="179" spans="1:5">
      <c r="A179" s="94">
        <v>177</v>
      </c>
      <c r="B179" s="95" t="s">
        <v>344</v>
      </c>
      <c r="C179" s="96" t="s">
        <v>10</v>
      </c>
      <c r="D179" s="97">
        <v>0</v>
      </c>
      <c r="E179" s="112">
        <f t="shared" si="2"/>
        <v>0</v>
      </c>
    </row>
    <row r="180" spans="1:5">
      <c r="A180" s="94">
        <v>178</v>
      </c>
      <c r="B180" s="95" t="s">
        <v>344</v>
      </c>
      <c r="C180" s="96" t="s">
        <v>16</v>
      </c>
      <c r="D180" s="97">
        <v>0</v>
      </c>
      <c r="E180" s="112">
        <f t="shared" si="2"/>
        <v>0</v>
      </c>
    </row>
    <row r="181" spans="1:5">
      <c r="A181" s="94">
        <v>179</v>
      </c>
      <c r="B181" s="95" t="s">
        <v>344</v>
      </c>
      <c r="C181" s="96" t="s">
        <v>40</v>
      </c>
      <c r="D181" s="97">
        <v>0</v>
      </c>
      <c r="E181" s="112">
        <f t="shared" si="2"/>
        <v>0</v>
      </c>
    </row>
    <row r="182" spans="1:5">
      <c r="A182" s="94">
        <v>180</v>
      </c>
      <c r="B182" s="95" t="s">
        <v>344</v>
      </c>
      <c r="C182" s="96" t="s">
        <v>80</v>
      </c>
      <c r="D182" s="97">
        <v>0</v>
      </c>
      <c r="E182" s="112">
        <f t="shared" si="2"/>
        <v>0</v>
      </c>
    </row>
    <row r="183" spans="1:5">
      <c r="A183" s="94">
        <v>181</v>
      </c>
      <c r="B183" s="95" t="s">
        <v>344</v>
      </c>
      <c r="C183" s="96" t="s">
        <v>68</v>
      </c>
      <c r="D183" s="97">
        <v>0</v>
      </c>
      <c r="E183" s="112">
        <f t="shared" si="2"/>
        <v>0</v>
      </c>
    </row>
    <row r="184" spans="1:5">
      <c r="A184" s="94">
        <v>182</v>
      </c>
      <c r="B184" s="95" t="s">
        <v>344</v>
      </c>
      <c r="C184" s="96" t="s">
        <v>8</v>
      </c>
      <c r="D184" s="97">
        <v>0</v>
      </c>
      <c r="E184" s="112">
        <f t="shared" si="2"/>
        <v>0</v>
      </c>
    </row>
    <row r="185" spans="1:5">
      <c r="A185" s="94">
        <v>183</v>
      </c>
      <c r="B185" s="95" t="s">
        <v>344</v>
      </c>
      <c r="C185" s="96" t="s">
        <v>96</v>
      </c>
      <c r="D185" s="97">
        <v>0</v>
      </c>
      <c r="E185" s="112">
        <f t="shared" si="2"/>
        <v>0</v>
      </c>
    </row>
    <row r="186" spans="1:5">
      <c r="A186" s="94">
        <v>184</v>
      </c>
      <c r="B186" s="95" t="s">
        <v>344</v>
      </c>
      <c r="C186" s="96" t="s">
        <v>18</v>
      </c>
      <c r="D186" s="97">
        <v>0</v>
      </c>
      <c r="E186" s="112">
        <f t="shared" si="2"/>
        <v>0</v>
      </c>
    </row>
    <row r="187" spans="1:5">
      <c r="A187" s="94">
        <v>185</v>
      </c>
      <c r="B187" s="95" t="s">
        <v>344</v>
      </c>
      <c r="C187" s="96" t="s">
        <v>348</v>
      </c>
      <c r="D187" s="97">
        <v>0</v>
      </c>
      <c r="E187" s="112">
        <f t="shared" si="2"/>
        <v>0</v>
      </c>
    </row>
    <row r="188" spans="1:5">
      <c r="A188" s="94">
        <v>186</v>
      </c>
      <c r="B188" s="95" t="s">
        <v>344</v>
      </c>
      <c r="C188" s="96" t="s">
        <v>349</v>
      </c>
      <c r="D188" s="97">
        <v>0</v>
      </c>
      <c r="E188" s="112">
        <f t="shared" si="2"/>
        <v>0</v>
      </c>
    </row>
    <row r="189" spans="1:5">
      <c r="A189" s="94">
        <v>187</v>
      </c>
      <c r="B189" s="95" t="s">
        <v>344</v>
      </c>
      <c r="C189" s="96" t="s">
        <v>350</v>
      </c>
      <c r="D189" s="97">
        <v>0</v>
      </c>
      <c r="E189" s="112">
        <f t="shared" si="2"/>
        <v>0</v>
      </c>
    </row>
    <row r="190" spans="1:5">
      <c r="A190" s="94">
        <v>188</v>
      </c>
      <c r="B190" s="95" t="s">
        <v>344</v>
      </c>
      <c r="C190" s="96" t="s">
        <v>271</v>
      </c>
      <c r="D190" s="97">
        <v>0</v>
      </c>
      <c r="E190" s="112">
        <f t="shared" si="2"/>
        <v>0</v>
      </c>
    </row>
    <row r="191" spans="1:5">
      <c r="A191" s="94"/>
      <c r="B191" s="100" t="s">
        <v>1109</v>
      </c>
      <c r="C191" s="101" t="s">
        <v>0</v>
      </c>
      <c r="D191" s="97"/>
      <c r="E191" s="112">
        <f t="shared" si="2"/>
        <v>0</v>
      </c>
    </row>
    <row r="192" spans="1:5">
      <c r="A192" s="94"/>
      <c r="B192" s="100" t="s">
        <v>1109</v>
      </c>
      <c r="C192" s="101" t="s">
        <v>43</v>
      </c>
      <c r="D192" s="97"/>
      <c r="E192" s="112">
        <f t="shared" si="2"/>
        <v>0</v>
      </c>
    </row>
    <row r="193" spans="1:5">
      <c r="A193" s="94"/>
      <c r="B193" s="100" t="s">
        <v>1109</v>
      </c>
      <c r="C193" s="101" t="s">
        <v>276</v>
      </c>
      <c r="D193" s="97"/>
      <c r="E193" s="112">
        <f t="shared" si="2"/>
        <v>0</v>
      </c>
    </row>
    <row r="194" spans="1:5">
      <c r="A194" s="94"/>
      <c r="B194" s="100" t="s">
        <v>1109</v>
      </c>
      <c r="C194" s="101" t="s">
        <v>282</v>
      </c>
      <c r="D194" s="97"/>
      <c r="E194" s="112">
        <f t="shared" si="2"/>
        <v>0</v>
      </c>
    </row>
    <row r="195" spans="1:5">
      <c r="A195" s="94"/>
      <c r="B195" s="100" t="s">
        <v>1109</v>
      </c>
      <c r="C195" s="101" t="s">
        <v>168</v>
      </c>
      <c r="D195" s="97"/>
      <c r="E195" s="112">
        <f t="shared" si="2"/>
        <v>0</v>
      </c>
    </row>
    <row r="196" spans="1:5">
      <c r="A196" s="94"/>
      <c r="B196" s="100" t="s">
        <v>1109</v>
      </c>
      <c r="C196" s="101" t="s">
        <v>149</v>
      </c>
      <c r="D196" s="97"/>
      <c r="E196" s="112">
        <f t="shared" ref="E196:E203" si="3">D196*100</f>
        <v>0</v>
      </c>
    </row>
    <row r="197" spans="1:5">
      <c r="A197" s="94"/>
      <c r="B197" s="100" t="s">
        <v>1109</v>
      </c>
      <c r="C197" s="101" t="s">
        <v>259</v>
      </c>
      <c r="D197" s="97"/>
      <c r="E197" s="112">
        <f t="shared" si="3"/>
        <v>0</v>
      </c>
    </row>
    <row r="198" spans="1:5">
      <c r="A198" s="94"/>
      <c r="B198" s="100" t="s">
        <v>1109</v>
      </c>
      <c r="C198" s="101" t="s">
        <v>186</v>
      </c>
      <c r="D198" s="97"/>
      <c r="E198" s="112">
        <f t="shared" si="3"/>
        <v>0</v>
      </c>
    </row>
    <row r="199" spans="1:5">
      <c r="A199" s="94"/>
      <c r="B199" s="100" t="s">
        <v>1109</v>
      </c>
      <c r="C199" s="101" t="s">
        <v>1</v>
      </c>
      <c r="D199" s="97"/>
      <c r="E199" s="112">
        <f t="shared" si="3"/>
        <v>0</v>
      </c>
    </row>
    <row r="200" spans="1:5">
      <c r="A200" s="94"/>
      <c r="B200" s="100" t="s">
        <v>1109</v>
      </c>
      <c r="C200" s="101" t="s">
        <v>352</v>
      </c>
      <c r="D200" s="97"/>
      <c r="E200" s="112">
        <f t="shared" si="3"/>
        <v>0</v>
      </c>
    </row>
    <row r="201" spans="1:5">
      <c r="A201" s="94"/>
      <c r="B201" s="95" t="s">
        <v>351</v>
      </c>
      <c r="C201" s="96" t="s">
        <v>1110</v>
      </c>
      <c r="D201" s="97">
        <v>0.8442719999999998</v>
      </c>
      <c r="E201" s="112">
        <f t="shared" si="3"/>
        <v>84.427199999999985</v>
      </c>
    </row>
    <row r="202" spans="1:5" ht="30">
      <c r="A202" s="94"/>
      <c r="B202" s="95" t="s">
        <v>351</v>
      </c>
      <c r="C202" s="102" t="s">
        <v>1111</v>
      </c>
      <c r="D202" s="97"/>
      <c r="E202" s="112">
        <f t="shared" si="3"/>
        <v>0</v>
      </c>
    </row>
    <row r="203" spans="1:5" ht="15.5" thickBot="1">
      <c r="A203" s="103"/>
      <c r="B203" s="104" t="s">
        <v>1103</v>
      </c>
      <c r="C203" s="105"/>
      <c r="D203" s="106">
        <f>SUM(D3:D202)</f>
        <v>25.83616</v>
      </c>
      <c r="E203" s="112">
        <f t="shared" si="3"/>
        <v>2583.616</v>
      </c>
    </row>
    <row r="205" spans="1:5">
      <c r="D205" s="109">
        <v>25.053660000000001</v>
      </c>
    </row>
  </sheetData>
  <phoneticPr fontId="8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G129"/>
  <sheetViews>
    <sheetView workbookViewId="0">
      <selection activeCell="E21" sqref="E21"/>
    </sheetView>
  </sheetViews>
  <sheetFormatPr defaultColWidth="9" defaultRowHeight="15.5"/>
  <cols>
    <col min="1" max="1" width="5.5" style="155" bestFit="1" customWidth="1"/>
    <col min="2" max="2" width="5.83203125" style="164" bestFit="1" customWidth="1"/>
    <col min="3" max="3" width="7.5" style="155" bestFit="1" customWidth="1"/>
    <col min="4" max="4" width="5.5" style="155" bestFit="1" customWidth="1"/>
    <col min="5" max="6" width="9.5" style="166" bestFit="1" customWidth="1"/>
    <col min="7" max="7" width="35.25" style="155" bestFit="1" customWidth="1"/>
    <col min="8" max="16384" width="9" style="155"/>
  </cols>
  <sheetData>
    <row r="1" spans="1:7" ht="27" customHeight="1">
      <c r="A1" s="197" t="s">
        <v>1326</v>
      </c>
      <c r="B1" s="198"/>
      <c r="C1" s="198"/>
      <c r="D1" s="198"/>
      <c r="E1" s="198"/>
      <c r="F1" s="198"/>
      <c r="G1" s="198"/>
    </row>
    <row r="2" spans="1:7" s="164" customFormat="1" ht="14">
      <c r="A2" s="163" t="s">
        <v>1318</v>
      </c>
      <c r="B2" s="163" t="s">
        <v>1319</v>
      </c>
      <c r="C2" s="163" t="s">
        <v>1320</v>
      </c>
      <c r="D2" s="163" t="s">
        <v>1321</v>
      </c>
      <c r="E2" s="163" t="s">
        <v>1322</v>
      </c>
      <c r="F2" s="163" t="s">
        <v>1317</v>
      </c>
      <c r="G2" s="163" t="s">
        <v>1323</v>
      </c>
    </row>
    <row r="3" spans="1:7">
      <c r="A3" s="156">
        <v>1</v>
      </c>
      <c r="B3" s="138" t="s">
        <v>92</v>
      </c>
      <c r="C3" s="157" t="s">
        <v>1301</v>
      </c>
      <c r="D3" s="138" t="s">
        <v>1162</v>
      </c>
      <c r="E3" s="169">
        <v>251.8598484848485</v>
      </c>
      <c r="F3" s="138" t="s">
        <v>1150</v>
      </c>
      <c r="G3" s="138"/>
    </row>
    <row r="4" spans="1:7">
      <c r="A4" s="156">
        <v>2</v>
      </c>
      <c r="B4" s="138" t="s">
        <v>24</v>
      </c>
      <c r="C4" s="173" t="s">
        <v>1325</v>
      </c>
      <c r="D4" s="138" t="s">
        <v>1162</v>
      </c>
      <c r="E4" s="169">
        <v>242.17424242424244</v>
      </c>
      <c r="F4" s="138" t="s">
        <v>1150</v>
      </c>
      <c r="G4" s="138"/>
    </row>
    <row r="5" spans="1:7">
      <c r="A5" s="156">
        <v>3</v>
      </c>
      <c r="B5" s="138" t="s">
        <v>94</v>
      </c>
      <c r="C5" s="157" t="s">
        <v>1302</v>
      </c>
      <c r="D5" s="138" t="s">
        <v>1162</v>
      </c>
      <c r="E5" s="169">
        <v>208.18939393939394</v>
      </c>
      <c r="F5" s="138" t="s">
        <v>1150</v>
      </c>
      <c r="G5" s="138"/>
    </row>
    <row r="6" spans="1:7">
      <c r="A6" s="156">
        <v>4</v>
      </c>
      <c r="B6" s="138">
        <v>40216</v>
      </c>
      <c r="C6" s="138" t="s">
        <v>1164</v>
      </c>
      <c r="D6" s="138" t="s">
        <v>1165</v>
      </c>
      <c r="E6" s="169">
        <v>397.15909090909093</v>
      </c>
      <c r="F6" s="138" t="s">
        <v>1145</v>
      </c>
      <c r="G6" s="158" t="s">
        <v>1166</v>
      </c>
    </row>
    <row r="7" spans="1:7">
      <c r="A7" s="156">
        <v>5</v>
      </c>
      <c r="B7" s="158" t="s">
        <v>51</v>
      </c>
      <c r="C7" s="158" t="s">
        <v>1167</v>
      </c>
      <c r="D7" s="158" t="s">
        <v>1165</v>
      </c>
      <c r="E7" s="169">
        <v>359.26893939393938</v>
      </c>
      <c r="F7" s="138" t="s">
        <v>1145</v>
      </c>
      <c r="G7" s="158" t="s">
        <v>1168</v>
      </c>
    </row>
    <row r="8" spans="1:7">
      <c r="A8" s="156">
        <v>6</v>
      </c>
      <c r="B8" s="138" t="s">
        <v>28</v>
      </c>
      <c r="C8" s="138" t="s">
        <v>1169</v>
      </c>
      <c r="D8" s="138" t="s">
        <v>1165</v>
      </c>
      <c r="E8" s="169">
        <v>342.80681818181819</v>
      </c>
      <c r="F8" s="138" t="s">
        <v>1145</v>
      </c>
      <c r="G8" s="158"/>
    </row>
    <row r="9" spans="1:7">
      <c r="A9" s="156">
        <v>7</v>
      </c>
      <c r="B9" s="138">
        <v>41459</v>
      </c>
      <c r="C9" s="138" t="s">
        <v>1170</v>
      </c>
      <c r="D9" s="138" t="s">
        <v>1165</v>
      </c>
      <c r="E9" s="169">
        <v>300.39772727272725</v>
      </c>
      <c r="F9" s="138" t="s">
        <v>1145</v>
      </c>
      <c r="G9" s="158"/>
    </row>
    <row r="10" spans="1:7">
      <c r="A10" s="156">
        <v>8</v>
      </c>
      <c r="B10" s="138" t="s">
        <v>115</v>
      </c>
      <c r="C10" s="138" t="s">
        <v>1171</v>
      </c>
      <c r="D10" s="138" t="s">
        <v>1165</v>
      </c>
      <c r="E10" s="169">
        <v>282.4769258343452</v>
      </c>
      <c r="F10" s="138" t="s">
        <v>1145</v>
      </c>
      <c r="G10" s="158" t="s">
        <v>1168</v>
      </c>
    </row>
    <row r="11" spans="1:7">
      <c r="A11" s="156">
        <v>9</v>
      </c>
      <c r="B11" s="138" t="s">
        <v>11</v>
      </c>
      <c r="C11" s="138" t="s">
        <v>1172</v>
      </c>
      <c r="D11" s="138" t="s">
        <v>1165</v>
      </c>
      <c r="E11" s="169">
        <v>263.655303030303</v>
      </c>
      <c r="F11" s="138" t="s">
        <v>1145</v>
      </c>
      <c r="G11" s="158"/>
    </row>
    <row r="12" spans="1:7">
      <c r="A12" s="156">
        <v>10</v>
      </c>
      <c r="B12" s="158">
        <v>41468</v>
      </c>
      <c r="C12" s="158" t="s">
        <v>1173</v>
      </c>
      <c r="D12" s="158" t="s">
        <v>1165</v>
      </c>
      <c r="E12" s="169">
        <v>259.47309681569078</v>
      </c>
      <c r="F12" s="138" t="s">
        <v>1145</v>
      </c>
      <c r="G12" s="158"/>
    </row>
    <row r="13" spans="1:7">
      <c r="A13" s="156">
        <v>11</v>
      </c>
      <c r="B13" s="158" t="s">
        <v>22</v>
      </c>
      <c r="C13" s="158" t="s">
        <v>1174</v>
      </c>
      <c r="D13" s="158" t="s">
        <v>1165</v>
      </c>
      <c r="E13" s="169">
        <v>258.33333333333337</v>
      </c>
      <c r="F13" s="138" t="s">
        <v>1145</v>
      </c>
      <c r="G13" s="158"/>
    </row>
    <row r="14" spans="1:7">
      <c r="A14" s="156">
        <v>12</v>
      </c>
      <c r="B14" s="138" t="s">
        <v>1130</v>
      </c>
      <c r="C14" s="138" t="s">
        <v>1175</v>
      </c>
      <c r="D14" s="138" t="s">
        <v>1165</v>
      </c>
      <c r="E14" s="169">
        <v>257.27272727272725</v>
      </c>
      <c r="F14" s="138" t="s">
        <v>1145</v>
      </c>
      <c r="G14" s="158"/>
    </row>
    <row r="15" spans="1:7">
      <c r="A15" s="156">
        <v>13</v>
      </c>
      <c r="B15" s="138" t="s">
        <v>104</v>
      </c>
      <c r="C15" s="138" t="s">
        <v>1176</v>
      </c>
      <c r="D15" s="138" t="s">
        <v>1165</v>
      </c>
      <c r="E15" s="169">
        <v>218.06818181818181</v>
      </c>
      <c r="F15" s="138" t="s">
        <v>1145</v>
      </c>
      <c r="G15" s="158"/>
    </row>
    <row r="16" spans="1:7">
      <c r="A16" s="156">
        <v>14</v>
      </c>
      <c r="B16" s="138" t="s">
        <v>119</v>
      </c>
      <c r="C16" s="139" t="s">
        <v>1217</v>
      </c>
      <c r="D16" s="138" t="s">
        <v>1218</v>
      </c>
      <c r="E16" s="169">
        <v>261.82575757575756</v>
      </c>
      <c r="F16" s="138" t="s">
        <v>1159</v>
      </c>
      <c r="G16" s="158"/>
    </row>
    <row r="17" spans="1:7">
      <c r="A17" s="156">
        <v>15</v>
      </c>
      <c r="B17" s="138" t="s">
        <v>30</v>
      </c>
      <c r="C17" s="139" t="s">
        <v>1219</v>
      </c>
      <c r="D17" s="138" t="s">
        <v>1220</v>
      </c>
      <c r="E17" s="169">
        <v>242.60360657274305</v>
      </c>
      <c r="F17" s="138" t="s">
        <v>1159</v>
      </c>
      <c r="G17" s="158"/>
    </row>
    <row r="18" spans="1:7">
      <c r="A18" s="156">
        <v>16</v>
      </c>
      <c r="B18" s="158">
        <v>41404</v>
      </c>
      <c r="C18" s="158" t="s">
        <v>1221</v>
      </c>
      <c r="D18" s="138" t="s">
        <v>1222</v>
      </c>
      <c r="E18" s="169">
        <v>241.88226456503287</v>
      </c>
      <c r="F18" s="138" t="s">
        <v>1159</v>
      </c>
      <c r="G18" s="158"/>
    </row>
    <row r="19" spans="1:7">
      <c r="A19" s="156">
        <v>17</v>
      </c>
      <c r="B19" s="158">
        <v>41395</v>
      </c>
      <c r="C19" s="158" t="s">
        <v>1223</v>
      </c>
      <c r="D19" s="138" t="s">
        <v>1220</v>
      </c>
      <c r="E19" s="169">
        <v>198.47727272727275</v>
      </c>
      <c r="F19" s="138" t="s">
        <v>1159</v>
      </c>
      <c r="G19" s="158"/>
    </row>
    <row r="20" spans="1:7">
      <c r="A20" s="156">
        <v>18</v>
      </c>
      <c r="B20" s="138">
        <v>61608</v>
      </c>
      <c r="C20" s="139" t="s">
        <v>1224</v>
      </c>
      <c r="D20" s="138" t="s">
        <v>1225</v>
      </c>
      <c r="E20" s="169">
        <v>197.13828885281737</v>
      </c>
      <c r="F20" s="138" t="s">
        <v>1159</v>
      </c>
      <c r="G20" s="158"/>
    </row>
    <row r="21" spans="1:7">
      <c r="A21" s="156">
        <v>19</v>
      </c>
      <c r="B21" s="138">
        <v>41431</v>
      </c>
      <c r="C21" s="139" t="s">
        <v>1226</v>
      </c>
      <c r="D21" s="138" t="s">
        <v>1227</v>
      </c>
      <c r="E21" s="169">
        <v>194.98087073217533</v>
      </c>
      <c r="F21" s="138" t="s">
        <v>1159</v>
      </c>
      <c r="G21" s="158"/>
    </row>
    <row r="22" spans="1:7">
      <c r="A22" s="156">
        <v>20</v>
      </c>
      <c r="B22" s="158" t="s">
        <v>33</v>
      </c>
      <c r="C22" s="158" t="s">
        <v>1228</v>
      </c>
      <c r="D22" s="138" t="s">
        <v>1229</v>
      </c>
      <c r="E22" s="169">
        <v>194.93394308498097</v>
      </c>
      <c r="F22" s="138" t="s">
        <v>1159</v>
      </c>
      <c r="G22" s="158"/>
    </row>
    <row r="23" spans="1:7">
      <c r="A23" s="156">
        <v>21</v>
      </c>
      <c r="B23" s="138" t="s">
        <v>67</v>
      </c>
      <c r="C23" s="139" t="s">
        <v>1230</v>
      </c>
      <c r="D23" s="138" t="s">
        <v>1231</v>
      </c>
      <c r="E23" s="169">
        <v>183.42803030303031</v>
      </c>
      <c r="F23" s="138" t="s">
        <v>1159</v>
      </c>
      <c r="G23" s="158"/>
    </row>
    <row r="24" spans="1:7">
      <c r="A24" s="156">
        <v>22</v>
      </c>
      <c r="B24" s="138">
        <v>41306</v>
      </c>
      <c r="C24" s="139" t="s">
        <v>1232</v>
      </c>
      <c r="D24" s="138" t="s">
        <v>1233</v>
      </c>
      <c r="E24" s="169">
        <v>169.04745578447233</v>
      </c>
      <c r="F24" s="138" t="s">
        <v>1159</v>
      </c>
      <c r="G24" s="158"/>
    </row>
    <row r="25" spans="1:7">
      <c r="A25" s="156">
        <v>23</v>
      </c>
      <c r="B25" s="158" t="s">
        <v>77</v>
      </c>
      <c r="C25" s="158" t="s">
        <v>1234</v>
      </c>
      <c r="D25" s="138" t="s">
        <v>1235</v>
      </c>
      <c r="E25" s="169">
        <v>168.12578414904945</v>
      </c>
      <c r="F25" s="138" t="s">
        <v>1159</v>
      </c>
      <c r="G25" s="158"/>
    </row>
    <row r="26" spans="1:7">
      <c r="A26" s="156">
        <v>24</v>
      </c>
      <c r="B26" s="138" t="s">
        <v>39</v>
      </c>
      <c r="C26" s="138" t="s">
        <v>1177</v>
      </c>
      <c r="D26" s="138" t="s">
        <v>1165</v>
      </c>
      <c r="E26" s="169">
        <v>212.38257575757575</v>
      </c>
      <c r="F26" s="138" t="s">
        <v>1145</v>
      </c>
      <c r="G26" s="158"/>
    </row>
    <row r="27" spans="1:7">
      <c r="A27" s="156">
        <v>25</v>
      </c>
      <c r="B27" s="158" t="s">
        <v>59</v>
      </c>
      <c r="C27" s="158" t="s">
        <v>1178</v>
      </c>
      <c r="D27" s="158" t="s">
        <v>1165</v>
      </c>
      <c r="E27" s="169">
        <v>208.52651515151516</v>
      </c>
      <c r="F27" s="138" t="s">
        <v>1324</v>
      </c>
      <c r="G27" s="158"/>
    </row>
    <row r="28" spans="1:7">
      <c r="A28" s="156">
        <v>26</v>
      </c>
      <c r="B28" s="158" t="s">
        <v>246</v>
      </c>
      <c r="C28" s="158" t="s">
        <v>1236</v>
      </c>
      <c r="D28" s="138" t="s">
        <v>1237</v>
      </c>
      <c r="E28" s="169">
        <v>166.14844270558044</v>
      </c>
      <c r="F28" s="138" t="s">
        <v>1159</v>
      </c>
      <c r="G28" s="158"/>
    </row>
    <row r="29" spans="1:7">
      <c r="A29" s="156">
        <v>27</v>
      </c>
      <c r="B29" s="158" t="s">
        <v>64</v>
      </c>
      <c r="C29" s="158" t="s">
        <v>1238</v>
      </c>
      <c r="D29" s="138" t="s">
        <v>1220</v>
      </c>
      <c r="E29" s="169">
        <v>157.51089919303669</v>
      </c>
      <c r="F29" s="138" t="s">
        <v>1159</v>
      </c>
      <c r="G29" s="158"/>
    </row>
    <row r="30" spans="1:7">
      <c r="A30" s="156">
        <v>28</v>
      </c>
      <c r="B30" s="138" t="s">
        <v>53</v>
      </c>
      <c r="C30" s="157" t="s">
        <v>1303</v>
      </c>
      <c r="D30" s="138" t="s">
        <v>1162</v>
      </c>
      <c r="E30" s="169">
        <v>202.70075757575759</v>
      </c>
      <c r="F30" s="138" t="s">
        <v>1148</v>
      </c>
      <c r="G30" s="138"/>
    </row>
    <row r="31" spans="1:7">
      <c r="A31" s="156">
        <v>29</v>
      </c>
      <c r="B31" s="138" t="s">
        <v>37</v>
      </c>
      <c r="C31" s="157" t="s">
        <v>1304</v>
      </c>
      <c r="D31" s="138" t="s">
        <v>1162</v>
      </c>
      <c r="E31" s="169">
        <v>197.70923665837469</v>
      </c>
      <c r="F31" s="138" t="s">
        <v>1148</v>
      </c>
      <c r="G31" s="138"/>
    </row>
    <row r="32" spans="1:7">
      <c r="A32" s="156">
        <v>30</v>
      </c>
      <c r="B32" s="138" t="s">
        <v>251</v>
      </c>
      <c r="C32" s="157" t="s">
        <v>1305</v>
      </c>
      <c r="D32" s="138" t="s">
        <v>1162</v>
      </c>
      <c r="E32" s="169">
        <v>178.59944054190549</v>
      </c>
      <c r="F32" s="138" t="s">
        <v>1148</v>
      </c>
      <c r="G32" s="138"/>
    </row>
    <row r="33" spans="1:7">
      <c r="A33" s="156">
        <v>31</v>
      </c>
      <c r="B33" s="138" t="s">
        <v>41</v>
      </c>
      <c r="C33" s="157" t="s">
        <v>1306</v>
      </c>
      <c r="D33" s="138" t="s">
        <v>1162</v>
      </c>
      <c r="E33" s="169">
        <v>159.91666666666669</v>
      </c>
      <c r="F33" s="138" t="s">
        <v>1148</v>
      </c>
      <c r="G33" s="138"/>
    </row>
    <row r="34" spans="1:7">
      <c r="A34" s="156">
        <v>32</v>
      </c>
      <c r="B34" s="138" t="s">
        <v>9</v>
      </c>
      <c r="C34" s="157" t="s">
        <v>1307</v>
      </c>
      <c r="D34" s="138" t="s">
        <v>1162</v>
      </c>
      <c r="E34" s="169">
        <v>153.56439905542044</v>
      </c>
      <c r="F34" s="138" t="s">
        <v>1148</v>
      </c>
      <c r="G34" s="138"/>
    </row>
    <row r="35" spans="1:7">
      <c r="A35" s="156">
        <v>33</v>
      </c>
      <c r="B35" s="138" t="s">
        <v>72</v>
      </c>
      <c r="C35" s="157" t="s">
        <v>1308</v>
      </c>
      <c r="D35" s="138" t="s">
        <v>1162</v>
      </c>
      <c r="E35" s="169">
        <v>111.50918735522592</v>
      </c>
      <c r="F35" s="138" t="s">
        <v>1148</v>
      </c>
      <c r="G35" s="138"/>
    </row>
    <row r="36" spans="1:7">
      <c r="A36" s="156">
        <v>34</v>
      </c>
      <c r="B36" s="138">
        <v>41643</v>
      </c>
      <c r="C36" s="138" t="s">
        <v>1179</v>
      </c>
      <c r="D36" s="138" t="s">
        <v>1165</v>
      </c>
      <c r="E36" s="169">
        <v>202.25784786871139</v>
      </c>
      <c r="F36" s="138" t="s">
        <v>1146</v>
      </c>
      <c r="G36" s="158"/>
    </row>
    <row r="37" spans="1:7">
      <c r="A37" s="156">
        <v>35</v>
      </c>
      <c r="B37" s="138" t="s">
        <v>13</v>
      </c>
      <c r="C37" s="138" t="s">
        <v>1180</v>
      </c>
      <c r="D37" s="138" t="s">
        <v>1165</v>
      </c>
      <c r="E37" s="169">
        <v>185.95941810693557</v>
      </c>
      <c r="F37" s="138" t="s">
        <v>1146</v>
      </c>
      <c r="G37" s="159"/>
    </row>
    <row r="38" spans="1:7">
      <c r="A38" s="156">
        <v>36</v>
      </c>
      <c r="B38" s="158" t="s">
        <v>74</v>
      </c>
      <c r="C38" s="158" t="s">
        <v>1181</v>
      </c>
      <c r="D38" s="158" t="s">
        <v>1165</v>
      </c>
      <c r="E38" s="169">
        <v>177.08603904342283</v>
      </c>
      <c r="F38" s="138" t="s">
        <v>1146</v>
      </c>
      <c r="G38" s="158"/>
    </row>
    <row r="39" spans="1:7">
      <c r="A39" s="156">
        <v>37</v>
      </c>
      <c r="B39" s="158" t="s">
        <v>134</v>
      </c>
      <c r="C39" s="158" t="s">
        <v>1182</v>
      </c>
      <c r="D39" s="158" t="s">
        <v>1165</v>
      </c>
      <c r="E39" s="169">
        <v>173.62426509911245</v>
      </c>
      <c r="F39" s="138" t="s">
        <v>1146</v>
      </c>
      <c r="G39" s="158"/>
    </row>
    <row r="40" spans="1:7">
      <c r="A40" s="156">
        <v>38</v>
      </c>
      <c r="B40" s="158" t="s">
        <v>204</v>
      </c>
      <c r="C40" s="158" t="s">
        <v>1183</v>
      </c>
      <c r="D40" s="158" t="s">
        <v>1165</v>
      </c>
      <c r="E40" s="169">
        <v>172.61756750620097</v>
      </c>
      <c r="F40" s="138" t="s">
        <v>1146</v>
      </c>
      <c r="G40" s="158"/>
    </row>
    <row r="41" spans="1:7">
      <c r="A41" s="156">
        <v>39</v>
      </c>
      <c r="B41" s="158" t="s">
        <v>146</v>
      </c>
      <c r="C41" s="158" t="s">
        <v>1184</v>
      </c>
      <c r="D41" s="158" t="s">
        <v>1165</v>
      </c>
      <c r="E41" s="169">
        <v>171.96864805354051</v>
      </c>
      <c r="F41" s="138" t="s">
        <v>1146</v>
      </c>
      <c r="G41" s="158"/>
    </row>
    <row r="42" spans="1:7">
      <c r="A42" s="156">
        <v>40</v>
      </c>
      <c r="B42" s="138" t="s">
        <v>62</v>
      </c>
      <c r="C42" s="138" t="s">
        <v>1185</v>
      </c>
      <c r="D42" s="158" t="s">
        <v>1165</v>
      </c>
      <c r="E42" s="169">
        <v>163.53351055658726</v>
      </c>
      <c r="F42" s="138" t="s">
        <v>1148</v>
      </c>
      <c r="G42" s="158"/>
    </row>
    <row r="43" spans="1:7">
      <c r="A43" s="156">
        <v>41</v>
      </c>
      <c r="B43" s="138" t="s">
        <v>57</v>
      </c>
      <c r="C43" s="138" t="s">
        <v>1186</v>
      </c>
      <c r="D43" s="138" t="s">
        <v>1165</v>
      </c>
      <c r="E43" s="169">
        <v>160.8344191032659</v>
      </c>
      <c r="F43" s="138" t="s">
        <v>1146</v>
      </c>
      <c r="G43" s="158"/>
    </row>
    <row r="44" spans="1:7">
      <c r="A44" s="156">
        <v>42</v>
      </c>
      <c r="B44" s="158">
        <v>41469</v>
      </c>
      <c r="C44" s="158" t="s">
        <v>1187</v>
      </c>
      <c r="D44" s="158" t="s">
        <v>1165</v>
      </c>
      <c r="E44" s="169">
        <v>145.66867595473684</v>
      </c>
      <c r="F44" s="138" t="s">
        <v>1146</v>
      </c>
      <c r="G44" s="156"/>
    </row>
    <row r="45" spans="1:7">
      <c r="A45" s="156">
        <v>43</v>
      </c>
      <c r="B45" s="158" t="s">
        <v>121</v>
      </c>
      <c r="C45" s="158" t="s">
        <v>1188</v>
      </c>
      <c r="D45" s="158" t="s">
        <v>1165</v>
      </c>
      <c r="E45" s="169">
        <v>138.73229761256036</v>
      </c>
      <c r="F45" s="138" t="s">
        <v>1146</v>
      </c>
      <c r="G45" s="156"/>
    </row>
    <row r="46" spans="1:7">
      <c r="A46" s="156">
        <v>44</v>
      </c>
      <c r="B46" s="158" t="s">
        <v>19</v>
      </c>
      <c r="C46" s="158" t="s">
        <v>1189</v>
      </c>
      <c r="D46" s="158" t="s">
        <v>1165</v>
      </c>
      <c r="E46" s="169">
        <v>138.49301707465017</v>
      </c>
      <c r="F46" s="138" t="s">
        <v>1146</v>
      </c>
      <c r="G46" s="156"/>
    </row>
    <row r="47" spans="1:7">
      <c r="A47" s="156">
        <v>45</v>
      </c>
      <c r="B47" s="158" t="s">
        <v>84</v>
      </c>
      <c r="C47" s="158" t="s">
        <v>1190</v>
      </c>
      <c r="D47" s="158" t="s">
        <v>1165</v>
      </c>
      <c r="E47" s="169">
        <v>138.39788081885484</v>
      </c>
      <c r="F47" s="138" t="s">
        <v>1146</v>
      </c>
      <c r="G47" s="156"/>
    </row>
    <row r="48" spans="1:7">
      <c r="A48" s="156">
        <v>46</v>
      </c>
      <c r="B48" s="158" t="s">
        <v>203</v>
      </c>
      <c r="C48" s="158" t="s">
        <v>1191</v>
      </c>
      <c r="D48" s="158" t="s">
        <v>1165</v>
      </c>
      <c r="E48" s="169">
        <v>135.1592691227267</v>
      </c>
      <c r="F48" s="138" t="s">
        <v>1146</v>
      </c>
      <c r="G48" s="156"/>
    </row>
    <row r="49" spans="1:7">
      <c r="A49" s="156">
        <v>47</v>
      </c>
      <c r="B49" s="138" t="s">
        <v>136</v>
      </c>
      <c r="C49" s="138" t="s">
        <v>1192</v>
      </c>
      <c r="D49" s="138" t="s">
        <v>1165</v>
      </c>
      <c r="E49" s="169">
        <v>144.6</v>
      </c>
      <c r="F49" s="138" t="s">
        <v>1146</v>
      </c>
      <c r="G49" s="156"/>
    </row>
    <row r="50" spans="1:7">
      <c r="A50" s="156">
        <v>48</v>
      </c>
      <c r="B50" s="158" t="s">
        <v>132</v>
      </c>
      <c r="C50" s="158" t="s">
        <v>1193</v>
      </c>
      <c r="D50" s="158" t="s">
        <v>1165</v>
      </c>
      <c r="E50" s="169">
        <v>134.03685989526511</v>
      </c>
      <c r="F50" s="138" t="s">
        <v>1146</v>
      </c>
      <c r="G50" s="156"/>
    </row>
    <row r="51" spans="1:7">
      <c r="A51" s="156">
        <v>49</v>
      </c>
      <c r="B51" s="158" t="s">
        <v>112</v>
      </c>
      <c r="C51" s="158" t="s">
        <v>1194</v>
      </c>
      <c r="D51" s="158" t="s">
        <v>1165</v>
      </c>
      <c r="E51" s="169">
        <v>126.70863636589428</v>
      </c>
      <c r="F51" s="138" t="s">
        <v>1146</v>
      </c>
      <c r="G51" s="156"/>
    </row>
    <row r="52" spans="1:7">
      <c r="A52" s="156">
        <v>50</v>
      </c>
      <c r="B52" s="158" t="s">
        <v>107</v>
      </c>
      <c r="C52" s="158" t="s">
        <v>1195</v>
      </c>
      <c r="D52" s="158" t="s">
        <v>1165</v>
      </c>
      <c r="E52" s="169">
        <v>120.23464117681281</v>
      </c>
      <c r="F52" s="138" t="s">
        <v>1146</v>
      </c>
      <c r="G52" s="156"/>
    </row>
    <row r="53" spans="1:7">
      <c r="A53" s="156">
        <v>51</v>
      </c>
      <c r="B53" s="158" t="s">
        <v>81</v>
      </c>
      <c r="C53" s="158" t="s">
        <v>1196</v>
      </c>
      <c r="D53" s="158" t="s">
        <v>1165</v>
      </c>
      <c r="E53" s="169">
        <v>120.06076502277023</v>
      </c>
      <c r="F53" s="138" t="s">
        <v>1146</v>
      </c>
      <c r="G53" s="156"/>
    </row>
    <row r="54" spans="1:7">
      <c r="A54" s="156">
        <v>52</v>
      </c>
      <c r="B54" s="158" t="s">
        <v>124</v>
      </c>
      <c r="C54" s="158" t="s">
        <v>1239</v>
      </c>
      <c r="D54" s="138" t="s">
        <v>1240</v>
      </c>
      <c r="E54" s="169">
        <v>156.18188158042571</v>
      </c>
      <c r="F54" s="138" t="s">
        <v>1160</v>
      </c>
      <c r="G54" s="158"/>
    </row>
    <row r="55" spans="1:7">
      <c r="A55" s="156">
        <v>53</v>
      </c>
      <c r="B55" s="158" t="s">
        <v>163</v>
      </c>
      <c r="C55" s="158" t="s">
        <v>1241</v>
      </c>
      <c r="D55" s="138" t="s">
        <v>1220</v>
      </c>
      <c r="E55" s="169">
        <v>152.73735903813159</v>
      </c>
      <c r="F55" s="138" t="s">
        <v>1160</v>
      </c>
      <c r="G55" s="158"/>
    </row>
    <row r="56" spans="1:7">
      <c r="A56" s="156">
        <v>54</v>
      </c>
      <c r="B56" s="158">
        <v>41701</v>
      </c>
      <c r="C56" s="158" t="s">
        <v>1242</v>
      </c>
      <c r="D56" s="138" t="s">
        <v>1243</v>
      </c>
      <c r="E56" s="169">
        <v>147.68784657104638</v>
      </c>
      <c r="F56" s="138" t="s">
        <v>1160</v>
      </c>
      <c r="G56" s="158"/>
    </row>
    <row r="57" spans="1:7">
      <c r="A57" s="156">
        <v>55</v>
      </c>
      <c r="B57" s="138" t="s">
        <v>17</v>
      </c>
      <c r="C57" s="139" t="s">
        <v>1244</v>
      </c>
      <c r="D57" s="138" t="s">
        <v>1245</v>
      </c>
      <c r="E57" s="169">
        <v>147.12841368861419</v>
      </c>
      <c r="F57" s="138" t="s">
        <v>1160</v>
      </c>
      <c r="G57" s="158"/>
    </row>
    <row r="58" spans="1:7">
      <c r="A58" s="156">
        <v>56</v>
      </c>
      <c r="B58" s="138">
        <v>41338</v>
      </c>
      <c r="C58" s="139" t="s">
        <v>1246</v>
      </c>
      <c r="D58" s="138" t="s">
        <v>1247</v>
      </c>
      <c r="E58" s="169">
        <v>146.30903471855169</v>
      </c>
      <c r="F58" s="138" t="s">
        <v>1160</v>
      </c>
      <c r="G58" s="156"/>
    </row>
    <row r="59" spans="1:7">
      <c r="A59" s="156">
        <v>57</v>
      </c>
      <c r="B59" s="138" t="s">
        <v>79</v>
      </c>
      <c r="C59" s="139" t="s">
        <v>1248</v>
      </c>
      <c r="D59" s="138" t="s">
        <v>1249</v>
      </c>
      <c r="E59" s="169">
        <v>146.14654917794135</v>
      </c>
      <c r="F59" s="138" t="s">
        <v>1160</v>
      </c>
      <c r="G59" s="156"/>
    </row>
    <row r="60" spans="1:7">
      <c r="A60" s="156">
        <v>58</v>
      </c>
      <c r="B60" s="138" t="s">
        <v>15</v>
      </c>
      <c r="C60" s="139" t="s">
        <v>1250</v>
      </c>
      <c r="D60" s="138" t="s">
        <v>1220</v>
      </c>
      <c r="E60" s="169">
        <v>143.42720411484305</v>
      </c>
      <c r="F60" s="138" t="s">
        <v>1160</v>
      </c>
      <c r="G60" s="156"/>
    </row>
    <row r="61" spans="1:7">
      <c r="A61" s="156">
        <v>59</v>
      </c>
      <c r="B61" s="158" t="s">
        <v>99</v>
      </c>
      <c r="C61" s="158" t="s">
        <v>1251</v>
      </c>
      <c r="D61" s="138" t="s">
        <v>1247</v>
      </c>
      <c r="E61" s="169">
        <v>142.98652520716496</v>
      </c>
      <c r="F61" s="138" t="s">
        <v>1160</v>
      </c>
      <c r="G61" s="156"/>
    </row>
    <row r="62" spans="1:7">
      <c r="A62" s="156">
        <v>60</v>
      </c>
      <c r="B62" s="158" t="s">
        <v>1126</v>
      </c>
      <c r="C62" s="158" t="s">
        <v>1252</v>
      </c>
      <c r="D62" s="138" t="s">
        <v>1253</v>
      </c>
      <c r="E62" s="169">
        <v>139.97186939055499</v>
      </c>
      <c r="F62" s="138" t="s">
        <v>1160</v>
      </c>
      <c r="G62" s="156"/>
    </row>
    <row r="63" spans="1:7">
      <c r="A63" s="156">
        <v>61</v>
      </c>
      <c r="B63" s="138" t="s">
        <v>1144</v>
      </c>
      <c r="C63" s="139" t="s">
        <v>1254</v>
      </c>
      <c r="D63" s="138" t="s">
        <v>1220</v>
      </c>
      <c r="E63" s="169">
        <v>138.50551471399922</v>
      </c>
      <c r="F63" s="138" t="s">
        <v>1160</v>
      </c>
      <c r="G63" s="156"/>
    </row>
    <row r="64" spans="1:7">
      <c r="A64" s="156">
        <v>62</v>
      </c>
      <c r="B64" s="138">
        <v>41514</v>
      </c>
      <c r="C64" s="139" t="s">
        <v>1255</v>
      </c>
      <c r="D64" s="138" t="s">
        <v>1220</v>
      </c>
      <c r="E64" s="169">
        <v>138.44419016688039</v>
      </c>
      <c r="F64" s="138" t="s">
        <v>1160</v>
      </c>
      <c r="G64" s="156"/>
    </row>
    <row r="65" spans="1:7">
      <c r="A65" s="156">
        <v>63</v>
      </c>
      <c r="B65" s="158" t="s">
        <v>127</v>
      </c>
      <c r="C65" s="158" t="s">
        <v>1256</v>
      </c>
      <c r="D65" s="138" t="s">
        <v>1257</v>
      </c>
      <c r="E65" s="169">
        <v>137.32524806585599</v>
      </c>
      <c r="F65" s="138" t="s">
        <v>1160</v>
      </c>
      <c r="G65" s="156"/>
    </row>
    <row r="66" spans="1:7">
      <c r="A66" s="156">
        <v>64</v>
      </c>
      <c r="B66" s="158">
        <v>41368</v>
      </c>
      <c r="C66" s="158" t="s">
        <v>1258</v>
      </c>
      <c r="D66" s="138" t="s">
        <v>1220</v>
      </c>
      <c r="E66" s="169">
        <v>136.75538505283481</v>
      </c>
      <c r="F66" s="138" t="s">
        <v>1160</v>
      </c>
      <c r="G66" s="156"/>
    </row>
    <row r="67" spans="1:7">
      <c r="A67" s="156">
        <v>65</v>
      </c>
      <c r="B67" s="158" t="s">
        <v>83</v>
      </c>
      <c r="C67" s="158" t="s">
        <v>1259</v>
      </c>
      <c r="D67" s="138" t="s">
        <v>1260</v>
      </c>
      <c r="E67" s="169">
        <v>131.65338850105854</v>
      </c>
      <c r="F67" s="138" t="s">
        <v>1160</v>
      </c>
      <c r="G67" s="156"/>
    </row>
    <row r="68" spans="1:7">
      <c r="A68" s="156">
        <v>66</v>
      </c>
      <c r="B68" s="158">
        <v>41356</v>
      </c>
      <c r="C68" s="158" t="s">
        <v>1261</v>
      </c>
      <c r="D68" s="138" t="s">
        <v>1220</v>
      </c>
      <c r="E68" s="169">
        <v>130.95960496106977</v>
      </c>
      <c r="F68" s="138" t="s">
        <v>1160</v>
      </c>
      <c r="G68" s="156"/>
    </row>
    <row r="69" spans="1:7">
      <c r="A69" s="156">
        <v>67</v>
      </c>
      <c r="B69" s="158" t="s">
        <v>1125</v>
      </c>
      <c r="C69" s="158" t="s">
        <v>1262</v>
      </c>
      <c r="D69" s="138" t="s">
        <v>1263</v>
      </c>
      <c r="E69" s="169">
        <v>130.1392604279352</v>
      </c>
      <c r="F69" s="138" t="s">
        <v>1160</v>
      </c>
      <c r="G69" s="138"/>
    </row>
    <row r="70" spans="1:7">
      <c r="A70" s="156">
        <v>68</v>
      </c>
      <c r="B70" s="158">
        <v>41603</v>
      </c>
      <c r="C70" s="158" t="s">
        <v>1264</v>
      </c>
      <c r="D70" s="138" t="s">
        <v>1220</v>
      </c>
      <c r="E70" s="169">
        <v>128.77633462365242</v>
      </c>
      <c r="F70" s="138" t="s">
        <v>1160</v>
      </c>
      <c r="G70" s="138"/>
    </row>
    <row r="71" spans="1:7">
      <c r="A71" s="156">
        <v>69</v>
      </c>
      <c r="B71" s="158">
        <v>41547</v>
      </c>
      <c r="C71" s="158" t="s">
        <v>1265</v>
      </c>
      <c r="D71" s="138" t="s">
        <v>1220</v>
      </c>
      <c r="E71" s="169">
        <v>127.91688724604415</v>
      </c>
      <c r="F71" s="138" t="s">
        <v>1160</v>
      </c>
      <c r="G71" s="156"/>
    </row>
    <row r="72" spans="1:7">
      <c r="A72" s="156">
        <v>70</v>
      </c>
      <c r="B72" s="158" t="s">
        <v>26</v>
      </c>
      <c r="C72" s="158" t="s">
        <v>1266</v>
      </c>
      <c r="D72" s="138" t="s">
        <v>1267</v>
      </c>
      <c r="E72" s="169">
        <v>126.68543592791278</v>
      </c>
      <c r="F72" s="138" t="s">
        <v>1160</v>
      </c>
      <c r="G72" s="156"/>
    </row>
    <row r="73" spans="1:7">
      <c r="A73" s="156">
        <v>71</v>
      </c>
      <c r="B73" s="138" t="s">
        <v>69</v>
      </c>
      <c r="C73" s="157" t="s">
        <v>1309</v>
      </c>
      <c r="D73" s="138" t="s">
        <v>1162</v>
      </c>
      <c r="E73" s="169">
        <v>106.05689429108153</v>
      </c>
      <c r="F73" s="138" t="s">
        <v>1151</v>
      </c>
      <c r="G73" s="138"/>
    </row>
    <row r="74" spans="1:7">
      <c r="A74" s="156">
        <v>72</v>
      </c>
      <c r="B74" s="138" t="s">
        <v>206</v>
      </c>
      <c r="C74" s="157" t="s">
        <v>1310</v>
      </c>
      <c r="D74" s="138" t="s">
        <v>1162</v>
      </c>
      <c r="E74" s="169">
        <v>93.584991098262293</v>
      </c>
      <c r="F74" s="138" t="s">
        <v>1151</v>
      </c>
      <c r="G74" s="138"/>
    </row>
    <row r="75" spans="1:7">
      <c r="A75" s="156">
        <v>73</v>
      </c>
      <c r="B75" s="138">
        <v>41535</v>
      </c>
      <c r="C75" s="157" t="s">
        <v>1311</v>
      </c>
      <c r="D75" s="138" t="s">
        <v>1162</v>
      </c>
      <c r="E75" s="169">
        <v>93.513777244413234</v>
      </c>
      <c r="F75" s="138" t="s">
        <v>1151</v>
      </c>
      <c r="G75" s="138"/>
    </row>
    <row r="76" spans="1:7">
      <c r="A76" s="156">
        <v>74</v>
      </c>
      <c r="B76" s="138" t="s">
        <v>35</v>
      </c>
      <c r="C76" s="157" t="s">
        <v>1312</v>
      </c>
      <c r="D76" s="138" t="s">
        <v>1162</v>
      </c>
      <c r="E76" s="169">
        <v>92.893727800572293</v>
      </c>
      <c r="F76" s="138" t="s">
        <v>1151</v>
      </c>
      <c r="G76" s="138"/>
    </row>
    <row r="77" spans="1:7">
      <c r="A77" s="156">
        <v>75</v>
      </c>
      <c r="B77" s="158" t="s">
        <v>86</v>
      </c>
      <c r="C77" s="158" t="s">
        <v>1197</v>
      </c>
      <c r="D77" s="158" t="s">
        <v>1165</v>
      </c>
      <c r="E77" s="169">
        <v>116.62665191072921</v>
      </c>
      <c r="F77" s="138" t="s">
        <v>1147</v>
      </c>
      <c r="G77" s="156"/>
    </row>
    <row r="78" spans="1:7">
      <c r="A78" s="156">
        <v>76</v>
      </c>
      <c r="B78" s="158">
        <v>41731</v>
      </c>
      <c r="C78" s="158" t="s">
        <v>1198</v>
      </c>
      <c r="D78" s="158" t="s">
        <v>1165</v>
      </c>
      <c r="E78" s="169">
        <v>114.67424602295782</v>
      </c>
      <c r="F78" s="138" t="s">
        <v>1147</v>
      </c>
      <c r="G78" s="156"/>
    </row>
    <row r="79" spans="1:7">
      <c r="A79" s="156">
        <v>77</v>
      </c>
      <c r="B79" s="158" t="s">
        <v>1128</v>
      </c>
      <c r="C79" s="158" t="s">
        <v>1199</v>
      </c>
      <c r="D79" s="158" t="s">
        <v>1165</v>
      </c>
      <c r="E79" s="169">
        <v>114.51934195848872</v>
      </c>
      <c r="F79" s="138" t="s">
        <v>1147</v>
      </c>
      <c r="G79" s="138"/>
    </row>
    <row r="80" spans="1:7">
      <c r="A80" s="156">
        <v>78</v>
      </c>
      <c r="B80" s="158" t="s">
        <v>151</v>
      </c>
      <c r="C80" s="158" t="s">
        <v>1200</v>
      </c>
      <c r="D80" s="158" t="s">
        <v>1165</v>
      </c>
      <c r="E80" s="169">
        <v>107.60309868263734</v>
      </c>
      <c r="F80" s="138" t="s">
        <v>1147</v>
      </c>
      <c r="G80" s="156"/>
    </row>
    <row r="81" spans="1:7">
      <c r="A81" s="156">
        <v>79</v>
      </c>
      <c r="B81" s="158">
        <v>41260</v>
      </c>
      <c r="C81" s="158" t="s">
        <v>1201</v>
      </c>
      <c r="D81" s="158" t="s">
        <v>1165</v>
      </c>
      <c r="E81" s="169">
        <v>107.22099381201588</v>
      </c>
      <c r="F81" s="138" t="s">
        <v>1147</v>
      </c>
      <c r="G81" s="156"/>
    </row>
    <row r="82" spans="1:7">
      <c r="A82" s="156">
        <v>80</v>
      </c>
      <c r="B82" s="158">
        <v>41737</v>
      </c>
      <c r="C82" s="158" t="s">
        <v>1202</v>
      </c>
      <c r="D82" s="158" t="s">
        <v>1165</v>
      </c>
      <c r="E82" s="169">
        <v>104.92049866133006</v>
      </c>
      <c r="F82" s="138" t="s">
        <v>1147</v>
      </c>
      <c r="G82" s="156"/>
    </row>
    <row r="83" spans="1:7">
      <c r="A83" s="156">
        <v>81</v>
      </c>
      <c r="B83" s="158" t="s">
        <v>293</v>
      </c>
      <c r="C83" s="158" t="s">
        <v>1203</v>
      </c>
      <c r="D83" s="158" t="s">
        <v>1165</v>
      </c>
      <c r="E83" s="169">
        <v>104.13984204148201</v>
      </c>
      <c r="F83" s="138" t="s">
        <v>1147</v>
      </c>
      <c r="G83" s="138"/>
    </row>
    <row r="84" spans="1:7">
      <c r="A84" s="156">
        <v>82</v>
      </c>
      <c r="B84" s="158" t="s">
        <v>153</v>
      </c>
      <c r="C84" s="158" t="s">
        <v>1204</v>
      </c>
      <c r="D84" s="158" t="s">
        <v>1165</v>
      </c>
      <c r="E84" s="169">
        <v>101.55636221726196</v>
      </c>
      <c r="F84" s="138" t="s">
        <v>1147</v>
      </c>
      <c r="G84" s="156"/>
    </row>
    <row r="85" spans="1:7">
      <c r="A85" s="156">
        <v>83</v>
      </c>
      <c r="B85" s="158">
        <v>41684</v>
      </c>
      <c r="C85" s="158" t="s">
        <v>1205</v>
      </c>
      <c r="D85" s="158" t="s">
        <v>1165</v>
      </c>
      <c r="E85" s="169">
        <v>99.712165327996715</v>
      </c>
      <c r="F85" s="138" t="s">
        <v>1147</v>
      </c>
      <c r="G85" s="156"/>
    </row>
    <row r="86" spans="1:7">
      <c r="A86" s="156">
        <v>84</v>
      </c>
      <c r="B86" s="138" t="s">
        <v>48</v>
      </c>
      <c r="C86" s="138" t="s">
        <v>1206</v>
      </c>
      <c r="D86" s="138" t="s">
        <v>1165</v>
      </c>
      <c r="E86" s="169">
        <v>99.706750976680922</v>
      </c>
      <c r="F86" s="138" t="s">
        <v>1147</v>
      </c>
      <c r="G86" s="156"/>
    </row>
    <row r="87" spans="1:7">
      <c r="A87" s="156">
        <v>85</v>
      </c>
      <c r="B87" s="158" t="s">
        <v>88</v>
      </c>
      <c r="C87" s="158" t="s">
        <v>1207</v>
      </c>
      <c r="D87" s="158" t="s">
        <v>1165</v>
      </c>
      <c r="E87" s="169">
        <v>97.156554686043265</v>
      </c>
      <c r="F87" s="138" t="s">
        <v>1147</v>
      </c>
      <c r="G87" s="138"/>
    </row>
    <row r="88" spans="1:7">
      <c r="A88" s="156">
        <v>86</v>
      </c>
      <c r="B88" s="138" t="s">
        <v>292</v>
      </c>
      <c r="C88" s="138" t="s">
        <v>1208</v>
      </c>
      <c r="D88" s="138" t="s">
        <v>1165</v>
      </c>
      <c r="E88" s="169">
        <v>89.323200358289938</v>
      </c>
      <c r="F88" s="138" t="s">
        <v>1147</v>
      </c>
      <c r="G88" s="138"/>
    </row>
    <row r="89" spans="1:7">
      <c r="A89" s="156">
        <v>87</v>
      </c>
      <c r="B89" s="158">
        <v>41739</v>
      </c>
      <c r="C89" s="158" t="s">
        <v>1209</v>
      </c>
      <c r="D89" s="158" t="s">
        <v>1165</v>
      </c>
      <c r="E89" s="169">
        <v>88.863746653325123</v>
      </c>
      <c r="F89" s="138" t="s">
        <v>1147</v>
      </c>
      <c r="G89" s="158"/>
    </row>
    <row r="90" spans="1:7">
      <c r="A90" s="156">
        <v>88</v>
      </c>
      <c r="B90" s="158">
        <v>41505</v>
      </c>
      <c r="C90" s="158" t="s">
        <v>1210</v>
      </c>
      <c r="D90" s="158" t="s">
        <v>1165</v>
      </c>
      <c r="E90" s="169">
        <v>87.802298305167625</v>
      </c>
      <c r="F90" s="138" t="s">
        <v>1147</v>
      </c>
      <c r="G90" s="158"/>
    </row>
    <row r="91" spans="1:7">
      <c r="A91" s="156">
        <v>89</v>
      </c>
      <c r="B91" s="158">
        <v>41784</v>
      </c>
      <c r="C91" s="158" t="s">
        <v>1211</v>
      </c>
      <c r="D91" s="158" t="s">
        <v>1165</v>
      </c>
      <c r="E91" s="169">
        <v>84.930232777432153</v>
      </c>
      <c r="F91" s="138" t="s">
        <v>1147</v>
      </c>
      <c r="G91" s="158"/>
    </row>
    <row r="92" spans="1:7">
      <c r="A92" s="156">
        <v>90</v>
      </c>
      <c r="B92" s="158" t="s">
        <v>1127</v>
      </c>
      <c r="C92" s="158" t="s">
        <v>1212</v>
      </c>
      <c r="D92" s="158" t="s">
        <v>1165</v>
      </c>
      <c r="E92" s="169">
        <v>82.953824274385155</v>
      </c>
      <c r="F92" s="138" t="s">
        <v>1147</v>
      </c>
      <c r="G92" s="158"/>
    </row>
    <row r="93" spans="1:7">
      <c r="A93" s="156">
        <v>91</v>
      </c>
      <c r="B93" s="158" t="s">
        <v>110</v>
      </c>
      <c r="C93" s="158" t="s">
        <v>1213</v>
      </c>
      <c r="D93" s="158" t="s">
        <v>1165</v>
      </c>
      <c r="E93" s="169">
        <v>82.564526287020442</v>
      </c>
      <c r="F93" s="138" t="s">
        <v>1147</v>
      </c>
      <c r="G93" s="158"/>
    </row>
    <row r="94" spans="1:7">
      <c r="A94" s="156">
        <v>92</v>
      </c>
      <c r="B94" s="158" t="s">
        <v>1129</v>
      </c>
      <c r="C94" s="158" t="s">
        <v>1214</v>
      </c>
      <c r="D94" s="158" t="s">
        <v>1165</v>
      </c>
      <c r="E94" s="169">
        <v>81.798718075390127</v>
      </c>
      <c r="F94" s="138" t="s">
        <v>1147</v>
      </c>
      <c r="G94" s="158"/>
    </row>
    <row r="95" spans="1:7">
      <c r="A95" s="156">
        <v>93</v>
      </c>
      <c r="B95" s="158" t="s">
        <v>138</v>
      </c>
      <c r="C95" s="158" t="s">
        <v>1215</v>
      </c>
      <c r="D95" s="158" t="s">
        <v>1165</v>
      </c>
      <c r="E95" s="169">
        <v>70.169410154637561</v>
      </c>
      <c r="F95" s="138" t="s">
        <v>1147</v>
      </c>
      <c r="G95" s="158"/>
    </row>
    <row r="96" spans="1:7">
      <c r="A96" s="156">
        <v>94</v>
      </c>
      <c r="B96" s="158" t="s">
        <v>101</v>
      </c>
      <c r="C96" s="158" t="s">
        <v>1216</v>
      </c>
      <c r="D96" s="158" t="s">
        <v>1165</v>
      </c>
      <c r="E96" s="169">
        <v>64.128121843471973</v>
      </c>
      <c r="F96" s="138" t="s">
        <v>1147</v>
      </c>
      <c r="G96" s="158"/>
    </row>
    <row r="97" spans="1:7">
      <c r="A97" s="156">
        <v>95</v>
      </c>
      <c r="B97" s="158">
        <v>41694</v>
      </c>
      <c r="C97" s="158" t="s">
        <v>1268</v>
      </c>
      <c r="D97" s="138" t="s">
        <v>1269</v>
      </c>
      <c r="E97" s="169">
        <v>123.27478213927833</v>
      </c>
      <c r="F97" s="138" t="s">
        <v>1161</v>
      </c>
      <c r="G97" s="156"/>
    </row>
    <row r="98" spans="1:7">
      <c r="A98" s="156">
        <v>96</v>
      </c>
      <c r="B98" s="158" t="s">
        <v>117</v>
      </c>
      <c r="C98" s="158" t="s">
        <v>1270</v>
      </c>
      <c r="D98" s="138" t="s">
        <v>1267</v>
      </c>
      <c r="E98" s="169">
        <v>122.97625585606133</v>
      </c>
      <c r="F98" s="138" t="s">
        <v>1161</v>
      </c>
      <c r="G98" s="156"/>
    </row>
    <row r="99" spans="1:7">
      <c r="A99" s="156">
        <v>97</v>
      </c>
      <c r="B99" s="158" t="s">
        <v>129</v>
      </c>
      <c r="C99" s="158" t="s">
        <v>1271</v>
      </c>
      <c r="D99" s="138" t="s">
        <v>1272</v>
      </c>
      <c r="E99" s="169">
        <v>122.19994426317996</v>
      </c>
      <c r="F99" s="138" t="s">
        <v>1161</v>
      </c>
      <c r="G99" s="156"/>
    </row>
    <row r="100" spans="1:7">
      <c r="A100" s="156">
        <v>98</v>
      </c>
      <c r="B100" s="158">
        <v>41396</v>
      </c>
      <c r="C100" s="158" t="s">
        <v>1273</v>
      </c>
      <c r="D100" s="138" t="s">
        <v>1274</v>
      </c>
      <c r="E100" s="169">
        <v>120.03700906479882</v>
      </c>
      <c r="F100" s="138" t="s">
        <v>1161</v>
      </c>
      <c r="G100" s="156"/>
    </row>
    <row r="101" spans="1:7">
      <c r="A101" s="156">
        <v>99</v>
      </c>
      <c r="B101" s="138" t="s">
        <v>7</v>
      </c>
      <c r="C101" s="139" t="s">
        <v>1275</v>
      </c>
      <c r="D101" s="138" t="s">
        <v>1276</v>
      </c>
      <c r="E101" s="169">
        <v>119.55892119267847</v>
      </c>
      <c r="F101" s="138" t="s">
        <v>1161</v>
      </c>
      <c r="G101" s="156"/>
    </row>
    <row r="102" spans="1:7">
      <c r="A102" s="156">
        <v>100</v>
      </c>
      <c r="B102" s="158" t="s">
        <v>140</v>
      </c>
      <c r="C102" s="158" t="s">
        <v>1277</v>
      </c>
      <c r="D102" s="138" t="s">
        <v>1278</v>
      </c>
      <c r="E102" s="169">
        <v>115.87800362662398</v>
      </c>
      <c r="F102" s="138" t="s">
        <v>1161</v>
      </c>
      <c r="G102" s="156"/>
    </row>
    <row r="103" spans="1:7">
      <c r="A103" s="156">
        <v>101</v>
      </c>
      <c r="B103" s="158" t="s">
        <v>97</v>
      </c>
      <c r="C103" s="158" t="s">
        <v>1279</v>
      </c>
      <c r="D103" s="138" t="s">
        <v>1280</v>
      </c>
      <c r="E103" s="169">
        <v>115.62211527935885</v>
      </c>
      <c r="F103" s="138" t="s">
        <v>1161</v>
      </c>
      <c r="G103" s="156"/>
    </row>
    <row r="104" spans="1:7">
      <c r="A104" s="156">
        <v>102</v>
      </c>
      <c r="B104" s="158">
        <v>41703</v>
      </c>
      <c r="C104" s="158" t="s">
        <v>1281</v>
      </c>
      <c r="D104" s="138" t="s">
        <v>1220</v>
      </c>
      <c r="E104" s="169">
        <v>115.07616821154519</v>
      </c>
      <c r="F104" s="138" t="s">
        <v>1161</v>
      </c>
      <c r="G104" s="156"/>
    </row>
    <row r="105" spans="1:7">
      <c r="A105" s="156">
        <v>103</v>
      </c>
      <c r="B105" s="158" t="s">
        <v>55</v>
      </c>
      <c r="C105" s="158" t="s">
        <v>1282</v>
      </c>
      <c r="D105" s="138" t="s">
        <v>1231</v>
      </c>
      <c r="E105" s="169">
        <v>112.75885948233608</v>
      </c>
      <c r="F105" s="138" t="s">
        <v>1161</v>
      </c>
      <c r="G105" s="156"/>
    </row>
    <row r="106" spans="1:7">
      <c r="A106" s="156">
        <v>104</v>
      </c>
      <c r="B106" s="158" t="s">
        <v>46</v>
      </c>
      <c r="C106" s="158" t="s">
        <v>1283</v>
      </c>
      <c r="D106" s="138" t="s">
        <v>1284</v>
      </c>
      <c r="E106" s="169">
        <v>110.64705486349024</v>
      </c>
      <c r="F106" s="138" t="s">
        <v>1161</v>
      </c>
      <c r="G106" s="156"/>
    </row>
    <row r="107" spans="1:7">
      <c r="A107" s="156">
        <v>105</v>
      </c>
      <c r="B107" s="158">
        <v>41578</v>
      </c>
      <c r="C107" s="158" t="s">
        <v>1285</v>
      </c>
      <c r="D107" s="138" t="s">
        <v>1286</v>
      </c>
      <c r="E107" s="169">
        <v>110.08268192570169</v>
      </c>
      <c r="F107" s="138" t="s">
        <v>1161</v>
      </c>
      <c r="G107" s="156"/>
    </row>
    <row r="108" spans="1:7">
      <c r="A108" s="156">
        <v>106</v>
      </c>
      <c r="B108" s="158">
        <v>41586</v>
      </c>
      <c r="C108" s="158" t="s">
        <v>1287</v>
      </c>
      <c r="D108" s="138" t="s">
        <v>1253</v>
      </c>
      <c r="E108" s="169">
        <v>103.00829119042893</v>
      </c>
      <c r="F108" s="138" t="s">
        <v>1161</v>
      </c>
      <c r="G108" s="156"/>
    </row>
    <row r="109" spans="1:7">
      <c r="A109" s="156">
        <v>107</v>
      </c>
      <c r="B109" s="158">
        <v>41661</v>
      </c>
      <c r="C109" s="158" t="s">
        <v>1288</v>
      </c>
      <c r="D109" s="138" t="s">
        <v>1220</v>
      </c>
      <c r="E109" s="169">
        <v>97.816332836136553</v>
      </c>
      <c r="F109" s="138" t="s">
        <v>1161</v>
      </c>
      <c r="G109" s="156"/>
    </row>
    <row r="110" spans="1:7">
      <c r="A110" s="156">
        <v>108</v>
      </c>
      <c r="B110" s="158">
        <v>41501</v>
      </c>
      <c r="C110" s="158" t="s">
        <v>1289</v>
      </c>
      <c r="D110" s="138" t="s">
        <v>1220</v>
      </c>
      <c r="E110" s="169">
        <v>97.434396168068531</v>
      </c>
      <c r="F110" s="138" t="s">
        <v>1161</v>
      </c>
      <c r="G110" s="156"/>
    </row>
    <row r="111" spans="1:7">
      <c r="A111" s="156">
        <v>109</v>
      </c>
      <c r="B111" s="158" t="s">
        <v>142</v>
      </c>
      <c r="C111" s="158" t="s">
        <v>1290</v>
      </c>
      <c r="D111" s="138" t="s">
        <v>1291</v>
      </c>
      <c r="E111" s="169">
        <v>95.963314954996747</v>
      </c>
      <c r="F111" s="138" t="s">
        <v>1161</v>
      </c>
      <c r="G111" s="156"/>
    </row>
    <row r="112" spans="1:7">
      <c r="A112" s="156">
        <v>110</v>
      </c>
      <c r="B112" s="138">
        <v>41423</v>
      </c>
      <c r="C112" s="139" t="s">
        <v>1292</v>
      </c>
      <c r="D112" s="138" t="s">
        <v>1293</v>
      </c>
      <c r="E112" s="169">
        <v>92.126313378586815</v>
      </c>
      <c r="F112" s="138" t="s">
        <v>1161</v>
      </c>
      <c r="G112" s="156"/>
    </row>
    <row r="113" spans="1:7">
      <c r="A113" s="156">
        <v>111</v>
      </c>
      <c r="B113" s="158">
        <v>41600</v>
      </c>
      <c r="C113" s="158" t="s">
        <v>1294</v>
      </c>
      <c r="D113" s="138" t="s">
        <v>1295</v>
      </c>
      <c r="E113" s="169">
        <v>89.858187854710792</v>
      </c>
      <c r="F113" s="138" t="s">
        <v>1161</v>
      </c>
      <c r="G113" s="156"/>
    </row>
    <row r="114" spans="1:7">
      <c r="A114" s="156">
        <v>112</v>
      </c>
      <c r="B114" s="158" t="s">
        <v>144</v>
      </c>
      <c r="C114" s="158" t="s">
        <v>1296</v>
      </c>
      <c r="D114" s="138" t="s">
        <v>1220</v>
      </c>
      <c r="E114" s="169">
        <v>88.159633477157485</v>
      </c>
      <c r="F114" s="138" t="s">
        <v>1161</v>
      </c>
      <c r="G114" s="156"/>
    </row>
    <row r="115" spans="1:7">
      <c r="A115" s="156">
        <v>113</v>
      </c>
      <c r="B115" s="138" t="s">
        <v>1131</v>
      </c>
      <c r="C115" s="139" t="s">
        <v>1297</v>
      </c>
      <c r="D115" s="138" t="s">
        <v>1220</v>
      </c>
      <c r="E115" s="169">
        <v>84.627711193313544</v>
      </c>
      <c r="F115" s="138" t="s">
        <v>1161</v>
      </c>
      <c r="G115" s="156"/>
    </row>
    <row r="116" spans="1:7">
      <c r="A116" s="156">
        <v>114</v>
      </c>
      <c r="B116" s="158">
        <v>41735</v>
      </c>
      <c r="C116" s="158" t="s">
        <v>1298</v>
      </c>
      <c r="D116" s="138" t="s">
        <v>1220</v>
      </c>
      <c r="E116" s="169">
        <v>69.551700148167512</v>
      </c>
      <c r="F116" s="138" t="s">
        <v>1161</v>
      </c>
      <c r="G116" s="156"/>
    </row>
    <row r="117" spans="1:7">
      <c r="A117" s="156">
        <v>115</v>
      </c>
      <c r="B117" s="138" t="s">
        <v>264</v>
      </c>
      <c r="C117" s="157" t="s">
        <v>1313</v>
      </c>
      <c r="D117" s="138" t="s">
        <v>1162</v>
      </c>
      <c r="E117" s="169">
        <v>46.969696969696976</v>
      </c>
      <c r="F117" s="138" t="s">
        <v>1149</v>
      </c>
      <c r="G117" s="158" t="s">
        <v>1163</v>
      </c>
    </row>
    <row r="118" spans="1:7">
      <c r="A118" s="156">
        <v>116</v>
      </c>
      <c r="B118" s="138" t="s">
        <v>215</v>
      </c>
      <c r="C118" s="157" t="s">
        <v>1314</v>
      </c>
      <c r="D118" s="138" t="s">
        <v>1162</v>
      </c>
      <c r="E118" s="169">
        <v>43.655303030303038</v>
      </c>
      <c r="F118" s="138" t="s">
        <v>1149</v>
      </c>
      <c r="G118" s="158" t="s">
        <v>1163</v>
      </c>
    </row>
    <row r="119" spans="1:7">
      <c r="A119" s="156">
        <v>117</v>
      </c>
      <c r="B119" s="138" t="s">
        <v>1115</v>
      </c>
      <c r="C119" s="140" t="s">
        <v>336</v>
      </c>
      <c r="D119" s="138"/>
      <c r="E119" s="169"/>
      <c r="F119" s="138" t="s">
        <v>1315</v>
      </c>
      <c r="G119" s="156" t="s">
        <v>1316</v>
      </c>
    </row>
    <row r="120" spans="1:7">
      <c r="A120" s="156">
        <v>118</v>
      </c>
      <c r="B120" s="138" t="s">
        <v>1116</v>
      </c>
      <c r="C120" s="140" t="s">
        <v>339</v>
      </c>
      <c r="D120" s="138"/>
      <c r="E120" s="169"/>
      <c r="F120" s="138" t="s">
        <v>1315</v>
      </c>
      <c r="G120" s="156" t="s">
        <v>1316</v>
      </c>
    </row>
    <row r="121" spans="1:7">
      <c r="A121" s="156">
        <v>119</v>
      </c>
      <c r="B121" s="138" t="s">
        <v>1117</v>
      </c>
      <c r="C121" s="140" t="s">
        <v>317</v>
      </c>
      <c r="D121" s="138"/>
      <c r="E121" s="169"/>
      <c r="F121" s="138" t="s">
        <v>1315</v>
      </c>
      <c r="G121" s="156" t="s">
        <v>1316</v>
      </c>
    </row>
    <row r="122" spans="1:7">
      <c r="A122" s="156">
        <v>120</v>
      </c>
      <c r="B122" s="138" t="s">
        <v>1118</v>
      </c>
      <c r="C122" s="140" t="s">
        <v>318</v>
      </c>
      <c r="D122" s="138"/>
      <c r="E122" s="169"/>
      <c r="F122" s="138" t="s">
        <v>1315</v>
      </c>
      <c r="G122" s="156" t="s">
        <v>1316</v>
      </c>
    </row>
    <row r="123" spans="1:7">
      <c r="A123" s="156">
        <v>121</v>
      </c>
      <c r="B123" s="138" t="s">
        <v>1119</v>
      </c>
      <c r="C123" s="140" t="s">
        <v>308</v>
      </c>
      <c r="D123" s="138"/>
      <c r="E123" s="169"/>
      <c r="F123" s="138" t="s">
        <v>1315</v>
      </c>
      <c r="G123" s="156" t="s">
        <v>1316</v>
      </c>
    </row>
    <row r="124" spans="1:7">
      <c r="A124" s="160"/>
      <c r="B124" s="167"/>
      <c r="C124" s="168"/>
      <c r="D124" s="167"/>
      <c r="E124" s="170"/>
      <c r="F124" s="154"/>
      <c r="G124" s="160"/>
    </row>
    <row r="125" spans="1:7">
      <c r="A125" s="160"/>
      <c r="B125" s="199" t="s">
        <v>1299</v>
      </c>
      <c r="C125" s="199"/>
      <c r="D125" s="199"/>
      <c r="E125" s="199"/>
      <c r="F125" s="154"/>
      <c r="G125" s="160"/>
    </row>
    <row r="126" spans="1:7">
      <c r="A126" s="160"/>
      <c r="B126" s="160"/>
      <c r="C126" s="161"/>
      <c r="D126" s="162"/>
      <c r="E126" s="160"/>
      <c r="F126" s="165"/>
      <c r="G126" s="160"/>
    </row>
    <row r="127" spans="1:7">
      <c r="C127" s="161"/>
      <c r="F127" s="165"/>
    </row>
    <row r="128" spans="1:7">
      <c r="C128" s="196" t="s">
        <v>1300</v>
      </c>
      <c r="D128" s="196"/>
      <c r="E128" s="196"/>
      <c r="F128" s="196"/>
      <c r="G128" s="196"/>
    </row>
    <row r="129" spans="3:3">
      <c r="C129" s="1"/>
    </row>
  </sheetData>
  <mergeCells count="3">
    <mergeCell ref="C128:G128"/>
    <mergeCell ref="A1:G1"/>
    <mergeCell ref="B125:E125"/>
  </mergeCells>
  <phoneticPr fontId="23" type="noConversion"/>
  <pageMargins left="0.59055118110236227" right="0.59055118110236227" top="0.59055118110236227" bottom="0.59055118110236227" header="0.31496062992125984" footer="0.31496062992125984"/>
  <pageSetup paperSize="9" orientation="portrait" verticalDpi="0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成绩明细表</vt:lpstr>
      <vt:lpstr>职称信息表</vt:lpstr>
      <vt:lpstr>工作量</vt:lpstr>
      <vt:lpstr>研究生理论课工作量</vt:lpstr>
      <vt:lpstr>成绩汇总表（交教务处）</vt:lpstr>
      <vt:lpstr>'成绩汇总表（交教务处）'!Print_Titles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ryan</cp:lastModifiedBy>
  <cp:lastPrinted>2017-10-25T02:07:42Z</cp:lastPrinted>
  <dcterms:created xsi:type="dcterms:W3CDTF">2013-06-18T02:18:01Z</dcterms:created>
  <dcterms:modified xsi:type="dcterms:W3CDTF">2022-05-10T16:53:43Z</dcterms:modified>
</cp:coreProperties>
</file>