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charts/chart1.xml" ContentType="application/vnd.openxmlformats-officedocument.drawingml.chart+xml"/>
  <Override PartName="/xl/charts/colors1.xml" ContentType="application/vnd.ms-office.chartcolorstyle+xml"/>
  <Override PartName="/xl/charts/style1.xml" ContentType="application/vnd.ms-office.chartstyle+xml"/>
  <Override PartName="/xl/drawings/drawing1.xml" ContentType="application/vnd.openxmlformats-officedocument.drawing+xml"/>
  <Override PartName="/xl/externalLinks/externalLink1.xml" ContentType="application/vnd.openxmlformats-officedocument.spreadsheetml.externalLink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workbookProtection workbookPassword="CC29" lockStructure="1"/>
  <bookViews>
    <workbookView windowWidth="20490" windowHeight="7815" tabRatio="576"/>
  </bookViews>
  <sheets>
    <sheet name="IFERROR VLOOKUP FORMULA, " sheetId="1" r:id="rId1"/>
    <sheet name="frequency formula" sheetId="2" r:id="rId2"/>
    <sheet name="index&amp;match formula" sheetId="3" r:id="rId3"/>
    <sheet name="SUMIF FORMULA" sheetId="4" r:id="rId4"/>
    <sheet name="SUMIFS, COINTIF, CIUNTIFS, AVG." sheetId="5" r:id="rId5"/>
    <sheet name="COUNTA &amp; BLANK FORMULA" sheetId="6" r:id="rId6"/>
    <sheet name="SUBTOTAL FORMULA" sheetId="7" r:id="rId7"/>
    <sheet name="SUMPRODUCT FORMULA" sheetId="8" r:id="rId8"/>
    <sheet name="IF,IF AND, IF OR, IF IF FORMULA" sheetId="9" r:id="rId9"/>
    <sheet name="LEFT, MID, RIGHT, FIND" sheetId="10" r:id="rId10"/>
    <sheet name="REPT FORMULA" sheetId="11" r:id="rId11"/>
    <sheet name="SUBSITUTE FORMULA" sheetId="12" r:id="rId12"/>
    <sheet name="PMT,IPMT,PPMT,P.V,F.V" sheetId="13" r:id="rId13"/>
    <sheet name="FILTER IN VLOOKUP" sheetId="14" r:id="rId14"/>
    <sheet name="DOUBLE VLOOKUP" sheetId="15" r:id="rId15"/>
    <sheet name="VLOOKUP INTERVIEW QUSTION" sheetId="16" r:id="rId16"/>
    <sheet name="CHOOSE, INDEX MATCH FORMULA" sheetId="17" r:id="rId17"/>
    <sheet name="VLOOKUP WITH MATCH" sheetId="18" r:id="rId18"/>
    <sheet name="2 LOOKUP VALUE" sheetId="19" r:id="rId19"/>
    <sheet name="VLOOKUP WITH CHOOSE AND &amp;" sheetId="20" r:id="rId20"/>
    <sheet name="MIS REPORT WITH VLOOKUP" sheetId="21" r:id="rId21"/>
    <sheet name="(IS FORMULA) SUM ONLY NUMBERS" sheetId="22" r:id="rId22"/>
    <sheet name="VLOOKUP, HLOOKUP" sheetId="23" r:id="rId23"/>
  </sheets>
  <externalReferences>
    <externalReference r:id="rId24"/>
  </externalReferences>
  <definedNames>
    <definedName name="invoice">'IFERROR VLOOKUP FORMULA, '!$A$3:$F$23</definedName>
    <definedName name="DATA2">'DOUBLE VLOOKUP'!$B$1:$E$21</definedName>
    <definedName name="DATA1">'DOUBLE VLOOKUP'!$A$1:$E$21</definedName>
    <definedName name="_xlnm._FilterDatabase" localSheetId="15" hidden="1">'VLOOKUP INTERVIEW QUSTION'!$A$1:$B$11</definedName>
    <definedName name="datelist">[1]FoodSales!$A$2:$A$245</definedName>
    <definedName name="list">[1]FoodSales!$A$1:$H$245</definedName>
  </definedNames>
  <calcPr calcId="144525"/>
</workbook>
</file>

<file path=xl/sharedStrings.xml><?xml version="1.0" encoding="utf-8"?>
<sst xmlns="http://schemas.openxmlformats.org/spreadsheetml/2006/main" count="1167" uniqueCount="425">
  <si>
    <t>MAHADEV ENTERPRISES
Employe Monthly Payment Chart</t>
  </si>
  <si>
    <t>Sr</t>
  </si>
  <si>
    <t>Salary slip no</t>
  </si>
  <si>
    <t>Date</t>
  </si>
  <si>
    <t>Name</t>
  </si>
  <si>
    <t>Designation</t>
  </si>
  <si>
    <t>Ammount</t>
  </si>
  <si>
    <t>fatima saikh</t>
  </si>
  <si>
    <t>sales asitant</t>
  </si>
  <si>
    <t>miraj singh</t>
  </si>
  <si>
    <t>sr. sales executive</t>
  </si>
  <si>
    <t>devdutt sharma</t>
  </si>
  <si>
    <t>production</t>
  </si>
  <si>
    <t>pratk nandi</t>
  </si>
  <si>
    <t>customer relationship</t>
  </si>
  <si>
    <t>bhagvan kulkarni</t>
  </si>
  <si>
    <t>product design</t>
  </si>
  <si>
    <t>NASTED VLOOKUP FORMULA</t>
  </si>
  <si>
    <t>IFERROR VLOOKUP FORMULA</t>
  </si>
  <si>
    <t>ravi sharma</t>
  </si>
  <si>
    <t>sales</t>
  </si>
  <si>
    <t>neel kothari</t>
  </si>
  <si>
    <t>reshma singh</t>
  </si>
  <si>
    <t>resepsionist</t>
  </si>
  <si>
    <t>shivani patil</t>
  </si>
  <si>
    <t>purchase executive</t>
  </si>
  <si>
    <t>ranjit bali</t>
  </si>
  <si>
    <t>productin</t>
  </si>
  <si>
    <t>vijay iyer</t>
  </si>
  <si>
    <t>email procces</t>
  </si>
  <si>
    <t>ramanand pandaey</t>
  </si>
  <si>
    <t>operator</t>
  </si>
  <si>
    <t>mohanlal tripathi</t>
  </si>
  <si>
    <t>aakansha shrivastav</t>
  </si>
  <si>
    <t>procces engineer</t>
  </si>
  <si>
    <t>anil deshmukh</t>
  </si>
  <si>
    <t>production incharge</t>
  </si>
  <si>
    <t>ravi narayan</t>
  </si>
  <si>
    <t>supervisor</t>
  </si>
  <si>
    <t>kesari lal</t>
  </si>
  <si>
    <t>sr.sales manager</t>
  </si>
  <si>
    <t>chandan gupta</t>
  </si>
  <si>
    <t>13-1-2021</t>
  </si>
  <si>
    <t>manvi chaurasia</t>
  </si>
  <si>
    <t>rajlaxmi reddy</t>
  </si>
  <si>
    <t>Address : shope no 204, mukti chowk, nandganj,
UP -  320001
Mob : 0987654321, 1234567890</t>
  </si>
  <si>
    <t>*Sample Copy*</t>
  </si>
  <si>
    <t>EMP NO</t>
  </si>
  <si>
    <t>EMP NAME</t>
  </si>
  <si>
    <t>AGE</t>
  </si>
  <si>
    <t>UNIQUE</t>
  </si>
  <si>
    <t>FREQUENCY</t>
  </si>
  <si>
    <t xml:space="preserve">TIME TABLE </t>
  </si>
  <si>
    <t>INDEX &amp;MATCH</t>
  </si>
  <si>
    <t>time/teacher</t>
  </si>
  <si>
    <t>asif sir</t>
  </si>
  <si>
    <t>vikrant sir</t>
  </si>
  <si>
    <t>rahul sir</t>
  </si>
  <si>
    <t>akshay sir</t>
  </si>
  <si>
    <t>7:00AM</t>
  </si>
  <si>
    <t xml:space="preserve">tally </t>
  </si>
  <si>
    <t>excel</t>
  </si>
  <si>
    <t>DTP</t>
  </si>
  <si>
    <t>ms-office</t>
  </si>
  <si>
    <t>8:00AM</t>
  </si>
  <si>
    <t>9:00AM</t>
  </si>
  <si>
    <t>10:00AM</t>
  </si>
  <si>
    <t>tally</t>
  </si>
  <si>
    <t>11:00AM</t>
  </si>
  <si>
    <t xml:space="preserve">excel </t>
  </si>
  <si>
    <t>12:00PM</t>
  </si>
  <si>
    <t>1:00PM</t>
  </si>
  <si>
    <t>EMP CODE</t>
  </si>
  <si>
    <t>Salary</t>
  </si>
  <si>
    <t>mis executive</t>
  </si>
  <si>
    <t>TCS1</t>
  </si>
  <si>
    <t>consultant</t>
  </si>
  <si>
    <t>TCS2</t>
  </si>
  <si>
    <t>account executive</t>
  </si>
  <si>
    <t>TCS3</t>
  </si>
  <si>
    <t>TCS4</t>
  </si>
  <si>
    <t>TCS5</t>
  </si>
  <si>
    <t>TCS6</t>
  </si>
  <si>
    <t>TCS7</t>
  </si>
  <si>
    <t>TCS8</t>
  </si>
  <si>
    <t>TCS9</t>
  </si>
  <si>
    <t>TCS10</t>
  </si>
  <si>
    <t>TCS11</t>
  </si>
  <si>
    <t>TCS12</t>
  </si>
  <si>
    <t>date</t>
  </si>
  <si>
    <t>transaction type</t>
  </si>
  <si>
    <t>debit/credit</t>
  </si>
  <si>
    <t>amount</t>
  </si>
  <si>
    <t>TOTAL</t>
  </si>
  <si>
    <t>debit</t>
  </si>
  <si>
    <t>credit</t>
  </si>
  <si>
    <t>COUNT</t>
  </si>
  <si>
    <t>card</t>
  </si>
  <si>
    <t>online</t>
  </si>
  <si>
    <t>cash</t>
  </si>
  <si>
    <t xml:space="preserve">SUMIFS FORMULA </t>
  </si>
  <si>
    <t>COUNTIF FORMULA</t>
  </si>
  <si>
    <t>COUNTIFS FORMULA</t>
  </si>
  <si>
    <t>AVG</t>
  </si>
  <si>
    <t>AVG.IF FORMULA</t>
  </si>
  <si>
    <t>AVG.IFS FORMULA</t>
  </si>
  <si>
    <t>SEMINAR SEAT BOOKING</t>
  </si>
  <si>
    <t>COUNTA&amp;BLANK FORMULA</t>
  </si>
  <si>
    <t>F</t>
  </si>
  <si>
    <t>BOOKED</t>
  </si>
  <si>
    <t>M</t>
  </si>
  <si>
    <t>PENDING</t>
  </si>
  <si>
    <t>MALE</t>
  </si>
  <si>
    <t>FEMALE</t>
  </si>
  <si>
    <t>card Total</t>
  </si>
  <si>
    <t>cash Total</t>
  </si>
  <si>
    <t>online Total</t>
  </si>
  <si>
    <t>Grand Total</t>
  </si>
  <si>
    <t>ITEM NAME</t>
  </si>
  <si>
    <t>QTY</t>
  </si>
  <si>
    <t>RATE</t>
  </si>
  <si>
    <t>SUMPRODUCT</t>
  </si>
  <si>
    <t>SMPS</t>
  </si>
  <si>
    <t>DVD</t>
  </si>
  <si>
    <t>PENDRIVE</t>
  </si>
  <si>
    <t>KEYBOARD</t>
  </si>
  <si>
    <t>MOUSE</t>
  </si>
  <si>
    <t>SPEAKER</t>
  </si>
  <si>
    <t>LED</t>
  </si>
  <si>
    <t>LCD</t>
  </si>
  <si>
    <t>HDD</t>
  </si>
  <si>
    <t>CPU</t>
  </si>
  <si>
    <t>RAM</t>
  </si>
  <si>
    <t>CABINATE</t>
  </si>
  <si>
    <t>DESG</t>
  </si>
  <si>
    <t>BASIC SALARY</t>
  </si>
  <si>
    <t xml:space="preserve">BONUS
  IF
</t>
  </si>
  <si>
    <t xml:space="preserve">BONUS  IF AND
</t>
  </si>
  <si>
    <t>BONUS 
IF OR</t>
  </si>
  <si>
    <t>BONUS
 IF IF</t>
  </si>
  <si>
    <t>MANAGER</t>
  </si>
  <si>
    <t>SUPERVISOR</t>
  </si>
  <si>
    <t>PEON</t>
  </si>
  <si>
    <t>CLERK</t>
  </si>
  <si>
    <t>data</t>
  </si>
  <si>
    <t>city</t>
  </si>
  <si>
    <t>code</t>
  </si>
  <si>
    <t>Full Name</t>
  </si>
  <si>
    <t>Midel name</t>
  </si>
  <si>
    <t>Surname</t>
  </si>
  <si>
    <t>CITY AND PINCODE</t>
  </si>
  <si>
    <t>LEFT</t>
  </si>
  <si>
    <t>RIGHT</t>
  </si>
  <si>
    <t>MID</t>
  </si>
  <si>
    <t>FIND</t>
  </si>
  <si>
    <t>MUMBAI4000861</t>
  </si>
  <si>
    <t>MUMBAI</t>
  </si>
  <si>
    <t>fatima SANA saikh</t>
  </si>
  <si>
    <t>fatima</t>
  </si>
  <si>
    <t>SANA</t>
  </si>
  <si>
    <t>saikh</t>
  </si>
  <si>
    <t>MUMBAI - 400086</t>
  </si>
  <si>
    <t xml:space="preserve">MUMBAI </t>
  </si>
  <si>
    <t>DELHI400087</t>
  </si>
  <si>
    <t>DELHI</t>
  </si>
  <si>
    <t>miraj BHANU singh</t>
  </si>
  <si>
    <t>miraj</t>
  </si>
  <si>
    <t>BHANU</t>
  </si>
  <si>
    <t>singh</t>
  </si>
  <si>
    <t>MUMBAI - 400087</t>
  </si>
  <si>
    <t>DELHI - 400087</t>
  </si>
  <si>
    <t xml:space="preserve">DELHI </t>
  </si>
  <si>
    <t>PUNE4000882</t>
  </si>
  <si>
    <t>PUNE</t>
  </si>
  <si>
    <t>devdutt LAL sharma</t>
  </si>
  <si>
    <t>devdutt</t>
  </si>
  <si>
    <t>LAL</t>
  </si>
  <si>
    <t>sharma</t>
  </si>
  <si>
    <t>MUMBAI - 400088</t>
  </si>
  <si>
    <t>PUNE - 400088</t>
  </si>
  <si>
    <t xml:space="preserve">PUNE </t>
  </si>
  <si>
    <t>CHENNAI40008947</t>
  </si>
  <si>
    <t>CHENNAI</t>
  </si>
  <si>
    <t>pratik K nandi</t>
  </si>
  <si>
    <t>pratik</t>
  </si>
  <si>
    <t>K</t>
  </si>
  <si>
    <t>nandi</t>
  </si>
  <si>
    <t>MUMBAI - 400089</t>
  </si>
  <si>
    <t>CHENNAI - 400089</t>
  </si>
  <si>
    <t xml:space="preserve">CHENNAI </t>
  </si>
  <si>
    <t>ALHABAD400090</t>
  </si>
  <si>
    <t>ALHABAD</t>
  </si>
  <si>
    <t>bhagvan DAS kulkarni</t>
  </si>
  <si>
    <t>bhagvan</t>
  </si>
  <si>
    <t>DAS</t>
  </si>
  <si>
    <t>kulkarni</t>
  </si>
  <si>
    <t>MUMBAI - 400090</t>
  </si>
  <si>
    <t>ALHABAD - 400090</t>
  </si>
  <si>
    <t xml:space="preserve">ALHABAD </t>
  </si>
  <si>
    <t>SURAT4000919</t>
  </si>
  <si>
    <t>SURAT</t>
  </si>
  <si>
    <t>ravi RAM sharma</t>
  </si>
  <si>
    <t>ravi</t>
  </si>
  <si>
    <t>MUMBAI - 400091</t>
  </si>
  <si>
    <t>SURAT - 400091</t>
  </si>
  <si>
    <t xml:space="preserve">SURAT </t>
  </si>
  <si>
    <t>AHMEDABAD40009232</t>
  </si>
  <si>
    <t>AHMEDABAD</t>
  </si>
  <si>
    <t>neel JYOT kothari</t>
  </si>
  <si>
    <t>neel</t>
  </si>
  <si>
    <t>JYOT</t>
  </si>
  <si>
    <t>kothari</t>
  </si>
  <si>
    <t>MUMBAI - 400092</t>
  </si>
  <si>
    <t>AHMEDABAD - 400092</t>
  </si>
  <si>
    <t xml:space="preserve">AHMEDABAD </t>
  </si>
  <si>
    <t>PANJI400093</t>
  </si>
  <si>
    <t>PANJI</t>
  </si>
  <si>
    <t>reshma M singh</t>
  </si>
  <si>
    <t>reshma</t>
  </si>
  <si>
    <t>MUMBAI - 400093</t>
  </si>
  <si>
    <t>PANJI - 400093</t>
  </si>
  <si>
    <t xml:space="preserve">PANJI </t>
  </si>
  <si>
    <t>BHOPAL4000944</t>
  </si>
  <si>
    <t>BHOPAL</t>
  </si>
  <si>
    <t>shivani D patil</t>
  </si>
  <si>
    <t>shivani</t>
  </si>
  <si>
    <t>D</t>
  </si>
  <si>
    <t>patil</t>
  </si>
  <si>
    <t>MUMBAI - 400094</t>
  </si>
  <si>
    <t>BHOPAL - 400094</t>
  </si>
  <si>
    <t xml:space="preserve">BHOPAL </t>
  </si>
  <si>
    <t>RANCHI4000958</t>
  </si>
  <si>
    <t>RANCHI</t>
  </si>
  <si>
    <t>ranjit GOL bali</t>
  </si>
  <si>
    <t>ranjit</t>
  </si>
  <si>
    <t>GOL</t>
  </si>
  <si>
    <t>bali</t>
  </si>
  <si>
    <t>MUMBAI - 400095</t>
  </si>
  <si>
    <t>RANCHI - 400095</t>
  </si>
  <si>
    <t xml:space="preserve">RANCHI </t>
  </si>
  <si>
    <t>AMRITSAR400096</t>
  </si>
  <si>
    <t>AMRITSAR</t>
  </si>
  <si>
    <t>vijay VELU iyer</t>
  </si>
  <si>
    <t>vijay</t>
  </si>
  <si>
    <t>VELU</t>
  </si>
  <si>
    <t>iyer</t>
  </si>
  <si>
    <t>MUMBAI - 400096</t>
  </si>
  <si>
    <t>AMRITSAR - 400096</t>
  </si>
  <si>
    <t xml:space="preserve">AMRITSAR </t>
  </si>
  <si>
    <t>KOLKATA40009790</t>
  </si>
  <si>
    <t>KOLKATA</t>
  </si>
  <si>
    <t>ramanand P pandey</t>
  </si>
  <si>
    <t>ramanand</t>
  </si>
  <si>
    <t>P</t>
  </si>
  <si>
    <t>pandaey</t>
  </si>
  <si>
    <t>MUMBAI - 400097</t>
  </si>
  <si>
    <t>KOLKATA - 400097</t>
  </si>
  <si>
    <t xml:space="preserve">KOLKATA </t>
  </si>
  <si>
    <t>mohanlal H tripathi</t>
  </si>
  <si>
    <t>mohanlal</t>
  </si>
  <si>
    <t>H</t>
  </si>
  <si>
    <t>tripathi</t>
  </si>
  <si>
    <t>aakansha L shrivastav</t>
  </si>
  <si>
    <t>aakansha</t>
  </si>
  <si>
    <t>L</t>
  </si>
  <si>
    <t>shrivastav</t>
  </si>
  <si>
    <t>anil RAO deshmukh</t>
  </si>
  <si>
    <t>anil</t>
  </si>
  <si>
    <t>RAO</t>
  </si>
  <si>
    <t>deshmukh</t>
  </si>
  <si>
    <t>ravi SHYAM narayan</t>
  </si>
  <si>
    <t>SHYAM</t>
  </si>
  <si>
    <t>narayan</t>
  </si>
  <si>
    <t>kesari lal YADAV</t>
  </si>
  <si>
    <t>kesari</t>
  </si>
  <si>
    <t>lal</t>
  </si>
  <si>
    <t>YADAV</t>
  </si>
  <si>
    <t>chandan DEV gupta</t>
  </si>
  <si>
    <t>chandan</t>
  </si>
  <si>
    <t>DEV</t>
  </si>
  <si>
    <t>gupta</t>
  </si>
  <si>
    <t>manvi DEVI chaurasia</t>
  </si>
  <si>
    <t>manvi</t>
  </si>
  <si>
    <t>DEVI</t>
  </si>
  <si>
    <t>chaurasia</t>
  </si>
  <si>
    <t>rajlaxmi V reddy</t>
  </si>
  <si>
    <t>rajlaxmi</t>
  </si>
  <si>
    <t>V</t>
  </si>
  <si>
    <t>reddy</t>
  </si>
  <si>
    <t>SOFTWARE</t>
  </si>
  <si>
    <t>RATING</t>
  </si>
  <si>
    <t>STAR</t>
  </si>
  <si>
    <t>EXCEL</t>
  </si>
  <si>
    <t>TALLY</t>
  </si>
  <si>
    <t>PHOTOSHOP</t>
  </si>
  <si>
    <t>WORD</t>
  </si>
  <si>
    <t>POWERPOINT</t>
  </si>
  <si>
    <t>MOB NO/DATA</t>
  </si>
  <si>
    <t>AFTER SUBSITUTE</t>
  </si>
  <si>
    <t>9812/34/56/78</t>
  </si>
  <si>
    <t>MUMBAI, 400086</t>
  </si>
  <si>
    <t>9812/12/12/12</t>
  </si>
  <si>
    <t>DELHI,400001</t>
  </si>
  <si>
    <t>PMT</t>
  </si>
  <si>
    <t>PAYMENT TERMS</t>
  </si>
  <si>
    <t>MONTHS</t>
  </si>
  <si>
    <t>IPMT</t>
  </si>
  <si>
    <t>PPMT</t>
  </si>
  <si>
    <t>EMI</t>
  </si>
  <si>
    <t>PV</t>
  </si>
  <si>
    <t>FV</t>
  </si>
  <si>
    <t>GENRAL NAME</t>
  </si>
  <si>
    <t>FORMULA ARGUMENTS</t>
  </si>
  <si>
    <t>LOAN AMOUNT</t>
  </si>
  <si>
    <t>PER ANNM</t>
  </si>
  <si>
    <t>INTEREST RATE</t>
  </si>
  <si>
    <t>PERCENT</t>
  </si>
  <si>
    <t>RUPEES</t>
  </si>
  <si>
    <t>P.V</t>
  </si>
  <si>
    <t>PREMIUM</t>
  </si>
  <si>
    <t>DURATION</t>
  </si>
  <si>
    <t>"N" NUMBER OF PERIOD</t>
  </si>
  <si>
    <t>PERIOD</t>
  </si>
  <si>
    <t>FUTURE VALUE</t>
  </si>
  <si>
    <t>AFTER 10 M</t>
  </si>
  <si>
    <t>TOTAL PAY</t>
  </si>
  <si>
    <t>INTEREST</t>
  </si>
  <si>
    <t>MANUAL CALCULATION</t>
  </si>
  <si>
    <t>UNIQUE DESIGNATION</t>
  </si>
  <si>
    <t>pratik nandi</t>
  </si>
  <si>
    <t>EMP Code</t>
  </si>
  <si>
    <t>Name of Employe</t>
  </si>
  <si>
    <t>RV001</t>
  </si>
  <si>
    <t>RV003</t>
  </si>
  <si>
    <t>RV002</t>
  </si>
  <si>
    <t>RV004</t>
  </si>
  <si>
    <t>RV005</t>
  </si>
  <si>
    <t>RV006</t>
  </si>
  <si>
    <t>RV007</t>
  </si>
  <si>
    <t>RV008</t>
  </si>
  <si>
    <t>RV009</t>
  </si>
  <si>
    <t>RV010</t>
  </si>
  <si>
    <t>RV011</t>
  </si>
  <si>
    <t>RV012</t>
  </si>
  <si>
    <t>RV013</t>
  </si>
  <si>
    <t>RV014</t>
  </si>
  <si>
    <t>RV015</t>
  </si>
  <si>
    <t>RV016</t>
  </si>
  <si>
    <t>RV017</t>
  </si>
  <si>
    <t>RV018</t>
  </si>
  <si>
    <t>RV019</t>
  </si>
  <si>
    <t>RV020</t>
  </si>
  <si>
    <t>product</t>
  </si>
  <si>
    <t>price</t>
  </si>
  <si>
    <t>led</t>
  </si>
  <si>
    <t>lcd</t>
  </si>
  <si>
    <t>television</t>
  </si>
  <si>
    <t>radio</t>
  </si>
  <si>
    <t>mixer</t>
  </si>
  <si>
    <t>fan</t>
  </si>
  <si>
    <t>cooler</t>
  </si>
  <si>
    <t>ac</t>
  </si>
  <si>
    <t>refrigerator</t>
  </si>
  <si>
    <t>speaker</t>
  </si>
  <si>
    <t>CHOOSE FORMULA</t>
  </si>
  <si>
    <t>INDEX MATCH</t>
  </si>
  <si>
    <t>2018-19</t>
  </si>
  <si>
    <t>JAN</t>
  </si>
  <si>
    <t>FEB</t>
  </si>
  <si>
    <t>MAR</t>
  </si>
  <si>
    <t>APR</t>
  </si>
  <si>
    <t>MAY</t>
  </si>
  <si>
    <t>JUN</t>
  </si>
  <si>
    <t>JUL</t>
  </si>
  <si>
    <t>AUG</t>
  </si>
  <si>
    <t>SEP</t>
  </si>
  <si>
    <t>OCT</t>
  </si>
  <si>
    <t>NOV</t>
  </si>
  <si>
    <t>DEC</t>
  </si>
  <si>
    <t>PRODUCT</t>
  </si>
  <si>
    <t>MONITOR</t>
  </si>
  <si>
    <t>SDD</t>
  </si>
  <si>
    <t>2019-20</t>
  </si>
  <si>
    <t>NAME</t>
  </si>
  <si>
    <t>COURSE</t>
  </si>
  <si>
    <t>FEES</t>
  </si>
  <si>
    <t>KATTAPPA</t>
  </si>
  <si>
    <t>BAHUBALI</t>
  </si>
  <si>
    <t>BHALLALDEV</t>
  </si>
  <si>
    <t>SHIVGAMI DEVI</t>
  </si>
  <si>
    <t>FIRST NAME</t>
  </si>
  <si>
    <t>LAST NAME</t>
  </si>
  <si>
    <t>SALARY</t>
  </si>
  <si>
    <t>kattappa</t>
  </si>
  <si>
    <t>FULL NAME</t>
  </si>
  <si>
    <t>SALRY</t>
  </si>
  <si>
    <t>devsena desai</t>
  </si>
  <si>
    <t>patel</t>
  </si>
  <si>
    <t>dongre</t>
  </si>
  <si>
    <t>devsena</t>
  </si>
  <si>
    <t>laate</t>
  </si>
  <si>
    <t>kamu</t>
  </si>
  <si>
    <t>bahubalishete</t>
  </si>
  <si>
    <t>chaura</t>
  </si>
  <si>
    <t>desai</t>
  </si>
  <si>
    <t>bahubali</t>
  </si>
  <si>
    <t>likhande</t>
  </si>
  <si>
    <t>pandey</t>
  </si>
  <si>
    <t>khaandde</t>
  </si>
  <si>
    <t>shete</t>
  </si>
  <si>
    <t>bhallaldev</t>
  </si>
  <si>
    <t>nave</t>
  </si>
  <si>
    <t>dhule</t>
  </si>
  <si>
    <t>MONTH/PRODUCT</t>
  </si>
  <si>
    <t>Concatenate</t>
  </si>
  <si>
    <t>IS NUMBER</t>
  </si>
  <si>
    <t>sum of those cells contain only numbers</t>
  </si>
  <si>
    <t>IS BLANK</t>
  </si>
  <si>
    <t>IS ERROR</t>
  </si>
  <si>
    <t>IS EVEN</t>
  </si>
  <si>
    <t>IS NONTEXT</t>
  </si>
  <si>
    <t>if the lookup value is VERTICAL (IN COLUMN) use VLOOKUP formula</t>
  </si>
  <si>
    <t>SEARCH</t>
  </si>
  <si>
    <t>COUNT ERRORS</t>
  </si>
  <si>
    <t>if the lookup value is HORIZONTAL (IN ROW) use HLOOKUP formula</t>
  </si>
</sst>
</file>

<file path=xl/styles.xml><?xml version="1.0" encoding="utf-8"?>
<styleSheet xmlns="http://schemas.openxmlformats.org/spreadsheetml/2006/main">
  <numFmts count="6">
    <numFmt numFmtId="44" formatCode="_(&quot;$&quot;* #,##0.00_);_(&quot;$&quot;* \(#,##0.00\);_(&quot;$&quot;* &quot;-&quot;??_);_(@_)"/>
    <numFmt numFmtId="176" formatCode="_ * #,##0.00_ ;_ * \-#,##0.00_ ;_ * &quot;-&quot;??_ ;_ @_ "/>
    <numFmt numFmtId="177" formatCode="_ * #,##0_ ;_ * \-#,##0_ ;_ * &quot;-&quot;_ ;_ @_ "/>
    <numFmt numFmtId="178" formatCode="dd/mm/yyyy"/>
    <numFmt numFmtId="179" formatCode="m/d/yyyy;@"/>
    <numFmt numFmtId="42" formatCode="_(&quot;$&quot;* #,##0_);_(&quot;$&quot;* \(#,##0\);_(&quot;$&quot;* &quot;-&quot;_);_(@_)"/>
  </numFmts>
  <fonts count="31">
    <font>
      <sz val="11"/>
      <name val="Calibri"/>
      <charset val="134"/>
    </font>
    <font>
      <sz val="11"/>
      <color rgb="FF000000"/>
      <name val="Calibri"/>
      <charset val="134"/>
    </font>
    <font>
      <b/>
      <sz val="11"/>
      <color rgb="FFFF0000"/>
      <name val="Calibri"/>
      <charset val="134"/>
    </font>
    <font>
      <b/>
      <sz val="11"/>
      <color rgb="FFFFFFFF"/>
      <name val="Calibri"/>
      <charset val="134"/>
    </font>
    <font>
      <b/>
      <sz val="11"/>
      <color rgb="FF000000"/>
      <name val="Calibri"/>
      <charset val="134"/>
    </font>
    <font>
      <b/>
      <sz val="11"/>
      <color theme="0"/>
      <name val="Calibri"/>
      <charset val="134"/>
    </font>
    <font>
      <sz val="11"/>
      <color rgb="FFFFFFFF"/>
      <name val="Calibri"/>
      <charset val="134"/>
    </font>
    <font>
      <b/>
      <sz val="11"/>
      <name val="Calibri"/>
      <charset val="134"/>
    </font>
    <font>
      <b/>
      <sz val="11"/>
      <color theme="7" tint="0.4"/>
      <name val="Calibri"/>
      <charset val="134"/>
    </font>
    <font>
      <b/>
      <sz val="11"/>
      <color rgb="FFFFFF00"/>
      <name val="Calibri"/>
      <charset val="134"/>
    </font>
    <font>
      <sz val="11"/>
      <color theme="0"/>
      <name val="Calibri"/>
      <charset val="134"/>
    </font>
    <font>
      <sz val="11"/>
      <color theme="0"/>
      <name val="Calibri"/>
      <charset val="0"/>
      <scheme val="minor"/>
    </font>
    <font>
      <sz val="11"/>
      <color theme="1"/>
      <name val="Calibri"/>
      <charset val="134"/>
      <scheme val="minor"/>
    </font>
    <font>
      <sz val="11"/>
      <color theme="1"/>
      <name val="Calibri"/>
      <charset val="0"/>
      <scheme val="minor"/>
    </font>
    <font>
      <u/>
      <sz val="11"/>
      <color rgb="FF0000FF"/>
      <name val="Calibri"/>
      <charset val="0"/>
      <scheme val="minor"/>
    </font>
    <font>
      <i/>
      <sz val="11"/>
      <color rgb="FF7F7F7F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b/>
      <sz val="13"/>
      <color theme="3"/>
      <name val="Calibri"/>
      <charset val="134"/>
      <scheme val="minor"/>
    </font>
    <font>
      <sz val="11"/>
      <color rgb="FF006100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b/>
      <sz val="15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sz val="11"/>
      <color rgb="FF9C0006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9C6500"/>
      <name val="Calibri"/>
      <charset val="0"/>
      <scheme val="minor"/>
    </font>
  </fonts>
  <fills count="50">
    <fill>
      <patternFill patternType="none"/>
    </fill>
    <fill>
      <patternFill patternType="gray125"/>
    </fill>
    <fill>
      <patternFill patternType="solid">
        <fgColor rgb="FFFFE599"/>
        <bgColor indexed="64"/>
      </patternFill>
    </fill>
    <fill>
      <patternFill patternType="solid">
        <fgColor rgb="FF00000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5C9BD5"/>
        <bgColor indexed="64"/>
      </patternFill>
    </fill>
    <fill>
      <patternFill patternType="solid">
        <fgColor rgb="FFA8D08E"/>
        <bgColor indexed="64"/>
      </patternFill>
    </fill>
    <fill>
      <patternFill patternType="solid">
        <fgColor rgb="FFC5E0B3"/>
        <bgColor indexed="64"/>
      </patternFill>
    </fill>
    <fill>
      <patternFill patternType="solid">
        <fgColor theme="1"/>
        <bgColor indexed="64"/>
      </patternFill>
    </fill>
    <fill>
      <patternFill patternType="solid">
        <fgColor rgb="FF757070"/>
        <bgColor indexed="64"/>
      </patternFill>
    </fill>
    <fill>
      <patternFill patternType="solid">
        <fgColor rgb="FFF7CAAC"/>
        <bgColor indexed="64"/>
      </patternFill>
    </fill>
    <fill>
      <patternFill patternType="solid">
        <fgColor rgb="FF1F4E79"/>
        <bgColor indexed="64"/>
      </patternFill>
    </fill>
    <fill>
      <patternFill patternType="solid">
        <fgColor rgb="FF7C7C7C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rgb="FFF4B083"/>
        <bgColor indexed="64"/>
      </patternFill>
    </fill>
    <fill>
      <patternFill patternType="solid">
        <fgColor rgb="FF2F75B6"/>
        <bgColor indexed="64"/>
      </patternFill>
    </fill>
    <fill>
      <patternFill patternType="solid">
        <fgColor rgb="FFED7B30"/>
        <bgColor indexed="64"/>
      </patternFill>
    </fill>
    <fill>
      <patternFill patternType="solid">
        <fgColor rgb="FF9DC3E5"/>
        <bgColor indexed="64"/>
      </patternFill>
    </fill>
    <fill>
      <patternFill patternType="solid">
        <fgColor rgb="FFBED7EE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5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0" fontId="13" fillId="20" borderId="0" applyNumberFormat="0" applyBorder="0" applyAlignment="0" applyProtection="0">
      <alignment vertical="center"/>
    </xf>
    <xf numFmtId="176" fontId="1" fillId="0" borderId="0">
      <alignment vertical="top"/>
      <protection locked="0"/>
    </xf>
    <xf numFmtId="177" fontId="12" fillId="0" borderId="0" applyFont="0" applyFill="0" applyBorder="0" applyAlignment="0" applyProtection="0">
      <alignment vertical="center"/>
    </xf>
    <xf numFmtId="42" fontId="12" fillId="0" borderId="0" applyFont="0" applyFill="0" applyBorder="0" applyAlignment="0" applyProtection="0">
      <alignment vertical="center"/>
    </xf>
    <xf numFmtId="44" fontId="12" fillId="0" borderId="0" applyFont="0" applyFill="0" applyBorder="0" applyAlignment="0" applyProtection="0">
      <alignment vertical="center"/>
    </xf>
    <xf numFmtId="9" fontId="12" fillId="0" borderId="0" applyFon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1" fillId="19" borderId="0" applyNumberFormat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8" fillId="25" borderId="8" applyNumberFormat="0" applyAlignment="0" applyProtection="0">
      <alignment vertical="center"/>
    </xf>
    <xf numFmtId="0" fontId="19" fillId="0" borderId="9" applyNumberFormat="0" applyFill="0" applyAlignment="0" applyProtection="0">
      <alignment vertical="center"/>
    </xf>
    <xf numFmtId="0" fontId="12" fillId="28" borderId="10" applyNumberFormat="0" applyFont="0" applyAlignment="0" applyProtection="0">
      <alignment vertical="center"/>
    </xf>
    <xf numFmtId="0" fontId="13" fillId="29" borderId="0" applyNumberFormat="0" applyBorder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0" fontId="13" fillId="30" borderId="0" applyNumberFormat="0" applyBorder="0" applyAlignment="0" applyProtection="0">
      <alignment vertical="center"/>
    </xf>
    <xf numFmtId="0" fontId="22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23" fillId="0" borderId="9" applyNumberFormat="0" applyFill="0" applyAlignment="0" applyProtection="0">
      <alignment vertical="center"/>
    </xf>
    <xf numFmtId="0" fontId="24" fillId="0" borderId="11" applyNumberFormat="0" applyFill="0" applyAlignment="0" applyProtection="0">
      <alignment vertical="center"/>
    </xf>
    <xf numFmtId="0" fontId="24" fillId="0" borderId="0" applyNumberFormat="0" applyFill="0" applyBorder="0" applyAlignment="0" applyProtection="0">
      <alignment vertical="center"/>
    </xf>
    <xf numFmtId="0" fontId="25" fillId="34" borderId="12" applyNumberFormat="0" applyAlignment="0" applyProtection="0">
      <alignment vertical="center"/>
    </xf>
    <xf numFmtId="0" fontId="11" fillId="21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16" fillId="23" borderId="7" applyNumberFormat="0" applyAlignment="0" applyProtection="0">
      <alignment vertical="center"/>
    </xf>
    <xf numFmtId="0" fontId="13" fillId="36" borderId="0" applyNumberFormat="0" applyBorder="0" applyAlignment="0" applyProtection="0">
      <alignment vertical="center"/>
    </xf>
    <xf numFmtId="0" fontId="27" fillId="23" borderId="12" applyNumberFormat="0" applyAlignment="0" applyProtection="0">
      <alignment vertical="center"/>
    </xf>
    <xf numFmtId="0" fontId="28" fillId="0" borderId="13" applyNumberFormat="0" applyFill="0" applyAlignment="0" applyProtection="0">
      <alignment vertical="center"/>
    </xf>
    <xf numFmtId="0" fontId="29" fillId="0" borderId="14" applyNumberFormat="0" applyFill="0" applyAlignment="0" applyProtection="0">
      <alignment vertical="center"/>
    </xf>
    <xf numFmtId="0" fontId="26" fillId="35" borderId="0" applyNumberFormat="0" applyBorder="0" applyAlignment="0" applyProtection="0">
      <alignment vertical="center"/>
    </xf>
    <xf numFmtId="0" fontId="30" fillId="37" borderId="0" applyNumberFormat="0" applyBorder="0" applyAlignment="0" applyProtection="0">
      <alignment vertical="center"/>
    </xf>
    <xf numFmtId="0" fontId="11" fillId="38" borderId="0" applyNumberFormat="0" applyBorder="0" applyAlignment="0" applyProtection="0">
      <alignment vertical="center"/>
    </xf>
    <xf numFmtId="0" fontId="13" fillId="26" borderId="0" applyNumberFormat="0" applyBorder="0" applyAlignment="0" applyProtection="0">
      <alignment vertical="center"/>
    </xf>
    <xf numFmtId="0" fontId="11" fillId="40" borderId="0" applyNumberFormat="0" applyBorder="0" applyAlignment="0" applyProtection="0">
      <alignment vertical="center"/>
    </xf>
    <xf numFmtId="0" fontId="11" fillId="42" borderId="0" applyNumberFormat="0" applyBorder="0" applyAlignment="0" applyProtection="0">
      <alignment vertical="center"/>
    </xf>
    <xf numFmtId="0" fontId="13" fillId="31" borderId="0" applyNumberFormat="0" applyBorder="0" applyAlignment="0" applyProtection="0">
      <alignment vertical="center"/>
    </xf>
    <xf numFmtId="0" fontId="13" fillId="41" borderId="0" applyNumberFormat="0" applyBorder="0" applyAlignment="0" applyProtection="0">
      <alignment vertical="center"/>
    </xf>
    <xf numFmtId="0" fontId="11" fillId="43" borderId="0" applyNumberFormat="0" applyBorder="0" applyAlignment="0" applyProtection="0">
      <alignment vertical="center"/>
    </xf>
    <xf numFmtId="0" fontId="11" fillId="44" borderId="0" applyNumberFormat="0" applyBorder="0" applyAlignment="0" applyProtection="0">
      <alignment vertical="center"/>
    </xf>
    <xf numFmtId="0" fontId="13" fillId="24" borderId="0" applyNumberFormat="0" applyBorder="0" applyAlignment="0" applyProtection="0">
      <alignment vertical="center"/>
    </xf>
    <xf numFmtId="0" fontId="11" fillId="45" borderId="0" applyNumberFormat="0" applyBorder="0" applyAlignment="0" applyProtection="0">
      <alignment vertical="center"/>
    </xf>
    <xf numFmtId="0" fontId="13" fillId="46" borderId="0" applyNumberFormat="0" applyBorder="0" applyAlignment="0" applyProtection="0">
      <alignment vertical="center"/>
    </xf>
    <xf numFmtId="0" fontId="13" fillId="33" borderId="0" applyNumberFormat="0" applyBorder="0" applyAlignment="0" applyProtection="0">
      <alignment vertical="center"/>
    </xf>
    <xf numFmtId="0" fontId="11" fillId="22" borderId="0" applyNumberFormat="0" applyBorder="0" applyAlignment="0" applyProtection="0">
      <alignment vertical="center"/>
    </xf>
    <xf numFmtId="0" fontId="13" fillId="32" borderId="0" applyNumberFormat="0" applyBorder="0" applyAlignment="0" applyProtection="0">
      <alignment vertical="center"/>
    </xf>
    <xf numFmtId="0" fontId="11" fillId="39" borderId="0" applyNumberFormat="0" applyBorder="0" applyAlignment="0" applyProtection="0">
      <alignment vertical="center"/>
    </xf>
    <xf numFmtId="0" fontId="11" fillId="47" borderId="0" applyNumberFormat="0" applyBorder="0" applyAlignment="0" applyProtection="0">
      <alignment vertical="center"/>
    </xf>
    <xf numFmtId="0" fontId="13" fillId="48" borderId="0" applyNumberFormat="0" applyBorder="0" applyAlignment="0" applyProtection="0">
      <alignment vertical="center"/>
    </xf>
    <xf numFmtId="0" fontId="11" fillId="49" borderId="0" applyNumberFormat="0" applyBorder="0" applyAlignment="0" applyProtection="0">
      <alignment vertical="center"/>
    </xf>
  </cellStyleXfs>
  <cellXfs count="87">
    <xf numFmtId="0" fontId="0" fillId="0" borderId="0" xfId="0">
      <alignment vertical="center"/>
    </xf>
    <xf numFmtId="0" fontId="1" fillId="0" borderId="1" xfId="0" applyFont="1" applyBorder="1">
      <alignment vertical="center"/>
    </xf>
    <xf numFmtId="0" fontId="2" fillId="2" borderId="1" xfId="0" applyFont="1" applyFill="1" applyBorder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2" fillId="2" borderId="1" xfId="0" applyFont="1" applyFill="1" applyBorder="1" applyAlignment="1">
      <alignment horizontal="center" vertical="center" wrapText="1"/>
    </xf>
    <xf numFmtId="0" fontId="3" fillId="3" borderId="1" xfId="0" applyFont="1" applyFill="1" applyBorder="1" applyAlignment="1">
      <alignment horizontal="center" vertical="center"/>
    </xf>
    <xf numFmtId="0" fontId="1" fillId="0" borderId="1" xfId="0" applyFont="1" applyBorder="1" applyProtection="1">
      <alignment vertical="center"/>
      <protection locked="0"/>
    </xf>
    <xf numFmtId="0" fontId="1" fillId="4" borderId="1" xfId="0" applyFont="1" applyFill="1" applyBorder="1" applyAlignment="1">
      <alignment vertical="center" wrapText="1"/>
    </xf>
    <xf numFmtId="0" fontId="1" fillId="0" borderId="0" xfId="0" applyFont="1" applyBorder="1">
      <alignment vertical="center"/>
    </xf>
    <xf numFmtId="0" fontId="1" fillId="4" borderId="1" xfId="0" applyFont="1" applyFill="1" applyBorder="1">
      <alignment vertical="center"/>
    </xf>
    <xf numFmtId="0" fontId="3" fillId="5" borderId="1" xfId="0" applyFont="1" applyFill="1" applyBorder="1">
      <alignment vertical="center"/>
    </xf>
    <xf numFmtId="0" fontId="4" fillId="6" borderId="1" xfId="0" applyFont="1" applyFill="1" applyBorder="1">
      <alignment vertical="center"/>
    </xf>
    <xf numFmtId="0" fontId="3" fillId="5" borderId="1" xfId="0" applyFont="1" applyFill="1" applyBorder="1" applyAlignment="1">
      <alignment horizontal="center" vertical="center" wrapText="1"/>
    </xf>
    <xf numFmtId="0" fontId="3" fillId="5" borderId="1" xfId="0" applyFont="1" applyFill="1" applyBorder="1" applyAlignment="1" applyProtection="1">
      <alignment horizontal="center" vertical="center"/>
      <protection locked="0"/>
    </xf>
    <xf numFmtId="0" fontId="3" fillId="5" borderId="1" xfId="0" applyFont="1" applyFill="1" applyBorder="1" applyAlignment="1">
      <alignment vertical="center" wrapText="1"/>
    </xf>
    <xf numFmtId="0" fontId="4" fillId="6" borderId="1" xfId="0" applyFont="1" applyFill="1" applyBorder="1" applyAlignment="1">
      <alignment vertical="center" wrapText="1"/>
    </xf>
    <xf numFmtId="0" fontId="2" fillId="4" borderId="0" xfId="0" applyFont="1" applyFill="1" applyAlignment="1">
      <alignment horizontal="center" vertical="center"/>
    </xf>
    <xf numFmtId="0" fontId="4" fillId="0" borderId="1" xfId="0" applyFont="1" applyBorder="1">
      <alignment vertical="center"/>
    </xf>
    <xf numFmtId="0" fontId="1" fillId="7" borderId="1" xfId="0" applyFont="1" applyFill="1" applyBorder="1" applyAlignment="1">
      <alignment horizontal="left" vertical="center"/>
    </xf>
    <xf numFmtId="0" fontId="5" fillId="8" borderId="0" xfId="0" applyFont="1" applyFill="1">
      <alignment vertical="center"/>
    </xf>
    <xf numFmtId="0" fontId="3" fillId="5" borderId="1" xfId="0" applyFont="1" applyFill="1" applyBorder="1" applyProtection="1">
      <alignment vertical="center"/>
      <protection locked="0"/>
    </xf>
    <xf numFmtId="0" fontId="3" fillId="5" borderId="1" xfId="0" applyFont="1" applyFill="1" applyBorder="1" applyAlignment="1">
      <alignment horizontal="left" vertical="center"/>
    </xf>
    <xf numFmtId="0" fontId="4" fillId="2" borderId="1" xfId="0" applyFont="1" applyFill="1" applyBorder="1" applyAlignment="1">
      <alignment horizontal="left" vertical="center"/>
    </xf>
    <xf numFmtId="0" fontId="3" fillId="5" borderId="1" xfId="0" applyFont="1" applyFill="1" applyBorder="1" applyAlignment="1" applyProtection="1">
      <alignment horizontal="left" vertical="center"/>
      <protection locked="0"/>
    </xf>
    <xf numFmtId="0" fontId="4" fillId="6" borderId="1" xfId="0" applyFont="1" applyFill="1" applyBorder="1" applyAlignment="1">
      <alignment horizontal="left" vertical="center"/>
    </xf>
    <xf numFmtId="0" fontId="6" fillId="9" borderId="1" xfId="0" applyFont="1" applyFill="1" applyBorder="1" applyAlignment="1">
      <alignment horizontal="left" vertical="center"/>
    </xf>
    <xf numFmtId="0" fontId="4" fillId="6" borderId="1" xfId="0" applyFont="1" applyFill="1" applyBorder="1" applyAlignment="1" applyProtection="1">
      <alignment horizontal="center" vertical="center"/>
      <protection locked="0"/>
    </xf>
    <xf numFmtId="0" fontId="4" fillId="6" borderId="1" xfId="0" applyFont="1" applyFill="1" applyBorder="1" applyProtection="1">
      <alignment vertical="center"/>
      <protection locked="0"/>
    </xf>
    <xf numFmtId="0" fontId="3" fillId="9" borderId="1" xfId="0" applyFont="1" applyFill="1" applyBorder="1">
      <alignment vertical="center"/>
    </xf>
    <xf numFmtId="0" fontId="7" fillId="6" borderId="1" xfId="0" applyFont="1" applyFill="1" applyBorder="1" applyAlignment="1" applyProtection="1">
      <alignment horizontal="center" vertical="center"/>
      <protection locked="0"/>
    </xf>
    <xf numFmtId="0" fontId="7" fillId="6" borderId="1" xfId="0" applyFont="1" applyFill="1" applyBorder="1" applyProtection="1">
      <alignment vertical="center"/>
      <protection locked="0"/>
    </xf>
    <xf numFmtId="0" fontId="4" fillId="4" borderId="1" xfId="0" applyFont="1" applyFill="1" applyBorder="1" applyAlignment="1">
      <alignment horizontal="left" vertical="center"/>
    </xf>
    <xf numFmtId="0" fontId="4" fillId="4" borderId="1" xfId="0" applyFont="1" applyFill="1" applyBorder="1" applyAlignment="1">
      <alignment horizontal="center" vertical="center"/>
    </xf>
    <xf numFmtId="0" fontId="1" fillId="10" borderId="1" xfId="0" applyFont="1" applyFill="1" applyBorder="1" applyAlignment="1">
      <alignment horizontal="left" vertical="center"/>
    </xf>
    <xf numFmtId="0" fontId="2" fillId="4" borderId="1" xfId="0" applyFont="1" applyFill="1" applyBorder="1" applyAlignment="1" applyProtection="1">
      <alignment horizontal="center" vertical="center"/>
      <protection locked="0"/>
    </xf>
    <xf numFmtId="0" fontId="3" fillId="11" borderId="1" xfId="0" applyFont="1" applyFill="1" applyBorder="1">
      <alignment vertical="center"/>
    </xf>
    <xf numFmtId="0" fontId="4" fillId="0" borderId="2" xfId="0" applyFont="1" applyBorder="1" applyAlignment="1">
      <alignment horizontal="center" vertical="center"/>
    </xf>
    <xf numFmtId="0" fontId="4" fillId="0" borderId="3" xfId="0" applyFont="1" applyBorder="1" applyAlignment="1">
      <alignment horizontal="center" vertical="center"/>
    </xf>
    <xf numFmtId="0" fontId="4" fillId="0" borderId="0" xfId="0" applyFont="1">
      <alignment vertical="center"/>
    </xf>
    <xf numFmtId="176" fontId="1" fillId="0" borderId="1" xfId="2" applyBorder="1" applyAlignment="1" applyProtection="1">
      <alignment vertical="center"/>
    </xf>
    <xf numFmtId="9" fontId="1" fillId="0" borderId="1" xfId="0" applyNumberFormat="1" applyFont="1" applyBorder="1">
      <alignment vertical="center"/>
    </xf>
    <xf numFmtId="0" fontId="6" fillId="12" borderId="1" xfId="0" applyFont="1" applyFill="1" applyBorder="1">
      <alignment vertical="center"/>
    </xf>
    <xf numFmtId="176" fontId="3" fillId="12" borderId="1" xfId="2" applyFont="1" applyFill="1" applyBorder="1" applyAlignment="1">
      <alignment vertical="center"/>
      <protection locked="0"/>
    </xf>
    <xf numFmtId="176" fontId="3" fillId="12" borderId="1" xfId="2" applyFont="1" applyFill="1" applyBorder="1" applyAlignment="1" applyProtection="1">
      <alignment vertical="center"/>
    </xf>
    <xf numFmtId="0" fontId="3" fillId="12" borderId="1" xfId="0" applyFont="1" applyFill="1" applyBorder="1">
      <alignment vertical="center"/>
    </xf>
    <xf numFmtId="0" fontId="3" fillId="11" borderId="2" xfId="0" applyFont="1" applyFill="1" applyBorder="1" applyAlignment="1">
      <alignment horizontal="center" vertical="center"/>
    </xf>
    <xf numFmtId="0" fontId="3" fillId="11" borderId="3" xfId="0" applyFont="1" applyFill="1" applyBorder="1" applyAlignment="1">
      <alignment horizontal="center" vertical="center"/>
    </xf>
    <xf numFmtId="0" fontId="6" fillId="0" borderId="0" xfId="0" applyFont="1">
      <alignment vertical="center"/>
    </xf>
    <xf numFmtId="0" fontId="6" fillId="11" borderId="1" xfId="0" applyFont="1" applyFill="1" applyBorder="1">
      <alignment vertical="center"/>
    </xf>
    <xf numFmtId="0" fontId="6" fillId="11" borderId="1" xfId="0" applyFont="1" applyFill="1" applyBorder="1" applyAlignment="1">
      <alignment horizontal="center" vertical="center"/>
    </xf>
    <xf numFmtId="0" fontId="1" fillId="13" borderId="1" xfId="0" applyFont="1" applyFill="1" applyBorder="1">
      <alignment vertical="center"/>
    </xf>
    <xf numFmtId="0" fontId="1" fillId="0" borderId="1" xfId="0" applyNumberFormat="1" applyFont="1" applyBorder="1">
      <alignment vertical="center"/>
    </xf>
    <xf numFmtId="0" fontId="4" fillId="4" borderId="1" xfId="0" applyFont="1" applyFill="1" applyBorder="1" applyAlignment="1">
      <alignment horizontal="left" vertical="center" wrapText="1"/>
    </xf>
    <xf numFmtId="178" fontId="1" fillId="7" borderId="1" xfId="0" applyNumberFormat="1" applyFont="1" applyFill="1" applyBorder="1" applyAlignment="1">
      <alignment horizontal="left" vertical="center"/>
    </xf>
    <xf numFmtId="0" fontId="3" fillId="14" borderId="1" xfId="0" applyFont="1" applyFill="1" applyBorder="1">
      <alignment vertical="center"/>
    </xf>
    <xf numFmtId="0" fontId="0" fillId="0" borderId="1" xfId="0" applyBorder="1">
      <alignment vertical="center"/>
    </xf>
    <xf numFmtId="179" fontId="1" fillId="0" borderId="1" xfId="0" applyNumberFormat="1" applyFont="1" applyBorder="1">
      <alignment vertical="center"/>
    </xf>
    <xf numFmtId="179" fontId="1" fillId="0" borderId="0" xfId="0" applyNumberFormat="1" applyFont="1">
      <alignment vertical="center"/>
    </xf>
    <xf numFmtId="0" fontId="3" fillId="6" borderId="1" xfId="0" applyFont="1" applyFill="1" applyBorder="1" applyAlignment="1">
      <alignment horizontal="center" vertical="center"/>
    </xf>
    <xf numFmtId="0" fontId="1" fillId="0" borderId="2" xfId="0" applyFont="1" applyBorder="1" applyAlignment="1">
      <alignment horizontal="center" vertical="center"/>
    </xf>
    <xf numFmtId="0" fontId="1" fillId="0" borderId="3" xfId="0" applyFont="1" applyBorder="1" applyAlignment="1">
      <alignment horizontal="center" vertical="center"/>
    </xf>
    <xf numFmtId="0" fontId="1" fillId="6" borderId="1" xfId="0" applyFont="1" applyFill="1" applyBorder="1" applyAlignment="1">
      <alignment horizontal="center" vertical="center"/>
    </xf>
    <xf numFmtId="0" fontId="1" fillId="0" borderId="4" xfId="0" applyFont="1" applyBorder="1">
      <alignment vertical="center"/>
    </xf>
    <xf numFmtId="0" fontId="1" fillId="6" borderId="2" xfId="0" applyFont="1" applyFill="1" applyBorder="1" applyAlignment="1">
      <alignment horizontal="center" vertical="center"/>
    </xf>
    <xf numFmtId="0" fontId="1" fillId="6" borderId="3" xfId="0" applyFont="1" applyFill="1" applyBorder="1" applyAlignment="1">
      <alignment horizontal="center" vertical="center"/>
    </xf>
    <xf numFmtId="0" fontId="1" fillId="6" borderId="5" xfId="0" applyFont="1" applyFill="1" applyBorder="1" applyAlignment="1">
      <alignment horizontal="center" vertical="center"/>
    </xf>
    <xf numFmtId="0" fontId="3" fillId="15" borderId="1" xfId="0" applyFont="1" applyFill="1" applyBorder="1">
      <alignment vertical="center"/>
    </xf>
    <xf numFmtId="0" fontId="1" fillId="16" borderId="1" xfId="0" applyFont="1" applyFill="1" applyBorder="1" applyAlignment="1">
      <alignment horizontal="center" vertical="center"/>
    </xf>
    <xf numFmtId="0" fontId="1" fillId="6" borderId="1" xfId="0" applyFont="1" applyFill="1" applyBorder="1">
      <alignment vertical="center"/>
    </xf>
    <xf numFmtId="0" fontId="1" fillId="6" borderId="1" xfId="0" applyFont="1" applyFill="1" applyBorder="1" applyProtection="1">
      <alignment vertical="center"/>
      <protection locked="0"/>
    </xf>
    <xf numFmtId="0" fontId="8" fillId="8" borderId="1" xfId="0" applyFont="1" applyFill="1" applyBorder="1">
      <alignment vertical="center"/>
    </xf>
    <xf numFmtId="0" fontId="9" fillId="17" borderId="1" xfId="0" applyFont="1" applyFill="1" applyBorder="1" applyAlignment="1">
      <alignment horizontal="center" vertical="center"/>
    </xf>
    <xf numFmtId="0" fontId="8" fillId="8" borderId="1" xfId="0" applyFont="1" applyFill="1" applyBorder="1" applyAlignment="1" applyProtection="1">
      <alignment horizontal="center" vertical="center"/>
      <protection locked="0"/>
    </xf>
    <xf numFmtId="0" fontId="1" fillId="6" borderId="1" xfId="0" applyFont="1" applyFill="1" applyBorder="1" applyAlignment="1">
      <alignment horizontal="left" vertical="center"/>
    </xf>
    <xf numFmtId="0" fontId="10" fillId="8" borderId="0" xfId="0" applyFont="1" applyFill="1">
      <alignment vertical="center"/>
    </xf>
    <xf numFmtId="0" fontId="1" fillId="18" borderId="1" xfId="0" applyFont="1" applyFill="1" applyBorder="1" applyAlignment="1">
      <alignment horizontal="left" vertical="center"/>
    </xf>
    <xf numFmtId="0" fontId="4" fillId="5" borderId="1" xfId="0" applyFont="1" applyFill="1" applyBorder="1" applyAlignment="1">
      <alignment horizontal="center" vertical="top" wrapText="1"/>
    </xf>
    <xf numFmtId="0" fontId="4" fillId="5" borderId="1" xfId="0" applyFont="1" applyFill="1" applyBorder="1" applyAlignment="1">
      <alignment horizontal="center" vertical="top"/>
    </xf>
    <xf numFmtId="0" fontId="4" fillId="5" borderId="1" xfId="0" applyFont="1" applyFill="1" applyBorder="1" applyAlignment="1">
      <alignment vertical="center" wrapText="1"/>
    </xf>
    <xf numFmtId="0" fontId="4" fillId="5" borderId="1" xfId="0" applyFont="1" applyFill="1" applyBorder="1">
      <alignment vertical="center"/>
    </xf>
    <xf numFmtId="0" fontId="4" fillId="4" borderId="4" xfId="0" applyFont="1" applyFill="1" applyBorder="1" applyAlignment="1">
      <alignment horizontal="center" vertical="center"/>
    </xf>
    <xf numFmtId="0" fontId="4" fillId="4" borderId="6" xfId="0" applyFont="1" applyFill="1" applyBorder="1" applyAlignment="1">
      <alignment horizontal="center" vertical="center"/>
    </xf>
    <xf numFmtId="0" fontId="4" fillId="4" borderId="5" xfId="0" applyFont="1" applyFill="1" applyBorder="1" applyAlignment="1">
      <alignment horizontal="center" vertical="center"/>
    </xf>
    <xf numFmtId="0" fontId="1" fillId="10" borderId="1" xfId="0" applyFont="1" applyFill="1" applyBorder="1" applyAlignment="1" applyProtection="1">
      <alignment horizontal="center" vertical="center"/>
      <protection locked="0"/>
    </xf>
    <xf numFmtId="0" fontId="0" fillId="0" borderId="1" xfId="0" applyBorder="1" applyAlignment="1">
      <alignment horizontal="center" vertical="center"/>
    </xf>
    <xf numFmtId="0" fontId="4" fillId="4" borderId="4" xfId="0" applyFont="1" applyFill="1" applyBorder="1" applyAlignment="1">
      <alignment horizontal="left" vertical="center"/>
    </xf>
    <xf numFmtId="0" fontId="1" fillId="0" borderId="4" xfId="0" applyNumberFormat="1" applyFont="1" applyBorder="1">
      <alignment vertical="center"/>
    </xf>
  </cellXfs>
  <cellStyles count="49">
    <cellStyle name="Normal" xfId="0" builtinId="0"/>
    <cellStyle name="40% - Accent1" xfId="1" builtinId="31"/>
    <cellStyle name="Comma" xfId="2" builtinId="3"/>
    <cellStyle name="Comma [0]" xfId="3" builtinId="6"/>
    <cellStyle name="Currency [0]" xfId="4" builtinId="7"/>
    <cellStyle name="Currency" xfId="5" builtinId="4"/>
    <cellStyle name="Percent" xfId="6" builtinId="5"/>
    <cellStyle name="Hyperlink" xfId="7" builtinId="8"/>
    <cellStyle name="60% - Accent4" xfId="8" builtinId="44"/>
    <cellStyle name="Followed Hyperlink" xfId="9" builtinId="9"/>
    <cellStyle name="Check Cell" xfId="10" builtinId="23"/>
    <cellStyle name="Heading 2" xfId="11" builtinId="17"/>
    <cellStyle name="Note" xfId="12" builtinId="10"/>
    <cellStyle name="40% - Accent3" xfId="13" builtinId="39"/>
    <cellStyle name="Warning Text" xfId="14" builtinId="11"/>
    <cellStyle name="40% - Accent2" xfId="15" builtinId="35"/>
    <cellStyle name="Title" xfId="16" builtinId="15"/>
    <cellStyle name="CExplanatory Text" xfId="17" builtinId="53"/>
    <cellStyle name="Heading 1" xfId="18" builtinId="16"/>
    <cellStyle name="Heading 3" xfId="19" builtinId="18"/>
    <cellStyle name="Heading 4" xfId="20" builtinId="19"/>
    <cellStyle name="Input" xfId="21" builtinId="20"/>
    <cellStyle name="60% - Accent3" xfId="22" builtinId="40"/>
    <cellStyle name="Good" xfId="23" builtinId="26"/>
    <cellStyle name="Output" xfId="24" builtinId="21"/>
    <cellStyle name="20% - Accent1" xfId="25" builtinId="30"/>
    <cellStyle name="Calculation" xfId="26" builtinId="22"/>
    <cellStyle name="Linked Cell" xfId="27" builtinId="24"/>
    <cellStyle name="Total" xfId="28" builtinId="25"/>
    <cellStyle name="Bad" xfId="29" builtinId="27"/>
    <cellStyle name="Neutral" xfId="30" builtinId="28"/>
    <cellStyle name="Accent1" xfId="31" builtinId="29"/>
    <cellStyle name="20% - Accent5" xfId="32" builtinId="46"/>
    <cellStyle name="60% - Accent1" xfId="33" builtinId="32"/>
    <cellStyle name="Accent2" xfId="34" builtinId="33"/>
    <cellStyle name="20% - Accent2" xfId="35" builtinId="34"/>
    <cellStyle name="20% - Accent6" xfId="36" builtinId="50"/>
    <cellStyle name="60% - Accent2" xfId="37" builtinId="36"/>
    <cellStyle name="Accent3" xfId="38" builtinId="37"/>
    <cellStyle name="20% - Accent3" xfId="39" builtinId="38"/>
    <cellStyle name="Accent4" xfId="40" builtinId="41"/>
    <cellStyle name="20% - Accent4" xfId="41" builtinId="42"/>
    <cellStyle name="40% - Accent4" xfId="42" builtinId="43"/>
    <cellStyle name="Accent5" xfId="43" builtinId="45"/>
    <cellStyle name="40% - Accent5" xfId="44" builtinId="47"/>
    <cellStyle name="60% - Accent5" xfId="45" builtinId="48"/>
    <cellStyle name="Accent6" xfId="46" builtinId="49"/>
    <cellStyle name="40% - Accent6" xfId="47" builtinId="51"/>
    <cellStyle name="60% - Accent6" xfId="48" builtinId="52"/>
  </cellStyles>
  <dxfs count="4">
    <dxf>
      <font>
        <sz val="11"/>
        <color rgb="FF006100"/>
      </font>
      <fill>
        <patternFill patternType="solid">
          <bgColor rgb="FFC6EFCE"/>
        </patternFill>
      </fill>
    </dxf>
    <dxf>
      <font>
        <sz val="11"/>
        <color rgb="FF9C0006"/>
      </font>
      <fill>
        <patternFill patternType="solid">
          <bgColor rgb="FFFFC7CE"/>
        </patternFill>
      </fill>
    </dxf>
    <dxf>
      <font>
        <sz val="11"/>
        <color rgb="FF9C0006"/>
      </font>
      <fill>
        <patternFill patternType="solid">
          <bgColor rgb="FFFFC7CE"/>
        </patternFill>
      </fill>
    </dxf>
    <dxf>
      <fill>
        <patternFill patternType="solid">
          <bgColor rgb="FF92D050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9" Type="http://schemas.openxmlformats.org/officeDocument/2006/relationships/worksheet" Target="worksheets/sheet9.xml"/><Relationship Id="rId8" Type="http://schemas.openxmlformats.org/officeDocument/2006/relationships/worksheet" Target="worksheets/sheet8.xml"/><Relationship Id="rId7" Type="http://schemas.openxmlformats.org/officeDocument/2006/relationships/worksheet" Target="worksheets/sheet7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3" Type="http://schemas.openxmlformats.org/officeDocument/2006/relationships/worksheet" Target="worksheets/sheet3.xml"/><Relationship Id="rId27" Type="http://schemas.openxmlformats.org/officeDocument/2006/relationships/sharedStrings" Target="sharedStrings.xml"/><Relationship Id="rId26" Type="http://schemas.openxmlformats.org/officeDocument/2006/relationships/styles" Target="styles.xml"/><Relationship Id="rId25" Type="http://schemas.openxmlformats.org/officeDocument/2006/relationships/theme" Target="theme/theme1.xml"/><Relationship Id="rId24" Type="http://schemas.openxmlformats.org/officeDocument/2006/relationships/externalLink" Target="externalLinks/externalLink1.xml"/><Relationship Id="rId23" Type="http://schemas.openxmlformats.org/officeDocument/2006/relationships/worksheet" Target="worksheets/sheet23.xml"/><Relationship Id="rId22" Type="http://schemas.openxmlformats.org/officeDocument/2006/relationships/worksheet" Target="worksheets/sheet22.xml"/><Relationship Id="rId21" Type="http://schemas.openxmlformats.org/officeDocument/2006/relationships/worksheet" Target="worksheets/sheet21.xml"/><Relationship Id="rId20" Type="http://schemas.openxmlformats.org/officeDocument/2006/relationships/worksheet" Target="worksheets/sheet20.xml"/><Relationship Id="rId2" Type="http://schemas.openxmlformats.org/officeDocument/2006/relationships/worksheet" Target="worksheets/sheet2.xml"/><Relationship Id="rId19" Type="http://schemas.openxmlformats.org/officeDocument/2006/relationships/worksheet" Target="worksheets/sheet19.xml"/><Relationship Id="rId18" Type="http://schemas.openxmlformats.org/officeDocument/2006/relationships/worksheet" Target="worksheets/sheet18.xml"/><Relationship Id="rId17" Type="http://schemas.openxmlformats.org/officeDocument/2006/relationships/worksheet" Target="worksheets/sheet17.xml"/><Relationship Id="rId16" Type="http://schemas.openxmlformats.org/officeDocument/2006/relationships/worksheet" Target="worksheets/sheet16.xml"/><Relationship Id="rId15" Type="http://schemas.openxmlformats.org/officeDocument/2006/relationships/worksheet" Target="worksheets/sheet15.xml"/><Relationship Id="rId14" Type="http://schemas.openxmlformats.org/officeDocument/2006/relationships/worksheet" Target="worksheets/sheet14.xml"/><Relationship Id="rId13" Type="http://schemas.openxmlformats.org/officeDocument/2006/relationships/worksheet" Target="worksheets/sheet13.xml"/><Relationship Id="rId12" Type="http://schemas.openxmlformats.org/officeDocument/2006/relationships/worksheet" Target="worksheets/sheet12.xml"/><Relationship Id="rId11" Type="http://schemas.openxmlformats.org/officeDocument/2006/relationships/worksheet" Target="worksheets/sheet11.xml"/><Relationship Id="rId10" Type="http://schemas.openxmlformats.org/officeDocument/2006/relationships/worksheet" Target="worksheets/sheet10.xml"/><Relationship Id="rId1" Type="http://schemas.openxmlformats.org/officeDocument/2006/relationships/worksheet" Target="worksheets/sheet1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zh-CN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0" vertOverflow="ellipsis" vert="horz" wrap="square" anchor="ctr" anchorCtr="1"/>
          <a:lstStyle/>
          <a:p>
            <a:pPr defTabSz="914400">
              <a:defRPr lang="en-US" sz="1400" b="1" i="0" u="none" strike="noStrike" kern="1200" spc="0" baseline="0">
                <a:solidFill>
                  <a:schemeClr val="tx1"/>
                </a:solidFill>
                <a:latin typeface="+mn-lt"/>
                <a:ea typeface="+mn-ea"/>
                <a:cs typeface="+mn-cs"/>
              </a:defRPr>
            </a:pPr>
            <a:r>
              <a:rPr b="1">
                <a:solidFill>
                  <a:schemeClr val="tx1"/>
                </a:solidFill>
              </a:rPr>
              <a:t>MONTHLY RECORD</a:t>
            </a:r>
            <a:endParaRPr b="1">
              <a:solidFill>
                <a:schemeClr val="tx1"/>
              </a:solidFill>
            </a:endParaRPr>
          </a:p>
        </c:rich>
      </c:tx>
      <c:layout/>
      <c:overlay val="0"/>
      <c:spPr>
        <a:solidFill>
          <a:schemeClr val="tx2">
            <a:lumMod val="40000"/>
            <a:lumOff val="60000"/>
          </a:schemeClr>
        </a:solidFill>
        <a:ln>
          <a:noFill/>
        </a:ln>
        <a:effectLst/>
      </c:spPr>
    </c:title>
    <c:autoTitleDeleted val="0"/>
    <c:plotArea>
      <c:layout>
        <c:manualLayout>
          <c:layoutTarget val="inner"/>
          <c:xMode val="edge"/>
          <c:yMode val="edge"/>
          <c:x val="0.00333889816360601"/>
          <c:y val="0.0717517541286046"/>
          <c:w val="0.960090702947846"/>
          <c:h val="0.735794044665012"/>
        </c:manualLayout>
      </c:layout>
      <c:barChart>
        <c:barDir val="col"/>
        <c:grouping val="clustered"/>
        <c:varyColors val="0"/>
        <c:ser>
          <c:idx val="0"/>
          <c:order val="0"/>
          <c:tx>
            <c:strRef>
              <c:f>'MIS REPORT WITH VLOOKUP'!$P$1</c:f>
              <c:strCache>
                <c:ptCount val="1"/>
                <c:pt idx="0">
                  <c:v>FEB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dLbls>
            <c:delete val="1"/>
          </c:dLbls>
          <c:cat>
            <c:strRef>
              <c:f>'MIS REPORT WITH VLOOKUP'!$O$2:$O$9</c:f>
              <c:strCache>
                <c:ptCount val="8"/>
                <c:pt idx="1">
                  <c:v>KEYBOARD</c:v>
                </c:pt>
                <c:pt idx="2">
                  <c:v>MOUSE</c:v>
                </c:pt>
                <c:pt idx="3">
                  <c:v>MONITOR</c:v>
                </c:pt>
                <c:pt idx="4">
                  <c:v>LED</c:v>
                </c:pt>
                <c:pt idx="5">
                  <c:v>LCD</c:v>
                </c:pt>
                <c:pt idx="6">
                  <c:v>HDD</c:v>
                </c:pt>
                <c:pt idx="7">
                  <c:v>SDD</c:v>
                </c:pt>
              </c:strCache>
            </c:strRef>
          </c:cat>
          <c:val>
            <c:numRef>
              <c:f>'MIS REPORT WITH VLOOKUP'!$P$2:$P$9</c:f>
              <c:numCache>
                <c:formatCode>General</c:formatCode>
                <c:ptCount val="8"/>
                <c:pt idx="1">
                  <c:v>152</c:v>
                </c:pt>
                <c:pt idx="2">
                  <c:v>180</c:v>
                </c:pt>
                <c:pt idx="3">
                  <c:v>125</c:v>
                </c:pt>
                <c:pt idx="4">
                  <c:v>189</c:v>
                </c:pt>
                <c:pt idx="5">
                  <c:v>192</c:v>
                </c:pt>
                <c:pt idx="6">
                  <c:v>140</c:v>
                </c:pt>
                <c:pt idx="7">
                  <c:v>177</c:v>
                </c:pt>
              </c:numCache>
            </c:numRef>
          </c:val>
        </c:ser>
        <c:ser>
          <c:idx val="1"/>
          <c:order val="1"/>
          <c:tx>
            <c:strRef>
              <c:f>'MIS REPORT WITH VLOOKUP'!$Q$1</c:f>
              <c:strCache>
                <c:ptCount val="1"/>
                <c:pt idx="0">
                  <c:v>AUG</c:v>
                </c:pt>
              </c:strCache>
            </c:strRef>
          </c:tx>
          <c:spPr>
            <a:solidFill>
              <a:schemeClr val="accent2"/>
            </a:solidFill>
            <a:ln>
              <a:noFill/>
            </a:ln>
            <a:effectLst/>
          </c:spPr>
          <c:invertIfNegative val="0"/>
          <c:dLbls>
            <c:delete val="1"/>
          </c:dLbls>
          <c:cat>
            <c:strRef>
              <c:f>'MIS REPORT WITH VLOOKUP'!$O$2:$O$9</c:f>
              <c:strCache>
                <c:ptCount val="8"/>
                <c:pt idx="1">
                  <c:v>KEYBOARD</c:v>
                </c:pt>
                <c:pt idx="2">
                  <c:v>MOUSE</c:v>
                </c:pt>
                <c:pt idx="3">
                  <c:v>MONITOR</c:v>
                </c:pt>
                <c:pt idx="4">
                  <c:v>LED</c:v>
                </c:pt>
                <c:pt idx="5">
                  <c:v>LCD</c:v>
                </c:pt>
                <c:pt idx="6">
                  <c:v>HDD</c:v>
                </c:pt>
                <c:pt idx="7">
                  <c:v>SDD</c:v>
                </c:pt>
              </c:strCache>
            </c:strRef>
          </c:cat>
          <c:val>
            <c:numRef>
              <c:f>'MIS REPORT WITH VLOOKUP'!$Q$2:$Q$9</c:f>
              <c:numCache>
                <c:formatCode>General</c:formatCode>
                <c:ptCount val="8"/>
                <c:pt idx="1">
                  <c:v>200</c:v>
                </c:pt>
                <c:pt idx="2">
                  <c:v>150</c:v>
                </c:pt>
                <c:pt idx="3">
                  <c:v>191</c:v>
                </c:pt>
                <c:pt idx="4">
                  <c:v>147</c:v>
                </c:pt>
                <c:pt idx="5">
                  <c:v>204</c:v>
                </c:pt>
                <c:pt idx="6">
                  <c:v>248</c:v>
                </c:pt>
                <c:pt idx="7">
                  <c:v>219</c:v>
                </c:pt>
              </c:numCache>
            </c:numRef>
          </c:val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811826367"/>
        <c:axId val="800724794"/>
      </c:barChart>
      <c:catAx>
        <c:axId val="811826367"/>
        <c:scaling>
          <c:orientation val="minMax"/>
        </c:scaling>
        <c:delete val="0"/>
        <c:axPos val="b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0" vertOverflow="ellipsis" vert="horz" wrap="square" anchor="ctr" anchorCtr="1"/>
          <a:lstStyle/>
          <a:p>
            <a:pPr>
              <a:defRPr lang="en-US"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</a:p>
        </c:txPr>
        <c:crossAx val="800724794"/>
        <c:crosses val="autoZero"/>
        <c:auto val="1"/>
        <c:lblAlgn val="ctr"/>
        <c:lblOffset val="100"/>
        <c:noMultiLvlLbl val="0"/>
      </c:catAx>
      <c:valAx>
        <c:axId val="800724794"/>
        <c:scaling>
          <c:orientation val="minMax"/>
          <c:max val="350"/>
          <c:min val="0"/>
        </c:scaling>
        <c:delete val="1"/>
        <c:axPos val="l"/>
        <c:numFmt formatCode="General" sourceLinked="1"/>
        <c:majorTickMark val="none"/>
        <c:minorTickMark val="none"/>
        <c:tickLblPos val="nextTo"/>
        <c:txPr>
          <a:bodyPr rot="-60000000" spcFirstLastPara="0" vertOverflow="ellipsis" vert="horz" wrap="square" anchor="ctr" anchorCtr="1"/>
          <a:lstStyle/>
          <a:p>
            <a:pPr>
              <a:defRPr lang="en-US"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</a:p>
        </c:txPr>
        <c:crossAx val="811826367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layout>
        <c:manualLayout>
          <c:xMode val="edge"/>
          <c:yMode val="edge"/>
          <c:x val="0.392290249433107"/>
          <c:y val="0.0958436724565757"/>
          <c:w val="0.210884353741497"/>
          <c:h val="0.137717121588089"/>
        </c:manualLayout>
      </c:layout>
      <c:overlay val="0"/>
      <c:spPr>
        <a:noFill/>
        <a:ln>
          <a:noFill/>
        </a:ln>
        <a:effectLst/>
      </c:spPr>
      <c:txPr>
        <a:bodyPr rot="0" spcFirstLastPara="0" vertOverflow="ellipsis" vert="horz" wrap="square" anchor="ctr" anchorCtr="1"/>
        <a:lstStyle/>
        <a:p>
          <a:pPr>
            <a:defRPr lang="en-US"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 lang="en-US"/>
      </a:pPr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r="http://schemas.openxmlformats.org/officeDocument/2006/relationships" xmlns:a="http://schemas.openxmlformats.org/drawingml/2006/main">
  <xdr:twoCellAnchor>
    <xdr:from>
      <xdr:col>0</xdr:col>
      <xdr:colOff>77470</xdr:colOff>
      <xdr:row>8</xdr:row>
      <xdr:rowOff>62865</xdr:rowOff>
    </xdr:from>
    <xdr:to>
      <xdr:col>12</xdr:col>
      <xdr:colOff>590550</xdr:colOff>
      <xdr:row>24</xdr:row>
      <xdr:rowOff>66040</xdr:rowOff>
    </xdr:to>
    <xdr:graphicFrame>
      <xdr:nvGraphicFramePr>
        <xdr:cNvPr id="2" name="图表 1"/>
        <xdr:cNvGraphicFramePr/>
      </xdr:nvGraphicFramePr>
      <xdr:xfrm>
        <a:off x="77470" y="1586865"/>
        <a:ext cx="7866380" cy="3051175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sampledatafoodsales.xlsx" TargetMode="External"/></Relationships>
</file>

<file path=xl/externalLinks/externalLink1.xml><?xml version="1.0" encoding="utf-8"?>
<externalLink xmlns="http://schemas.openxmlformats.org/spreadsheetml/2006/main">
  <externalBook xmlns:r="http://schemas.openxmlformats.org/officeDocument/2006/relationships" r:id="rId1">
    <sheetNames>
      <sheetName val="Sheet2"/>
      <sheetName val="Sheet1"/>
      <sheetName val="FoodSales"/>
    </sheetNames>
    <sheetDataSet>
      <sheetData sheetId="0"/>
      <sheetData sheetId="1"/>
      <sheetData sheetId="2"/>
    </sheetDataSet>
  </externalBook>
</externalLink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_rels/sheet2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>
    <pageSetUpPr fitToPage="1"/>
  </sheetPr>
  <dimension ref="A1:Y27"/>
  <sheetViews>
    <sheetView tabSelected="1" workbookViewId="0">
      <selection activeCell="M1" sqref="M1"/>
    </sheetView>
  </sheetViews>
  <sheetFormatPr defaultColWidth="9" defaultRowHeight="15"/>
  <cols>
    <col min="1" max="1" width="3.57142857142857" customWidth="1"/>
    <col min="2" max="2" width="13.5714285714286" customWidth="1"/>
    <col min="3" max="3" width="10" customWidth="1"/>
    <col min="4" max="4" width="20.1428571428571" customWidth="1"/>
    <col min="5" max="5" width="22.4285714285714" customWidth="1"/>
    <col min="6" max="6" width="10.4285714285714" customWidth="1"/>
    <col min="7" max="7" width="6.42857142857143" customWidth="1"/>
    <col min="8" max="8" width="6.28571428571429" customWidth="1"/>
    <col min="9" max="9" width="4" customWidth="1"/>
    <col min="10" max="10" width="2.71428571428571" customWidth="1"/>
    <col min="11" max="11" width="5.14285714285714" customWidth="1"/>
    <col min="12" max="12" width="19.8571428571429" customWidth="1"/>
    <col min="13" max="13" width="16.4285714285714" customWidth="1"/>
    <col min="16" max="16" width="13.5714285714286" customWidth="1"/>
    <col min="19" max="19" width="13.5714285714286" customWidth="1"/>
    <col min="20" max="20" width="10" customWidth="1"/>
    <col min="21" max="21" width="20.1428571428571" customWidth="1"/>
    <col min="22" max="22" width="22.4285714285714" customWidth="1"/>
    <col min="23" max="23" width="10.4285714285714" customWidth="1"/>
    <col min="24" max="24" width="12.4285714285714" customWidth="1"/>
    <col min="25" max="25" width="18.8571428571429" customWidth="1"/>
    <col min="26" max="26" width="16.4285714285714" customWidth="1"/>
  </cols>
  <sheetData>
    <row r="1" spans="1:25">
      <c r="A1" s="76" t="s">
        <v>0</v>
      </c>
      <c r="B1" s="76"/>
      <c r="C1" s="77"/>
      <c r="D1" s="77"/>
      <c r="E1" s="77"/>
      <c r="F1" s="77"/>
      <c r="L1" s="31" t="s">
        <v>1</v>
      </c>
      <c r="M1" s="83">
        <v>19</v>
      </c>
      <c r="O1" s="31" t="s">
        <v>1</v>
      </c>
      <c r="P1" s="31" t="s">
        <v>2</v>
      </c>
      <c r="R1" s="31" t="s">
        <v>2</v>
      </c>
      <c r="S1" s="31" t="s">
        <v>3</v>
      </c>
      <c r="T1" s="31" t="s">
        <v>4</v>
      </c>
      <c r="U1" s="31" t="s">
        <v>5</v>
      </c>
      <c r="V1" s="31" t="s">
        <v>6</v>
      </c>
      <c r="X1" s="31" t="s">
        <v>1</v>
      </c>
      <c r="Y1" s="83">
        <v>7</v>
      </c>
    </row>
    <row r="2" spans="1:25">
      <c r="A2" s="77"/>
      <c r="B2" s="77"/>
      <c r="C2" s="77"/>
      <c r="D2" s="77"/>
      <c r="E2" s="77"/>
      <c r="F2" s="77"/>
      <c r="L2" s="31" t="s">
        <v>2</v>
      </c>
      <c r="M2" s="1">
        <f>IFERROR(VLOOKUP($M$1,invoice,ROW(),0),"INVALID NO")</f>
        <v>1270</v>
      </c>
      <c r="O2" s="33">
        <v>1</v>
      </c>
      <c r="P2" s="33">
        <v>1252</v>
      </c>
      <c r="R2" s="33">
        <v>1252</v>
      </c>
      <c r="S2" s="53">
        <v>44197</v>
      </c>
      <c r="T2" s="33" t="s">
        <v>7</v>
      </c>
      <c r="U2" s="18" t="s">
        <v>8</v>
      </c>
      <c r="V2" s="18">
        <v>12000</v>
      </c>
      <c r="X2" s="31" t="s">
        <v>3</v>
      </c>
      <c r="Y2" s="56">
        <f>IFERROR(VLOOKUP(VLOOKUP($Y$1,$O$1:$P$21,2,0),$R$1:$V$21,ROW(),0),"invalid")</f>
        <v>44287</v>
      </c>
    </row>
    <row r="3" spans="1:25">
      <c r="A3" s="31" t="s">
        <v>1</v>
      </c>
      <c r="B3" s="31" t="s">
        <v>2</v>
      </c>
      <c r="C3" s="31" t="s">
        <v>3</v>
      </c>
      <c r="D3" s="31" t="s">
        <v>4</v>
      </c>
      <c r="E3" s="31" t="s">
        <v>5</v>
      </c>
      <c r="F3" s="31" t="s">
        <v>6</v>
      </c>
      <c r="L3" s="31" t="s">
        <v>3</v>
      </c>
      <c r="M3" s="1" t="str">
        <f>IFERROR(VLOOKUP($M$1,invoice,ROW(),0),"INVALID NO")</f>
        <v>13-1-2021</v>
      </c>
      <c r="O3" s="33">
        <v>2</v>
      </c>
      <c r="P3" s="33">
        <v>1253</v>
      </c>
      <c r="R3" s="33">
        <v>1253</v>
      </c>
      <c r="S3" s="53">
        <v>44228</v>
      </c>
      <c r="T3" s="33" t="s">
        <v>9</v>
      </c>
      <c r="U3" s="18" t="s">
        <v>10</v>
      </c>
      <c r="V3" s="18">
        <v>16000</v>
      </c>
      <c r="X3" s="31" t="s">
        <v>4</v>
      </c>
      <c r="Y3" s="56" t="str">
        <f>IFERROR(VLOOKUP(VLOOKUP($Y$1,$O$1:$P$21,2,0),$R$1:$V$21,ROW(),0),"invalid")</f>
        <v>neel kothari</v>
      </c>
    </row>
    <row r="4" spans="1:25">
      <c r="A4" s="33">
        <v>1</v>
      </c>
      <c r="B4" s="33">
        <v>1252</v>
      </c>
      <c r="C4" s="53">
        <v>44197</v>
      </c>
      <c r="D4" s="33" t="s">
        <v>7</v>
      </c>
      <c r="E4" s="18" t="s">
        <v>8</v>
      </c>
      <c r="F4" s="18">
        <v>12000</v>
      </c>
      <c r="H4" s="33" t="str">
        <f>LEFT(D4,1)&amp;" "&amp;MID(D4,FIND(" ",D4)+1,1)</f>
        <v>f s</v>
      </c>
      <c r="I4" s="1" t="str">
        <f>LEFT(D4,1)</f>
        <v>f</v>
      </c>
      <c r="J4" s="1" t="str">
        <f>MID(D4,FIND(" ",D4)+1,1)</f>
        <v>s</v>
      </c>
      <c r="L4" s="31" t="s">
        <v>4</v>
      </c>
      <c r="M4" s="1" t="str">
        <f>IFERROR(VLOOKUP($M$1,invoice,ROW(),0),"INVALID NO")</f>
        <v>manvi chaurasia</v>
      </c>
      <c r="O4" s="33">
        <v>3</v>
      </c>
      <c r="P4" s="33">
        <v>1254</v>
      </c>
      <c r="R4" s="33">
        <v>1254</v>
      </c>
      <c r="S4" s="53">
        <v>44228</v>
      </c>
      <c r="T4" s="33" t="s">
        <v>11</v>
      </c>
      <c r="U4" s="18" t="s">
        <v>12</v>
      </c>
      <c r="V4" s="18">
        <v>13000</v>
      </c>
      <c r="X4" s="31" t="s">
        <v>5</v>
      </c>
      <c r="Y4" s="56" t="str">
        <f>IFERROR(VLOOKUP(VLOOKUP($Y$1,$O$1:$P$21,2,0),$R$1:$V$21,ROW(),0),"invalid")</f>
        <v>sales</v>
      </c>
    </row>
    <row r="5" spans="1:25">
      <c r="A5" s="33">
        <v>2</v>
      </c>
      <c r="B5" s="33">
        <v>1253</v>
      </c>
      <c r="C5" s="53">
        <v>44228</v>
      </c>
      <c r="D5" s="33" t="s">
        <v>9</v>
      </c>
      <c r="E5" s="18" t="s">
        <v>10</v>
      </c>
      <c r="F5" s="18">
        <v>16000</v>
      </c>
      <c r="H5" s="33" t="str">
        <f t="shared" ref="H5:H23" si="0">LEFT(D5,1)&amp;" "&amp;MID(D5,FIND(" ",D5)+1,1)</f>
        <v>m s</v>
      </c>
      <c r="I5" s="1" t="str">
        <f t="shared" ref="I5:I23" si="1">LEFT(D5,1)</f>
        <v>m</v>
      </c>
      <c r="J5" s="1" t="str">
        <f t="shared" ref="J5:J23" si="2">MID(D5,FIND(" ",D5)+1,1)</f>
        <v>s</v>
      </c>
      <c r="L5" s="31" t="s">
        <v>5</v>
      </c>
      <c r="M5" s="1" t="str">
        <f>IFERROR(VLOOKUP($M$1,invoice,ROW(),0),"INVALID NO")</f>
        <v>sales</v>
      </c>
      <c r="O5" s="33">
        <v>4</v>
      </c>
      <c r="P5" s="33">
        <v>1255</v>
      </c>
      <c r="R5" s="33">
        <v>1255</v>
      </c>
      <c r="S5" s="53">
        <v>44256</v>
      </c>
      <c r="T5" s="33" t="s">
        <v>13</v>
      </c>
      <c r="U5" s="18" t="s">
        <v>14</v>
      </c>
      <c r="V5" s="18">
        <v>10000</v>
      </c>
      <c r="X5" s="85" t="s">
        <v>6</v>
      </c>
      <c r="Y5" s="86">
        <f>IFERROR(VLOOKUP(VLOOKUP($Y$1,$O$1:$P$21,2,0),$R$1:$V$21,ROW(),0),"invalid")</f>
        <v>9000</v>
      </c>
    </row>
    <row r="6" spans="1:25">
      <c r="A6" s="33">
        <v>3</v>
      </c>
      <c r="B6" s="33">
        <v>1254</v>
      </c>
      <c r="C6" s="53">
        <v>44228</v>
      </c>
      <c r="D6" s="33" t="s">
        <v>11</v>
      </c>
      <c r="E6" s="18" t="s">
        <v>12</v>
      </c>
      <c r="F6" s="18">
        <v>13000</v>
      </c>
      <c r="H6" s="33" t="str">
        <f t="shared" si="0"/>
        <v>d s</v>
      </c>
      <c r="I6" s="1" t="str">
        <f t="shared" si="1"/>
        <v>d</v>
      </c>
      <c r="J6" s="1" t="str">
        <f t="shared" si="2"/>
        <v>s</v>
      </c>
      <c r="L6" s="31" t="s">
        <v>6</v>
      </c>
      <c r="M6" s="1">
        <f>IFERROR(VLOOKUP($M$1,invoice,ROW(),0),"INVALID NO")</f>
        <v>9000</v>
      </c>
      <c r="O6" s="33">
        <v>5</v>
      </c>
      <c r="P6" s="33">
        <v>1256</v>
      </c>
      <c r="R6" s="33">
        <v>1256</v>
      </c>
      <c r="S6" s="53">
        <v>44256</v>
      </c>
      <c r="T6" s="33" t="s">
        <v>15</v>
      </c>
      <c r="U6" s="18" t="s">
        <v>16</v>
      </c>
      <c r="V6" s="18">
        <v>15000</v>
      </c>
      <c r="X6" s="3" t="s">
        <v>17</v>
      </c>
      <c r="Y6" s="3"/>
    </row>
    <row r="7" spans="1:22">
      <c r="A7" s="33">
        <v>4</v>
      </c>
      <c r="B7" s="33">
        <v>1255</v>
      </c>
      <c r="C7" s="53">
        <v>44256</v>
      </c>
      <c r="D7" s="33" t="s">
        <v>13</v>
      </c>
      <c r="E7" s="18" t="s">
        <v>14</v>
      </c>
      <c r="F7" s="18">
        <v>10000</v>
      </c>
      <c r="H7" s="33" t="str">
        <f t="shared" si="0"/>
        <v>p n</v>
      </c>
      <c r="I7" s="1" t="str">
        <f t="shared" si="1"/>
        <v>p</v>
      </c>
      <c r="J7" s="1" t="str">
        <f t="shared" si="2"/>
        <v>n</v>
      </c>
      <c r="L7" s="84" t="s">
        <v>18</v>
      </c>
      <c r="M7" s="84"/>
      <c r="O7" s="33">
        <v>6</v>
      </c>
      <c r="P7" s="33">
        <v>1257</v>
      </c>
      <c r="R7" s="33">
        <v>1257</v>
      </c>
      <c r="S7" s="53">
        <v>44256</v>
      </c>
      <c r="T7" s="33" t="s">
        <v>19</v>
      </c>
      <c r="U7" s="18" t="s">
        <v>20</v>
      </c>
      <c r="V7" s="18">
        <v>9000</v>
      </c>
    </row>
    <row r="8" spans="1:22">
      <c r="A8" s="33">
        <v>5</v>
      </c>
      <c r="B8" s="33">
        <v>1256</v>
      </c>
      <c r="C8" s="53">
        <v>44256</v>
      </c>
      <c r="D8" s="33" t="s">
        <v>15</v>
      </c>
      <c r="E8" s="18" t="s">
        <v>16</v>
      </c>
      <c r="F8" s="18">
        <v>15000</v>
      </c>
      <c r="H8" s="33" t="str">
        <f t="shared" si="0"/>
        <v>b k</v>
      </c>
      <c r="I8" s="1" t="str">
        <f t="shared" si="1"/>
        <v>b</v>
      </c>
      <c r="J8" s="1" t="str">
        <f t="shared" si="2"/>
        <v>k</v>
      </c>
      <c r="O8" s="33">
        <v>7</v>
      </c>
      <c r="P8" s="33">
        <v>1258</v>
      </c>
      <c r="R8" s="33">
        <v>1258</v>
      </c>
      <c r="S8" s="53">
        <v>44287</v>
      </c>
      <c r="T8" s="33" t="s">
        <v>21</v>
      </c>
      <c r="U8" s="18" t="s">
        <v>20</v>
      </c>
      <c r="V8" s="18">
        <v>9000</v>
      </c>
    </row>
    <row r="9" spans="1:22">
      <c r="A9" s="33">
        <v>6</v>
      </c>
      <c r="B9" s="33">
        <v>1257</v>
      </c>
      <c r="C9" s="53">
        <v>44256</v>
      </c>
      <c r="D9" s="33" t="s">
        <v>19</v>
      </c>
      <c r="E9" s="18" t="s">
        <v>20</v>
      </c>
      <c r="F9" s="18">
        <v>9000</v>
      </c>
      <c r="H9" s="33" t="str">
        <f t="shared" si="0"/>
        <v>r s</v>
      </c>
      <c r="I9" s="1" t="str">
        <f t="shared" si="1"/>
        <v>r</v>
      </c>
      <c r="J9" s="1" t="str">
        <f t="shared" si="2"/>
        <v>s</v>
      </c>
      <c r="O9" s="33">
        <v>8</v>
      </c>
      <c r="P9" s="33">
        <v>1259</v>
      </c>
      <c r="R9" s="33">
        <v>1259</v>
      </c>
      <c r="S9" s="53">
        <v>44287</v>
      </c>
      <c r="T9" s="33" t="s">
        <v>22</v>
      </c>
      <c r="U9" s="18" t="s">
        <v>23</v>
      </c>
      <c r="V9" s="18">
        <v>8500</v>
      </c>
    </row>
    <row r="10" spans="1:22">
      <c r="A10" s="33">
        <v>7</v>
      </c>
      <c r="B10" s="33">
        <v>1258</v>
      </c>
      <c r="C10" s="53">
        <v>44287</v>
      </c>
      <c r="D10" s="33" t="s">
        <v>21</v>
      </c>
      <c r="E10" s="18" t="s">
        <v>20</v>
      </c>
      <c r="F10" s="18">
        <v>9000</v>
      </c>
      <c r="H10" s="33" t="str">
        <f t="shared" si="0"/>
        <v>n k</v>
      </c>
      <c r="I10" s="1" t="str">
        <f t="shared" si="1"/>
        <v>n</v>
      </c>
      <c r="J10" s="1" t="str">
        <f t="shared" si="2"/>
        <v>k</v>
      </c>
      <c r="O10" s="33">
        <v>9</v>
      </c>
      <c r="P10" s="33">
        <v>1260</v>
      </c>
      <c r="R10" s="33">
        <v>1260</v>
      </c>
      <c r="S10" s="53">
        <v>44317</v>
      </c>
      <c r="T10" s="33" t="s">
        <v>24</v>
      </c>
      <c r="U10" s="18" t="s">
        <v>25</v>
      </c>
      <c r="V10" s="18">
        <v>12000</v>
      </c>
    </row>
    <row r="11" spans="1:22">
      <c r="A11" s="33">
        <v>8</v>
      </c>
      <c r="B11" s="33">
        <v>1259</v>
      </c>
      <c r="C11" s="53">
        <v>44287</v>
      </c>
      <c r="D11" s="33" t="s">
        <v>22</v>
      </c>
      <c r="E11" s="18" t="s">
        <v>23</v>
      </c>
      <c r="F11" s="18">
        <v>8500</v>
      </c>
      <c r="H11" s="33" t="str">
        <f t="shared" si="0"/>
        <v>r s</v>
      </c>
      <c r="I11" s="1" t="str">
        <f t="shared" si="1"/>
        <v>r</v>
      </c>
      <c r="J11" s="1" t="str">
        <f t="shared" si="2"/>
        <v>s</v>
      </c>
      <c r="O11" s="33">
        <v>10</v>
      </c>
      <c r="P11" s="33">
        <v>1261</v>
      </c>
      <c r="R11" s="33">
        <v>1261</v>
      </c>
      <c r="S11" s="53">
        <v>44348</v>
      </c>
      <c r="T11" s="33" t="s">
        <v>26</v>
      </c>
      <c r="U11" s="18" t="s">
        <v>27</v>
      </c>
      <c r="V11" s="18">
        <v>13000</v>
      </c>
    </row>
    <row r="12" spans="1:22">
      <c r="A12" s="33">
        <v>9</v>
      </c>
      <c r="B12" s="33">
        <v>1260</v>
      </c>
      <c r="C12" s="53">
        <v>44317</v>
      </c>
      <c r="D12" s="33" t="s">
        <v>24</v>
      </c>
      <c r="E12" s="18" t="s">
        <v>25</v>
      </c>
      <c r="F12" s="18">
        <v>12000</v>
      </c>
      <c r="H12" s="33" t="str">
        <f t="shared" si="0"/>
        <v>s p</v>
      </c>
      <c r="I12" s="1" t="str">
        <f t="shared" si="1"/>
        <v>s</v>
      </c>
      <c r="J12" s="1" t="str">
        <f t="shared" si="2"/>
        <v>p</v>
      </c>
      <c r="O12" s="33">
        <v>11</v>
      </c>
      <c r="P12" s="33">
        <v>1262</v>
      </c>
      <c r="R12" s="33">
        <v>1262</v>
      </c>
      <c r="S12" s="53">
        <v>44378</v>
      </c>
      <c r="T12" s="33" t="s">
        <v>28</v>
      </c>
      <c r="U12" s="18" t="s">
        <v>29</v>
      </c>
      <c r="V12" s="18">
        <v>11000</v>
      </c>
    </row>
    <row r="13" spans="1:22">
      <c r="A13" s="33">
        <v>10</v>
      </c>
      <c r="B13" s="33">
        <v>1261</v>
      </c>
      <c r="C13" s="53">
        <v>44348</v>
      </c>
      <c r="D13" s="33" t="s">
        <v>26</v>
      </c>
      <c r="E13" s="18" t="s">
        <v>27</v>
      </c>
      <c r="F13" s="18">
        <v>13000</v>
      </c>
      <c r="H13" s="33" t="str">
        <f t="shared" si="0"/>
        <v>r b</v>
      </c>
      <c r="I13" s="1" t="str">
        <f t="shared" si="1"/>
        <v>r</v>
      </c>
      <c r="J13" s="1" t="str">
        <f t="shared" si="2"/>
        <v>b</v>
      </c>
      <c r="O13" s="33">
        <v>12</v>
      </c>
      <c r="P13" s="33">
        <v>1263</v>
      </c>
      <c r="R13" s="33">
        <v>1263</v>
      </c>
      <c r="S13" s="53">
        <v>44378</v>
      </c>
      <c r="T13" s="33" t="s">
        <v>30</v>
      </c>
      <c r="U13" s="18" t="s">
        <v>31</v>
      </c>
      <c r="V13" s="18">
        <v>14000</v>
      </c>
    </row>
    <row r="14" spans="1:22">
      <c r="A14" s="33">
        <v>11</v>
      </c>
      <c r="B14" s="33">
        <v>1262</v>
      </c>
      <c r="C14" s="53">
        <v>44378</v>
      </c>
      <c r="D14" s="33" t="s">
        <v>28</v>
      </c>
      <c r="E14" s="18" t="s">
        <v>29</v>
      </c>
      <c r="F14" s="18">
        <v>11000</v>
      </c>
      <c r="H14" s="33" t="str">
        <f t="shared" si="0"/>
        <v>v i</v>
      </c>
      <c r="I14" s="1" t="str">
        <f t="shared" si="1"/>
        <v>v</v>
      </c>
      <c r="J14" s="1" t="str">
        <f t="shared" si="2"/>
        <v>i</v>
      </c>
      <c r="O14" s="33">
        <v>13</v>
      </c>
      <c r="P14" s="33">
        <v>1264</v>
      </c>
      <c r="R14" s="33">
        <v>1264</v>
      </c>
      <c r="S14" s="53">
        <v>44409</v>
      </c>
      <c r="T14" s="33" t="s">
        <v>32</v>
      </c>
      <c r="U14" s="18" t="s">
        <v>31</v>
      </c>
      <c r="V14" s="18">
        <v>14000</v>
      </c>
    </row>
    <row r="15" spans="1:22">
      <c r="A15" s="33">
        <v>12</v>
      </c>
      <c r="B15" s="33">
        <v>1263</v>
      </c>
      <c r="C15" s="53">
        <v>44378</v>
      </c>
      <c r="D15" s="33" t="s">
        <v>30</v>
      </c>
      <c r="E15" s="18" t="s">
        <v>31</v>
      </c>
      <c r="F15" s="18">
        <v>14000</v>
      </c>
      <c r="H15" s="33" t="str">
        <f t="shared" si="0"/>
        <v>r p</v>
      </c>
      <c r="I15" s="1" t="str">
        <f t="shared" si="1"/>
        <v>r</v>
      </c>
      <c r="J15" s="1" t="str">
        <f t="shared" si="2"/>
        <v>p</v>
      </c>
      <c r="O15" s="33">
        <v>14</v>
      </c>
      <c r="P15" s="33">
        <v>1265</v>
      </c>
      <c r="R15" s="33">
        <v>1265</v>
      </c>
      <c r="S15" s="53">
        <v>44440</v>
      </c>
      <c r="T15" s="33" t="s">
        <v>33</v>
      </c>
      <c r="U15" s="18" t="s">
        <v>34</v>
      </c>
      <c r="V15" s="18">
        <v>17000</v>
      </c>
    </row>
    <row r="16" spans="1:22">
      <c r="A16" s="33">
        <v>13</v>
      </c>
      <c r="B16" s="33">
        <v>1264</v>
      </c>
      <c r="C16" s="53">
        <v>44409</v>
      </c>
      <c r="D16" s="33" t="s">
        <v>32</v>
      </c>
      <c r="E16" s="18" t="s">
        <v>31</v>
      </c>
      <c r="F16" s="18">
        <v>14000</v>
      </c>
      <c r="H16" s="33" t="str">
        <f t="shared" si="0"/>
        <v>m t</v>
      </c>
      <c r="I16" s="1" t="str">
        <f t="shared" si="1"/>
        <v>m</v>
      </c>
      <c r="J16" s="1" t="str">
        <f t="shared" si="2"/>
        <v>t</v>
      </c>
      <c r="O16" s="33">
        <v>15</v>
      </c>
      <c r="P16" s="33">
        <v>1266</v>
      </c>
      <c r="R16" s="33">
        <v>1266</v>
      </c>
      <c r="S16" s="53">
        <v>44470</v>
      </c>
      <c r="T16" s="33" t="s">
        <v>35</v>
      </c>
      <c r="U16" s="18" t="s">
        <v>36</v>
      </c>
      <c r="V16" s="18">
        <v>18000</v>
      </c>
    </row>
    <row r="17" spans="1:22">
      <c r="A17" s="33">
        <v>14</v>
      </c>
      <c r="B17" s="33">
        <v>1265</v>
      </c>
      <c r="C17" s="53">
        <v>44440</v>
      </c>
      <c r="D17" s="33" t="s">
        <v>33</v>
      </c>
      <c r="E17" s="18" t="s">
        <v>34</v>
      </c>
      <c r="F17" s="18">
        <v>17000</v>
      </c>
      <c r="H17" s="33" t="str">
        <f t="shared" si="0"/>
        <v>a s</v>
      </c>
      <c r="I17" s="1" t="str">
        <f t="shared" si="1"/>
        <v>a</v>
      </c>
      <c r="J17" s="1" t="str">
        <f t="shared" si="2"/>
        <v>s</v>
      </c>
      <c r="O17" s="33">
        <v>16</v>
      </c>
      <c r="P17" s="33">
        <v>1267</v>
      </c>
      <c r="R17" s="33">
        <v>1267</v>
      </c>
      <c r="S17" s="53">
        <v>44501</v>
      </c>
      <c r="T17" s="33" t="s">
        <v>37</v>
      </c>
      <c r="U17" s="18" t="s">
        <v>38</v>
      </c>
      <c r="V17" s="18">
        <v>15000</v>
      </c>
    </row>
    <row r="18" spans="1:22">
      <c r="A18" s="33">
        <v>15</v>
      </c>
      <c r="B18" s="33">
        <v>1266</v>
      </c>
      <c r="C18" s="53">
        <v>44470</v>
      </c>
      <c r="D18" s="33" t="s">
        <v>35</v>
      </c>
      <c r="E18" s="18" t="s">
        <v>36</v>
      </c>
      <c r="F18" s="18">
        <v>18000</v>
      </c>
      <c r="H18" s="33" t="str">
        <f t="shared" si="0"/>
        <v>a d</v>
      </c>
      <c r="I18" s="1" t="str">
        <f t="shared" si="1"/>
        <v>a</v>
      </c>
      <c r="J18" s="1" t="str">
        <f t="shared" si="2"/>
        <v>d</v>
      </c>
      <c r="O18" s="33">
        <v>17</v>
      </c>
      <c r="P18" s="33">
        <v>1268</v>
      </c>
      <c r="R18" s="33">
        <v>1268</v>
      </c>
      <c r="S18" s="53">
        <v>44501</v>
      </c>
      <c r="T18" s="33" t="s">
        <v>39</v>
      </c>
      <c r="U18" s="18" t="s">
        <v>40</v>
      </c>
      <c r="V18" s="18">
        <v>25000</v>
      </c>
    </row>
    <row r="19" spans="1:22">
      <c r="A19" s="33">
        <v>16</v>
      </c>
      <c r="B19" s="33">
        <v>1267</v>
      </c>
      <c r="C19" s="53">
        <v>44501</v>
      </c>
      <c r="D19" s="33" t="s">
        <v>37</v>
      </c>
      <c r="E19" s="18" t="s">
        <v>38</v>
      </c>
      <c r="F19" s="18">
        <v>15000</v>
      </c>
      <c r="H19" s="33" t="str">
        <f t="shared" si="0"/>
        <v>r n</v>
      </c>
      <c r="I19" s="1" t="str">
        <f t="shared" si="1"/>
        <v>r</v>
      </c>
      <c r="J19" s="1" t="str">
        <f t="shared" si="2"/>
        <v>n</v>
      </c>
      <c r="O19" s="33">
        <v>18</v>
      </c>
      <c r="P19" s="33">
        <v>1269</v>
      </c>
      <c r="R19" s="33">
        <v>1269</v>
      </c>
      <c r="S19" s="53">
        <v>44531</v>
      </c>
      <c r="T19" s="33" t="s">
        <v>41</v>
      </c>
      <c r="U19" s="18" t="s">
        <v>20</v>
      </c>
      <c r="V19" s="18">
        <v>9000</v>
      </c>
    </row>
    <row r="20" spans="1:22">
      <c r="A20" s="33">
        <v>17</v>
      </c>
      <c r="B20" s="33">
        <v>1268</v>
      </c>
      <c r="C20" s="53">
        <v>44501</v>
      </c>
      <c r="D20" s="33" t="s">
        <v>39</v>
      </c>
      <c r="E20" s="18" t="s">
        <v>40</v>
      </c>
      <c r="F20" s="18">
        <v>25000</v>
      </c>
      <c r="H20" s="33" t="str">
        <f t="shared" si="0"/>
        <v>k l</v>
      </c>
      <c r="I20" s="1" t="str">
        <f t="shared" si="1"/>
        <v>k</v>
      </c>
      <c r="J20" s="1" t="str">
        <f t="shared" si="2"/>
        <v>l</v>
      </c>
      <c r="O20" s="33">
        <v>19</v>
      </c>
      <c r="P20" s="33">
        <v>1270</v>
      </c>
      <c r="R20" s="33">
        <v>1270</v>
      </c>
      <c r="S20" s="18" t="s">
        <v>42</v>
      </c>
      <c r="T20" s="33" t="s">
        <v>43</v>
      </c>
      <c r="U20" s="18" t="s">
        <v>20</v>
      </c>
      <c r="V20" s="18">
        <v>9000</v>
      </c>
    </row>
    <row r="21" spans="1:22">
      <c r="A21" s="33">
        <v>18</v>
      </c>
      <c r="B21" s="33">
        <v>1269</v>
      </c>
      <c r="C21" s="53">
        <v>44531</v>
      </c>
      <c r="D21" s="33" t="s">
        <v>41</v>
      </c>
      <c r="E21" s="18" t="s">
        <v>20</v>
      </c>
      <c r="F21" s="18">
        <v>9000</v>
      </c>
      <c r="H21" s="33" t="str">
        <f t="shared" si="0"/>
        <v>c g</v>
      </c>
      <c r="I21" s="1" t="str">
        <f t="shared" si="1"/>
        <v>c</v>
      </c>
      <c r="J21" s="1" t="str">
        <f t="shared" si="2"/>
        <v>g</v>
      </c>
      <c r="O21" s="33">
        <v>20</v>
      </c>
      <c r="P21" s="33">
        <v>1271</v>
      </c>
      <c r="R21" s="33">
        <v>1271</v>
      </c>
      <c r="S21" s="18" t="s">
        <v>42</v>
      </c>
      <c r="T21" s="33" t="s">
        <v>44</v>
      </c>
      <c r="U21" s="18" t="s">
        <v>25</v>
      </c>
      <c r="V21" s="18">
        <v>11500</v>
      </c>
    </row>
    <row r="22" spans="1:10">
      <c r="A22" s="33">
        <v>19</v>
      </c>
      <c r="B22" s="33">
        <v>1270</v>
      </c>
      <c r="C22" s="18" t="s">
        <v>42</v>
      </c>
      <c r="D22" s="33" t="s">
        <v>43</v>
      </c>
      <c r="E22" s="18" t="s">
        <v>20</v>
      </c>
      <c r="F22" s="18">
        <v>9000</v>
      </c>
      <c r="H22" s="33" t="str">
        <f t="shared" si="0"/>
        <v>m c</v>
      </c>
      <c r="I22" s="1" t="str">
        <f t="shared" si="1"/>
        <v>m</v>
      </c>
      <c r="J22" s="1" t="str">
        <f t="shared" si="2"/>
        <v>c</v>
      </c>
    </row>
    <row r="23" spans="1:10">
      <c r="A23" s="33">
        <v>20</v>
      </c>
      <c r="B23" s="33">
        <v>1271</v>
      </c>
      <c r="C23" s="18" t="s">
        <v>42</v>
      </c>
      <c r="D23" s="33" t="s">
        <v>44</v>
      </c>
      <c r="E23" s="18" t="s">
        <v>25</v>
      </c>
      <c r="F23" s="18">
        <v>11500</v>
      </c>
      <c r="H23" s="33" t="str">
        <f t="shared" si="0"/>
        <v>r r</v>
      </c>
      <c r="I23" s="1" t="str">
        <f t="shared" si="1"/>
        <v>r</v>
      </c>
      <c r="J23" s="1" t="str">
        <f t="shared" si="2"/>
        <v>r</v>
      </c>
    </row>
    <row r="24" spans="1:6">
      <c r="A24" s="78" t="s">
        <v>45</v>
      </c>
      <c r="B24" s="78"/>
      <c r="C24" s="79"/>
      <c r="D24" s="79"/>
      <c r="E24" s="79"/>
      <c r="F24" s="80">
        <f>SUM(F4:F23)</f>
        <v>261000</v>
      </c>
    </row>
    <row r="25" spans="1:6">
      <c r="A25" s="79"/>
      <c r="B25" s="79"/>
      <c r="C25" s="79"/>
      <c r="D25" s="79"/>
      <c r="E25" s="79"/>
      <c r="F25" s="81"/>
    </row>
    <row r="26" spans="1:6">
      <c r="A26" s="79"/>
      <c r="B26" s="79"/>
      <c r="C26" s="79"/>
      <c r="D26" s="79"/>
      <c r="E26" s="79"/>
      <c r="F26" s="82"/>
    </row>
    <row r="27" spans="1:6">
      <c r="A27" s="3" t="s">
        <v>46</v>
      </c>
      <c r="B27" s="3"/>
      <c r="C27" s="3"/>
      <c r="D27" s="3"/>
      <c r="E27" s="3"/>
      <c r="F27" s="3"/>
    </row>
  </sheetData>
  <sheetProtection password="CC29" sheet="1" selectLockedCells="1" objects="1"/>
  <mergeCells count="6">
    <mergeCell ref="X6:Y6"/>
    <mergeCell ref="L7:M7"/>
    <mergeCell ref="A27:F27"/>
    <mergeCell ref="F24:F26"/>
    <mergeCell ref="A1:F2"/>
    <mergeCell ref="A24:E26"/>
  </mergeCells>
  <pageMargins left="0.75" right="1.25" top="1" bottom="1" header="0.5" footer="0.5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21"/>
  <sheetViews>
    <sheetView workbookViewId="0">
      <selection activeCell="E2" sqref="E2"/>
    </sheetView>
  </sheetViews>
  <sheetFormatPr defaultColWidth="9" defaultRowHeight="15" outlineLevelCol="4"/>
  <cols>
    <col min="1" max="1" width="8.85714285714286" customWidth="1"/>
    <col min="2" max="2" width="20.1428571428571" customWidth="1"/>
    <col min="3" max="3" width="5.14285714285714" customWidth="1"/>
    <col min="5" max="5" width="12.2857142857143" customWidth="1"/>
  </cols>
  <sheetData>
    <row r="1" spans="1:5">
      <c r="A1" s="73" t="s">
        <v>47</v>
      </c>
      <c r="B1" s="73" t="s">
        <v>48</v>
      </c>
      <c r="C1" s="73" t="s">
        <v>49</v>
      </c>
      <c r="D1" s="73" t="s">
        <v>50</v>
      </c>
      <c r="E1" s="74" t="s">
        <v>51</v>
      </c>
    </row>
    <row r="2" spans="1:5">
      <c r="A2" s="33">
        <v>1</v>
      </c>
      <c r="B2" s="33" t="s">
        <v>7</v>
      </c>
      <c r="C2" s="33">
        <v>29</v>
      </c>
      <c r="D2" s="75">
        <v>29</v>
      </c>
      <c r="E2" s="74">
        <f t="array" ref="E2:E12">FREQUENCY(C2:C21,D2:D12)</f>
        <v>4</v>
      </c>
    </row>
    <row r="3" spans="1:5">
      <c r="A3" s="33">
        <v>2</v>
      </c>
      <c r="B3" s="33" t="s">
        <v>9</v>
      </c>
      <c r="C3" s="33">
        <v>20</v>
      </c>
      <c r="D3" s="75">
        <v>20</v>
      </c>
      <c r="E3" s="74">
        <v>3</v>
      </c>
    </row>
    <row r="4" spans="1:5">
      <c r="A4" s="33">
        <v>3</v>
      </c>
      <c r="B4" s="33" t="s">
        <v>11</v>
      </c>
      <c r="C4" s="33">
        <v>29</v>
      </c>
      <c r="D4" s="75">
        <v>33</v>
      </c>
      <c r="E4" s="74">
        <v>1</v>
      </c>
    </row>
    <row r="5" spans="1:5">
      <c r="A5" s="33">
        <v>4</v>
      </c>
      <c r="B5" s="33" t="s">
        <v>13</v>
      </c>
      <c r="C5" s="33">
        <v>20</v>
      </c>
      <c r="D5" s="75">
        <v>21</v>
      </c>
      <c r="E5" s="74">
        <v>2</v>
      </c>
    </row>
    <row r="6" spans="1:5">
      <c r="A6" s="33">
        <v>5</v>
      </c>
      <c r="B6" s="33" t="s">
        <v>15</v>
      </c>
      <c r="C6" s="33">
        <v>29</v>
      </c>
      <c r="D6" s="75">
        <v>34</v>
      </c>
      <c r="E6" s="74">
        <v>2</v>
      </c>
    </row>
    <row r="7" spans="1:5">
      <c r="A7" s="33">
        <v>6</v>
      </c>
      <c r="B7" s="33" t="s">
        <v>19</v>
      </c>
      <c r="C7" s="33">
        <v>33</v>
      </c>
      <c r="D7" s="75">
        <v>28</v>
      </c>
      <c r="E7" s="74">
        <v>2</v>
      </c>
    </row>
    <row r="8" spans="1:5">
      <c r="A8" s="33">
        <v>7</v>
      </c>
      <c r="B8" s="33" t="s">
        <v>21</v>
      </c>
      <c r="C8" s="33">
        <v>21</v>
      </c>
      <c r="D8" s="75">
        <v>27</v>
      </c>
      <c r="E8" s="74">
        <v>2</v>
      </c>
    </row>
    <row r="9" spans="1:5">
      <c r="A9" s="33">
        <v>8</v>
      </c>
      <c r="B9" s="33" t="s">
        <v>22</v>
      </c>
      <c r="C9" s="33">
        <v>29</v>
      </c>
      <c r="D9" s="75">
        <v>25</v>
      </c>
      <c r="E9" s="74">
        <v>1</v>
      </c>
    </row>
    <row r="10" spans="1:5">
      <c r="A10" s="33">
        <v>9</v>
      </c>
      <c r="B10" s="33" t="s">
        <v>24</v>
      </c>
      <c r="C10" s="33">
        <v>34</v>
      </c>
      <c r="D10" s="75">
        <v>22</v>
      </c>
      <c r="E10" s="74">
        <v>1</v>
      </c>
    </row>
    <row r="11" spans="1:5">
      <c r="A11" s="33">
        <v>10</v>
      </c>
      <c r="B11" s="33" t="s">
        <v>26</v>
      </c>
      <c r="C11" s="33">
        <v>28</v>
      </c>
      <c r="D11" s="75">
        <v>30</v>
      </c>
      <c r="E11" s="74">
        <v>1</v>
      </c>
    </row>
    <row r="12" spans="1:5">
      <c r="A12" s="33">
        <v>11</v>
      </c>
      <c r="B12" s="33" t="s">
        <v>28</v>
      </c>
      <c r="C12" s="33">
        <v>20</v>
      </c>
      <c r="D12" s="75">
        <v>32</v>
      </c>
      <c r="E12" s="74">
        <v>1</v>
      </c>
    </row>
    <row r="13" spans="1:3">
      <c r="A13" s="33">
        <v>12</v>
      </c>
      <c r="B13" s="33" t="s">
        <v>30</v>
      </c>
      <c r="C13" s="33">
        <v>27</v>
      </c>
    </row>
    <row r="14" spans="1:3">
      <c r="A14" s="33">
        <v>13</v>
      </c>
      <c r="B14" s="33" t="s">
        <v>32</v>
      </c>
      <c r="C14" s="33">
        <v>21</v>
      </c>
    </row>
    <row r="15" spans="1:3">
      <c r="A15" s="33">
        <v>14</v>
      </c>
      <c r="B15" s="33" t="s">
        <v>33</v>
      </c>
      <c r="C15" s="33">
        <v>34</v>
      </c>
    </row>
    <row r="16" spans="1:3">
      <c r="A16" s="33">
        <v>15</v>
      </c>
      <c r="B16" s="33" t="s">
        <v>35</v>
      </c>
      <c r="C16" s="33">
        <v>28</v>
      </c>
    </row>
    <row r="17" spans="1:3">
      <c r="A17" s="33">
        <v>16</v>
      </c>
      <c r="B17" s="33" t="s">
        <v>37</v>
      </c>
      <c r="C17" s="33">
        <v>25</v>
      </c>
    </row>
    <row r="18" spans="1:3">
      <c r="A18" s="33">
        <v>17</v>
      </c>
      <c r="B18" s="33" t="s">
        <v>39</v>
      </c>
      <c r="C18" s="33">
        <v>22</v>
      </c>
    </row>
    <row r="19" spans="1:3">
      <c r="A19" s="33">
        <v>18</v>
      </c>
      <c r="B19" s="33" t="s">
        <v>41</v>
      </c>
      <c r="C19" s="33">
        <v>30</v>
      </c>
    </row>
    <row r="20" spans="1:3">
      <c r="A20" s="33">
        <v>19</v>
      </c>
      <c r="B20" s="33" t="s">
        <v>43</v>
      </c>
      <c r="C20" s="33">
        <v>32</v>
      </c>
    </row>
    <row r="21" spans="1:3">
      <c r="A21" s="33">
        <v>20</v>
      </c>
      <c r="B21" s="33" t="s">
        <v>44</v>
      </c>
      <c r="C21" s="33">
        <v>27</v>
      </c>
    </row>
  </sheetData>
  <pageMargins left="0.75" right="0.75" top="1" bottom="1" header="0.5" footer="0.5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H9"/>
  <sheetViews>
    <sheetView workbookViewId="0">
      <selection activeCell="G3" sqref="G3"/>
    </sheetView>
  </sheetViews>
  <sheetFormatPr defaultColWidth="9" defaultRowHeight="15" outlineLevelCol="7"/>
  <cols>
    <col min="1" max="1" width="13.7142857142857" customWidth="1"/>
    <col min="2" max="2" width="10.1428571428571" customWidth="1"/>
    <col min="3" max="3" width="10.2857142857143" customWidth="1"/>
    <col min="4" max="4" width="10" customWidth="1"/>
    <col min="5" max="5" width="10.1428571428571" customWidth="1"/>
    <col min="7" max="7" width="14.4285714285714" customWidth="1"/>
    <col min="8" max="8" width="11.4285714285714" customWidth="1"/>
  </cols>
  <sheetData>
    <row r="1" spans="1:8">
      <c r="A1" s="67" t="s">
        <v>52</v>
      </c>
      <c r="B1" s="67"/>
      <c r="C1" s="67"/>
      <c r="D1" s="67"/>
      <c r="E1" s="67"/>
      <c r="G1" s="67" t="s">
        <v>53</v>
      </c>
      <c r="H1" s="67"/>
    </row>
    <row r="2" spans="1:8">
      <c r="A2" s="68" t="s">
        <v>54</v>
      </c>
      <c r="B2" s="68" t="s">
        <v>55</v>
      </c>
      <c r="C2" s="68" t="s">
        <v>56</v>
      </c>
      <c r="D2" s="68" t="s">
        <v>57</v>
      </c>
      <c r="E2" s="68" t="s">
        <v>58</v>
      </c>
      <c r="G2" s="68" t="s">
        <v>54</v>
      </c>
      <c r="H2" s="69" t="s">
        <v>56</v>
      </c>
    </row>
    <row r="3" spans="1:8">
      <c r="A3" s="70" t="s">
        <v>59</v>
      </c>
      <c r="B3" s="71" t="s">
        <v>60</v>
      </c>
      <c r="C3" s="71" t="s">
        <v>61</v>
      </c>
      <c r="D3" s="71" t="s">
        <v>62</v>
      </c>
      <c r="E3" s="71" t="s">
        <v>63</v>
      </c>
      <c r="G3" s="72" t="s">
        <v>64</v>
      </c>
      <c r="H3" s="71" t="str">
        <f>INDEX(A2:E9,MATCH(G3,A2:A9,0),MATCH(H2,B2:E2,0))</f>
        <v>excel</v>
      </c>
    </row>
    <row r="4" spans="1:5">
      <c r="A4" s="70" t="s">
        <v>64</v>
      </c>
      <c r="B4" s="71" t="s">
        <v>61</v>
      </c>
      <c r="C4" s="71" t="s">
        <v>63</v>
      </c>
      <c r="D4" s="71" t="s">
        <v>61</v>
      </c>
      <c r="E4" s="71" t="s">
        <v>62</v>
      </c>
    </row>
    <row r="5" spans="1:5">
      <c r="A5" s="70" t="s">
        <v>65</v>
      </c>
      <c r="B5" s="71" t="s">
        <v>63</v>
      </c>
      <c r="C5" s="71" t="s">
        <v>62</v>
      </c>
      <c r="D5" s="71" t="s">
        <v>62</v>
      </c>
      <c r="E5" s="71" t="s">
        <v>61</v>
      </c>
    </row>
    <row r="6" spans="1:5">
      <c r="A6" s="70" t="s">
        <v>66</v>
      </c>
      <c r="B6" s="71" t="s">
        <v>62</v>
      </c>
      <c r="C6" s="71" t="s">
        <v>67</v>
      </c>
      <c r="D6" s="71" t="s">
        <v>63</v>
      </c>
      <c r="E6" s="71" t="s">
        <v>67</v>
      </c>
    </row>
    <row r="7" spans="1:5">
      <c r="A7" s="70" t="s">
        <v>68</v>
      </c>
      <c r="B7" s="71" t="s">
        <v>60</v>
      </c>
      <c r="C7" s="71" t="s">
        <v>69</v>
      </c>
      <c r="D7" s="71" t="s">
        <v>67</v>
      </c>
      <c r="E7" s="71" t="s">
        <v>61</v>
      </c>
    </row>
    <row r="8" spans="1:5">
      <c r="A8" s="70" t="s">
        <v>70</v>
      </c>
      <c r="B8" s="71" t="s">
        <v>61</v>
      </c>
      <c r="C8" s="71" t="s">
        <v>62</v>
      </c>
      <c r="D8" s="71" t="s">
        <v>61</v>
      </c>
      <c r="E8" s="71" t="s">
        <v>67</v>
      </c>
    </row>
    <row r="9" spans="1:5">
      <c r="A9" s="70" t="s">
        <v>71</v>
      </c>
      <c r="B9" s="71" t="s">
        <v>63</v>
      </c>
      <c r="C9" s="71" t="s">
        <v>63</v>
      </c>
      <c r="D9" s="71" t="s">
        <v>62</v>
      </c>
      <c r="E9" s="71" t="s">
        <v>61</v>
      </c>
    </row>
  </sheetData>
  <sheetProtection password="CC29" sheet="1" selectLockedCells="1" objects="1"/>
  <mergeCells count="2">
    <mergeCell ref="A1:E1"/>
    <mergeCell ref="G1:H1"/>
  </mergeCells>
  <dataValidations count="2">
    <dataValidation type="list" allowBlank="1" showInputMessage="1" showErrorMessage="1" sqref="H2">
      <formula1>$B$2:$E$2</formula1>
    </dataValidation>
    <dataValidation type="list" allowBlank="1" showInputMessage="1" showErrorMessage="1" sqref="G3">
      <formula1>$A$3:$A$9</formula1>
    </dataValidation>
  </dataValidations>
  <pageMargins left="0.75" right="0.75" top="1" bottom="1" header="0.5" footer="0.5"/>
  <headerFooter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H13"/>
  <sheetViews>
    <sheetView workbookViewId="0">
      <selection activeCell="E3" sqref="E3"/>
    </sheetView>
  </sheetViews>
  <sheetFormatPr defaultColWidth="9" defaultRowHeight="15" outlineLevelCol="7"/>
  <cols>
    <col min="1" max="1" width="10.8571428571429" customWidth="1"/>
    <col min="2" max="2" width="18.5714285714286" customWidth="1"/>
    <col min="3" max="3" width="6.85714285714286" customWidth="1"/>
    <col min="5" max="5" width="18.5714285714286" customWidth="1"/>
  </cols>
  <sheetData>
    <row r="1" spans="1:8">
      <c r="A1" s="66" t="s">
        <v>72</v>
      </c>
      <c r="B1" s="66" t="s">
        <v>5</v>
      </c>
      <c r="C1" s="66" t="s">
        <v>73</v>
      </c>
      <c r="E1" s="1" t="s">
        <v>74</v>
      </c>
      <c r="F1" s="1">
        <f>SUMIF($B$2:$B$13,E1,$C$2:$C$13)</f>
        <v>104000</v>
      </c>
      <c r="G1" s="1"/>
      <c r="H1" s="1">
        <f>COUNTIF($B$2:$B$13,$E1)</f>
        <v>6</v>
      </c>
    </row>
    <row r="2" spans="1:8">
      <c r="A2" s="1" t="s">
        <v>75</v>
      </c>
      <c r="B2" s="1" t="s">
        <v>74</v>
      </c>
      <c r="C2" s="1">
        <v>15000</v>
      </c>
      <c r="E2" s="1" t="s">
        <v>76</v>
      </c>
      <c r="F2" s="1">
        <f>SUMIF($B$2:$B$13,E2,$C$2:$C$13)</f>
        <v>102000</v>
      </c>
      <c r="G2" s="1"/>
      <c r="H2" s="1">
        <f>COUNTIF($B$2:$B$13,$E2)</f>
        <v>3</v>
      </c>
    </row>
    <row r="3" spans="1:8">
      <c r="A3" s="1" t="s">
        <v>77</v>
      </c>
      <c r="B3" s="1" t="s">
        <v>76</v>
      </c>
      <c r="C3" s="1">
        <v>15000</v>
      </c>
      <c r="E3" s="1" t="s">
        <v>78</v>
      </c>
      <c r="F3" s="1">
        <f>SUMIF($B$2:$B$13,E3,$C$2:$C$13)</f>
        <v>49000</v>
      </c>
      <c r="G3" s="1"/>
      <c r="H3" s="1">
        <f>COUNTIF($B$2:$B$13,$E3)</f>
        <v>3</v>
      </c>
    </row>
    <row r="4" spans="1:3">
      <c r="A4" s="1" t="s">
        <v>79</v>
      </c>
      <c r="B4" s="1" t="s">
        <v>78</v>
      </c>
      <c r="C4" s="1">
        <v>12000</v>
      </c>
    </row>
    <row r="5" spans="1:3">
      <c r="A5" s="1" t="s">
        <v>80</v>
      </c>
      <c r="B5" s="1" t="s">
        <v>74</v>
      </c>
      <c r="C5" s="1">
        <v>12000</v>
      </c>
    </row>
    <row r="6" spans="1:3">
      <c r="A6" s="1" t="s">
        <v>81</v>
      </c>
      <c r="B6" s="1" t="s">
        <v>74</v>
      </c>
      <c r="C6" s="1">
        <v>15000</v>
      </c>
    </row>
    <row r="7" spans="1:3">
      <c r="A7" s="1" t="s">
        <v>82</v>
      </c>
      <c r="B7" s="1" t="s">
        <v>76</v>
      </c>
      <c r="C7" s="1">
        <v>12000</v>
      </c>
    </row>
    <row r="8" spans="1:3">
      <c r="A8" s="1" t="s">
        <v>83</v>
      </c>
      <c r="B8" s="1" t="s">
        <v>78</v>
      </c>
      <c r="C8" s="1">
        <v>12000</v>
      </c>
    </row>
    <row r="9" spans="1:3">
      <c r="A9" s="1" t="s">
        <v>84</v>
      </c>
      <c r="B9" s="1" t="s">
        <v>74</v>
      </c>
      <c r="C9" s="1">
        <v>15000</v>
      </c>
    </row>
    <row r="10" spans="1:3">
      <c r="A10" s="1" t="s">
        <v>85</v>
      </c>
      <c r="B10" s="1" t="s">
        <v>74</v>
      </c>
      <c r="C10" s="1">
        <v>12000</v>
      </c>
    </row>
    <row r="11" spans="1:3">
      <c r="A11" s="1" t="s">
        <v>86</v>
      </c>
      <c r="B11" s="1" t="s">
        <v>76</v>
      </c>
      <c r="C11" s="1">
        <v>75000</v>
      </c>
    </row>
    <row r="12" spans="1:3">
      <c r="A12" s="1" t="s">
        <v>87</v>
      </c>
      <c r="B12" s="1" t="s">
        <v>78</v>
      </c>
      <c r="C12" s="1">
        <v>25000</v>
      </c>
    </row>
    <row r="13" spans="1:3">
      <c r="A13" s="1" t="s">
        <v>88</v>
      </c>
      <c r="B13" s="1" t="s">
        <v>74</v>
      </c>
      <c r="C13" s="1">
        <v>35000</v>
      </c>
    </row>
  </sheetData>
  <pageMargins left="0.75" right="0.75" top="1" bottom="1" header="0.5" footer="0.5"/>
  <headerFooter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O13"/>
  <sheetViews>
    <sheetView workbookViewId="0">
      <selection activeCell="O13" sqref="O13"/>
    </sheetView>
  </sheetViews>
  <sheetFormatPr defaultColWidth="9" defaultRowHeight="15"/>
  <cols>
    <col min="1" max="1" width="11.1428571428571" customWidth="1"/>
    <col min="2" max="2" width="16.5714285714286" customWidth="1"/>
    <col min="3" max="3" width="12.5714285714286" customWidth="1"/>
    <col min="4" max="4" width="8.42857142857143" customWidth="1"/>
    <col min="6" max="6" width="7.28571428571429" customWidth="1"/>
    <col min="7" max="7" width="10.4285714285714" customWidth="1"/>
    <col min="8" max="8" width="6.71428571428571" customWidth="1"/>
    <col min="10" max="10" width="7.28571428571429" customWidth="1"/>
    <col min="11" max="11" width="10.4285714285714" customWidth="1"/>
    <col min="13" max="13" width="7.28571428571429" customWidth="1"/>
    <col min="14" max="14" width="6.28571428571429" customWidth="1"/>
    <col min="15" max="15" width="6.71428571428571" customWidth="1"/>
  </cols>
  <sheetData>
    <row r="1" spans="1:15">
      <c r="A1" s="54" t="s">
        <v>89</v>
      </c>
      <c r="B1" s="54" t="s">
        <v>90</v>
      </c>
      <c r="C1" s="54" t="s">
        <v>91</v>
      </c>
      <c r="D1" s="54" t="s">
        <v>92</v>
      </c>
      <c r="F1" s="54" t="s">
        <v>93</v>
      </c>
      <c r="G1" s="54" t="s">
        <v>94</v>
      </c>
      <c r="H1" s="54" t="s">
        <v>95</v>
      </c>
      <c r="J1" s="54" t="s">
        <v>93</v>
      </c>
      <c r="K1" s="54" t="s">
        <v>96</v>
      </c>
      <c r="L1" s="8"/>
      <c r="M1" s="54" t="s">
        <v>93</v>
      </c>
      <c r="N1" s="54" t="s">
        <v>94</v>
      </c>
      <c r="O1" s="54" t="s">
        <v>95</v>
      </c>
    </row>
    <row r="2" spans="1:15">
      <c r="A2" s="56">
        <v>43475</v>
      </c>
      <c r="B2" s="1" t="s">
        <v>97</v>
      </c>
      <c r="C2" s="1" t="s">
        <v>94</v>
      </c>
      <c r="D2" s="1">
        <v>6000</v>
      </c>
      <c r="F2" s="1" t="s">
        <v>98</v>
      </c>
      <c r="G2" s="1">
        <f>SUMIFS($D$2:$D$13,$B$2:$B$13,$F2,$C$2:$C$13,G$1)</f>
        <v>9500</v>
      </c>
      <c r="H2" s="1">
        <f>SUMIFS($D$2:$D$13,$B$2:$B$13,$F2,$C$2:$C$13,H$1)</f>
        <v>5150</v>
      </c>
      <c r="J2" s="1" t="s">
        <v>98</v>
      </c>
      <c r="K2" s="1">
        <f>COUNTIF($B$2:$B$13,J2)</f>
        <v>4</v>
      </c>
      <c r="L2" s="8"/>
      <c r="M2" s="1" t="s">
        <v>98</v>
      </c>
      <c r="N2" s="1">
        <f>COUNTIFS($B$2:$B$13,$M2,$C$2:$C$13,N$1)</f>
        <v>2</v>
      </c>
      <c r="O2" s="1">
        <f>COUNTIFS($B$2:$B$13,$M2,$C$2:$C$13,O$1)</f>
        <v>2</v>
      </c>
    </row>
    <row r="3" spans="1:15">
      <c r="A3" s="56">
        <v>43506</v>
      </c>
      <c r="B3" s="1" t="s">
        <v>97</v>
      </c>
      <c r="C3" s="1" t="s">
        <v>94</v>
      </c>
      <c r="D3" s="1">
        <v>1500</v>
      </c>
      <c r="F3" s="1" t="s">
        <v>99</v>
      </c>
      <c r="G3" s="1">
        <f>SUMIFS($D$2:$D$13,$B$2:$B$13,$F3,$C$2:$C$13,G$1)</f>
        <v>6500</v>
      </c>
      <c r="H3" s="1">
        <f>SUMIFS($D$2:$D$13,$B$2:$B$13,$F3,$C$2:$C$13,H$1)</f>
        <v>11100</v>
      </c>
      <c r="J3" s="1" t="s">
        <v>99</v>
      </c>
      <c r="K3" s="1">
        <f>COUNTIF($B$2:$B$13,J3)</f>
        <v>4</v>
      </c>
      <c r="L3" s="8"/>
      <c r="M3" s="1" t="s">
        <v>99</v>
      </c>
      <c r="N3" s="1">
        <f>COUNTIFS($B$2:$B$13,$M3,$C$2:$C$13,N$1)</f>
        <v>1</v>
      </c>
      <c r="O3" s="1">
        <f>COUNTIFS($B$2:$B$13,$M3,$C$2:$C$13,O$1)</f>
        <v>3</v>
      </c>
    </row>
    <row r="4" spans="1:15">
      <c r="A4" s="56">
        <v>43534</v>
      </c>
      <c r="B4" s="1" t="s">
        <v>97</v>
      </c>
      <c r="C4" s="1" t="s">
        <v>94</v>
      </c>
      <c r="D4" s="1">
        <v>1450</v>
      </c>
      <c r="F4" s="1" t="s">
        <v>97</v>
      </c>
      <c r="G4" s="1">
        <f>SUMIFS($D$2:$D$13,$B$2:$B$13,$F4,$C$2:$C$13,G$1)</f>
        <v>11510</v>
      </c>
      <c r="H4" s="1">
        <f>SUMIFS($D$2:$D$13,$B$2:$B$13,$F4,$C$2:$C$13,H$1)</f>
        <v>0</v>
      </c>
      <c r="J4" s="1" t="s">
        <v>97</v>
      </c>
      <c r="K4" s="1">
        <f>COUNTIF($B$2:$B$13,J4)</f>
        <v>4</v>
      </c>
      <c r="L4" s="8"/>
      <c r="M4" s="1" t="s">
        <v>97</v>
      </c>
      <c r="N4" s="1">
        <f>COUNTIFS($B$2:$B$13,$M4,$C$2:$C$13,N$1)</f>
        <v>4</v>
      </c>
      <c r="O4" s="1">
        <f>COUNTIFS($B$2:$B$13,$M4,$C$2:$C$13,O$1)</f>
        <v>0</v>
      </c>
    </row>
    <row r="5" spans="1:15">
      <c r="A5" s="56">
        <v>43565</v>
      </c>
      <c r="B5" s="1" t="s">
        <v>97</v>
      </c>
      <c r="C5" s="1" t="s">
        <v>94</v>
      </c>
      <c r="D5" s="1">
        <v>2560</v>
      </c>
      <c r="F5" s="61" t="s">
        <v>100</v>
      </c>
      <c r="G5" s="61"/>
      <c r="H5" s="61"/>
      <c r="J5" s="63" t="s">
        <v>101</v>
      </c>
      <c r="K5" s="64"/>
      <c r="M5" s="65" t="s">
        <v>102</v>
      </c>
      <c r="N5" s="65"/>
      <c r="O5" s="65"/>
    </row>
    <row r="6" spans="1:4">
      <c r="A6" s="56">
        <v>43595</v>
      </c>
      <c r="B6" s="1" t="s">
        <v>99</v>
      </c>
      <c r="C6" s="1" t="s">
        <v>95</v>
      </c>
      <c r="D6" s="1">
        <v>6000</v>
      </c>
    </row>
    <row r="7" spans="1:4">
      <c r="A7" s="56">
        <v>43626</v>
      </c>
      <c r="B7" s="1" t="s">
        <v>99</v>
      </c>
      <c r="C7" s="1" t="s">
        <v>94</v>
      </c>
      <c r="D7" s="1">
        <v>6500</v>
      </c>
    </row>
    <row r="8" spans="1:12">
      <c r="A8" s="56">
        <v>43656</v>
      </c>
      <c r="B8" s="1" t="s">
        <v>99</v>
      </c>
      <c r="C8" s="1" t="s">
        <v>95</v>
      </c>
      <c r="D8" s="1">
        <v>4500</v>
      </c>
      <c r="F8" s="54" t="s">
        <v>93</v>
      </c>
      <c r="G8" s="54" t="s">
        <v>103</v>
      </c>
      <c r="J8" s="54" t="s">
        <v>93</v>
      </c>
      <c r="K8" s="54" t="s">
        <v>94</v>
      </c>
      <c r="L8" s="54" t="s">
        <v>95</v>
      </c>
    </row>
    <row r="9" spans="1:12">
      <c r="A9" s="56">
        <v>43687</v>
      </c>
      <c r="B9" s="1" t="s">
        <v>99</v>
      </c>
      <c r="C9" s="1" t="s">
        <v>95</v>
      </c>
      <c r="D9" s="1">
        <v>600</v>
      </c>
      <c r="F9" s="1" t="s">
        <v>98</v>
      </c>
      <c r="G9" s="1">
        <f ca="1">AVERAGEIF(B:B,F9,$D$2:$D$13)</f>
        <v>3216.66666666667</v>
      </c>
      <c r="J9" s="1" t="s">
        <v>98</v>
      </c>
      <c r="K9" s="1">
        <f>AVERAGEIFS($D$2:$D$13,$B$2:$B$13,$J9,$C$2:$C$13,K$8)</f>
        <v>4750</v>
      </c>
      <c r="L9" s="1">
        <f>AVERAGEIFS($D$2:$D$13,$B$2:$B$13,$J9,$C$2:$C$13,L$8)</f>
        <v>2575</v>
      </c>
    </row>
    <row r="10" spans="1:12">
      <c r="A10" s="56">
        <v>43718</v>
      </c>
      <c r="B10" s="1" t="s">
        <v>98</v>
      </c>
      <c r="C10" s="1" t="s">
        <v>94</v>
      </c>
      <c r="D10" s="1">
        <v>5000</v>
      </c>
      <c r="F10" s="1" t="s">
        <v>99</v>
      </c>
      <c r="G10" s="1">
        <f ca="1">AVERAGEIF(B:B,F10,$D$2:$D$13)</f>
        <v>4150</v>
      </c>
      <c r="J10" s="1" t="s">
        <v>99</v>
      </c>
      <c r="K10" s="1">
        <f>AVERAGEIFS($D$2:$D$13,$B$2:$B$13,$J10,$C$2:$C$13,K$8)</f>
        <v>6500</v>
      </c>
      <c r="L10" s="1">
        <f>AVERAGEIFS($D$2:$D$13,$B$2:$B$13,$J10,$C$2:$C$13,L$8)</f>
        <v>3700</v>
      </c>
    </row>
    <row r="11" spans="1:12">
      <c r="A11" s="56">
        <v>43748</v>
      </c>
      <c r="B11" s="1" t="s">
        <v>98</v>
      </c>
      <c r="C11" s="1" t="s">
        <v>94</v>
      </c>
      <c r="D11" s="1">
        <v>4500</v>
      </c>
      <c r="F11" s="62" t="s">
        <v>97</v>
      </c>
      <c r="G11" s="62">
        <f ca="1">AVERAGEIF(B:B,F11,$D$2:$D$13)</f>
        <v>2877.5</v>
      </c>
      <c r="J11" s="1" t="s">
        <v>97</v>
      </c>
      <c r="K11" s="1">
        <f>AVERAGEIFS($D$2:$D$13,$B$2:$B$13,$J11,$C$2:$C$13,K$8)</f>
        <v>2877.5</v>
      </c>
      <c r="L11" s="1">
        <f>IFERROR(AVERAGEIFS($D$2:$D$13,$B$2:$B$13,$J11,$C$2:$C$13,L$8),0)</f>
        <v>0</v>
      </c>
    </row>
    <row r="12" spans="1:12">
      <c r="A12" s="56">
        <v>43779</v>
      </c>
      <c r="B12" s="1" t="s">
        <v>98</v>
      </c>
      <c r="C12" s="1" t="s">
        <v>95</v>
      </c>
      <c r="D12" s="1">
        <v>4500</v>
      </c>
      <c r="F12" s="63" t="s">
        <v>104</v>
      </c>
      <c r="G12" s="64"/>
      <c r="J12" s="61" t="s">
        <v>105</v>
      </c>
      <c r="K12" s="61"/>
      <c r="L12" s="61"/>
    </row>
    <row r="13" spans="1:4">
      <c r="A13" s="56">
        <v>43809</v>
      </c>
      <c r="B13" s="1" t="s">
        <v>98</v>
      </c>
      <c r="C13" s="1" t="s">
        <v>95</v>
      </c>
      <c r="D13" s="1">
        <v>650</v>
      </c>
    </row>
  </sheetData>
  <mergeCells count="5">
    <mergeCell ref="F5:H5"/>
    <mergeCell ref="J5:K5"/>
    <mergeCell ref="M5:O5"/>
    <mergeCell ref="F12:G12"/>
    <mergeCell ref="J12:L12"/>
  </mergeCells>
  <pageMargins left="0.75" right="0.75" top="1" bottom="1" header="0.5" footer="0.5"/>
  <headerFooter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C1:X14"/>
  <sheetViews>
    <sheetView zoomScale="147" zoomScaleNormal="147" workbookViewId="0">
      <selection activeCell="G3" sqref="G3"/>
    </sheetView>
  </sheetViews>
  <sheetFormatPr defaultColWidth="9" defaultRowHeight="15"/>
  <cols>
    <col min="3" max="3" width="3.28571428571429" customWidth="1"/>
    <col min="4" max="21" width="2.57142857142857" customWidth="1"/>
    <col min="23" max="23" width="10.9714285714286" customWidth="1"/>
    <col min="24" max="24" width="16.6190476190476" customWidth="1"/>
  </cols>
  <sheetData>
    <row r="1" spans="3:24">
      <c r="C1" s="58" t="s">
        <v>106</v>
      </c>
      <c r="D1" s="58"/>
      <c r="E1" s="58"/>
      <c r="F1" s="58"/>
      <c r="G1" s="58"/>
      <c r="H1" s="58"/>
      <c r="I1" s="58"/>
      <c r="J1" s="58"/>
      <c r="K1" s="58"/>
      <c r="L1" s="58"/>
      <c r="M1" s="58"/>
      <c r="N1" s="58"/>
      <c r="O1" s="58"/>
      <c r="P1" s="58"/>
      <c r="Q1" s="58"/>
      <c r="R1" s="58"/>
      <c r="S1" s="58"/>
      <c r="T1" s="58"/>
      <c r="U1" s="58"/>
      <c r="W1" s="59" t="s">
        <v>107</v>
      </c>
      <c r="X1" s="60"/>
    </row>
    <row r="2" spans="3:24">
      <c r="C2" s="6" t="s">
        <v>108</v>
      </c>
      <c r="D2" s="6" t="s">
        <v>108</v>
      </c>
      <c r="E2" s="6" t="s">
        <v>108</v>
      </c>
      <c r="F2" s="6" t="s">
        <v>108</v>
      </c>
      <c r="G2" s="6" t="s">
        <v>108</v>
      </c>
      <c r="H2" s="6" t="s">
        <v>108</v>
      </c>
      <c r="I2" s="6" t="s">
        <v>108</v>
      </c>
      <c r="J2" s="6" t="s">
        <v>108</v>
      </c>
      <c r="K2" s="6" t="s">
        <v>108</v>
      </c>
      <c r="L2" s="6" t="s">
        <v>108</v>
      </c>
      <c r="M2" s="6" t="s">
        <v>108</v>
      </c>
      <c r="N2" s="6" t="s">
        <v>108</v>
      </c>
      <c r="O2" s="6" t="s">
        <v>108</v>
      </c>
      <c r="P2" s="6" t="s">
        <v>108</v>
      </c>
      <c r="Q2" s="6" t="s">
        <v>108</v>
      </c>
      <c r="R2" s="6" t="s">
        <v>108</v>
      </c>
      <c r="S2" s="6" t="s">
        <v>108</v>
      </c>
      <c r="T2" s="6" t="s">
        <v>108</v>
      </c>
      <c r="U2" s="6" t="s">
        <v>108</v>
      </c>
      <c r="W2" s="1" t="s">
        <v>109</v>
      </c>
      <c r="X2" s="1">
        <f>COUNTA(C2:U14)</f>
        <v>132</v>
      </c>
    </row>
    <row r="3" spans="3:24">
      <c r="C3" s="6" t="s">
        <v>110</v>
      </c>
      <c r="D3" s="6" t="s">
        <v>110</v>
      </c>
      <c r="E3" s="6" t="s">
        <v>110</v>
      </c>
      <c r="F3" s="6" t="s">
        <v>110</v>
      </c>
      <c r="G3" s="6"/>
      <c r="H3" s="6"/>
      <c r="I3" s="6"/>
      <c r="J3" s="6"/>
      <c r="K3" s="6" t="s">
        <v>110</v>
      </c>
      <c r="L3" s="6" t="s">
        <v>110</v>
      </c>
      <c r="M3" s="6" t="s">
        <v>110</v>
      </c>
      <c r="N3" s="6"/>
      <c r="O3" s="6"/>
      <c r="P3" s="6"/>
      <c r="Q3" s="6"/>
      <c r="R3" s="6"/>
      <c r="S3" s="6" t="s">
        <v>110</v>
      </c>
      <c r="T3" s="6" t="s">
        <v>110</v>
      </c>
      <c r="U3" s="6" t="s">
        <v>110</v>
      </c>
      <c r="W3" s="1" t="s">
        <v>111</v>
      </c>
      <c r="X3" s="1">
        <f>COUNTBLANK(C2:U14)</f>
        <v>115</v>
      </c>
    </row>
    <row r="4" spans="3:24">
      <c r="C4" s="6" t="s">
        <v>108</v>
      </c>
      <c r="D4" s="6" t="s">
        <v>108</v>
      </c>
      <c r="E4" s="6" t="s">
        <v>108</v>
      </c>
      <c r="F4" s="6" t="s">
        <v>108</v>
      </c>
      <c r="G4" s="6"/>
      <c r="H4" s="6"/>
      <c r="I4" s="6"/>
      <c r="J4" s="6"/>
      <c r="K4" s="6" t="s">
        <v>108</v>
      </c>
      <c r="L4" s="6" t="s">
        <v>108</v>
      </c>
      <c r="M4" s="6" t="s">
        <v>108</v>
      </c>
      <c r="N4" s="6"/>
      <c r="O4" s="6"/>
      <c r="P4" s="6"/>
      <c r="Q4" s="6"/>
      <c r="R4" s="6"/>
      <c r="S4" s="6" t="s">
        <v>108</v>
      </c>
      <c r="T4" s="6" t="s">
        <v>108</v>
      </c>
      <c r="U4" s="6" t="s">
        <v>108</v>
      </c>
      <c r="W4" s="1"/>
      <c r="X4" s="1"/>
    </row>
    <row r="5" spans="3:24">
      <c r="C5" s="6" t="s">
        <v>110</v>
      </c>
      <c r="D5" s="6" t="s">
        <v>110</v>
      </c>
      <c r="E5" s="6" t="s">
        <v>110</v>
      </c>
      <c r="F5" s="6" t="s">
        <v>110</v>
      </c>
      <c r="G5" s="6"/>
      <c r="H5" s="6"/>
      <c r="I5" s="6"/>
      <c r="J5" s="6"/>
      <c r="K5" s="6" t="s">
        <v>110</v>
      </c>
      <c r="L5" s="6" t="s">
        <v>110</v>
      </c>
      <c r="M5" s="6" t="s">
        <v>110</v>
      </c>
      <c r="N5" s="6"/>
      <c r="O5" s="6"/>
      <c r="P5" s="6"/>
      <c r="Q5" s="6"/>
      <c r="R5" s="6"/>
      <c r="S5" s="6"/>
      <c r="T5" s="6" t="s">
        <v>110</v>
      </c>
      <c r="U5" s="6" t="s">
        <v>110</v>
      </c>
      <c r="W5" s="1" t="s">
        <v>112</v>
      </c>
      <c r="X5" s="1">
        <f>COUNTIF(C2:U14,"M")</f>
        <v>53</v>
      </c>
    </row>
    <row r="6" spans="3:24">
      <c r="C6" s="6" t="s">
        <v>108</v>
      </c>
      <c r="D6" s="6" t="s">
        <v>108</v>
      </c>
      <c r="E6" s="6" t="s">
        <v>108</v>
      </c>
      <c r="F6" s="6" t="s">
        <v>108</v>
      </c>
      <c r="G6" s="6"/>
      <c r="H6" s="6"/>
      <c r="I6" s="6"/>
      <c r="J6" s="6"/>
      <c r="K6" s="6" t="s">
        <v>108</v>
      </c>
      <c r="L6" s="6"/>
      <c r="M6" s="6"/>
      <c r="N6" s="6"/>
      <c r="O6" s="6"/>
      <c r="P6" s="6"/>
      <c r="Q6" s="6"/>
      <c r="R6" s="6"/>
      <c r="S6" s="6"/>
      <c r="T6" s="6" t="s">
        <v>108</v>
      </c>
      <c r="U6" s="6" t="s">
        <v>108</v>
      </c>
      <c r="W6" s="1" t="s">
        <v>113</v>
      </c>
      <c r="X6" s="1">
        <f>COUNTIF(C2:U14,"F")</f>
        <v>79</v>
      </c>
    </row>
    <row r="7" spans="3:21">
      <c r="C7" s="6" t="s">
        <v>108</v>
      </c>
      <c r="D7" s="6" t="s">
        <v>108</v>
      </c>
      <c r="E7" s="6" t="s">
        <v>108</v>
      </c>
      <c r="F7" s="6" t="s">
        <v>108</v>
      </c>
      <c r="G7" s="6" t="s">
        <v>108</v>
      </c>
      <c r="H7" s="6" t="s">
        <v>108</v>
      </c>
      <c r="I7" s="6" t="s">
        <v>108</v>
      </c>
      <c r="J7" s="6" t="s">
        <v>108</v>
      </c>
      <c r="K7" s="6" t="s">
        <v>108</v>
      </c>
      <c r="L7" s="6"/>
      <c r="M7" s="6"/>
      <c r="N7" s="6"/>
      <c r="O7" s="6"/>
      <c r="P7" s="6" t="s">
        <v>108</v>
      </c>
      <c r="Q7" s="6" t="s">
        <v>108</v>
      </c>
      <c r="R7" s="6"/>
      <c r="S7" s="6"/>
      <c r="T7" s="6" t="s">
        <v>108</v>
      </c>
      <c r="U7" s="6" t="s">
        <v>108</v>
      </c>
    </row>
    <row r="8" spans="3:21">
      <c r="C8" s="6" t="s">
        <v>108</v>
      </c>
      <c r="D8" s="6" t="s">
        <v>108</v>
      </c>
      <c r="E8" s="6" t="s">
        <v>108</v>
      </c>
      <c r="F8" s="6" t="s">
        <v>108</v>
      </c>
      <c r="G8" s="6" t="s">
        <v>108</v>
      </c>
      <c r="H8" s="6" t="s">
        <v>108</v>
      </c>
      <c r="I8" s="6" t="s">
        <v>108</v>
      </c>
      <c r="J8" s="6" t="s">
        <v>108</v>
      </c>
      <c r="K8" s="6" t="s">
        <v>108</v>
      </c>
      <c r="L8" s="6"/>
      <c r="M8" s="6"/>
      <c r="N8" s="6"/>
      <c r="O8" s="6"/>
      <c r="P8" s="6" t="s">
        <v>108</v>
      </c>
      <c r="Q8" s="6" t="s">
        <v>108</v>
      </c>
      <c r="R8" s="6"/>
      <c r="S8" s="6"/>
      <c r="T8" s="6" t="s">
        <v>108</v>
      </c>
      <c r="U8" s="6" t="s">
        <v>108</v>
      </c>
    </row>
    <row r="9" spans="3:21">
      <c r="C9" s="6" t="s">
        <v>108</v>
      </c>
      <c r="D9" s="6" t="s">
        <v>108</v>
      </c>
      <c r="E9" s="6" t="s">
        <v>108</v>
      </c>
      <c r="F9" s="6" t="s">
        <v>108</v>
      </c>
      <c r="G9" s="6" t="s">
        <v>108</v>
      </c>
      <c r="H9" s="6" t="s">
        <v>108</v>
      </c>
      <c r="I9" s="6" t="s">
        <v>108</v>
      </c>
      <c r="J9" s="6" t="s">
        <v>108</v>
      </c>
      <c r="K9" s="6" t="s">
        <v>108</v>
      </c>
      <c r="L9" s="6" t="s">
        <v>108</v>
      </c>
      <c r="M9" s="6" t="s">
        <v>108</v>
      </c>
      <c r="N9" s="6" t="s">
        <v>108</v>
      </c>
      <c r="O9" s="6" t="s">
        <v>108</v>
      </c>
      <c r="P9" s="6" t="s">
        <v>108</v>
      </c>
      <c r="Q9" s="6" t="s">
        <v>108</v>
      </c>
      <c r="R9" s="6"/>
      <c r="S9" s="6"/>
      <c r="T9" s="6" t="s">
        <v>108</v>
      </c>
      <c r="U9" s="6" t="s">
        <v>108</v>
      </c>
    </row>
    <row r="10" spans="3:21">
      <c r="C10" s="6" t="s">
        <v>110</v>
      </c>
      <c r="D10" s="6" t="s">
        <v>110</v>
      </c>
      <c r="E10" s="6"/>
      <c r="F10" s="6"/>
      <c r="G10" s="6"/>
      <c r="H10" s="6"/>
      <c r="I10" s="6"/>
      <c r="J10" s="6"/>
      <c r="K10" s="6"/>
      <c r="L10" s="6" t="s">
        <v>110</v>
      </c>
      <c r="M10" s="6" t="s">
        <v>110</v>
      </c>
      <c r="N10" s="6" t="s">
        <v>110</v>
      </c>
      <c r="O10" s="6" t="s">
        <v>110</v>
      </c>
      <c r="P10" s="6" t="s">
        <v>110</v>
      </c>
      <c r="Q10" s="6" t="s">
        <v>110</v>
      </c>
      <c r="R10" s="6"/>
      <c r="S10" s="6"/>
      <c r="T10" s="6" t="s">
        <v>110</v>
      </c>
      <c r="U10" s="6" t="s">
        <v>110</v>
      </c>
    </row>
    <row r="11" spans="3:21">
      <c r="C11" s="6" t="s">
        <v>110</v>
      </c>
      <c r="D11" s="6" t="s">
        <v>110</v>
      </c>
      <c r="E11" s="6"/>
      <c r="F11" s="6"/>
      <c r="G11" s="6"/>
      <c r="H11" s="6"/>
      <c r="I11" s="6"/>
      <c r="J11" s="6"/>
      <c r="K11" s="6"/>
      <c r="L11" s="6" t="s">
        <v>110</v>
      </c>
      <c r="M11" s="6" t="s">
        <v>110</v>
      </c>
      <c r="N11" s="6"/>
      <c r="O11" s="6"/>
      <c r="P11" s="6"/>
      <c r="Q11" s="6"/>
      <c r="R11" s="6"/>
      <c r="S11" s="6"/>
      <c r="T11" s="6" t="s">
        <v>110</v>
      </c>
      <c r="U11" s="6" t="s">
        <v>110</v>
      </c>
    </row>
    <row r="12" spans="3:21">
      <c r="C12" s="6" t="s">
        <v>110</v>
      </c>
      <c r="D12" s="6" t="s">
        <v>110</v>
      </c>
      <c r="E12" s="6"/>
      <c r="F12" s="6"/>
      <c r="G12" s="6"/>
      <c r="H12" s="6"/>
      <c r="I12" s="6"/>
      <c r="J12" s="6"/>
      <c r="K12" s="6"/>
      <c r="L12" s="6" t="s">
        <v>110</v>
      </c>
      <c r="M12" s="6" t="s">
        <v>110</v>
      </c>
      <c r="N12" s="6"/>
      <c r="O12" s="6"/>
      <c r="P12" s="6"/>
      <c r="Q12" s="6"/>
      <c r="R12" s="6"/>
      <c r="S12" s="6"/>
      <c r="T12" s="6" t="s">
        <v>110</v>
      </c>
      <c r="U12" s="6" t="s">
        <v>110</v>
      </c>
    </row>
    <row r="13" spans="3:21">
      <c r="C13" s="6" t="s">
        <v>110</v>
      </c>
      <c r="D13" s="6" t="s">
        <v>110</v>
      </c>
      <c r="E13" s="6"/>
      <c r="F13" s="6"/>
      <c r="G13" s="6"/>
      <c r="H13" s="6"/>
      <c r="I13" s="6"/>
      <c r="J13" s="6"/>
      <c r="K13" s="6"/>
      <c r="L13" s="6" t="s">
        <v>110</v>
      </c>
      <c r="M13" s="6" t="s">
        <v>110</v>
      </c>
      <c r="N13" s="6"/>
      <c r="O13" s="6"/>
      <c r="P13" s="6"/>
      <c r="Q13" s="6"/>
      <c r="R13" s="6"/>
      <c r="S13" s="6"/>
      <c r="T13" s="6" t="s">
        <v>110</v>
      </c>
      <c r="U13" s="6" t="s">
        <v>110</v>
      </c>
    </row>
    <row r="14" spans="3:21">
      <c r="C14" s="6" t="s">
        <v>110</v>
      </c>
      <c r="D14" s="6" t="s">
        <v>110</v>
      </c>
      <c r="E14" s="6"/>
      <c r="F14" s="6"/>
      <c r="G14" s="6"/>
      <c r="H14" s="6"/>
      <c r="I14" s="6"/>
      <c r="J14" s="6"/>
      <c r="K14" s="6"/>
      <c r="L14" s="6" t="s">
        <v>110</v>
      </c>
      <c r="M14" s="6" t="s">
        <v>110</v>
      </c>
      <c r="N14" s="6"/>
      <c r="O14" s="6"/>
      <c r="P14" s="6"/>
      <c r="Q14" s="6"/>
      <c r="R14" s="6"/>
      <c r="S14" s="6"/>
      <c r="T14" s="6" t="s">
        <v>110</v>
      </c>
      <c r="U14" s="6" t="s">
        <v>110</v>
      </c>
    </row>
  </sheetData>
  <sheetProtection password="CC29" sheet="1" selectLockedCells="1" objects="1"/>
  <mergeCells count="2">
    <mergeCell ref="C1:U1"/>
    <mergeCell ref="W1:X1"/>
  </mergeCells>
  <conditionalFormatting sqref="W5">
    <cfRule type="containsText" dxfId="0" priority="2" operator="between" text="MALE">
      <formula>NOT(ISERROR(SEARCH("MALE",W5)))</formula>
    </cfRule>
  </conditionalFormatting>
  <conditionalFormatting sqref="W6">
    <cfRule type="containsText" dxfId="1" priority="1" operator="between" text="FEMALE">
      <formula>NOT(ISERROR(SEARCH("FEMALE",W6)))</formula>
    </cfRule>
  </conditionalFormatting>
  <conditionalFormatting sqref="C2:U14">
    <cfRule type="containsText" dxfId="0" priority="3" operator="between" text="M">
      <formula>NOT(ISERROR(SEARCH("M",C2)))</formula>
    </cfRule>
    <cfRule type="containsText" dxfId="1" priority="4" operator="between" text="F">
      <formula>NOT(ISERROR(SEARCH("F",C2)))</formula>
    </cfRule>
  </conditionalFormatting>
  <pageMargins left="0.75" right="0.75" top="1" bottom="1" header="0.5" footer="0.5"/>
  <headerFooter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17"/>
  <sheetViews>
    <sheetView workbookViewId="0">
      <selection activeCell="H10" sqref="H10"/>
    </sheetView>
  </sheetViews>
  <sheetFormatPr defaultColWidth="9" defaultRowHeight="15" outlineLevelCol="3"/>
  <cols>
    <col min="1" max="1" width="11.1428571428571" customWidth="1"/>
    <col min="2" max="2" width="16.5714285714286" customWidth="1"/>
    <col min="3" max="3" width="12.5714285714286" customWidth="1"/>
    <col min="4" max="4" width="8.42857142857143" customWidth="1"/>
  </cols>
  <sheetData>
    <row r="1" spans="1:4">
      <c r="A1" s="55" t="s">
        <v>89</v>
      </c>
      <c r="B1" s="55" t="s">
        <v>90</v>
      </c>
      <c r="C1" s="55" t="s">
        <v>91</v>
      </c>
      <c r="D1" s="55" t="s">
        <v>92</v>
      </c>
    </row>
    <row r="2" outlineLevel="2" spans="1:4">
      <c r="A2" s="56">
        <v>43475</v>
      </c>
      <c r="B2" s="55" t="s">
        <v>97</v>
      </c>
      <c r="C2" s="55" t="s">
        <v>94</v>
      </c>
      <c r="D2" s="55">
        <v>6000</v>
      </c>
    </row>
    <row r="3" outlineLevel="2" spans="1:4">
      <c r="A3" s="56">
        <v>43506</v>
      </c>
      <c r="B3" s="55" t="s">
        <v>97</v>
      </c>
      <c r="C3" s="55" t="s">
        <v>94</v>
      </c>
      <c r="D3" s="55">
        <v>1500</v>
      </c>
    </row>
    <row r="4" outlineLevel="2" spans="1:4">
      <c r="A4" s="56">
        <v>43534</v>
      </c>
      <c r="B4" s="55" t="s">
        <v>97</v>
      </c>
      <c r="C4" s="55" t="s">
        <v>94</v>
      </c>
      <c r="D4" s="55">
        <v>1450</v>
      </c>
    </row>
    <row r="5" outlineLevel="2" spans="1:4">
      <c r="A5" s="56">
        <v>43565</v>
      </c>
      <c r="B5" s="55" t="s">
        <v>97</v>
      </c>
      <c r="C5" s="55" t="s">
        <v>94</v>
      </c>
      <c r="D5" s="55">
        <v>2560</v>
      </c>
    </row>
    <row r="6" outlineLevel="1" spans="1:4">
      <c r="A6" s="56"/>
      <c r="B6" s="17" t="s">
        <v>114</v>
      </c>
      <c r="C6" s="55"/>
      <c r="D6" s="55">
        <f>SUBTOTAL(9,D2:D5)</f>
        <v>11510</v>
      </c>
    </row>
    <row r="7" outlineLevel="2" spans="1:4">
      <c r="A7" s="56">
        <v>43595</v>
      </c>
      <c r="B7" s="55" t="s">
        <v>99</v>
      </c>
      <c r="C7" s="55" t="s">
        <v>95</v>
      </c>
      <c r="D7" s="55">
        <v>6000</v>
      </c>
    </row>
    <row r="8" outlineLevel="2" spans="1:4">
      <c r="A8" s="56">
        <v>43626</v>
      </c>
      <c r="B8" s="55" t="s">
        <v>99</v>
      </c>
      <c r="C8" s="55" t="s">
        <v>94</v>
      </c>
      <c r="D8" s="55">
        <v>6500</v>
      </c>
    </row>
    <row r="9" outlineLevel="2" spans="1:4">
      <c r="A9" s="56">
        <v>43656</v>
      </c>
      <c r="B9" s="55" t="s">
        <v>99</v>
      </c>
      <c r="C9" s="55" t="s">
        <v>95</v>
      </c>
      <c r="D9" s="55">
        <v>4500</v>
      </c>
    </row>
    <row r="10" outlineLevel="2" spans="1:4">
      <c r="A10" s="56">
        <v>43687</v>
      </c>
      <c r="B10" s="55" t="s">
        <v>99</v>
      </c>
      <c r="C10" s="55" t="s">
        <v>95</v>
      </c>
      <c r="D10" s="55">
        <v>600</v>
      </c>
    </row>
    <row r="11" outlineLevel="1" spans="1:4">
      <c r="A11" s="56"/>
      <c r="B11" s="17" t="s">
        <v>115</v>
      </c>
      <c r="C11" s="55"/>
      <c r="D11" s="55">
        <f>SUBTOTAL(9,D7:D10)</f>
        <v>17600</v>
      </c>
    </row>
    <row r="12" outlineLevel="2" spans="1:4">
      <c r="A12" s="56">
        <v>43718</v>
      </c>
      <c r="B12" s="55" t="s">
        <v>98</v>
      </c>
      <c r="C12" s="55" t="s">
        <v>94</v>
      </c>
      <c r="D12" s="55">
        <v>5000</v>
      </c>
    </row>
    <row r="13" outlineLevel="2" spans="1:4">
      <c r="A13" s="56">
        <v>43748</v>
      </c>
      <c r="B13" s="55" t="s">
        <v>98</v>
      </c>
      <c r="C13" s="55" t="s">
        <v>94</v>
      </c>
      <c r="D13" s="55">
        <v>4500</v>
      </c>
    </row>
    <row r="14" outlineLevel="2" spans="1:4">
      <c r="A14" s="56">
        <v>43779</v>
      </c>
      <c r="B14" s="55" t="s">
        <v>98</v>
      </c>
      <c r="C14" s="55" t="s">
        <v>95</v>
      </c>
      <c r="D14" s="55">
        <v>4500</v>
      </c>
    </row>
    <row r="15" outlineLevel="2" spans="1:4">
      <c r="A15" s="56">
        <v>43809</v>
      </c>
      <c r="B15" s="55" t="s">
        <v>98</v>
      </c>
      <c r="C15" s="55" t="s">
        <v>95</v>
      </c>
      <c r="D15" s="55">
        <v>650</v>
      </c>
    </row>
    <row r="16" outlineLevel="1" spans="1:4">
      <c r="A16" s="55"/>
      <c r="B16" s="17" t="s">
        <v>116</v>
      </c>
      <c r="C16" s="55"/>
      <c r="D16" s="55">
        <f>SUBTOTAL(9,D12:D15)</f>
        <v>14650</v>
      </c>
    </row>
    <row r="17" spans="1:4">
      <c r="A17" s="55"/>
      <c r="B17" s="17" t="s">
        <v>117</v>
      </c>
      <c r="C17" s="55"/>
      <c r="D17" s="55">
        <f>SUBTOTAL(9,D2:D15)</f>
        <v>43760</v>
      </c>
    </row>
  </sheetData>
  <pageMargins left="0.75" right="0.75" top="1" bottom="1" header="0.5" footer="0.5"/>
  <headerFooter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J17"/>
  <sheetViews>
    <sheetView topLeftCell="B1" workbookViewId="0">
      <selection activeCell="L6" sqref="L6"/>
    </sheetView>
  </sheetViews>
  <sheetFormatPr defaultColWidth="9" defaultRowHeight="15"/>
  <cols>
    <col min="1" max="1" width="11.1428571428571" customWidth="1"/>
    <col min="2" max="2" width="12.2857142857143" customWidth="1"/>
    <col min="3" max="3" width="5.14285714285714" customWidth="1"/>
    <col min="4" max="4" width="6" customWidth="1"/>
    <col min="5" max="5" width="14.4285714285714" customWidth="1"/>
    <col min="8" max="8" width="13" customWidth="1"/>
    <col min="9" max="9" width="13.4285714285714" customWidth="1"/>
    <col min="10" max="10" width="15.1428571428571" customWidth="1"/>
    <col min="11" max="11" width="11.8571428571429" customWidth="1"/>
  </cols>
  <sheetData>
    <row r="1" spans="1:10">
      <c r="A1" s="54" t="s">
        <v>89</v>
      </c>
      <c r="B1" s="54" t="s">
        <v>118</v>
      </c>
      <c r="C1" s="54" t="s">
        <v>119</v>
      </c>
      <c r="D1" s="54" t="s">
        <v>120</v>
      </c>
      <c r="E1" s="50" t="s">
        <v>121</v>
      </c>
      <c r="H1" s="55" t="s">
        <v>118</v>
      </c>
      <c r="I1" s="55" t="s">
        <v>118</v>
      </c>
      <c r="J1" s="55" t="s">
        <v>118</v>
      </c>
    </row>
    <row r="2" spans="1:10">
      <c r="A2" s="56">
        <v>43475</v>
      </c>
      <c r="B2" s="1" t="s">
        <v>122</v>
      </c>
      <c r="C2" s="1">
        <v>500</v>
      </c>
      <c r="D2" s="1">
        <v>450</v>
      </c>
      <c r="E2" s="50">
        <f>SUMPRODUCT(C2:C13,D2:D13)</f>
        <v>4942500</v>
      </c>
      <c r="H2" s="51" t="str">
        <f>INDEX($A$1:$D$13,ROW(),MATCH($H$1,$A$1:$D$1,0))</f>
        <v>SMPS</v>
      </c>
      <c r="I2" s="55" t="str">
        <f>INDEX($A$1:$D$13,0,MATCH($I$1,$A$1:$D$1,0))</f>
        <v>SMPS</v>
      </c>
      <c r="J2" s="55" t="str">
        <f>HLOOKUP($J$1,$A$1:$D$13,ROW(),0)</f>
        <v>SMPS</v>
      </c>
    </row>
    <row r="3" spans="1:10">
      <c r="A3" s="56">
        <v>43506</v>
      </c>
      <c r="B3" s="1" t="s">
        <v>123</v>
      </c>
      <c r="C3" s="1">
        <v>600</v>
      </c>
      <c r="D3" s="1">
        <v>950</v>
      </c>
      <c r="H3" s="51" t="str">
        <f t="shared" ref="H3:H13" si="0">INDEX($A$1:$D$13,ROW(),MATCH($H$1,$A$1:$D$1,0))</f>
        <v>DVD</v>
      </c>
      <c r="I3" s="55" t="str">
        <f t="shared" ref="I3:I13" si="1">INDEX($A$1:$D$13,0,MATCH($I$1,$A$1:$D$1,0))</f>
        <v>DVD</v>
      </c>
      <c r="J3" s="55" t="str">
        <f t="shared" ref="J3:J13" si="2">HLOOKUP($J$1,$A$1:$D$13,ROW(),0)</f>
        <v>DVD</v>
      </c>
    </row>
    <row r="4" spans="1:10">
      <c r="A4" s="56">
        <v>43534</v>
      </c>
      <c r="B4" s="1" t="s">
        <v>124</v>
      </c>
      <c r="C4" s="1">
        <v>450</v>
      </c>
      <c r="D4" s="1">
        <v>350</v>
      </c>
      <c r="H4" s="51" t="str">
        <f t="shared" si="0"/>
        <v>PENDRIVE</v>
      </c>
      <c r="I4" s="55" t="str">
        <f t="shared" si="1"/>
        <v>PENDRIVE</v>
      </c>
      <c r="J4" s="55" t="str">
        <f t="shared" si="2"/>
        <v>PENDRIVE</v>
      </c>
    </row>
    <row r="5" spans="1:10">
      <c r="A5" s="56">
        <v>43565</v>
      </c>
      <c r="B5" s="1" t="s">
        <v>125</v>
      </c>
      <c r="C5" s="1">
        <v>350</v>
      </c>
      <c r="D5" s="1">
        <v>350</v>
      </c>
      <c r="H5" s="51" t="str">
        <f t="shared" si="0"/>
        <v>KEYBOARD</v>
      </c>
      <c r="I5" s="55" t="str">
        <f t="shared" si="1"/>
        <v>KEYBOARD</v>
      </c>
      <c r="J5" s="55" t="str">
        <f t="shared" si="2"/>
        <v>KEYBOARD</v>
      </c>
    </row>
    <row r="6" spans="1:10">
      <c r="A6" s="56">
        <v>43595</v>
      </c>
      <c r="B6" s="1" t="s">
        <v>126</v>
      </c>
      <c r="C6" s="1">
        <v>650</v>
      </c>
      <c r="D6" s="1">
        <v>250</v>
      </c>
      <c r="H6" s="51" t="str">
        <f t="shared" si="0"/>
        <v>MOUSE</v>
      </c>
      <c r="I6" s="55" t="str">
        <f t="shared" si="1"/>
        <v>MOUSE</v>
      </c>
      <c r="J6" s="55" t="str">
        <f t="shared" si="2"/>
        <v>MOUSE</v>
      </c>
    </row>
    <row r="7" spans="1:10">
      <c r="A7" s="56">
        <v>43626</v>
      </c>
      <c r="B7" s="1" t="s">
        <v>127</v>
      </c>
      <c r="C7" s="1">
        <v>120</v>
      </c>
      <c r="D7" s="1">
        <v>850</v>
      </c>
      <c r="H7" s="51" t="str">
        <f t="shared" si="0"/>
        <v>SPEAKER</v>
      </c>
      <c r="I7" s="55" t="str">
        <f t="shared" si="1"/>
        <v>SPEAKER</v>
      </c>
      <c r="J7" s="55" t="str">
        <f t="shared" si="2"/>
        <v>SPEAKER</v>
      </c>
    </row>
    <row r="8" spans="1:10">
      <c r="A8" s="56">
        <v>43656</v>
      </c>
      <c r="B8" s="1" t="s">
        <v>128</v>
      </c>
      <c r="C8" s="1">
        <v>250</v>
      </c>
      <c r="D8" s="1">
        <v>3500</v>
      </c>
      <c r="H8" s="51" t="str">
        <f t="shared" si="0"/>
        <v>LED</v>
      </c>
      <c r="I8" s="55" t="str">
        <f t="shared" si="1"/>
        <v>LED</v>
      </c>
      <c r="J8" s="55" t="str">
        <f t="shared" si="2"/>
        <v>LED</v>
      </c>
    </row>
    <row r="9" spans="1:10">
      <c r="A9" s="56">
        <v>43687</v>
      </c>
      <c r="B9" s="1" t="s">
        <v>129</v>
      </c>
      <c r="C9" s="1">
        <v>150</v>
      </c>
      <c r="D9" s="1">
        <v>2500</v>
      </c>
      <c r="H9" s="51" t="str">
        <f t="shared" si="0"/>
        <v>LCD</v>
      </c>
      <c r="I9" s="55" t="str">
        <f t="shared" si="1"/>
        <v>LCD</v>
      </c>
      <c r="J9" s="55" t="str">
        <f t="shared" si="2"/>
        <v>LCD</v>
      </c>
    </row>
    <row r="10" spans="1:10">
      <c r="A10" s="56">
        <v>43718</v>
      </c>
      <c r="B10" s="1" t="s">
        <v>130</v>
      </c>
      <c r="C10" s="1">
        <v>250</v>
      </c>
      <c r="D10" s="1">
        <v>2500</v>
      </c>
      <c r="H10" s="51" t="str">
        <f t="shared" si="0"/>
        <v>HDD</v>
      </c>
      <c r="I10" s="55" t="str">
        <f t="shared" si="1"/>
        <v>HDD</v>
      </c>
      <c r="J10" s="55" t="str">
        <f t="shared" si="2"/>
        <v>HDD</v>
      </c>
    </row>
    <row r="11" spans="1:10">
      <c r="A11" s="56">
        <v>43748</v>
      </c>
      <c r="B11" s="1" t="s">
        <v>131</v>
      </c>
      <c r="C11" s="1">
        <v>360</v>
      </c>
      <c r="D11" s="1">
        <v>3500</v>
      </c>
      <c r="H11" s="51" t="str">
        <f t="shared" si="0"/>
        <v>CPU</v>
      </c>
      <c r="I11" s="55" t="str">
        <f t="shared" si="1"/>
        <v>CPU</v>
      </c>
      <c r="J11" s="55" t="str">
        <f t="shared" si="2"/>
        <v>CPU</v>
      </c>
    </row>
    <row r="12" spans="1:10">
      <c r="A12" s="56">
        <v>43779</v>
      </c>
      <c r="B12" s="1" t="s">
        <v>132</v>
      </c>
      <c r="C12" s="1">
        <v>120</v>
      </c>
      <c r="D12" s="1">
        <v>1800</v>
      </c>
      <c r="H12" s="51" t="str">
        <f t="shared" si="0"/>
        <v>RAM</v>
      </c>
      <c r="I12" s="55" t="str">
        <f t="shared" si="1"/>
        <v>RAM</v>
      </c>
      <c r="J12" s="55" t="str">
        <f t="shared" si="2"/>
        <v>RAM</v>
      </c>
    </row>
    <row r="13" spans="1:10">
      <c r="A13" s="56">
        <v>43809</v>
      </c>
      <c r="B13" s="1" t="s">
        <v>133</v>
      </c>
      <c r="C13" s="1">
        <v>210</v>
      </c>
      <c r="D13" s="1">
        <v>1200</v>
      </c>
      <c r="H13" s="51" t="str">
        <f t="shared" si="0"/>
        <v>CABINATE</v>
      </c>
      <c r="I13" s="55" t="str">
        <f t="shared" si="1"/>
        <v>CABINATE</v>
      </c>
      <c r="J13" s="55" t="str">
        <f t="shared" si="2"/>
        <v>CABINATE</v>
      </c>
    </row>
    <row r="14" spans="8:8">
      <c r="H14" s="57"/>
    </row>
    <row r="15" spans="8:8">
      <c r="H15" s="57"/>
    </row>
    <row r="16" spans="8:8">
      <c r="H16" s="57"/>
    </row>
    <row r="17" spans="8:8">
      <c r="H17" s="57"/>
    </row>
  </sheetData>
  <dataValidations count="1">
    <dataValidation type="list" allowBlank="1" showInputMessage="1" showErrorMessage="1" sqref="H1 I1 J1">
      <formula1>$A$1:$D$1</formula1>
    </dataValidation>
  </dataValidations>
  <pageMargins left="0.75" right="0.75" top="1" bottom="1" header="0.5" footer="0.5"/>
  <headerFooter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H13"/>
  <sheetViews>
    <sheetView topLeftCell="B1" workbookViewId="0">
      <selection activeCell="G2" sqref="G2"/>
    </sheetView>
  </sheetViews>
  <sheetFormatPr defaultColWidth="9" defaultRowHeight="15" outlineLevelCol="7"/>
  <cols>
    <col min="1" max="1" width="9" customWidth="1"/>
    <col min="2" max="2" width="19.4285714285714" customWidth="1"/>
    <col min="3" max="3" width="12.8571428571429" customWidth="1"/>
    <col min="4" max="4" width="14.2857142857143" customWidth="1"/>
    <col min="5" max="5" width="9.57142857142857" customWidth="1"/>
    <col min="6" max="8" width="7.14285714285714" customWidth="1"/>
    <col min="9" max="9" width="8.57142857142857" customWidth="1"/>
  </cols>
  <sheetData>
    <row r="1" ht="35" customHeight="1" spans="1:8">
      <c r="A1" s="31" t="s">
        <v>3</v>
      </c>
      <c r="B1" s="31" t="s">
        <v>4</v>
      </c>
      <c r="C1" s="31" t="s">
        <v>134</v>
      </c>
      <c r="D1" s="31" t="s">
        <v>135</v>
      </c>
      <c r="E1" s="52" t="s">
        <v>136</v>
      </c>
      <c r="F1" s="52" t="s">
        <v>137</v>
      </c>
      <c r="G1" s="52" t="s">
        <v>138</v>
      </c>
      <c r="H1" s="52" t="s">
        <v>139</v>
      </c>
    </row>
    <row r="2" spans="1:8">
      <c r="A2" s="53">
        <v>44197</v>
      </c>
      <c r="B2" s="33" t="s">
        <v>7</v>
      </c>
      <c r="C2" s="33" t="s">
        <v>140</v>
      </c>
      <c r="D2" s="33">
        <v>15000</v>
      </c>
      <c r="E2" s="33" t="str">
        <f>IF(D2&gt;=20000,"YES","NO")</f>
        <v>NO</v>
      </c>
      <c r="F2" s="33" t="str">
        <f>IF(AND(D2&gt;=20000,C2="MANAGER"),"YES","NO")</f>
        <v>NO</v>
      </c>
      <c r="G2" s="33" t="str">
        <f>IF(OR(D2&gt;=20000,C2="MANAGER"),"YES","OR")</f>
        <v>YES</v>
      </c>
      <c r="H2" s="33" t="str">
        <f>IF(C2="MANAGER","5000rs",IF(C2="SUPERVISOR",3000,IF(C2="CLERK",2500,2000)))</f>
        <v>5000rs</v>
      </c>
    </row>
    <row r="3" spans="1:8">
      <c r="A3" s="53">
        <v>44228</v>
      </c>
      <c r="B3" s="33" t="s">
        <v>9</v>
      </c>
      <c r="C3" s="33" t="s">
        <v>141</v>
      </c>
      <c r="D3" s="33">
        <v>1600</v>
      </c>
      <c r="E3" s="33" t="str">
        <f t="shared" ref="E3:E13" si="0">IF(D3&gt;=20000,"YES","NO")</f>
        <v>NO</v>
      </c>
      <c r="F3" s="33" t="str">
        <f t="shared" ref="F3:F13" si="1">IF(AND(D3&gt;=20000,C3="MANAGER"),"YES","NO")</f>
        <v>NO</v>
      </c>
      <c r="G3" s="33" t="str">
        <f t="shared" ref="G3:G13" si="2">IF(OR(D3&gt;=20000,C3="MANAGER"),"YES","OR")</f>
        <v>OR</v>
      </c>
      <c r="H3" s="33">
        <f t="shared" ref="H3:H13" si="3">IF(C3="MANAGER","5000rs",IF(C3="SUPERVISOR",3000,IF(C3="CLERK",2500,2000)))</f>
        <v>3000</v>
      </c>
    </row>
    <row r="4" spans="1:8">
      <c r="A4" s="53">
        <v>44228</v>
      </c>
      <c r="B4" s="33" t="s">
        <v>11</v>
      </c>
      <c r="C4" s="33" t="s">
        <v>140</v>
      </c>
      <c r="D4" s="33">
        <v>18000</v>
      </c>
      <c r="E4" s="33" t="str">
        <f t="shared" si="0"/>
        <v>NO</v>
      </c>
      <c r="F4" s="33" t="str">
        <f t="shared" si="1"/>
        <v>NO</v>
      </c>
      <c r="G4" s="33" t="str">
        <f t="shared" si="2"/>
        <v>YES</v>
      </c>
      <c r="H4" s="33" t="str">
        <f t="shared" si="3"/>
        <v>5000rs</v>
      </c>
    </row>
    <row r="5" spans="1:8">
      <c r="A5" s="53">
        <v>44256</v>
      </c>
      <c r="B5" s="33" t="s">
        <v>13</v>
      </c>
      <c r="C5" s="33" t="s">
        <v>142</v>
      </c>
      <c r="D5" s="33">
        <v>19000</v>
      </c>
      <c r="E5" s="33" t="str">
        <f t="shared" si="0"/>
        <v>NO</v>
      </c>
      <c r="F5" s="33" t="str">
        <f t="shared" si="1"/>
        <v>NO</v>
      </c>
      <c r="G5" s="33" t="str">
        <f t="shared" si="2"/>
        <v>OR</v>
      </c>
      <c r="H5" s="33">
        <f t="shared" si="3"/>
        <v>2000</v>
      </c>
    </row>
    <row r="6" spans="1:8">
      <c r="A6" s="53">
        <v>44256</v>
      </c>
      <c r="B6" s="33" t="s">
        <v>15</v>
      </c>
      <c r="C6" s="33" t="s">
        <v>143</v>
      </c>
      <c r="D6" s="33">
        <v>25000</v>
      </c>
      <c r="E6" s="33" t="str">
        <f t="shared" si="0"/>
        <v>YES</v>
      </c>
      <c r="F6" s="33" t="str">
        <f t="shared" si="1"/>
        <v>NO</v>
      </c>
      <c r="G6" s="33" t="str">
        <f t="shared" si="2"/>
        <v>YES</v>
      </c>
      <c r="H6" s="33">
        <f t="shared" si="3"/>
        <v>2500</v>
      </c>
    </row>
    <row r="7" spans="1:8">
      <c r="A7" s="53">
        <v>44256</v>
      </c>
      <c r="B7" s="33" t="s">
        <v>19</v>
      </c>
      <c r="C7" s="33" t="s">
        <v>140</v>
      </c>
      <c r="D7" s="33">
        <v>22000</v>
      </c>
      <c r="E7" s="33" t="str">
        <f t="shared" si="0"/>
        <v>YES</v>
      </c>
      <c r="F7" s="33" t="str">
        <f t="shared" si="1"/>
        <v>YES</v>
      </c>
      <c r="G7" s="33" t="str">
        <f t="shared" si="2"/>
        <v>YES</v>
      </c>
      <c r="H7" s="33" t="str">
        <f t="shared" si="3"/>
        <v>5000rs</v>
      </c>
    </row>
    <row r="8" spans="1:8">
      <c r="A8" s="53">
        <v>44287</v>
      </c>
      <c r="B8" s="33" t="s">
        <v>21</v>
      </c>
      <c r="C8" s="33" t="s">
        <v>141</v>
      </c>
      <c r="D8" s="33">
        <v>15000</v>
      </c>
      <c r="E8" s="33" t="str">
        <f t="shared" si="0"/>
        <v>NO</v>
      </c>
      <c r="F8" s="33" t="str">
        <f t="shared" si="1"/>
        <v>NO</v>
      </c>
      <c r="G8" s="33" t="str">
        <f t="shared" si="2"/>
        <v>OR</v>
      </c>
      <c r="H8" s="33">
        <f t="shared" si="3"/>
        <v>3000</v>
      </c>
    </row>
    <row r="9" spans="1:8">
      <c r="A9" s="53">
        <v>44287</v>
      </c>
      <c r="B9" s="33" t="s">
        <v>22</v>
      </c>
      <c r="C9" s="33" t="s">
        <v>140</v>
      </c>
      <c r="D9" s="33">
        <v>35000</v>
      </c>
      <c r="E9" s="33" t="str">
        <f t="shared" si="0"/>
        <v>YES</v>
      </c>
      <c r="F9" s="33" t="str">
        <f t="shared" si="1"/>
        <v>YES</v>
      </c>
      <c r="G9" s="33" t="str">
        <f t="shared" si="2"/>
        <v>YES</v>
      </c>
      <c r="H9" s="33" t="str">
        <f t="shared" si="3"/>
        <v>5000rs</v>
      </c>
    </row>
    <row r="10" spans="1:8">
      <c r="A10" s="53">
        <v>44317</v>
      </c>
      <c r="B10" s="33" t="s">
        <v>24</v>
      </c>
      <c r="C10" s="33" t="s">
        <v>143</v>
      </c>
      <c r="D10" s="33">
        <v>15000</v>
      </c>
      <c r="E10" s="33" t="str">
        <f t="shared" si="0"/>
        <v>NO</v>
      </c>
      <c r="F10" s="33" t="str">
        <f t="shared" si="1"/>
        <v>NO</v>
      </c>
      <c r="G10" s="33" t="str">
        <f t="shared" si="2"/>
        <v>OR</v>
      </c>
      <c r="H10" s="33">
        <f t="shared" si="3"/>
        <v>2500</v>
      </c>
    </row>
    <row r="11" spans="1:8">
      <c r="A11" s="53">
        <v>44348</v>
      </c>
      <c r="B11" s="33" t="s">
        <v>26</v>
      </c>
      <c r="C11" s="33" t="s">
        <v>143</v>
      </c>
      <c r="D11" s="33">
        <v>35000</v>
      </c>
      <c r="E11" s="33" t="str">
        <f t="shared" si="0"/>
        <v>YES</v>
      </c>
      <c r="F11" s="33" t="str">
        <f t="shared" si="1"/>
        <v>NO</v>
      </c>
      <c r="G11" s="33" t="str">
        <f t="shared" si="2"/>
        <v>YES</v>
      </c>
      <c r="H11" s="33">
        <f t="shared" si="3"/>
        <v>2500</v>
      </c>
    </row>
    <row r="12" spans="1:8">
      <c r="A12" s="53">
        <v>44378</v>
      </c>
      <c r="B12" s="33" t="s">
        <v>28</v>
      </c>
      <c r="C12" s="33" t="s">
        <v>140</v>
      </c>
      <c r="D12" s="33">
        <v>23000</v>
      </c>
      <c r="E12" s="33" t="str">
        <f t="shared" si="0"/>
        <v>YES</v>
      </c>
      <c r="F12" s="33" t="str">
        <f t="shared" si="1"/>
        <v>YES</v>
      </c>
      <c r="G12" s="33" t="str">
        <f t="shared" si="2"/>
        <v>YES</v>
      </c>
      <c r="H12" s="33" t="str">
        <f t="shared" si="3"/>
        <v>5000rs</v>
      </c>
    </row>
    <row r="13" spans="1:8">
      <c r="A13" s="53">
        <v>44378</v>
      </c>
      <c r="B13" s="33" t="s">
        <v>30</v>
      </c>
      <c r="C13" s="33" t="s">
        <v>143</v>
      </c>
      <c r="D13" s="33">
        <v>21000</v>
      </c>
      <c r="E13" s="33" t="str">
        <f t="shared" si="0"/>
        <v>YES</v>
      </c>
      <c r="F13" s="33" t="str">
        <f t="shared" si="1"/>
        <v>NO</v>
      </c>
      <c r="G13" s="33" t="str">
        <f t="shared" si="2"/>
        <v>YES</v>
      </c>
      <c r="H13" s="33">
        <f t="shared" si="3"/>
        <v>2500</v>
      </c>
    </row>
  </sheetData>
  <pageMargins left="0.75" right="0.75" top="1" bottom="1" header="0.5" footer="0.5"/>
  <headerFooter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AB21"/>
  <sheetViews>
    <sheetView topLeftCell="Q1" workbookViewId="0">
      <selection activeCell="S19" sqref="S19"/>
    </sheetView>
  </sheetViews>
  <sheetFormatPr defaultColWidth="9" defaultRowHeight="15"/>
  <cols>
    <col min="1" max="1" width="19.1428571428571" customWidth="1"/>
    <col min="5" max="5" width="22" customWidth="1"/>
    <col min="6" max="6" width="13.5714285714286" customWidth="1"/>
    <col min="9" max="9" width="22" customWidth="1"/>
    <col min="13" max="13" width="22" customWidth="1"/>
    <col min="14" max="14" width="15.7142857142857" customWidth="1"/>
    <col min="17" max="17" width="22.5714285714286" customWidth="1"/>
    <col min="18" max="18" width="13.5714285714286" customWidth="1"/>
    <col min="19" max="19" width="12.2857142857143" customWidth="1"/>
    <col min="21" max="21" width="21.8571428571429" customWidth="1"/>
    <col min="22" max="22" width="11" customWidth="1"/>
    <col min="23" max="23" width="12.4285714285714" customWidth="1"/>
    <col min="24" max="25" width="11" customWidth="1"/>
    <col min="26" max="26" width="10.4285714285714" customWidth="1"/>
    <col min="27" max="27" width="12.4285714285714" customWidth="1"/>
    <col min="28" max="28" width="11" customWidth="1"/>
  </cols>
  <sheetData>
    <row r="1" spans="17:28">
      <c r="Q1" s="1" t="s">
        <v>144</v>
      </c>
      <c r="R1" s="1" t="s">
        <v>145</v>
      </c>
      <c r="S1" s="1" t="s">
        <v>146</v>
      </c>
      <c r="U1" s="31" t="s">
        <v>147</v>
      </c>
      <c r="V1" s="31" t="s">
        <v>4</v>
      </c>
      <c r="W1" s="31" t="s">
        <v>148</v>
      </c>
      <c r="X1" s="31" t="s">
        <v>149</v>
      </c>
      <c r="Z1" s="31" t="s">
        <v>4</v>
      </c>
      <c r="AA1" s="31" t="s">
        <v>148</v>
      </c>
      <c r="AB1" s="31" t="s">
        <v>149</v>
      </c>
    </row>
    <row r="2" spans="1:28">
      <c r="A2" s="50" t="s">
        <v>150</v>
      </c>
      <c r="B2" t="s">
        <v>151</v>
      </c>
      <c r="C2" t="s">
        <v>152</v>
      </c>
      <c r="D2" t="s">
        <v>153</v>
      </c>
      <c r="E2" s="50" t="s">
        <v>150</v>
      </c>
      <c r="F2" t="s">
        <v>151</v>
      </c>
      <c r="G2" t="s">
        <v>154</v>
      </c>
      <c r="I2" s="50" t="s">
        <v>150</v>
      </c>
      <c r="J2" t="str">
        <f>LEFT(I2,4)</f>
        <v>CITY</v>
      </c>
      <c r="K2" t="str">
        <f>RIGHT(I2,7)</f>
        <v>PINCODE</v>
      </c>
      <c r="M2" s="1" t="s">
        <v>155</v>
      </c>
      <c r="N2" t="str">
        <f>LEFT(M2,LEN(M2)-6)</f>
        <v>MUMBAI4</v>
      </c>
      <c r="O2" t="str">
        <f>RIGHT(M2,6)</f>
        <v>000861</v>
      </c>
      <c r="Q2" s="1" t="s">
        <v>155</v>
      </c>
      <c r="R2" s="1" t="s">
        <v>156</v>
      </c>
      <c r="S2" s="1">
        <v>4000861</v>
      </c>
      <c r="U2" s="33" t="s">
        <v>157</v>
      </c>
      <c r="V2" s="33" t="str">
        <f>LEFT($U2,FIND(" ",$U2,1))</f>
        <v>fatima </v>
      </c>
      <c r="W2" s="33" t="str">
        <f>MID(U2,FIND(" ",U2)+1,FIND(" ",U2,FIND(" ",U2)+1)-1-FIND(" ",U2))</f>
        <v>SANA</v>
      </c>
      <c r="X2" s="33" t="str">
        <f>RIGHT(U2,LEN(U2)-FIND(" ",U2,FIND(" ",U2)+1))</f>
        <v>saikh</v>
      </c>
      <c r="Z2" s="33" t="s">
        <v>158</v>
      </c>
      <c r="AA2" s="33" t="s">
        <v>159</v>
      </c>
      <c r="AB2" s="33" t="s">
        <v>160</v>
      </c>
    </row>
    <row r="3" spans="1:28">
      <c r="A3" s="1" t="s">
        <v>161</v>
      </c>
      <c r="B3" t="str">
        <f>LEFT(A3,6)</f>
        <v>MUMBAI</v>
      </c>
      <c r="C3" t="str">
        <f>RIGHT(A3,6)</f>
        <v>400086</v>
      </c>
      <c r="D3" t="str">
        <f>MID(A3,4,7)</f>
        <v>BAI - 4</v>
      </c>
      <c r="E3" s="1" t="s">
        <v>161</v>
      </c>
      <c r="F3" t="str">
        <f>LEFT(E3,FIND(" ",E3,1)-1)</f>
        <v>MUMBAI</v>
      </c>
      <c r="G3">
        <f>FIND("-",E3,1)-2</f>
        <v>6</v>
      </c>
      <c r="I3" s="1" t="s">
        <v>162</v>
      </c>
      <c r="J3">
        <v>400086</v>
      </c>
      <c r="M3" s="1" t="s">
        <v>163</v>
      </c>
      <c r="N3" t="str">
        <f t="shared" ref="N3:N13" si="0">LEFT(M3,LEN(M3)-6)</f>
        <v>DELHI</v>
      </c>
      <c r="O3" t="str">
        <f t="shared" ref="O3:O13" si="1">RIGHT(M3,6)</f>
        <v>400087</v>
      </c>
      <c r="Q3" s="1" t="s">
        <v>163</v>
      </c>
      <c r="R3" s="51" t="s">
        <v>164</v>
      </c>
      <c r="S3" s="51">
        <v>400087</v>
      </c>
      <c r="U3" s="33" t="s">
        <v>165</v>
      </c>
      <c r="V3" s="33" t="str">
        <f t="shared" ref="V3:V21" si="2">LEFT($U3,FIND(" ",$U3,1))</f>
        <v>miraj </v>
      </c>
      <c r="W3" s="33" t="str">
        <f t="shared" ref="W3:W21" si="3">MID(U3,FIND(" ",U3)+1,FIND(" ",U3,FIND(" ",U3)+1)-1-FIND(" ",U3))</f>
        <v>BHANU</v>
      </c>
      <c r="X3" s="33" t="str">
        <f t="shared" ref="X3:X21" si="4">RIGHT(U3,LEN(U3)-FIND(" ",U3,FIND(" ",U3)+1))</f>
        <v>singh</v>
      </c>
      <c r="Z3" s="33" t="s">
        <v>166</v>
      </c>
      <c r="AA3" s="33" t="s">
        <v>167</v>
      </c>
      <c r="AB3" s="33" t="s">
        <v>168</v>
      </c>
    </row>
    <row r="4" spans="1:28">
      <c r="A4" s="1" t="s">
        <v>169</v>
      </c>
      <c r="B4" t="str">
        <f t="shared" ref="B4:B14" si="5">LEFT(A4,6)</f>
        <v>MUMBAI</v>
      </c>
      <c r="C4" t="str">
        <f t="shared" ref="C4:C14" si="6">RIGHT(A4,6)</f>
        <v>400087</v>
      </c>
      <c r="D4" t="str">
        <f>MID(A4,4,3)</f>
        <v>BAI</v>
      </c>
      <c r="E4" s="1" t="s">
        <v>170</v>
      </c>
      <c r="F4" t="str">
        <f t="shared" ref="F4:F14" si="7">LEFT(E4,FIND(" ",E4,1)-1)</f>
        <v>DELHI</v>
      </c>
      <c r="G4">
        <f t="shared" ref="G4:G14" si="8">FIND("-",E4,1)-2</f>
        <v>5</v>
      </c>
      <c r="I4" s="1" t="s">
        <v>171</v>
      </c>
      <c r="J4">
        <v>400087</v>
      </c>
      <c r="M4" s="1" t="s">
        <v>172</v>
      </c>
      <c r="N4" t="str">
        <f t="shared" si="0"/>
        <v>PUNE4</v>
      </c>
      <c r="O4" t="str">
        <f t="shared" si="1"/>
        <v>000882</v>
      </c>
      <c r="Q4" s="1" t="s">
        <v>172</v>
      </c>
      <c r="R4" s="51" t="s">
        <v>173</v>
      </c>
      <c r="S4" s="51">
        <v>4000882</v>
      </c>
      <c r="U4" s="33" t="s">
        <v>174</v>
      </c>
      <c r="V4" s="33" t="str">
        <f t="shared" si="2"/>
        <v>devdutt </v>
      </c>
      <c r="W4" s="33" t="str">
        <f t="shared" si="3"/>
        <v>LAL</v>
      </c>
      <c r="X4" s="33" t="str">
        <f t="shared" si="4"/>
        <v>sharma</v>
      </c>
      <c r="Z4" s="33" t="s">
        <v>175</v>
      </c>
      <c r="AA4" s="33" t="s">
        <v>176</v>
      </c>
      <c r="AB4" s="33" t="s">
        <v>177</v>
      </c>
    </row>
    <row r="5" spans="1:28">
      <c r="A5" s="1" t="s">
        <v>178</v>
      </c>
      <c r="B5" t="str">
        <f t="shared" si="5"/>
        <v>MUMBAI</v>
      </c>
      <c r="C5" t="str">
        <f t="shared" si="6"/>
        <v>400088</v>
      </c>
      <c r="D5" t="str">
        <f t="shared" ref="D4:D14" si="9">MID(A5,4,3)</f>
        <v>BAI</v>
      </c>
      <c r="E5" s="1" t="s">
        <v>179</v>
      </c>
      <c r="F5" t="str">
        <f t="shared" si="7"/>
        <v>PUNE</v>
      </c>
      <c r="G5">
        <f t="shared" si="8"/>
        <v>4</v>
      </c>
      <c r="I5" s="1" t="s">
        <v>180</v>
      </c>
      <c r="J5">
        <v>400088</v>
      </c>
      <c r="M5" s="1" t="s">
        <v>181</v>
      </c>
      <c r="N5" t="str">
        <f t="shared" si="0"/>
        <v>CHENNAI40</v>
      </c>
      <c r="O5" t="str">
        <f t="shared" si="1"/>
        <v>008947</v>
      </c>
      <c r="Q5" s="1" t="s">
        <v>181</v>
      </c>
      <c r="R5" s="51" t="s">
        <v>182</v>
      </c>
      <c r="S5" s="51">
        <v>40008947</v>
      </c>
      <c r="U5" s="33" t="s">
        <v>183</v>
      </c>
      <c r="V5" s="33" t="str">
        <f t="shared" si="2"/>
        <v>pratik </v>
      </c>
      <c r="W5" s="33" t="str">
        <f t="shared" si="3"/>
        <v>K</v>
      </c>
      <c r="X5" s="33" t="str">
        <f t="shared" si="4"/>
        <v>nandi</v>
      </c>
      <c r="Z5" s="33" t="s">
        <v>184</v>
      </c>
      <c r="AA5" s="33" t="s">
        <v>185</v>
      </c>
      <c r="AB5" s="33" t="s">
        <v>186</v>
      </c>
    </row>
    <row r="6" spans="1:28">
      <c r="A6" s="1" t="s">
        <v>187</v>
      </c>
      <c r="B6" t="str">
        <f t="shared" si="5"/>
        <v>MUMBAI</v>
      </c>
      <c r="C6" t="str">
        <f t="shared" si="6"/>
        <v>400089</v>
      </c>
      <c r="D6" t="str">
        <f t="shared" si="9"/>
        <v>BAI</v>
      </c>
      <c r="E6" s="1" t="s">
        <v>188</v>
      </c>
      <c r="F6" t="str">
        <f t="shared" si="7"/>
        <v>CHENNAI</v>
      </c>
      <c r="G6">
        <f t="shared" si="8"/>
        <v>7</v>
      </c>
      <c r="I6" s="1" t="s">
        <v>189</v>
      </c>
      <c r="J6">
        <v>400089</v>
      </c>
      <c r="M6" s="1" t="s">
        <v>190</v>
      </c>
      <c r="N6" t="str">
        <f t="shared" si="0"/>
        <v>ALHABAD</v>
      </c>
      <c r="O6" t="str">
        <f t="shared" si="1"/>
        <v>400090</v>
      </c>
      <c r="Q6" s="1" t="s">
        <v>190</v>
      </c>
      <c r="R6" s="51" t="s">
        <v>191</v>
      </c>
      <c r="S6" s="51">
        <v>400090</v>
      </c>
      <c r="U6" s="33" t="s">
        <v>192</v>
      </c>
      <c r="V6" s="33" t="str">
        <f t="shared" si="2"/>
        <v>bhagvan </v>
      </c>
      <c r="W6" s="33" t="str">
        <f t="shared" si="3"/>
        <v>DAS</v>
      </c>
      <c r="X6" s="33" t="str">
        <f t="shared" si="4"/>
        <v>kulkarni</v>
      </c>
      <c r="Z6" s="33" t="s">
        <v>193</v>
      </c>
      <c r="AA6" s="33" t="s">
        <v>194</v>
      </c>
      <c r="AB6" s="33" t="s">
        <v>195</v>
      </c>
    </row>
    <row r="7" spans="1:28">
      <c r="A7" s="1" t="s">
        <v>196</v>
      </c>
      <c r="B7" t="str">
        <f t="shared" si="5"/>
        <v>MUMBAI</v>
      </c>
      <c r="C7" t="str">
        <f t="shared" si="6"/>
        <v>400090</v>
      </c>
      <c r="D7" t="str">
        <f t="shared" si="9"/>
        <v>BAI</v>
      </c>
      <c r="E7" s="1" t="s">
        <v>197</v>
      </c>
      <c r="F7" t="str">
        <f t="shared" si="7"/>
        <v>ALHABAD</v>
      </c>
      <c r="G7">
        <f t="shared" si="8"/>
        <v>7</v>
      </c>
      <c r="I7" s="1" t="s">
        <v>198</v>
      </c>
      <c r="J7">
        <v>400090</v>
      </c>
      <c r="M7" s="1" t="s">
        <v>199</v>
      </c>
      <c r="N7" t="str">
        <f t="shared" si="0"/>
        <v>SURAT4</v>
      </c>
      <c r="O7" t="str">
        <f t="shared" si="1"/>
        <v>000919</v>
      </c>
      <c r="Q7" s="1" t="s">
        <v>199</v>
      </c>
      <c r="R7" s="51" t="s">
        <v>200</v>
      </c>
      <c r="S7" s="51">
        <v>4000919</v>
      </c>
      <c r="U7" s="33" t="s">
        <v>201</v>
      </c>
      <c r="V7" s="33" t="str">
        <f t="shared" si="2"/>
        <v>ravi </v>
      </c>
      <c r="W7" s="33" t="str">
        <f t="shared" si="3"/>
        <v>RAM</v>
      </c>
      <c r="X7" s="33" t="str">
        <f t="shared" si="4"/>
        <v>sharma</v>
      </c>
      <c r="Z7" s="33" t="s">
        <v>202</v>
      </c>
      <c r="AA7" s="33" t="s">
        <v>132</v>
      </c>
      <c r="AB7" s="33" t="s">
        <v>177</v>
      </c>
    </row>
    <row r="8" spans="1:28">
      <c r="A8" s="1" t="s">
        <v>203</v>
      </c>
      <c r="B8" t="str">
        <f t="shared" si="5"/>
        <v>MUMBAI</v>
      </c>
      <c r="C8" t="str">
        <f t="shared" si="6"/>
        <v>400091</v>
      </c>
      <c r="D8" t="str">
        <f t="shared" si="9"/>
        <v>BAI</v>
      </c>
      <c r="E8" s="1" t="s">
        <v>204</v>
      </c>
      <c r="F8" t="str">
        <f t="shared" si="7"/>
        <v>SURAT</v>
      </c>
      <c r="G8">
        <f t="shared" si="8"/>
        <v>5</v>
      </c>
      <c r="I8" s="1" t="s">
        <v>205</v>
      </c>
      <c r="J8">
        <v>400091</v>
      </c>
      <c r="M8" s="1" t="s">
        <v>206</v>
      </c>
      <c r="N8" t="str">
        <f t="shared" si="0"/>
        <v>AHMEDABAD40</v>
      </c>
      <c r="O8" t="str">
        <f t="shared" si="1"/>
        <v>009232</v>
      </c>
      <c r="Q8" s="1" t="s">
        <v>206</v>
      </c>
      <c r="R8" s="51" t="s">
        <v>207</v>
      </c>
      <c r="S8" s="51">
        <v>40009232</v>
      </c>
      <c r="U8" s="33" t="s">
        <v>208</v>
      </c>
      <c r="V8" s="33" t="str">
        <f t="shared" si="2"/>
        <v>neel </v>
      </c>
      <c r="W8" s="33" t="str">
        <f t="shared" si="3"/>
        <v>JYOT</v>
      </c>
      <c r="X8" s="33" t="str">
        <f t="shared" si="4"/>
        <v>kothari</v>
      </c>
      <c r="Z8" s="33" t="s">
        <v>209</v>
      </c>
      <c r="AA8" s="33" t="s">
        <v>210</v>
      </c>
      <c r="AB8" s="33" t="s">
        <v>211</v>
      </c>
    </row>
    <row r="9" spans="1:28">
      <c r="A9" s="1" t="s">
        <v>212</v>
      </c>
      <c r="B9" t="str">
        <f t="shared" si="5"/>
        <v>MUMBAI</v>
      </c>
      <c r="C9" t="str">
        <f t="shared" si="6"/>
        <v>400092</v>
      </c>
      <c r="D9" t="str">
        <f t="shared" si="9"/>
        <v>BAI</v>
      </c>
      <c r="E9" s="1" t="s">
        <v>213</v>
      </c>
      <c r="F9" t="str">
        <f t="shared" si="7"/>
        <v>AHMEDABAD</v>
      </c>
      <c r="G9">
        <f t="shared" si="8"/>
        <v>9</v>
      </c>
      <c r="I9" s="1" t="s">
        <v>214</v>
      </c>
      <c r="J9">
        <v>400092</v>
      </c>
      <c r="M9" s="1" t="s">
        <v>215</v>
      </c>
      <c r="N9" t="str">
        <f t="shared" si="0"/>
        <v>PANJI</v>
      </c>
      <c r="O9" t="str">
        <f t="shared" si="1"/>
        <v>400093</v>
      </c>
      <c r="Q9" s="1" t="s">
        <v>215</v>
      </c>
      <c r="R9" s="51" t="s">
        <v>216</v>
      </c>
      <c r="S9" s="51">
        <v>400093</v>
      </c>
      <c r="U9" s="33" t="s">
        <v>217</v>
      </c>
      <c r="V9" s="33" t="str">
        <f t="shared" si="2"/>
        <v>reshma </v>
      </c>
      <c r="W9" s="33" t="str">
        <f t="shared" si="3"/>
        <v>M</v>
      </c>
      <c r="X9" s="33" t="str">
        <f t="shared" si="4"/>
        <v>singh</v>
      </c>
      <c r="Z9" s="33" t="s">
        <v>218</v>
      </c>
      <c r="AA9" s="33" t="s">
        <v>110</v>
      </c>
      <c r="AB9" s="33" t="s">
        <v>168</v>
      </c>
    </row>
    <row r="10" spans="1:28">
      <c r="A10" s="1" t="s">
        <v>219</v>
      </c>
      <c r="B10" t="str">
        <f t="shared" si="5"/>
        <v>MUMBAI</v>
      </c>
      <c r="C10" t="str">
        <f t="shared" si="6"/>
        <v>400093</v>
      </c>
      <c r="D10" t="str">
        <f t="shared" si="9"/>
        <v>BAI</v>
      </c>
      <c r="E10" s="1" t="s">
        <v>220</v>
      </c>
      <c r="F10" t="str">
        <f t="shared" si="7"/>
        <v>PANJI</v>
      </c>
      <c r="G10">
        <f t="shared" si="8"/>
        <v>5</v>
      </c>
      <c r="I10" s="1" t="s">
        <v>221</v>
      </c>
      <c r="J10">
        <v>400093</v>
      </c>
      <c r="M10" s="1" t="s">
        <v>222</v>
      </c>
      <c r="N10" t="str">
        <f t="shared" si="0"/>
        <v>BHOPAL4</v>
      </c>
      <c r="O10" t="str">
        <f t="shared" si="1"/>
        <v>000944</v>
      </c>
      <c r="Q10" s="1" t="s">
        <v>222</v>
      </c>
      <c r="R10" s="51" t="s">
        <v>223</v>
      </c>
      <c r="S10" s="51">
        <v>4000944</v>
      </c>
      <c r="U10" s="33" t="s">
        <v>224</v>
      </c>
      <c r="V10" s="33" t="str">
        <f t="shared" si="2"/>
        <v>shivani </v>
      </c>
      <c r="W10" s="33" t="str">
        <f t="shared" si="3"/>
        <v>D</v>
      </c>
      <c r="X10" s="33" t="str">
        <f t="shared" si="4"/>
        <v>patil</v>
      </c>
      <c r="Z10" s="33" t="s">
        <v>225</v>
      </c>
      <c r="AA10" s="33" t="s">
        <v>226</v>
      </c>
      <c r="AB10" s="33" t="s">
        <v>227</v>
      </c>
    </row>
    <row r="11" spans="1:28">
      <c r="A11" s="1" t="s">
        <v>228</v>
      </c>
      <c r="B11" t="str">
        <f t="shared" si="5"/>
        <v>MUMBAI</v>
      </c>
      <c r="C11" t="str">
        <f t="shared" si="6"/>
        <v>400094</v>
      </c>
      <c r="D11" t="str">
        <f t="shared" si="9"/>
        <v>BAI</v>
      </c>
      <c r="E11" s="1" t="s">
        <v>229</v>
      </c>
      <c r="F11" t="str">
        <f t="shared" si="7"/>
        <v>BHOPAL</v>
      </c>
      <c r="G11">
        <f t="shared" si="8"/>
        <v>6</v>
      </c>
      <c r="I11" s="1" t="s">
        <v>230</v>
      </c>
      <c r="J11">
        <v>400094</v>
      </c>
      <c r="M11" s="1" t="s">
        <v>231</v>
      </c>
      <c r="N11" t="str">
        <f t="shared" si="0"/>
        <v>RANCHI4</v>
      </c>
      <c r="O11" t="str">
        <f t="shared" si="1"/>
        <v>000958</v>
      </c>
      <c r="Q11" s="1" t="s">
        <v>231</v>
      </c>
      <c r="R11" s="51" t="s">
        <v>232</v>
      </c>
      <c r="S11" s="51">
        <v>4000958</v>
      </c>
      <c r="U11" s="33" t="s">
        <v>233</v>
      </c>
      <c r="V11" s="33" t="str">
        <f t="shared" si="2"/>
        <v>ranjit </v>
      </c>
      <c r="W11" s="33" t="str">
        <f t="shared" si="3"/>
        <v>GOL</v>
      </c>
      <c r="X11" s="33" t="str">
        <f t="shared" si="4"/>
        <v>bali</v>
      </c>
      <c r="Z11" s="33" t="s">
        <v>234</v>
      </c>
      <c r="AA11" s="33" t="s">
        <v>235</v>
      </c>
      <c r="AB11" s="33" t="s">
        <v>236</v>
      </c>
    </row>
    <row r="12" spans="1:28">
      <c r="A12" s="1" t="s">
        <v>237</v>
      </c>
      <c r="B12" t="str">
        <f t="shared" si="5"/>
        <v>MUMBAI</v>
      </c>
      <c r="C12" t="str">
        <f t="shared" si="6"/>
        <v>400095</v>
      </c>
      <c r="D12" t="str">
        <f t="shared" si="9"/>
        <v>BAI</v>
      </c>
      <c r="E12" s="1" t="s">
        <v>238</v>
      </c>
      <c r="F12" t="str">
        <f t="shared" si="7"/>
        <v>RANCHI</v>
      </c>
      <c r="G12">
        <f t="shared" si="8"/>
        <v>6</v>
      </c>
      <c r="I12" s="1" t="s">
        <v>239</v>
      </c>
      <c r="J12">
        <v>400095</v>
      </c>
      <c r="M12" s="1" t="s">
        <v>240</v>
      </c>
      <c r="N12" t="str">
        <f t="shared" si="0"/>
        <v>AMRITSAR</v>
      </c>
      <c r="O12" t="str">
        <f t="shared" si="1"/>
        <v>400096</v>
      </c>
      <c r="Q12" s="1" t="s">
        <v>240</v>
      </c>
      <c r="R12" s="51" t="s">
        <v>241</v>
      </c>
      <c r="S12" s="51">
        <v>400096</v>
      </c>
      <c r="U12" s="33" t="s">
        <v>242</v>
      </c>
      <c r="V12" s="33" t="str">
        <f t="shared" si="2"/>
        <v>vijay </v>
      </c>
      <c r="W12" s="33" t="str">
        <f t="shared" si="3"/>
        <v>VELU</v>
      </c>
      <c r="X12" s="33" t="str">
        <f t="shared" si="4"/>
        <v>iyer</v>
      </c>
      <c r="Z12" s="33" t="s">
        <v>243</v>
      </c>
      <c r="AA12" s="33" t="s">
        <v>244</v>
      </c>
      <c r="AB12" s="33" t="s">
        <v>245</v>
      </c>
    </row>
    <row r="13" spans="1:28">
      <c r="A13" s="1" t="s">
        <v>246</v>
      </c>
      <c r="B13" t="str">
        <f t="shared" si="5"/>
        <v>MUMBAI</v>
      </c>
      <c r="C13" t="str">
        <f t="shared" si="6"/>
        <v>400096</v>
      </c>
      <c r="D13" t="str">
        <f t="shared" si="9"/>
        <v>BAI</v>
      </c>
      <c r="E13" s="1" t="s">
        <v>247</v>
      </c>
      <c r="F13" t="str">
        <f t="shared" si="7"/>
        <v>AMRITSAR</v>
      </c>
      <c r="G13">
        <f t="shared" si="8"/>
        <v>8</v>
      </c>
      <c r="I13" s="1" t="s">
        <v>248</v>
      </c>
      <c r="J13">
        <v>400096</v>
      </c>
      <c r="M13" s="1" t="s">
        <v>249</v>
      </c>
      <c r="N13" t="str">
        <f t="shared" si="0"/>
        <v>KOLKATA40</v>
      </c>
      <c r="O13" t="str">
        <f t="shared" si="1"/>
        <v>009790</v>
      </c>
      <c r="Q13" s="1" t="s">
        <v>249</v>
      </c>
      <c r="R13" s="51" t="s">
        <v>250</v>
      </c>
      <c r="S13" s="51">
        <v>40009790</v>
      </c>
      <c r="U13" s="33" t="s">
        <v>251</v>
      </c>
      <c r="V13" s="33" t="str">
        <f t="shared" si="2"/>
        <v>ramanand </v>
      </c>
      <c r="W13" s="33" t="str">
        <f t="shared" si="3"/>
        <v>P</v>
      </c>
      <c r="X13" s="33" t="str">
        <f t="shared" si="4"/>
        <v>pandey</v>
      </c>
      <c r="Z13" s="33" t="s">
        <v>252</v>
      </c>
      <c r="AA13" s="33" t="s">
        <v>253</v>
      </c>
      <c r="AB13" s="33" t="s">
        <v>254</v>
      </c>
    </row>
    <row r="14" spans="1:28">
      <c r="A14" s="1" t="s">
        <v>255</v>
      </c>
      <c r="B14" t="str">
        <f t="shared" si="5"/>
        <v>MUMBAI</v>
      </c>
      <c r="C14" t="str">
        <f t="shared" si="6"/>
        <v>400097</v>
      </c>
      <c r="D14" t="str">
        <f t="shared" si="9"/>
        <v>BAI</v>
      </c>
      <c r="E14" s="1" t="s">
        <v>256</v>
      </c>
      <c r="F14" t="str">
        <f t="shared" si="7"/>
        <v>KOLKATA</v>
      </c>
      <c r="G14">
        <f t="shared" si="8"/>
        <v>7</v>
      </c>
      <c r="I14" s="1" t="s">
        <v>257</v>
      </c>
      <c r="J14">
        <v>400097</v>
      </c>
      <c r="U14" s="33" t="s">
        <v>258</v>
      </c>
      <c r="V14" s="33" t="str">
        <f t="shared" si="2"/>
        <v>mohanlal </v>
      </c>
      <c r="W14" s="33" t="str">
        <f t="shared" si="3"/>
        <v>H</v>
      </c>
      <c r="X14" s="33" t="str">
        <f t="shared" si="4"/>
        <v>tripathi</v>
      </c>
      <c r="Z14" s="33" t="s">
        <v>259</v>
      </c>
      <c r="AA14" s="33" t="s">
        <v>260</v>
      </c>
      <c r="AB14" s="33" t="s">
        <v>261</v>
      </c>
    </row>
    <row r="15" spans="21:28">
      <c r="U15" s="33" t="s">
        <v>262</v>
      </c>
      <c r="V15" s="33" t="str">
        <f t="shared" si="2"/>
        <v>aakansha </v>
      </c>
      <c r="W15" s="33" t="str">
        <f t="shared" si="3"/>
        <v>L</v>
      </c>
      <c r="X15" s="33" t="str">
        <f t="shared" si="4"/>
        <v>shrivastav</v>
      </c>
      <c r="Z15" s="33" t="s">
        <v>263</v>
      </c>
      <c r="AA15" s="33" t="s">
        <v>264</v>
      </c>
      <c r="AB15" s="33" t="s">
        <v>265</v>
      </c>
    </row>
    <row r="16" spans="21:28">
      <c r="U16" s="33" t="s">
        <v>266</v>
      </c>
      <c r="V16" s="33" t="str">
        <f t="shared" si="2"/>
        <v>anil </v>
      </c>
      <c r="W16" s="33" t="str">
        <f t="shared" si="3"/>
        <v>RAO</v>
      </c>
      <c r="X16" s="33" t="str">
        <f t="shared" si="4"/>
        <v>deshmukh</v>
      </c>
      <c r="Z16" s="33" t="s">
        <v>267</v>
      </c>
      <c r="AA16" s="33" t="s">
        <v>268</v>
      </c>
      <c r="AB16" s="33" t="s">
        <v>269</v>
      </c>
    </row>
    <row r="17" spans="21:28">
      <c r="U17" s="33" t="s">
        <v>270</v>
      </c>
      <c r="V17" s="33" t="str">
        <f t="shared" si="2"/>
        <v>ravi </v>
      </c>
      <c r="W17" s="33" t="str">
        <f t="shared" si="3"/>
        <v>SHYAM</v>
      </c>
      <c r="X17" s="33" t="str">
        <f t="shared" si="4"/>
        <v>narayan</v>
      </c>
      <c r="Z17" s="33" t="s">
        <v>202</v>
      </c>
      <c r="AA17" s="33" t="s">
        <v>271</v>
      </c>
      <c r="AB17" s="33" t="s">
        <v>272</v>
      </c>
    </row>
    <row r="18" spans="21:28">
      <c r="U18" s="33" t="s">
        <v>273</v>
      </c>
      <c r="V18" s="33" t="str">
        <f t="shared" si="2"/>
        <v>kesari </v>
      </c>
      <c r="W18" s="33" t="str">
        <f t="shared" si="3"/>
        <v>lal</v>
      </c>
      <c r="X18" s="33" t="str">
        <f t="shared" si="4"/>
        <v>YADAV</v>
      </c>
      <c r="Z18" s="33" t="s">
        <v>274</v>
      </c>
      <c r="AA18" s="33" t="s">
        <v>275</v>
      </c>
      <c r="AB18" s="33" t="s">
        <v>276</v>
      </c>
    </row>
    <row r="19" spans="21:28">
      <c r="U19" s="33" t="s">
        <v>277</v>
      </c>
      <c r="V19" s="33" t="str">
        <f t="shared" si="2"/>
        <v>chandan </v>
      </c>
      <c r="W19" s="33" t="str">
        <f t="shared" si="3"/>
        <v>DEV</v>
      </c>
      <c r="X19" s="33" t="str">
        <f t="shared" si="4"/>
        <v>gupta</v>
      </c>
      <c r="Z19" s="33" t="s">
        <v>278</v>
      </c>
      <c r="AA19" s="33" t="s">
        <v>279</v>
      </c>
      <c r="AB19" s="33" t="s">
        <v>280</v>
      </c>
    </row>
    <row r="20" spans="21:28">
      <c r="U20" s="33" t="s">
        <v>281</v>
      </c>
      <c r="V20" s="33" t="str">
        <f t="shared" si="2"/>
        <v>manvi </v>
      </c>
      <c r="W20" s="33" t="str">
        <f t="shared" si="3"/>
        <v>DEVI</v>
      </c>
      <c r="X20" s="33" t="str">
        <f t="shared" si="4"/>
        <v>chaurasia</v>
      </c>
      <c r="Z20" s="33" t="s">
        <v>282</v>
      </c>
      <c r="AA20" s="33" t="s">
        <v>283</v>
      </c>
      <c r="AB20" s="33" t="s">
        <v>284</v>
      </c>
    </row>
    <row r="21" spans="21:28">
      <c r="U21" s="33" t="s">
        <v>285</v>
      </c>
      <c r="V21" s="33" t="str">
        <f t="shared" si="2"/>
        <v>rajlaxmi </v>
      </c>
      <c r="W21" s="33" t="str">
        <f t="shared" si="3"/>
        <v>V</v>
      </c>
      <c r="X21" s="33" t="str">
        <f t="shared" si="4"/>
        <v>reddy</v>
      </c>
      <c r="Z21" s="33" t="s">
        <v>286</v>
      </c>
      <c r="AA21" s="33" t="s">
        <v>287</v>
      </c>
      <c r="AB21" s="33" t="s">
        <v>288</v>
      </c>
    </row>
  </sheetData>
  <pageMargins left="0.75" right="0.75" top="1" bottom="1" header="0.5" footer="0.5"/>
  <headerFooter/>
</worksheet>
</file>

<file path=xl/worksheets/sheet1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6"/>
  <sheetViews>
    <sheetView workbookViewId="0">
      <selection activeCell="C2" sqref="C2"/>
    </sheetView>
  </sheetViews>
  <sheetFormatPr defaultColWidth="9" defaultRowHeight="15" outlineLevelRow="5" outlineLevelCol="2"/>
  <cols>
    <col min="1" max="1" width="14.1428571428571" customWidth="1"/>
    <col min="2" max="2" width="12.7142857142857" customWidth="1"/>
    <col min="3" max="3" width="6" customWidth="1"/>
  </cols>
  <sheetData>
    <row r="1" spans="1:3">
      <c r="A1" s="49" t="s">
        <v>289</v>
      </c>
      <c r="B1" s="49" t="s">
        <v>290</v>
      </c>
      <c r="C1" s="49" t="s">
        <v>291</v>
      </c>
    </row>
    <row r="2" spans="1:3">
      <c r="A2" s="3" t="s">
        <v>292</v>
      </c>
      <c r="B2" s="3">
        <v>3</v>
      </c>
      <c r="C2" s="3" t="str">
        <f>REPT("*",B2)</f>
        <v>***</v>
      </c>
    </row>
    <row r="3" spans="1:3">
      <c r="A3" s="3" t="s">
        <v>293</v>
      </c>
      <c r="B3" s="3">
        <v>4</v>
      </c>
      <c r="C3" s="3" t="str">
        <f>REPT("*",B3)</f>
        <v>****</v>
      </c>
    </row>
    <row r="4" spans="1:3">
      <c r="A4" s="3" t="s">
        <v>294</v>
      </c>
      <c r="B4" s="3">
        <v>3</v>
      </c>
      <c r="C4" s="3" t="str">
        <f>REPT("*",B4)</f>
        <v>***</v>
      </c>
    </row>
    <row r="5" spans="1:3">
      <c r="A5" s="3" t="s">
        <v>295</v>
      </c>
      <c r="B5" s="3">
        <v>2</v>
      </c>
      <c r="C5" s="3" t="str">
        <f>REPT("*",B5)</f>
        <v>**</v>
      </c>
    </row>
    <row r="6" spans="1:3">
      <c r="A6" s="3" t="s">
        <v>296</v>
      </c>
      <c r="B6" s="3">
        <v>1</v>
      </c>
      <c r="C6" s="3" t="str">
        <f>REPT("*",B6)</f>
        <v>*</v>
      </c>
    </row>
  </sheetData>
  <pageMargins left="0.75" right="0.75" top="1" bottom="1" header="0.5" footer="0.5"/>
  <headerFooter/>
</worksheet>
</file>

<file path=xl/worksheets/sheet1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5"/>
  <sheetViews>
    <sheetView workbookViewId="0">
      <selection activeCell="B2" sqref="B2"/>
    </sheetView>
  </sheetViews>
  <sheetFormatPr defaultColWidth="9" defaultRowHeight="15" outlineLevelRow="4" outlineLevelCol="1"/>
  <cols>
    <col min="1" max="1" width="15.4285714285714" customWidth="1"/>
    <col min="2" max="2" width="17.5714285714286" customWidth="1"/>
  </cols>
  <sheetData>
    <row r="1" spans="1:2">
      <c r="A1" s="48" t="s">
        <v>297</v>
      </c>
      <c r="B1" s="48" t="s">
        <v>298</v>
      </c>
    </row>
    <row r="2" spans="1:2">
      <c r="A2" s="1" t="s">
        <v>299</v>
      </c>
      <c r="B2" s="1" t="str">
        <f>SUBSTITUTE(A2,"/","")</f>
        <v>9812345678</v>
      </c>
    </row>
    <row r="3" spans="1:2">
      <c r="A3" s="1" t="s">
        <v>300</v>
      </c>
      <c r="B3" s="1" t="str">
        <f>SUBSTITUTE(A3,",","-")</f>
        <v>MUMBAI- 400086</v>
      </c>
    </row>
    <row r="4" spans="1:2">
      <c r="A4" s="1" t="s">
        <v>301</v>
      </c>
      <c r="B4" s="1" t="str">
        <f>SUBSTITUTE(A4,"/","")</f>
        <v>9812121212</v>
      </c>
    </row>
    <row r="5" spans="1:2">
      <c r="A5" s="1" t="s">
        <v>302</v>
      </c>
      <c r="B5" s="1" t="str">
        <f>SUBSTITUTE(A5,",","-")</f>
        <v>DELHI-400001</v>
      </c>
    </row>
  </sheetData>
  <pageMargins left="0.75" right="0.75" top="1" bottom="1" header="0.5" footer="0.5"/>
  <headerFooter/>
</worksheet>
</file>

<file path=xl/worksheets/sheet1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O17"/>
  <sheetViews>
    <sheetView zoomScale="120" zoomScaleNormal="120" topLeftCell="D1" workbookViewId="0">
      <selection activeCell="G16" sqref="G16"/>
    </sheetView>
  </sheetViews>
  <sheetFormatPr defaultColWidth="9" defaultRowHeight="15"/>
  <cols>
    <col min="1" max="1" width="11.7142857142857" customWidth="1"/>
    <col min="2" max="2" width="16.1428571428571" customWidth="1"/>
    <col min="3" max="3" width="12.5714285714286"/>
    <col min="4" max="4" width="9.42857142857143" customWidth="1"/>
    <col min="5" max="5" width="24.2857142857143" customWidth="1"/>
    <col min="7" max="7" width="14"/>
    <col min="8" max="8" width="12.8571428571429"/>
    <col min="9" max="9" width="11.7142857142857"/>
    <col min="11" max="11" width="15.7142857142857" customWidth="1"/>
    <col min="12" max="12" width="12.4285714285714" customWidth="1"/>
    <col min="14" max="14" width="14.7142857142857" customWidth="1"/>
    <col min="15" max="15" width="12.8571428571429" customWidth="1"/>
  </cols>
  <sheetData>
    <row r="1" spans="1:15">
      <c r="A1" s="35" t="s">
        <v>303</v>
      </c>
      <c r="B1" s="36" t="s">
        <v>304</v>
      </c>
      <c r="C1" s="37"/>
      <c r="F1" s="17" t="s">
        <v>305</v>
      </c>
      <c r="G1" s="35" t="s">
        <v>306</v>
      </c>
      <c r="H1" s="35" t="s">
        <v>307</v>
      </c>
      <c r="I1" s="35" t="s">
        <v>308</v>
      </c>
      <c r="K1" s="45" t="s">
        <v>309</v>
      </c>
      <c r="L1" s="46"/>
      <c r="N1" s="45" t="s">
        <v>310</v>
      </c>
      <c r="O1" s="46"/>
    </row>
    <row r="2" spans="1:15">
      <c r="A2" s="1"/>
      <c r="B2" s="1" t="s">
        <v>311</v>
      </c>
      <c r="E2" s="38" t="s">
        <v>312</v>
      </c>
      <c r="F2" s="1">
        <v>1</v>
      </c>
      <c r="G2" s="39">
        <f>IPMT($C$3/12,F2,$C$5,-$C$4)</f>
        <v>833.33333333333</v>
      </c>
      <c r="H2" s="39">
        <f>PPMT($C$3/12,F2,$C$5,-$C$4)</f>
        <v>9630.70476560557</v>
      </c>
      <c r="I2" s="39">
        <f>SUM(G2:H2)</f>
        <v>10464.0380989389</v>
      </c>
      <c r="K2" s="1" t="s">
        <v>313</v>
      </c>
      <c r="L2" s="1"/>
      <c r="N2" s="1"/>
      <c r="O2" s="1"/>
    </row>
    <row r="3" spans="1:15">
      <c r="A3" s="1" t="s">
        <v>314</v>
      </c>
      <c r="B3" s="1" t="s">
        <v>315</v>
      </c>
      <c r="C3" s="40">
        <v>0.1</v>
      </c>
      <c r="D3" s="1" t="s">
        <v>316</v>
      </c>
      <c r="E3" s="1" t="s">
        <v>120</v>
      </c>
      <c r="F3" s="1">
        <v>2</v>
      </c>
      <c r="G3" s="39">
        <f t="shared" ref="G3:G11" si="0">IPMT($C$3/12,F3,$C$5,-$C$4)</f>
        <v>753.077460286646</v>
      </c>
      <c r="H3" s="39">
        <f t="shared" ref="H3:H11" si="1">PPMT($C$3/12,F3,$C$5,-$C$4)</f>
        <v>9710.96063865225</v>
      </c>
      <c r="I3" s="39">
        <f t="shared" ref="I3:I11" si="2">SUM(G3:H3)</f>
        <v>10464.0380989389</v>
      </c>
      <c r="K3" s="1" t="s">
        <v>315</v>
      </c>
      <c r="L3" s="40">
        <v>0.1</v>
      </c>
      <c r="N3" s="1" t="s">
        <v>315</v>
      </c>
      <c r="O3" s="40">
        <v>0.06</v>
      </c>
    </row>
    <row r="4" spans="1:15">
      <c r="A4" s="1"/>
      <c r="B4" s="1" t="s">
        <v>313</v>
      </c>
      <c r="C4" s="1">
        <v>100000</v>
      </c>
      <c r="D4" s="1" t="s">
        <v>317</v>
      </c>
      <c r="E4" s="1" t="s">
        <v>318</v>
      </c>
      <c r="F4" s="1">
        <v>3</v>
      </c>
      <c r="G4" s="39">
        <f t="shared" si="0"/>
        <v>672.152788297853</v>
      </c>
      <c r="H4" s="39">
        <f t="shared" si="1"/>
        <v>9791.88531064104</v>
      </c>
      <c r="I4" s="39">
        <f t="shared" si="2"/>
        <v>10464.0380989389</v>
      </c>
      <c r="K4" s="1" t="s">
        <v>308</v>
      </c>
      <c r="L4" s="1">
        <v>15000</v>
      </c>
      <c r="N4" s="1" t="s">
        <v>319</v>
      </c>
      <c r="O4" s="1">
        <v>5500</v>
      </c>
    </row>
    <row r="5" spans="1:15">
      <c r="A5" s="1"/>
      <c r="B5" s="1" t="s">
        <v>320</v>
      </c>
      <c r="C5" s="1">
        <v>10</v>
      </c>
      <c r="D5" s="1" t="s">
        <v>305</v>
      </c>
      <c r="E5" s="1" t="s">
        <v>321</v>
      </c>
      <c r="F5" s="1">
        <v>4</v>
      </c>
      <c r="G5" s="39">
        <f t="shared" si="0"/>
        <v>590.55374404252</v>
      </c>
      <c r="H5" s="39">
        <f t="shared" si="1"/>
        <v>9873.48435489638</v>
      </c>
      <c r="I5" s="39">
        <f t="shared" si="2"/>
        <v>10464.0380989389</v>
      </c>
      <c r="K5" s="1" t="s">
        <v>322</v>
      </c>
      <c r="L5" s="1">
        <v>60</v>
      </c>
      <c r="N5" s="1" t="s">
        <v>322</v>
      </c>
      <c r="O5" s="1">
        <v>12</v>
      </c>
    </row>
    <row r="6" spans="1:9">
      <c r="A6" s="1"/>
      <c r="B6" s="1"/>
      <c r="C6" s="1"/>
      <c r="F6" s="1">
        <v>5</v>
      </c>
      <c r="G6" s="39">
        <f t="shared" si="0"/>
        <v>508.274707751701</v>
      </c>
      <c r="H6" s="39">
        <f t="shared" si="1"/>
        <v>9955.7633911872</v>
      </c>
      <c r="I6" s="39">
        <f t="shared" si="2"/>
        <v>10464.0380989389</v>
      </c>
    </row>
    <row r="7" spans="1:15">
      <c r="A7" s="41" t="s">
        <v>303</v>
      </c>
      <c r="B7" s="41" t="s">
        <v>308</v>
      </c>
      <c r="C7" s="42">
        <f>PMT(C3/12,C5,-C4)</f>
        <v>10464.0380989389</v>
      </c>
      <c r="F7" s="1">
        <v>6</v>
      </c>
      <c r="G7" s="39">
        <f t="shared" si="0"/>
        <v>425.310012825159</v>
      </c>
      <c r="H7" s="39">
        <f t="shared" si="1"/>
        <v>10038.7280861137</v>
      </c>
      <c r="I7" s="39">
        <f t="shared" si="2"/>
        <v>10464.0380989389</v>
      </c>
      <c r="K7" s="1" t="s">
        <v>313</v>
      </c>
      <c r="L7" s="39">
        <f>PV(L3/12,L5,-L4)</f>
        <v>705980.535356278</v>
      </c>
      <c r="N7" s="1" t="s">
        <v>323</v>
      </c>
      <c r="O7" s="39">
        <f>FV(O3/12,O5,-O4)</f>
        <v>67845.5930509481</v>
      </c>
    </row>
    <row r="8" spans="1:9">
      <c r="A8" s="41" t="s">
        <v>324</v>
      </c>
      <c r="B8" s="41" t="s">
        <v>325</v>
      </c>
      <c r="C8" s="43">
        <f>C7*C5</f>
        <v>104640.380989389</v>
      </c>
      <c r="F8" s="1">
        <v>7</v>
      </c>
      <c r="G8" s="39">
        <f t="shared" si="0"/>
        <v>341.653945440852</v>
      </c>
      <c r="H8" s="39">
        <f t="shared" si="1"/>
        <v>10122.384153498</v>
      </c>
      <c r="I8" s="39">
        <f t="shared" si="2"/>
        <v>10464.0380989389</v>
      </c>
    </row>
    <row r="9" spans="1:9">
      <c r="A9" s="41" t="s">
        <v>93</v>
      </c>
      <c r="B9" s="41" t="s">
        <v>326</v>
      </c>
      <c r="C9" s="43">
        <f>C8-C4</f>
        <v>4640.38098938897</v>
      </c>
      <c r="F9" s="1">
        <v>8</v>
      </c>
      <c r="G9" s="39">
        <f t="shared" si="0"/>
        <v>257.300744161719</v>
      </c>
      <c r="H9" s="39">
        <f t="shared" si="1"/>
        <v>10206.7373547772</v>
      </c>
      <c r="I9" s="39">
        <f t="shared" si="2"/>
        <v>10464.0380989389</v>
      </c>
    </row>
    <row r="10" spans="6:9">
      <c r="F10" s="1">
        <v>9</v>
      </c>
      <c r="G10" s="39">
        <f t="shared" si="0"/>
        <v>172.244599538571</v>
      </c>
      <c r="H10" s="39">
        <f t="shared" si="1"/>
        <v>10291.7934994003</v>
      </c>
      <c r="I10" s="39">
        <f t="shared" si="2"/>
        <v>10464.0380989389</v>
      </c>
    </row>
    <row r="11" spans="6:9">
      <c r="F11" s="1">
        <v>10</v>
      </c>
      <c r="G11" s="39">
        <f t="shared" si="0"/>
        <v>86.4796537102611</v>
      </c>
      <c r="H11" s="39">
        <f t="shared" si="1"/>
        <v>10377.5584452286</v>
      </c>
      <c r="I11" s="39">
        <f t="shared" si="2"/>
        <v>10464.0380989389</v>
      </c>
    </row>
    <row r="12" spans="6:9">
      <c r="F12" s="44"/>
      <c r="G12" s="43">
        <f>SUM(G2:G11)</f>
        <v>4640.38098938861</v>
      </c>
      <c r="H12" s="43">
        <f>SUM(H2:H11)</f>
        <v>100000</v>
      </c>
      <c r="I12" s="43">
        <f>SUM(I2:I11)</f>
        <v>104640.380989389</v>
      </c>
    </row>
    <row r="15" spans="4:5">
      <c r="D15" s="45" t="s">
        <v>327</v>
      </c>
      <c r="E15" s="46"/>
    </row>
    <row r="16" spans="2:5">
      <c r="B16" s="47"/>
      <c r="D16">
        <v>100000</v>
      </c>
      <c r="E16">
        <v>11579.2</v>
      </c>
    </row>
    <row r="17" spans="4:5">
      <c r="D17">
        <v>100000</v>
      </c>
      <c r="E17">
        <v>12973.29</v>
      </c>
    </row>
  </sheetData>
  <mergeCells count="4">
    <mergeCell ref="B1:C1"/>
    <mergeCell ref="K1:L1"/>
    <mergeCell ref="N1:O1"/>
    <mergeCell ref="D15:E15"/>
  </mergeCells>
  <pageMargins left="0.75" right="0.75" top="1" bottom="1" header="0.5" footer="0.5"/>
  <pageSetup paperSize="1" fitToWidth="0" fitToHeight="0" orientation="portrait"/>
  <headerFooter/>
</worksheet>
</file>

<file path=xl/worksheets/sheet1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K21"/>
  <sheetViews>
    <sheetView topLeftCell="B1" workbookViewId="0">
      <selection activeCell="F2" sqref="F2"/>
    </sheetView>
  </sheetViews>
  <sheetFormatPr defaultColWidth="9" defaultRowHeight="15"/>
  <cols>
    <col min="1" max="1" width="22.7142857142857" customWidth="1"/>
    <col min="2" max="2" width="20.1428571428571" customWidth="1"/>
    <col min="3" max="4" width="22.4285714285714" customWidth="1"/>
    <col min="5" max="5" width="10.4285714285714" customWidth="1"/>
    <col min="6" max="6" width="22.4285714285714" customWidth="1"/>
    <col min="7" max="7" width="17.4285714285714" customWidth="1"/>
    <col min="8" max="8" width="10.4285714285714" customWidth="1"/>
    <col min="11" max="11" width="22.4285714285714" customWidth="1"/>
  </cols>
  <sheetData>
    <row r="1" spans="1:6">
      <c r="A1" t="s">
        <v>328</v>
      </c>
      <c r="B1" s="31" t="s">
        <v>5</v>
      </c>
      <c r="C1" s="31" t="s">
        <v>4</v>
      </c>
      <c r="D1" s="31" t="s">
        <v>6</v>
      </c>
      <c r="F1" s="32" t="s">
        <v>5</v>
      </c>
    </row>
    <row r="2" spans="1:6">
      <c r="A2" t="str">
        <f>B2&amp;COUNTIF($B$2:$B2,B2)</f>
        <v>sales asitant1</v>
      </c>
      <c r="B2" s="18" t="s">
        <v>8</v>
      </c>
      <c r="C2" s="33" t="s">
        <v>7</v>
      </c>
      <c r="D2" s="18">
        <v>12000</v>
      </c>
      <c r="F2" s="34" t="s">
        <v>12</v>
      </c>
    </row>
    <row r="3" spans="1:4">
      <c r="A3" t="str">
        <f>B3&amp;COUNTIF($B$2:$B3,B3)</f>
        <v>sr. sales executive1</v>
      </c>
      <c r="B3" s="18" t="s">
        <v>10</v>
      </c>
      <c r="C3" s="33" t="s">
        <v>9</v>
      </c>
      <c r="D3" s="18">
        <v>16000</v>
      </c>
    </row>
    <row r="4" spans="1:4">
      <c r="A4" t="str">
        <f>B4&amp;COUNTIF($B$2:$B4,B4)</f>
        <v>production1</v>
      </c>
      <c r="B4" s="18" t="s">
        <v>12</v>
      </c>
      <c r="C4" s="33" t="s">
        <v>11</v>
      </c>
      <c r="D4" s="18">
        <v>13000</v>
      </c>
    </row>
    <row r="5" spans="1:11">
      <c r="A5" t="str">
        <f>B5&amp;COUNTIF($B$2:$B5,B5)</f>
        <v>customer relationship1</v>
      </c>
      <c r="B5" s="18" t="s">
        <v>14</v>
      </c>
      <c r="C5" s="33" t="s">
        <v>329</v>
      </c>
      <c r="D5" s="18">
        <v>10000</v>
      </c>
      <c r="K5" s="18" t="s">
        <v>8</v>
      </c>
    </row>
    <row r="6" spans="1:11">
      <c r="A6" t="str">
        <f>B6&amp;COUNTIF($B$2:$B6,B6)</f>
        <v>product design1</v>
      </c>
      <c r="B6" s="18" t="s">
        <v>16</v>
      </c>
      <c r="C6" s="33" t="s">
        <v>15</v>
      </c>
      <c r="D6" s="18">
        <v>15000</v>
      </c>
      <c r="F6" s="31" t="s">
        <v>5</v>
      </c>
      <c r="G6" s="31" t="s">
        <v>4</v>
      </c>
      <c r="H6" s="31" t="s">
        <v>6</v>
      </c>
      <c r="K6" s="18" t="s">
        <v>10</v>
      </c>
    </row>
    <row r="7" spans="1:11">
      <c r="A7" t="str">
        <f>B7&amp;COUNTIF($B$2:$B7,B7)</f>
        <v>sales1</v>
      </c>
      <c r="B7" s="18" t="s">
        <v>20</v>
      </c>
      <c r="C7" s="33" t="s">
        <v>19</v>
      </c>
      <c r="D7" s="18">
        <v>9000</v>
      </c>
      <c r="F7" s="8" t="str">
        <f>IFERROR(VLOOKUP($F$2&amp;ROW()-6,$A$1:$D$21,COLUMN()-4,0),"")</f>
        <v>production</v>
      </c>
      <c r="G7" s="8" t="str">
        <f>IFERROR(VLOOKUP($F$2&amp;ROW()-6,$A$1:$D$21,COLUMN()-4,0),"")</f>
        <v>devdutt sharma</v>
      </c>
      <c r="H7" s="8">
        <f>IFERROR(VLOOKUP($F$2&amp;ROW()-6,$A$1:$D$21,COLUMN()-4,0),"")</f>
        <v>13000</v>
      </c>
      <c r="K7" s="18" t="s">
        <v>12</v>
      </c>
    </row>
    <row r="8" spans="1:11">
      <c r="A8" t="str">
        <f>B8&amp;COUNTIF($B$2:$B8,B8)</f>
        <v>sales2</v>
      </c>
      <c r="B8" s="18" t="s">
        <v>20</v>
      </c>
      <c r="C8" s="33" t="s">
        <v>21</v>
      </c>
      <c r="D8" s="18">
        <v>9000</v>
      </c>
      <c r="F8" s="8" t="str">
        <f>IFERROR(VLOOKUP($F$2&amp;ROW()-6,$A$1:$D$21,COLUMN()-4,0),"")</f>
        <v>production</v>
      </c>
      <c r="G8" s="8" t="str">
        <f>IFERROR(VLOOKUP($F$2&amp;ROW()-6,$A$1:$D$21,COLUMN()-4,0),"")</f>
        <v>ranjit bali</v>
      </c>
      <c r="H8" s="8">
        <f>IFERROR(VLOOKUP($F$2&amp;ROW()-6,$A$1:$D$21,COLUMN()-4,0),"")</f>
        <v>13500</v>
      </c>
      <c r="K8" s="18" t="s">
        <v>14</v>
      </c>
    </row>
    <row r="9" spans="1:11">
      <c r="A9" t="str">
        <f>B9&amp;COUNTIF($B$2:$B9,B9)</f>
        <v>resepsionist1</v>
      </c>
      <c r="B9" s="18" t="s">
        <v>23</v>
      </c>
      <c r="C9" s="33" t="s">
        <v>22</v>
      </c>
      <c r="D9" s="18">
        <v>8500</v>
      </c>
      <c r="F9" s="8" t="str">
        <f>IFERROR(VLOOKUP($F$2&amp;ROW()-6,$A$1:$D$21,COLUMN()-4,0),"")</f>
        <v/>
      </c>
      <c r="G9" s="8" t="str">
        <f>IFERROR(VLOOKUP($F$2&amp;ROW()-6,$A$1:$D$21,COLUMN()-4,0),"")</f>
        <v/>
      </c>
      <c r="H9" s="8" t="str">
        <f>IFERROR(VLOOKUP($F$2&amp;ROW()-6,$A$1:$D$21,COLUMN()-4,0),"")</f>
        <v/>
      </c>
      <c r="K9" s="18" t="s">
        <v>16</v>
      </c>
    </row>
    <row r="10" spans="1:11">
      <c r="A10" t="str">
        <f>B10&amp;COUNTIF($B$2:$B10,B10)</f>
        <v>purchase executive1</v>
      </c>
      <c r="B10" s="18" t="s">
        <v>25</v>
      </c>
      <c r="C10" s="33" t="s">
        <v>24</v>
      </c>
      <c r="D10" s="18">
        <v>12000</v>
      </c>
      <c r="F10" s="8" t="str">
        <f>IFERROR(VLOOKUP($F$2&amp;ROW()-6,$A$1:$D$21,COLUMN()-4,0),"")</f>
        <v/>
      </c>
      <c r="G10" s="8" t="str">
        <f>IFERROR(VLOOKUP($F$2&amp;ROW()-6,$A$1:$D$21,COLUMN()-4,0),"")</f>
        <v/>
      </c>
      <c r="H10" s="8" t="str">
        <f>IFERROR(VLOOKUP($F$2&amp;ROW()-6,$A$1:$D$21,COLUMN()-4,0),"")</f>
        <v/>
      </c>
      <c r="K10" s="18" t="s">
        <v>20</v>
      </c>
    </row>
    <row r="11" spans="1:11">
      <c r="A11" t="str">
        <f>B11&amp;COUNTIF($B$2:$B11,B11)</f>
        <v>production2</v>
      </c>
      <c r="B11" s="18" t="s">
        <v>12</v>
      </c>
      <c r="C11" s="33" t="s">
        <v>26</v>
      </c>
      <c r="D11" s="18">
        <v>13500</v>
      </c>
      <c r="K11" s="18" t="s">
        <v>23</v>
      </c>
    </row>
    <row r="12" spans="1:11">
      <c r="A12" t="str">
        <f>B12&amp;COUNTIF($B$2:$B12,B12)</f>
        <v>email procces1</v>
      </c>
      <c r="B12" s="18" t="s">
        <v>29</v>
      </c>
      <c r="C12" s="33" t="s">
        <v>28</v>
      </c>
      <c r="D12" s="18">
        <v>11000</v>
      </c>
      <c r="K12" s="18" t="s">
        <v>25</v>
      </c>
    </row>
    <row r="13" spans="1:11">
      <c r="A13" t="str">
        <f>B13&amp;COUNTIF($B$2:$B13,B13)</f>
        <v>operator1</v>
      </c>
      <c r="B13" s="18" t="s">
        <v>31</v>
      </c>
      <c r="C13" s="33" t="s">
        <v>30</v>
      </c>
      <c r="D13" s="18">
        <v>14000</v>
      </c>
      <c r="K13" s="18" t="s">
        <v>12</v>
      </c>
    </row>
    <row r="14" spans="1:11">
      <c r="A14" t="str">
        <f>B14&amp;COUNTIF($B$2:$B14,B14)</f>
        <v>operator2</v>
      </c>
      <c r="B14" s="18" t="s">
        <v>31</v>
      </c>
      <c r="C14" s="33" t="s">
        <v>32</v>
      </c>
      <c r="D14" s="18">
        <v>14000</v>
      </c>
      <c r="K14" s="18" t="s">
        <v>29</v>
      </c>
    </row>
    <row r="15" spans="1:11">
      <c r="A15" t="str">
        <f>B15&amp;COUNTIF($B$2:$B15,B15)</f>
        <v>procces engineer1</v>
      </c>
      <c r="B15" s="18" t="s">
        <v>34</v>
      </c>
      <c r="C15" s="33" t="s">
        <v>33</v>
      </c>
      <c r="D15" s="18">
        <v>17000</v>
      </c>
      <c r="K15" s="18" t="s">
        <v>31</v>
      </c>
    </row>
    <row r="16" spans="1:11">
      <c r="A16" t="str">
        <f>B16&amp;COUNTIF($B$2:$B16,B16)</f>
        <v>production incharge1</v>
      </c>
      <c r="B16" s="18" t="s">
        <v>36</v>
      </c>
      <c r="C16" s="33" t="s">
        <v>35</v>
      </c>
      <c r="D16" s="18">
        <v>18000</v>
      </c>
      <c r="K16" s="18" t="s">
        <v>34</v>
      </c>
    </row>
    <row r="17" spans="1:11">
      <c r="A17" t="str">
        <f>B17&amp;COUNTIF($B$2:$B17,B17)</f>
        <v>supervisor1</v>
      </c>
      <c r="B17" s="18" t="s">
        <v>38</v>
      </c>
      <c r="C17" s="33" t="s">
        <v>37</v>
      </c>
      <c r="D17" s="18">
        <v>15000</v>
      </c>
      <c r="K17" s="18" t="s">
        <v>36</v>
      </c>
    </row>
    <row r="18" spans="1:11">
      <c r="A18" t="str">
        <f>B18&amp;COUNTIF($B$2:$B18,B18)</f>
        <v>sr.sales manager1</v>
      </c>
      <c r="B18" s="18" t="s">
        <v>40</v>
      </c>
      <c r="C18" s="33" t="s">
        <v>39</v>
      </c>
      <c r="D18" s="18">
        <v>25000</v>
      </c>
      <c r="K18" s="18" t="s">
        <v>38</v>
      </c>
    </row>
    <row r="19" spans="1:11">
      <c r="A19" t="str">
        <f>B19&amp;COUNTIF($B$2:$B19,B19)</f>
        <v>sales3</v>
      </c>
      <c r="B19" s="18" t="s">
        <v>20</v>
      </c>
      <c r="C19" s="33" t="s">
        <v>41</v>
      </c>
      <c r="D19" s="18">
        <v>9000</v>
      </c>
      <c r="K19" s="18" t="s">
        <v>40</v>
      </c>
    </row>
    <row r="20" spans="1:4">
      <c r="A20" t="str">
        <f>B20&amp;COUNTIF($B$2:$B20,B20)</f>
        <v>sales4</v>
      </c>
      <c r="B20" s="18" t="s">
        <v>20</v>
      </c>
      <c r="C20" s="33" t="s">
        <v>43</v>
      </c>
      <c r="D20" s="18">
        <v>9000</v>
      </c>
    </row>
    <row r="21" spans="1:4">
      <c r="A21" t="str">
        <f>B21&amp;COUNTIF($B$2:$B21,B21)</f>
        <v>purchase executive2</v>
      </c>
      <c r="B21" s="18" t="s">
        <v>25</v>
      </c>
      <c r="C21" s="33" t="s">
        <v>44</v>
      </c>
      <c r="D21" s="18">
        <v>11500</v>
      </c>
    </row>
  </sheetData>
  <sheetProtection password="CC29" sheet="1" selectLockedCells="1" objects="1"/>
  <dataValidations count="1">
    <dataValidation type="list" allowBlank="1" showInputMessage="1" showErrorMessage="1" sqref="F2">
      <formula1>$K$5:$K$19</formula1>
    </dataValidation>
  </dataValidations>
  <pageMargins left="0.75" right="0.75" top="1" bottom="1" header="0.5" footer="0.5"/>
  <headerFooter/>
</worksheet>
</file>

<file path=xl/worksheets/sheet1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K21"/>
  <sheetViews>
    <sheetView workbookViewId="0">
      <selection activeCell="J1" sqref="J1:K1"/>
    </sheetView>
  </sheetViews>
  <sheetFormatPr defaultColWidth="9" defaultRowHeight="15"/>
  <cols>
    <col min="1" max="1" width="13.5714285714286" customWidth="1"/>
    <col min="2" max="2" width="10.5714285714286" customWidth="1"/>
    <col min="3" max="3" width="20.1428571428571" customWidth="1"/>
    <col min="4" max="4" width="22.4285714285714" customWidth="1"/>
    <col min="5" max="6" width="10.4285714285714" customWidth="1"/>
    <col min="7" max="7" width="18.1428571428571" customWidth="1"/>
    <col min="8" max="8" width="22.4285714285714" customWidth="1"/>
    <col min="9" max="9" width="10" customWidth="1"/>
    <col min="10" max="10" width="18.1428571428571" customWidth="1"/>
    <col min="11" max="11" width="22.4285714285714" customWidth="1"/>
  </cols>
  <sheetData>
    <row r="1" spans="1:11">
      <c r="A1" s="21" t="s">
        <v>2</v>
      </c>
      <c r="B1" s="21" t="s">
        <v>330</v>
      </c>
      <c r="C1" s="22" t="s">
        <v>331</v>
      </c>
      <c r="D1" s="22" t="s">
        <v>5</v>
      </c>
      <c r="E1" s="22" t="s">
        <v>73</v>
      </c>
      <c r="G1" s="13" t="s">
        <v>330</v>
      </c>
      <c r="H1" s="23"/>
      <c r="J1" s="29">
        <v>1253</v>
      </c>
      <c r="K1" s="30"/>
    </row>
    <row r="2" spans="1:11">
      <c r="A2" s="24">
        <v>1252</v>
      </c>
      <c r="B2" s="24" t="s">
        <v>332</v>
      </c>
      <c r="C2" s="25" t="s">
        <v>7</v>
      </c>
      <c r="D2" s="25" t="s">
        <v>8</v>
      </c>
      <c r="E2" s="25">
        <v>12000</v>
      </c>
      <c r="G2" s="26" t="s">
        <v>333</v>
      </c>
      <c r="H2" s="27"/>
      <c r="J2" s="22" t="s">
        <v>331</v>
      </c>
      <c r="K2" s="28" t="str">
        <f>IFERROR(VLOOKUP($J$1,DATA1,ROW()+1,0),VLOOKUP($J$1,DATA2,ROW(),0))</f>
        <v>miraj singh</v>
      </c>
    </row>
    <row r="3" spans="1:11">
      <c r="A3" s="24">
        <v>1253</v>
      </c>
      <c r="B3" s="24" t="s">
        <v>334</v>
      </c>
      <c r="C3" s="25" t="s">
        <v>9</v>
      </c>
      <c r="D3" s="25" t="s">
        <v>10</v>
      </c>
      <c r="E3" s="25">
        <v>16000</v>
      </c>
      <c r="G3" s="22" t="s">
        <v>331</v>
      </c>
      <c r="H3" s="28" t="str">
        <f>IFERROR(VLOOKUP($G$2,DATA1,ROW(),0),VLOOKUP($G$2,DATA2,ROW()-1,0))</f>
        <v>devdutt sharma</v>
      </c>
      <c r="J3" s="22" t="s">
        <v>5</v>
      </c>
      <c r="K3" s="28" t="str">
        <f>IFERROR(VLOOKUP($J$1,DATA1,ROW()+1,0),VLOOKUP($J$1,DATA2,ROW(),0))</f>
        <v>sr. sales executive</v>
      </c>
    </row>
    <row r="4" spans="1:11">
      <c r="A4" s="24">
        <v>1254</v>
      </c>
      <c r="B4" s="24" t="s">
        <v>333</v>
      </c>
      <c r="C4" s="25" t="s">
        <v>11</v>
      </c>
      <c r="D4" s="25" t="s">
        <v>12</v>
      </c>
      <c r="E4" s="25">
        <v>13000</v>
      </c>
      <c r="G4" s="22" t="s">
        <v>5</v>
      </c>
      <c r="H4" s="28" t="str">
        <f>IFERROR(VLOOKUP($G$2,DATA1,ROW(),0),VLOOKUP($G$2,DATA2,ROW()-1,0))</f>
        <v>production</v>
      </c>
      <c r="J4" s="22" t="s">
        <v>73</v>
      </c>
      <c r="K4" s="28">
        <f>IFERROR(VLOOKUP($J$1,DATA1,ROW()+1,0),VLOOKUP($J$1,DATA2,ROW(),0))</f>
        <v>16000</v>
      </c>
    </row>
    <row r="5" spans="1:8">
      <c r="A5" s="24">
        <v>1255</v>
      </c>
      <c r="B5" s="24" t="s">
        <v>335</v>
      </c>
      <c r="C5" s="25" t="s">
        <v>13</v>
      </c>
      <c r="D5" s="25" t="s">
        <v>14</v>
      </c>
      <c r="E5" s="25">
        <v>10000</v>
      </c>
      <c r="G5" s="22" t="s">
        <v>73</v>
      </c>
      <c r="H5" s="28">
        <f>IFERROR(VLOOKUP($G$2,DATA1,ROW(),0),VLOOKUP($G$2,DATA2,ROW()-1,0))</f>
        <v>13000</v>
      </c>
    </row>
    <row r="6" spans="1:5">
      <c r="A6" s="24">
        <v>1256</v>
      </c>
      <c r="B6" s="24" t="s">
        <v>336</v>
      </c>
      <c r="C6" s="25" t="s">
        <v>15</v>
      </c>
      <c r="D6" s="25" t="s">
        <v>16</v>
      </c>
      <c r="E6" s="25">
        <v>15000</v>
      </c>
    </row>
    <row r="7" spans="1:5">
      <c r="A7" s="24">
        <v>1257</v>
      </c>
      <c r="B7" s="24" t="s">
        <v>337</v>
      </c>
      <c r="C7" s="25" t="s">
        <v>19</v>
      </c>
      <c r="D7" s="25" t="s">
        <v>20</v>
      </c>
      <c r="E7" s="25">
        <v>9000</v>
      </c>
    </row>
    <row r="8" spans="1:5">
      <c r="A8" s="24">
        <v>1258</v>
      </c>
      <c r="B8" s="24" t="s">
        <v>338</v>
      </c>
      <c r="C8" s="25" t="s">
        <v>21</v>
      </c>
      <c r="D8" s="25" t="s">
        <v>20</v>
      </c>
      <c r="E8" s="25">
        <v>9000</v>
      </c>
    </row>
    <row r="9" spans="1:5">
      <c r="A9" s="24">
        <v>1259</v>
      </c>
      <c r="B9" s="24" t="s">
        <v>339</v>
      </c>
      <c r="C9" s="25" t="s">
        <v>22</v>
      </c>
      <c r="D9" s="25" t="s">
        <v>23</v>
      </c>
      <c r="E9" s="25">
        <v>8500</v>
      </c>
    </row>
    <row r="10" spans="1:5">
      <c r="A10" s="24">
        <v>1260</v>
      </c>
      <c r="B10" s="24" t="s">
        <v>340</v>
      </c>
      <c r="C10" s="25" t="s">
        <v>24</v>
      </c>
      <c r="D10" s="25" t="s">
        <v>25</v>
      </c>
      <c r="E10" s="25">
        <v>12000</v>
      </c>
    </row>
    <row r="11" spans="1:5">
      <c r="A11" s="24">
        <v>1261</v>
      </c>
      <c r="B11" s="24" t="s">
        <v>341</v>
      </c>
      <c r="C11" s="25" t="s">
        <v>26</v>
      </c>
      <c r="D11" s="25" t="s">
        <v>27</v>
      </c>
      <c r="E11" s="25">
        <v>13000</v>
      </c>
    </row>
    <row r="12" spans="1:5">
      <c r="A12" s="24">
        <v>1262</v>
      </c>
      <c r="B12" s="24" t="s">
        <v>342</v>
      </c>
      <c r="C12" s="25" t="s">
        <v>28</v>
      </c>
      <c r="D12" s="25" t="s">
        <v>29</v>
      </c>
      <c r="E12" s="25">
        <v>11000</v>
      </c>
    </row>
    <row r="13" spans="1:5">
      <c r="A13" s="24">
        <v>1263</v>
      </c>
      <c r="B13" s="24" t="s">
        <v>343</v>
      </c>
      <c r="C13" s="25" t="s">
        <v>30</v>
      </c>
      <c r="D13" s="25" t="s">
        <v>31</v>
      </c>
      <c r="E13" s="25">
        <v>14000</v>
      </c>
    </row>
    <row r="14" spans="1:5">
      <c r="A14" s="24">
        <v>1264</v>
      </c>
      <c r="B14" s="24" t="s">
        <v>344</v>
      </c>
      <c r="C14" s="25" t="s">
        <v>32</v>
      </c>
      <c r="D14" s="25" t="s">
        <v>31</v>
      </c>
      <c r="E14" s="25">
        <v>14000</v>
      </c>
    </row>
    <row r="15" spans="1:5">
      <c r="A15" s="24">
        <v>1265</v>
      </c>
      <c r="B15" s="24" t="s">
        <v>345</v>
      </c>
      <c r="C15" s="25" t="s">
        <v>33</v>
      </c>
      <c r="D15" s="25" t="s">
        <v>34</v>
      </c>
      <c r="E15" s="25">
        <v>17000</v>
      </c>
    </row>
    <row r="16" spans="1:5">
      <c r="A16" s="24">
        <v>1266</v>
      </c>
      <c r="B16" s="24" t="s">
        <v>346</v>
      </c>
      <c r="C16" s="25" t="s">
        <v>35</v>
      </c>
      <c r="D16" s="25" t="s">
        <v>36</v>
      </c>
      <c r="E16" s="25">
        <v>18000</v>
      </c>
    </row>
    <row r="17" spans="1:5">
      <c r="A17" s="24">
        <v>1267</v>
      </c>
      <c r="B17" s="24" t="s">
        <v>347</v>
      </c>
      <c r="C17" s="25" t="s">
        <v>37</v>
      </c>
      <c r="D17" s="25" t="s">
        <v>38</v>
      </c>
      <c r="E17" s="25">
        <v>15000</v>
      </c>
    </row>
    <row r="18" spans="1:5">
      <c r="A18" s="24">
        <v>1268</v>
      </c>
      <c r="B18" s="24" t="s">
        <v>348</v>
      </c>
      <c r="C18" s="25" t="s">
        <v>39</v>
      </c>
      <c r="D18" s="25" t="s">
        <v>40</v>
      </c>
      <c r="E18" s="25">
        <v>25000</v>
      </c>
    </row>
    <row r="19" spans="1:5">
      <c r="A19" s="24">
        <v>1269</v>
      </c>
      <c r="B19" s="24" t="s">
        <v>349</v>
      </c>
      <c r="C19" s="25" t="s">
        <v>41</v>
      </c>
      <c r="D19" s="25" t="s">
        <v>20</v>
      </c>
      <c r="E19" s="25">
        <v>9000</v>
      </c>
    </row>
    <row r="20" spans="1:5">
      <c r="A20" s="24">
        <v>1270</v>
      </c>
      <c r="B20" s="24" t="s">
        <v>350</v>
      </c>
      <c r="C20" s="25" t="s">
        <v>43</v>
      </c>
      <c r="D20" s="25" t="s">
        <v>20</v>
      </c>
      <c r="E20" s="25">
        <v>9000</v>
      </c>
    </row>
    <row r="21" spans="1:5">
      <c r="A21" s="24">
        <v>1271</v>
      </c>
      <c r="B21" s="24" t="s">
        <v>351</v>
      </c>
      <c r="C21" s="25" t="s">
        <v>44</v>
      </c>
      <c r="D21" s="25" t="s">
        <v>25</v>
      </c>
      <c r="E21" s="25">
        <v>11500</v>
      </c>
    </row>
  </sheetData>
  <sheetProtection password="CC29" sheet="1" selectLockedCells="1" objects="1"/>
  <mergeCells count="3">
    <mergeCell ref="G1:H1"/>
    <mergeCell ref="J1:K1"/>
    <mergeCell ref="G2:H2"/>
  </mergeCells>
  <conditionalFormatting sqref="H5">
    <cfRule type="cellIs" dxfId="2" priority="1" operator="greaterThan">
      <formula>12000</formula>
    </cfRule>
  </conditionalFormatting>
  <dataValidations count="2">
    <dataValidation type="list" allowBlank="1" showInputMessage="1" showErrorMessage="1" sqref="G1">
      <formula1>$A$1:$B$1</formula1>
    </dataValidation>
    <dataValidation type="list" allowBlank="1" showInputMessage="1" showErrorMessage="1" sqref="G2">
      <formula1>INDEX($A$1:$B$21,0,MATCH(G1,$A$1:$B$1,0))</formula1>
    </dataValidation>
  </dataValidations>
  <pageMargins left="0.75" right="0.75" top="1" bottom="1" header="0.5" footer="0.5"/>
  <headerFooter/>
</worksheet>
</file>

<file path=xl/worksheets/sheet1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11"/>
  <sheetViews>
    <sheetView workbookViewId="0">
      <selection activeCell="D12" sqref="D12"/>
    </sheetView>
  </sheetViews>
  <sheetFormatPr defaultColWidth="9" defaultRowHeight="15" outlineLevelCol="1"/>
  <cols>
    <col min="1" max="1" width="12.1428571428571" customWidth="1"/>
    <col min="2" max="2" width="8.85714285714286" customWidth="1"/>
  </cols>
  <sheetData>
    <row r="1" spans="1:2">
      <c r="A1" s="1" t="s">
        <v>352</v>
      </c>
      <c r="B1" s="1" t="s">
        <v>353</v>
      </c>
    </row>
    <row r="2" spans="1:2">
      <c r="A2" s="1" t="s">
        <v>354</v>
      </c>
      <c r="B2" s="1" t="e">
        <f>VLOOKUP(A2,#REF!,2,0)</f>
        <v>#REF!</v>
      </c>
    </row>
    <row r="3" spans="1:2">
      <c r="A3" s="1" t="s">
        <v>355</v>
      </c>
      <c r="B3" s="1">
        <v>22000</v>
      </c>
    </row>
    <row r="4" spans="1:2">
      <c r="A4" s="1" t="s">
        <v>356</v>
      </c>
      <c r="B4" s="1">
        <v>16000</v>
      </c>
    </row>
    <row r="5" spans="1:2">
      <c r="A5" s="1" t="s">
        <v>357</v>
      </c>
      <c r="B5" s="1" t="e">
        <f>VLOOKUP(A5,#REF!,2,0)</f>
        <v>#REF!</v>
      </c>
    </row>
    <row r="6" spans="1:2">
      <c r="A6" s="1" t="s">
        <v>358</v>
      </c>
      <c r="B6" s="1">
        <v>1500</v>
      </c>
    </row>
    <row r="7" spans="1:2">
      <c r="A7" s="1" t="s">
        <v>359</v>
      </c>
      <c r="B7" s="1" t="e">
        <f>VLOOKUP(A7,#REF!,2,0)</f>
        <v>#REF!</v>
      </c>
    </row>
    <row r="8" spans="1:2">
      <c r="A8" s="1" t="s">
        <v>360</v>
      </c>
      <c r="B8" s="1">
        <v>7000</v>
      </c>
    </row>
    <row r="9" spans="1:2">
      <c r="A9" s="1" t="s">
        <v>361</v>
      </c>
      <c r="B9" s="1" t="e">
        <f>VLOOKUP(A9,#REF!,2,0)</f>
        <v>#REF!</v>
      </c>
    </row>
    <row r="10" spans="1:2">
      <c r="A10" s="1" t="s">
        <v>362</v>
      </c>
      <c r="B10" s="1">
        <v>15000</v>
      </c>
    </row>
    <row r="11" spans="1:2">
      <c r="A11" s="1" t="s">
        <v>363</v>
      </c>
      <c r="B11" s="1" t="e">
        <f>VLOOKUP(A11,#REF!,2,0)</f>
        <v>#REF!</v>
      </c>
    </row>
  </sheetData>
  <pageMargins left="0.75" right="0.75" top="1" bottom="1" header="0.5" footer="0.5"/>
  <headerFooter/>
</worksheet>
</file>

<file path=xl/worksheets/sheet1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J21"/>
  <sheetViews>
    <sheetView workbookViewId="0">
      <selection activeCell="J1" sqref="J1"/>
    </sheetView>
  </sheetViews>
  <sheetFormatPr defaultColWidth="9" defaultRowHeight="15"/>
  <cols>
    <col min="1" max="1" width="20.1428571428571" customWidth="1"/>
    <col min="2" max="2" width="22.4285714285714" customWidth="1"/>
    <col min="3" max="3" width="6.85714285714286" customWidth="1"/>
    <col min="4" max="4" width="10.5714285714286" customWidth="1"/>
    <col min="6" max="6" width="18.1428571428571" customWidth="1"/>
    <col min="7" max="7" width="17" customWidth="1"/>
    <col min="9" max="9" width="18.1428571428571" customWidth="1"/>
    <col min="10" max="10" width="17.4285714285714" customWidth="1"/>
  </cols>
  <sheetData>
    <row r="1" spans="1:10">
      <c r="A1" s="10" t="s">
        <v>331</v>
      </c>
      <c r="B1" s="10" t="s">
        <v>5</v>
      </c>
      <c r="C1" s="10" t="s">
        <v>73</v>
      </c>
      <c r="D1" s="10" t="s">
        <v>330</v>
      </c>
      <c r="F1" s="10" t="s">
        <v>330</v>
      </c>
      <c r="G1" s="6" t="s">
        <v>336</v>
      </c>
      <c r="I1" s="10" t="s">
        <v>330</v>
      </c>
      <c r="J1" s="6" t="s">
        <v>338</v>
      </c>
    </row>
    <row r="2" spans="1:10">
      <c r="A2" s="1" t="s">
        <v>7</v>
      </c>
      <c r="B2" s="1" t="s">
        <v>8</v>
      </c>
      <c r="C2" s="1">
        <v>12000</v>
      </c>
      <c r="D2" s="1" t="s">
        <v>332</v>
      </c>
      <c r="F2" s="10" t="s">
        <v>331</v>
      </c>
      <c r="G2" s="1" t="str">
        <f>VLOOKUP($G$1,CHOOSE({1,2,3,4},$D$1:$D$21,$A$1:$A$21,$B$1:$B$21,$C$1:$C$21),ROW(),0)</f>
        <v>bhagvan kulkarni</v>
      </c>
      <c r="I2" s="10" t="s">
        <v>331</v>
      </c>
      <c r="J2" s="1" t="str">
        <f>INDEX($A$1:$D$21,MATCH($J$1,$D$1:$D$21,0),MATCH(I2,$A$1:$D$1,0))</f>
        <v>neel kothari</v>
      </c>
    </row>
    <row r="3" spans="1:10">
      <c r="A3" s="1" t="s">
        <v>9</v>
      </c>
      <c r="B3" s="1" t="s">
        <v>10</v>
      </c>
      <c r="C3" s="1">
        <v>16000</v>
      </c>
      <c r="D3" s="1" t="s">
        <v>334</v>
      </c>
      <c r="F3" s="10" t="s">
        <v>5</v>
      </c>
      <c r="G3" s="1" t="str">
        <f>VLOOKUP($G$1,CHOOSE({1,2,3,4},$D$1:$D$21,$A$1:$A$21,$B$1:$B$21,$C$1:$C$21),ROW(),0)</f>
        <v>product design</v>
      </c>
      <c r="I3" s="10" t="s">
        <v>5</v>
      </c>
      <c r="J3" s="1" t="str">
        <f>INDEX($A$1:$D$21,MATCH($J$1,$D$1:$D$21,0),MATCH(I3,$A$1:$D$1,0))</f>
        <v>sales</v>
      </c>
    </row>
    <row r="4" spans="1:10">
      <c r="A4" s="1" t="s">
        <v>11</v>
      </c>
      <c r="B4" s="1" t="s">
        <v>12</v>
      </c>
      <c r="C4" s="1">
        <v>13000</v>
      </c>
      <c r="D4" s="1" t="s">
        <v>333</v>
      </c>
      <c r="F4" s="10" t="s">
        <v>73</v>
      </c>
      <c r="G4" s="1">
        <f>VLOOKUP($G$1,CHOOSE({1,2,3,4},$D$1:$D$21,$A$1:$A$21,$B$1:$B$21,$C$1:$C$21),ROW(),0)</f>
        <v>15000</v>
      </c>
      <c r="I4" s="10" t="s">
        <v>73</v>
      </c>
      <c r="J4" s="1">
        <f>INDEX($A$1:$D$21,MATCH($J$1,$D$1:$D$21,0),MATCH(I4,$A$1:$D$1,0))</f>
        <v>9000</v>
      </c>
    </row>
    <row r="5" spans="1:10">
      <c r="A5" s="1" t="s">
        <v>13</v>
      </c>
      <c r="B5" s="1" t="s">
        <v>14</v>
      </c>
      <c r="C5" s="1">
        <v>10000</v>
      </c>
      <c r="D5" s="1" t="s">
        <v>335</v>
      </c>
      <c r="F5" s="3" t="s">
        <v>364</v>
      </c>
      <c r="G5" s="3"/>
      <c r="I5" s="3" t="s">
        <v>365</v>
      </c>
      <c r="J5" s="3"/>
    </row>
    <row r="6" spans="1:4">
      <c r="A6" s="1" t="s">
        <v>15</v>
      </c>
      <c r="B6" s="1" t="s">
        <v>16</v>
      </c>
      <c r="C6" s="1">
        <v>15000</v>
      </c>
      <c r="D6" s="1" t="s">
        <v>336</v>
      </c>
    </row>
    <row r="7" spans="1:4">
      <c r="A7" s="1" t="s">
        <v>19</v>
      </c>
      <c r="B7" s="1" t="s">
        <v>20</v>
      </c>
      <c r="C7" s="1">
        <v>9000</v>
      </c>
      <c r="D7" s="1" t="s">
        <v>337</v>
      </c>
    </row>
    <row r="8" spans="1:4">
      <c r="A8" s="1" t="s">
        <v>21</v>
      </c>
      <c r="B8" s="1" t="s">
        <v>20</v>
      </c>
      <c r="C8" s="1">
        <v>9000</v>
      </c>
      <c r="D8" s="1" t="s">
        <v>338</v>
      </c>
    </row>
    <row r="9" spans="1:4">
      <c r="A9" s="1" t="s">
        <v>22</v>
      </c>
      <c r="B9" s="1" t="s">
        <v>23</v>
      </c>
      <c r="C9" s="1">
        <v>8500</v>
      </c>
      <c r="D9" s="1" t="s">
        <v>339</v>
      </c>
    </row>
    <row r="10" spans="1:4">
      <c r="A10" s="1" t="s">
        <v>24</v>
      </c>
      <c r="B10" s="1" t="s">
        <v>25</v>
      </c>
      <c r="C10" s="1">
        <v>12000</v>
      </c>
      <c r="D10" s="1" t="s">
        <v>340</v>
      </c>
    </row>
    <row r="11" spans="1:4">
      <c r="A11" s="1" t="s">
        <v>26</v>
      </c>
      <c r="B11" s="1" t="s">
        <v>27</v>
      </c>
      <c r="C11" s="1">
        <v>13000</v>
      </c>
      <c r="D11" s="1" t="s">
        <v>341</v>
      </c>
    </row>
    <row r="12" spans="1:4">
      <c r="A12" s="1" t="s">
        <v>28</v>
      </c>
      <c r="B12" s="1" t="s">
        <v>29</v>
      </c>
      <c r="C12" s="1">
        <v>11000</v>
      </c>
      <c r="D12" s="1" t="s">
        <v>342</v>
      </c>
    </row>
    <row r="13" spans="1:4">
      <c r="A13" s="1" t="s">
        <v>30</v>
      </c>
      <c r="B13" s="1" t="s">
        <v>31</v>
      </c>
      <c r="C13" s="1">
        <v>14000</v>
      </c>
      <c r="D13" s="1" t="s">
        <v>343</v>
      </c>
    </row>
    <row r="14" spans="1:4">
      <c r="A14" s="1" t="s">
        <v>32</v>
      </c>
      <c r="B14" s="1" t="s">
        <v>31</v>
      </c>
      <c r="C14" s="1">
        <v>14000</v>
      </c>
      <c r="D14" s="1" t="s">
        <v>344</v>
      </c>
    </row>
    <row r="15" spans="1:4">
      <c r="A15" s="1" t="s">
        <v>33</v>
      </c>
      <c r="B15" s="1" t="s">
        <v>34</v>
      </c>
      <c r="C15" s="1">
        <v>17000</v>
      </c>
      <c r="D15" s="1" t="s">
        <v>345</v>
      </c>
    </row>
    <row r="16" spans="1:4">
      <c r="A16" s="1" t="s">
        <v>35</v>
      </c>
      <c r="B16" s="1" t="s">
        <v>36</v>
      </c>
      <c r="C16" s="1">
        <v>18000</v>
      </c>
      <c r="D16" s="1" t="s">
        <v>346</v>
      </c>
    </row>
    <row r="17" spans="1:4">
      <c r="A17" s="1" t="s">
        <v>37</v>
      </c>
      <c r="B17" s="1" t="s">
        <v>38</v>
      </c>
      <c r="C17" s="1">
        <v>15000</v>
      </c>
      <c r="D17" s="1" t="s">
        <v>347</v>
      </c>
    </row>
    <row r="18" spans="1:4">
      <c r="A18" s="1" t="s">
        <v>39</v>
      </c>
      <c r="B18" s="1" t="s">
        <v>40</v>
      </c>
      <c r="C18" s="1">
        <v>25000</v>
      </c>
      <c r="D18" s="1" t="s">
        <v>348</v>
      </c>
    </row>
    <row r="19" spans="1:4">
      <c r="A19" s="1" t="s">
        <v>41</v>
      </c>
      <c r="B19" s="1" t="s">
        <v>20</v>
      </c>
      <c r="C19" s="1">
        <v>9000</v>
      </c>
      <c r="D19" s="1" t="s">
        <v>349</v>
      </c>
    </row>
    <row r="20" spans="1:4">
      <c r="A20" s="1" t="s">
        <v>43</v>
      </c>
      <c r="B20" s="1" t="s">
        <v>20</v>
      </c>
      <c r="C20" s="1">
        <v>9000</v>
      </c>
      <c r="D20" s="1" t="s">
        <v>350</v>
      </c>
    </row>
    <row r="21" spans="1:4">
      <c r="A21" s="1" t="s">
        <v>44</v>
      </c>
      <c r="B21" s="1" t="s">
        <v>25</v>
      </c>
      <c r="C21" s="1">
        <v>11500</v>
      </c>
      <c r="D21" s="1" t="s">
        <v>351</v>
      </c>
    </row>
  </sheetData>
  <sheetProtection password="CC29" sheet="1" selectLockedCells="1" objects="1"/>
  <mergeCells count="2">
    <mergeCell ref="F5:G5"/>
    <mergeCell ref="I5:J5"/>
  </mergeCells>
  <pageMargins left="0.75" right="0.75" top="1" bottom="1" header="0.5" footer="0.5"/>
  <headerFooter/>
</worksheet>
</file>

<file path=xl/worksheets/sheet1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P18"/>
  <sheetViews>
    <sheetView workbookViewId="0">
      <selection activeCell="P1" sqref="P1"/>
    </sheetView>
  </sheetViews>
  <sheetFormatPr defaultColWidth="9" defaultRowHeight="15"/>
  <cols>
    <col min="1" max="1" width="11.1428571428571" customWidth="1"/>
    <col min="15" max="15" width="11.2857142857143" customWidth="1"/>
    <col min="16" max="16" width="11.1428571428571" customWidth="1"/>
  </cols>
  <sheetData>
    <row r="1" spans="1:16">
      <c r="A1" s="10" t="s">
        <v>366</v>
      </c>
      <c r="B1" s="10" t="s">
        <v>367</v>
      </c>
      <c r="C1" s="10" t="s">
        <v>368</v>
      </c>
      <c r="D1" s="10" t="s">
        <v>369</v>
      </c>
      <c r="E1" s="10" t="s">
        <v>370</v>
      </c>
      <c r="F1" s="10" t="s">
        <v>371</v>
      </c>
      <c r="G1" s="10" t="s">
        <v>372</v>
      </c>
      <c r="H1" s="10" t="s">
        <v>373</v>
      </c>
      <c r="I1" s="10" t="s">
        <v>374</v>
      </c>
      <c r="J1" s="10" t="s">
        <v>375</v>
      </c>
      <c r="K1" s="10" t="s">
        <v>376</v>
      </c>
      <c r="L1" s="10" t="s">
        <v>377</v>
      </c>
      <c r="M1" s="10" t="s">
        <v>378</v>
      </c>
      <c r="O1" s="19" t="s">
        <v>379</v>
      </c>
      <c r="P1" s="20" t="s">
        <v>367</v>
      </c>
    </row>
    <row r="2" spans="1:16">
      <c r="A2" s="11" t="s">
        <v>125</v>
      </c>
      <c r="B2" s="1">
        <v>144</v>
      </c>
      <c r="C2" s="1">
        <v>152</v>
      </c>
      <c r="D2" s="1">
        <v>160</v>
      </c>
      <c r="E2" s="1">
        <v>168</v>
      </c>
      <c r="F2" s="1">
        <v>176</v>
      </c>
      <c r="G2" s="1">
        <v>184</v>
      </c>
      <c r="H2" s="1">
        <v>192</v>
      </c>
      <c r="I2" s="1">
        <v>200</v>
      </c>
      <c r="J2" s="1">
        <v>208</v>
      </c>
      <c r="K2" s="1">
        <v>216</v>
      </c>
      <c r="L2" s="1">
        <v>224</v>
      </c>
      <c r="M2" s="1">
        <v>232</v>
      </c>
      <c r="O2" s="11" t="s">
        <v>125</v>
      </c>
      <c r="P2" s="1">
        <f>VLOOKUP(O2,$A$1:$M$8,MATCH($P$1,$A$1:$M$1,0),0)</f>
        <v>144</v>
      </c>
    </row>
    <row r="3" spans="1:16">
      <c r="A3" s="11" t="s">
        <v>126</v>
      </c>
      <c r="B3" s="1">
        <v>185</v>
      </c>
      <c r="C3" s="1">
        <v>180</v>
      </c>
      <c r="D3" s="1">
        <v>175</v>
      </c>
      <c r="E3" s="1">
        <v>170</v>
      </c>
      <c r="F3" s="1">
        <v>165</v>
      </c>
      <c r="G3" s="1">
        <v>160</v>
      </c>
      <c r="H3" s="1">
        <v>155</v>
      </c>
      <c r="I3" s="1">
        <v>150</v>
      </c>
      <c r="J3" s="1">
        <v>145</v>
      </c>
      <c r="K3" s="1">
        <v>140</v>
      </c>
      <c r="L3" s="1">
        <v>135</v>
      </c>
      <c r="M3" s="1">
        <v>130</v>
      </c>
      <c r="O3" s="11" t="s">
        <v>126</v>
      </c>
      <c r="P3" s="1">
        <f t="shared" ref="P3:P8" si="0">VLOOKUP(O3,$A$1:$M$8,MATCH($P$1,$A$1:$M$1,0),0)</f>
        <v>185</v>
      </c>
    </row>
    <row r="4" spans="1:16">
      <c r="A4" s="11" t="s">
        <v>380</v>
      </c>
      <c r="B4" s="1">
        <v>114</v>
      </c>
      <c r="C4" s="1">
        <v>125</v>
      </c>
      <c r="D4" s="1">
        <v>136</v>
      </c>
      <c r="E4" s="1">
        <v>147</v>
      </c>
      <c r="F4" s="1">
        <v>158</v>
      </c>
      <c r="G4" s="1">
        <v>169</v>
      </c>
      <c r="H4" s="1">
        <v>180</v>
      </c>
      <c r="I4" s="1">
        <v>191</v>
      </c>
      <c r="J4" s="1">
        <v>202</v>
      </c>
      <c r="K4" s="1">
        <v>213</v>
      </c>
      <c r="L4" s="1">
        <v>224</v>
      </c>
      <c r="M4" s="1">
        <v>235</v>
      </c>
      <c r="O4" s="11" t="s">
        <v>380</v>
      </c>
      <c r="P4" s="1">
        <f t="shared" si="0"/>
        <v>114</v>
      </c>
    </row>
    <row r="5" spans="1:16">
      <c r="A5" s="11" t="s">
        <v>128</v>
      </c>
      <c r="B5" s="1">
        <v>196</v>
      </c>
      <c r="C5" s="1">
        <v>189</v>
      </c>
      <c r="D5" s="1">
        <v>182</v>
      </c>
      <c r="E5" s="1">
        <v>175</v>
      </c>
      <c r="F5" s="1">
        <v>168</v>
      </c>
      <c r="G5" s="1">
        <v>161</v>
      </c>
      <c r="H5" s="1">
        <v>154</v>
      </c>
      <c r="I5" s="1">
        <v>147</v>
      </c>
      <c r="J5" s="1">
        <v>140</v>
      </c>
      <c r="K5" s="1">
        <v>133</v>
      </c>
      <c r="L5" s="1">
        <v>126</v>
      </c>
      <c r="M5" s="1">
        <v>119</v>
      </c>
      <c r="O5" s="11" t="s">
        <v>128</v>
      </c>
      <c r="P5" s="1">
        <f t="shared" si="0"/>
        <v>196</v>
      </c>
    </row>
    <row r="6" spans="1:16">
      <c r="A6" s="11" t="s">
        <v>129</v>
      </c>
      <c r="B6" s="1">
        <v>190</v>
      </c>
      <c r="C6" s="1">
        <v>192</v>
      </c>
      <c r="D6" s="1">
        <v>194</v>
      </c>
      <c r="E6" s="1">
        <v>196</v>
      </c>
      <c r="F6" s="1">
        <v>198</v>
      </c>
      <c r="G6" s="1">
        <v>200</v>
      </c>
      <c r="H6" s="1">
        <v>202</v>
      </c>
      <c r="I6" s="1">
        <v>204</v>
      </c>
      <c r="J6" s="1">
        <v>206</v>
      </c>
      <c r="K6" s="1">
        <v>208</v>
      </c>
      <c r="L6" s="1">
        <v>210</v>
      </c>
      <c r="M6" s="1">
        <v>212</v>
      </c>
      <c r="O6" s="11" t="s">
        <v>129</v>
      </c>
      <c r="P6" s="1">
        <f t="shared" si="0"/>
        <v>190</v>
      </c>
    </row>
    <row r="7" spans="1:16">
      <c r="A7" s="11" t="s">
        <v>130</v>
      </c>
      <c r="B7" s="1">
        <v>122</v>
      </c>
      <c r="C7" s="1">
        <v>140</v>
      </c>
      <c r="D7" s="1">
        <v>158</v>
      </c>
      <c r="E7" s="1">
        <v>176</v>
      </c>
      <c r="F7" s="1">
        <v>194</v>
      </c>
      <c r="G7" s="1">
        <v>212</v>
      </c>
      <c r="H7" s="1">
        <v>230</v>
      </c>
      <c r="I7" s="1">
        <v>248</v>
      </c>
      <c r="J7" s="1">
        <v>266</v>
      </c>
      <c r="K7" s="1">
        <v>284</v>
      </c>
      <c r="L7" s="1">
        <v>302</v>
      </c>
      <c r="M7" s="1">
        <v>320</v>
      </c>
      <c r="O7" s="11" t="s">
        <v>130</v>
      </c>
      <c r="P7" s="1">
        <f t="shared" si="0"/>
        <v>122</v>
      </c>
    </row>
    <row r="8" spans="1:16">
      <c r="A8" s="11" t="s">
        <v>381</v>
      </c>
      <c r="B8" s="1">
        <v>170</v>
      </c>
      <c r="C8" s="1">
        <v>177</v>
      </c>
      <c r="D8" s="1">
        <v>184</v>
      </c>
      <c r="E8" s="1">
        <v>191</v>
      </c>
      <c r="F8" s="1">
        <v>198</v>
      </c>
      <c r="G8" s="1">
        <v>205</v>
      </c>
      <c r="H8" s="1">
        <v>212</v>
      </c>
      <c r="I8" s="1">
        <v>219</v>
      </c>
      <c r="J8" s="1">
        <v>226</v>
      </c>
      <c r="K8" s="1">
        <v>233</v>
      </c>
      <c r="L8" s="1">
        <v>240</v>
      </c>
      <c r="M8" s="1">
        <v>247</v>
      </c>
      <c r="O8" s="11" t="s">
        <v>381</v>
      </c>
      <c r="P8" s="1">
        <f t="shared" si="0"/>
        <v>170</v>
      </c>
    </row>
    <row r="11" spans="1:13">
      <c r="A11" s="10" t="s">
        <v>382</v>
      </c>
      <c r="B11" s="10" t="s">
        <v>367</v>
      </c>
      <c r="C11" s="10" t="s">
        <v>368</v>
      </c>
      <c r="D11" s="10" t="s">
        <v>369</v>
      </c>
      <c r="E11" s="10" t="s">
        <v>370</v>
      </c>
      <c r="F11" s="10" t="s">
        <v>371</v>
      </c>
      <c r="G11" s="10" t="s">
        <v>372</v>
      </c>
      <c r="H11" s="10" t="s">
        <v>373</v>
      </c>
      <c r="I11" s="10" t="s">
        <v>374</v>
      </c>
      <c r="J11" s="10" t="s">
        <v>375</v>
      </c>
      <c r="K11" s="10" t="s">
        <v>376</v>
      </c>
      <c r="L11" s="10" t="s">
        <v>377</v>
      </c>
      <c r="M11" s="10" t="s">
        <v>378</v>
      </c>
    </row>
    <row r="12" spans="1:13">
      <c r="A12" s="11" t="s">
        <v>125</v>
      </c>
      <c r="B12" s="1">
        <v>90</v>
      </c>
      <c r="C12" s="1">
        <v>115</v>
      </c>
      <c r="D12" s="1">
        <v>140</v>
      </c>
      <c r="E12" s="1">
        <v>165</v>
      </c>
      <c r="F12" s="1">
        <v>190</v>
      </c>
      <c r="G12" s="1">
        <v>215</v>
      </c>
      <c r="H12" s="1">
        <v>240</v>
      </c>
      <c r="I12" s="1">
        <v>265</v>
      </c>
      <c r="J12" s="1">
        <v>290</v>
      </c>
      <c r="K12" s="1">
        <v>315</v>
      </c>
      <c r="L12" s="1">
        <v>340</v>
      </c>
      <c r="M12" s="1">
        <v>365</v>
      </c>
    </row>
    <row r="13" spans="1:13">
      <c r="A13" s="11" t="s">
        <v>126</v>
      </c>
      <c r="B13" s="1">
        <v>120</v>
      </c>
      <c r="C13" s="1">
        <v>122</v>
      </c>
      <c r="D13" s="1">
        <v>124</v>
      </c>
      <c r="E13" s="1">
        <v>126</v>
      </c>
      <c r="F13" s="1">
        <v>128</v>
      </c>
      <c r="G13" s="1">
        <v>130</v>
      </c>
      <c r="H13" s="1">
        <v>132</v>
      </c>
      <c r="I13" s="1">
        <v>134</v>
      </c>
      <c r="J13" s="1">
        <v>136</v>
      </c>
      <c r="K13" s="1">
        <v>138</v>
      </c>
      <c r="L13" s="1">
        <v>140</v>
      </c>
      <c r="M13" s="1">
        <v>142</v>
      </c>
    </row>
    <row r="14" spans="1:13">
      <c r="A14" s="11" t="s">
        <v>380</v>
      </c>
      <c r="B14" s="1">
        <v>150</v>
      </c>
      <c r="C14" s="1">
        <v>157</v>
      </c>
      <c r="D14" s="1">
        <v>164</v>
      </c>
      <c r="E14" s="1">
        <v>171</v>
      </c>
      <c r="F14" s="1">
        <v>178</v>
      </c>
      <c r="G14" s="1">
        <v>185</v>
      </c>
      <c r="H14" s="1">
        <v>192</v>
      </c>
      <c r="I14" s="1">
        <v>199</v>
      </c>
      <c r="J14" s="1">
        <v>206</v>
      </c>
      <c r="K14" s="1">
        <v>213</v>
      </c>
      <c r="L14" s="1">
        <v>220</v>
      </c>
      <c r="M14" s="1">
        <v>227</v>
      </c>
    </row>
    <row r="15" spans="1:13">
      <c r="A15" s="11" t="s">
        <v>128</v>
      </c>
      <c r="B15" s="1">
        <v>200</v>
      </c>
      <c r="C15" s="1">
        <v>217</v>
      </c>
      <c r="D15" s="1">
        <v>234</v>
      </c>
      <c r="E15" s="1">
        <v>251</v>
      </c>
      <c r="F15" s="1">
        <v>268</v>
      </c>
      <c r="G15" s="1">
        <v>285</v>
      </c>
      <c r="H15" s="1">
        <v>302</v>
      </c>
      <c r="I15" s="1">
        <v>319</v>
      </c>
      <c r="J15" s="1">
        <v>336</v>
      </c>
      <c r="K15" s="1">
        <v>353</v>
      </c>
      <c r="L15" s="1">
        <v>370</v>
      </c>
      <c r="M15" s="1">
        <v>387</v>
      </c>
    </row>
    <row r="16" spans="1:13">
      <c r="A16" s="11" t="s">
        <v>129</v>
      </c>
      <c r="B16" s="1">
        <v>192</v>
      </c>
      <c r="C16" s="1">
        <v>188</v>
      </c>
      <c r="D16" s="1">
        <v>184</v>
      </c>
      <c r="E16" s="1">
        <v>180</v>
      </c>
      <c r="F16" s="1">
        <v>176</v>
      </c>
      <c r="G16" s="1">
        <v>172</v>
      </c>
      <c r="H16" s="1">
        <v>168</v>
      </c>
      <c r="I16" s="1">
        <v>164</v>
      </c>
      <c r="J16" s="1">
        <v>160</v>
      </c>
      <c r="K16" s="1">
        <v>156</v>
      </c>
      <c r="L16" s="1">
        <v>152</v>
      </c>
      <c r="M16" s="1">
        <v>148</v>
      </c>
    </row>
    <row r="17" spans="1:13">
      <c r="A17" s="11" t="s">
        <v>130</v>
      </c>
      <c r="B17" s="1">
        <v>130</v>
      </c>
      <c r="C17" s="1">
        <v>148</v>
      </c>
      <c r="D17" s="1">
        <v>166</v>
      </c>
      <c r="E17" s="1">
        <v>184</v>
      </c>
      <c r="F17" s="1">
        <v>202</v>
      </c>
      <c r="G17" s="1">
        <v>220</v>
      </c>
      <c r="H17" s="1">
        <v>238</v>
      </c>
      <c r="I17" s="1">
        <v>256</v>
      </c>
      <c r="J17" s="1">
        <v>274</v>
      </c>
      <c r="K17" s="1">
        <v>292</v>
      </c>
      <c r="L17" s="1">
        <v>310</v>
      </c>
      <c r="M17" s="1">
        <v>328</v>
      </c>
    </row>
    <row r="18" spans="1:13">
      <c r="A18" s="11" t="s">
        <v>381</v>
      </c>
      <c r="B18" s="1">
        <v>290</v>
      </c>
      <c r="C18" s="1">
        <v>267</v>
      </c>
      <c r="D18" s="1">
        <v>244</v>
      </c>
      <c r="E18" s="1">
        <v>221</v>
      </c>
      <c r="F18" s="1">
        <v>198</v>
      </c>
      <c r="G18" s="1">
        <v>175</v>
      </c>
      <c r="H18" s="1">
        <v>152</v>
      </c>
      <c r="I18" s="1">
        <v>129</v>
      </c>
      <c r="J18" s="1">
        <v>106</v>
      </c>
      <c r="K18" s="1">
        <v>83</v>
      </c>
      <c r="L18" s="1">
        <v>60</v>
      </c>
      <c r="M18" s="1">
        <v>37</v>
      </c>
    </row>
  </sheetData>
  <sheetProtection password="CC29" sheet="1" selectLockedCells="1" objects="1"/>
  <dataValidations count="1">
    <dataValidation type="list" allowBlank="1" showInputMessage="1" showErrorMessage="1" sqref="P1">
      <formula1>$B$1:$M$1</formula1>
    </dataValidation>
  </dataValidations>
  <pageMargins left="0.75" right="0.75" top="1" bottom="1" header="0.5" footer="0.5"/>
  <headerFooter/>
</worksheet>
</file>

<file path=xl/worksheets/sheet1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H8"/>
  <sheetViews>
    <sheetView topLeftCell="B1" workbookViewId="0">
      <selection activeCell="G5" sqref="G5"/>
    </sheetView>
  </sheetViews>
  <sheetFormatPr defaultColWidth="9" defaultRowHeight="15" outlineLevelRow="7" outlineLevelCol="7"/>
  <cols>
    <col min="1" max="1" width="21.5714285714286" hidden="1" customWidth="1"/>
    <col min="2" max="2" width="15.7142857142857" customWidth="1"/>
    <col min="6" max="6" width="14.5714285714286" customWidth="1"/>
    <col min="7" max="7" width="14.2857142857143" customWidth="1"/>
    <col min="8" max="8" width="9.57142857142857" customWidth="1"/>
  </cols>
  <sheetData>
    <row r="1" spans="1:8">
      <c r="A1" s="1" t="s">
        <v>50</v>
      </c>
      <c r="B1" s="1" t="s">
        <v>383</v>
      </c>
      <c r="C1" s="1" t="s">
        <v>384</v>
      </c>
      <c r="D1" s="1" t="s">
        <v>385</v>
      </c>
      <c r="F1" s="1" t="s">
        <v>383</v>
      </c>
      <c r="G1" s="1" t="s">
        <v>384</v>
      </c>
      <c r="H1" s="1" t="s">
        <v>385</v>
      </c>
    </row>
    <row r="2" spans="1:8">
      <c r="A2" s="1" t="str">
        <f>B2&amp;C2</f>
        <v>KATTAPPATALLY</v>
      </c>
      <c r="B2" s="1" t="s">
        <v>386</v>
      </c>
      <c r="C2" s="1" t="s">
        <v>293</v>
      </c>
      <c r="D2" s="1">
        <v>200</v>
      </c>
      <c r="F2" s="1" t="s">
        <v>387</v>
      </c>
      <c r="G2" s="1" t="s">
        <v>292</v>
      </c>
      <c r="H2" s="1">
        <f>VLOOKUP($F$2&amp;$G$2,$A$1:$D$8,4,0)</f>
        <v>240</v>
      </c>
    </row>
    <row r="3" spans="1:4">
      <c r="A3" s="1" t="str">
        <f t="shared" ref="A3:A8" si="0">B3&amp;C3</f>
        <v>BHALLALDEVEXCEL</v>
      </c>
      <c r="B3" s="1" t="s">
        <v>388</v>
      </c>
      <c r="C3" s="1" t="s">
        <v>292</v>
      </c>
      <c r="D3" s="1">
        <v>270</v>
      </c>
    </row>
    <row r="4" spans="1:4">
      <c r="A4" s="1" t="str">
        <f t="shared" si="0"/>
        <v>BAHUBALITALLY</v>
      </c>
      <c r="B4" s="1" t="s">
        <v>387</v>
      </c>
      <c r="C4" s="1" t="s">
        <v>293</v>
      </c>
      <c r="D4" s="1">
        <v>400</v>
      </c>
    </row>
    <row r="5" spans="1:4">
      <c r="A5" s="1" t="str">
        <f t="shared" si="0"/>
        <v>SHIVGAMI DEVIEXCEL</v>
      </c>
      <c r="B5" s="1" t="s">
        <v>389</v>
      </c>
      <c r="C5" s="1" t="s">
        <v>292</v>
      </c>
      <c r="D5" s="1">
        <v>150</v>
      </c>
    </row>
    <row r="6" spans="1:4">
      <c r="A6" s="1" t="str">
        <f t="shared" si="0"/>
        <v>BHALLALDEVTALLY</v>
      </c>
      <c r="B6" s="1" t="s">
        <v>388</v>
      </c>
      <c r="C6" s="1" t="s">
        <v>293</v>
      </c>
      <c r="D6" s="1">
        <v>390</v>
      </c>
    </row>
    <row r="7" spans="1:4">
      <c r="A7" s="1" t="str">
        <f t="shared" si="0"/>
        <v>BAHUBALIEXCEL</v>
      </c>
      <c r="B7" s="1" t="s">
        <v>387</v>
      </c>
      <c r="C7" s="1" t="s">
        <v>292</v>
      </c>
      <c r="D7" s="1">
        <v>240</v>
      </c>
    </row>
    <row r="8" spans="1:4">
      <c r="A8" s="1" t="str">
        <f t="shared" si="0"/>
        <v>SHIVGAMI DEVITALLY</v>
      </c>
      <c r="B8" s="1" t="s">
        <v>389</v>
      </c>
      <c r="C8" s="1" t="s">
        <v>293</v>
      </c>
      <c r="D8" s="1">
        <v>470</v>
      </c>
    </row>
  </sheetData>
  <dataValidations count="2">
    <dataValidation type="list" allowBlank="1" showInputMessage="1" showErrorMessage="1" sqref="F2">
      <formula1>$B$2:$B$8</formula1>
    </dataValidation>
    <dataValidation type="list" allowBlank="1" showInputMessage="1" showErrorMessage="1" sqref="G2">
      <formula1>$C$2:$C$8</formula1>
    </dataValidation>
  </dataValidations>
  <pageMargins left="0.75" right="0.75" top="1" bottom="1" header="0.5" footer="0.5"/>
  <headerFooter/>
</worksheet>
</file>

<file path=xl/worksheets/sheet2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H15"/>
  <sheetViews>
    <sheetView workbookViewId="0">
      <selection activeCell="G12" sqref="G12"/>
    </sheetView>
  </sheetViews>
  <sheetFormatPr defaultColWidth="9" defaultRowHeight="15" outlineLevelCol="7"/>
  <cols>
    <col min="1" max="1" width="12.4285714285714" customWidth="1"/>
    <col min="2" max="2" width="11.7142857142857" customWidth="1"/>
    <col min="3" max="3" width="8.14285714285714" customWidth="1"/>
    <col min="6" max="6" width="19.2857142857143" customWidth="1"/>
    <col min="7" max="7" width="11.7142857142857" customWidth="1"/>
  </cols>
  <sheetData>
    <row r="1" spans="1:3">
      <c r="A1" s="17" t="s">
        <v>390</v>
      </c>
      <c r="B1" s="17" t="s">
        <v>391</v>
      </c>
      <c r="C1" s="17" t="s">
        <v>392</v>
      </c>
    </row>
    <row r="2" spans="1:7">
      <c r="A2" s="1" t="s">
        <v>393</v>
      </c>
      <c r="B2" s="1" t="s">
        <v>168</v>
      </c>
      <c r="C2" s="18">
        <v>12000</v>
      </c>
      <c r="F2" s="1" t="s">
        <v>394</v>
      </c>
      <c r="G2" s="1" t="s">
        <v>395</v>
      </c>
    </row>
    <row r="3" spans="1:7">
      <c r="A3" s="1" t="s">
        <v>393</v>
      </c>
      <c r="B3" s="1" t="s">
        <v>177</v>
      </c>
      <c r="C3" s="18">
        <v>16000</v>
      </c>
      <c r="F3" s="1" t="s">
        <v>396</v>
      </c>
      <c r="G3" s="1">
        <f t="array" ref="G3">VLOOKUP(F3,CHOOSE({1,2},$A$1:$A$15&amp;" "&amp;$B$1:$B$15,$C$1:$C$15),2,0)</f>
        <v>8500</v>
      </c>
    </row>
    <row r="4" spans="1:3">
      <c r="A4" s="1" t="s">
        <v>393</v>
      </c>
      <c r="B4" s="1" t="s">
        <v>397</v>
      </c>
      <c r="C4" s="18">
        <v>13000</v>
      </c>
    </row>
    <row r="5" spans="1:3">
      <c r="A5" s="1" t="s">
        <v>393</v>
      </c>
      <c r="B5" s="1" t="s">
        <v>398</v>
      </c>
      <c r="C5" s="18">
        <v>10000</v>
      </c>
    </row>
    <row r="6" spans="1:7">
      <c r="A6" s="1" t="s">
        <v>399</v>
      </c>
      <c r="B6" s="1" t="s">
        <v>400</v>
      </c>
      <c r="C6" s="18">
        <v>15000</v>
      </c>
      <c r="F6" s="1" t="s">
        <v>394</v>
      </c>
      <c r="G6" s="1" t="s">
        <v>395</v>
      </c>
    </row>
    <row r="7" spans="1:7">
      <c r="A7" s="1" t="s">
        <v>399</v>
      </c>
      <c r="B7" s="1" t="s">
        <v>401</v>
      </c>
      <c r="C7" s="18">
        <v>9000</v>
      </c>
      <c r="F7" s="1" t="s">
        <v>402</v>
      </c>
      <c r="G7" s="1">
        <f t="array" ref="G7">VLOOKUP(F7,CHOOSE({1,2},$A$1:$A$15&amp;$B$1:$B$15,$C$1:$C$15),2,0)</f>
        <v>10100</v>
      </c>
    </row>
    <row r="8" spans="1:3">
      <c r="A8" s="1" t="s">
        <v>399</v>
      </c>
      <c r="B8" s="1" t="s">
        <v>403</v>
      </c>
      <c r="C8" s="18">
        <v>9500</v>
      </c>
    </row>
    <row r="9" spans="1:3">
      <c r="A9" s="1" t="s">
        <v>399</v>
      </c>
      <c r="B9" s="1" t="s">
        <v>404</v>
      </c>
      <c r="C9" s="18">
        <v>8500</v>
      </c>
    </row>
    <row r="10" spans="1:8">
      <c r="A10" s="1" t="s">
        <v>405</v>
      </c>
      <c r="B10" s="1" t="s">
        <v>406</v>
      </c>
      <c r="C10" s="18">
        <v>12000</v>
      </c>
      <c r="F10" s="1" t="s">
        <v>390</v>
      </c>
      <c r="G10" s="1" t="s">
        <v>391</v>
      </c>
      <c r="H10" s="1" t="s">
        <v>392</v>
      </c>
    </row>
    <row r="11" spans="1:8">
      <c r="A11" s="1" t="s">
        <v>405</v>
      </c>
      <c r="B11" s="1" t="s">
        <v>407</v>
      </c>
      <c r="C11" s="18">
        <v>13000</v>
      </c>
      <c r="F11" s="1" t="s">
        <v>399</v>
      </c>
      <c r="G11" s="1" t="s">
        <v>403</v>
      </c>
      <c r="H11" s="1">
        <f t="array" ref="H11">VLOOKUP(F11&amp;G11,CHOOSE({1,2},$A$1:$A$15&amp;$B$1:$B$15,$C$1:$C$15),2,0)</f>
        <v>9500</v>
      </c>
    </row>
    <row r="12" spans="1:3">
      <c r="A12" s="1" t="s">
        <v>405</v>
      </c>
      <c r="B12" s="1" t="s">
        <v>408</v>
      </c>
      <c r="C12" s="18">
        <v>11000</v>
      </c>
    </row>
    <row r="13" spans="1:3">
      <c r="A13" s="1" t="s">
        <v>405</v>
      </c>
      <c r="B13" s="1" t="s">
        <v>409</v>
      </c>
      <c r="C13" s="18">
        <v>10100</v>
      </c>
    </row>
    <row r="14" spans="1:3">
      <c r="A14" s="1" t="s">
        <v>410</v>
      </c>
      <c r="B14" s="1" t="s">
        <v>411</v>
      </c>
      <c r="C14" s="18">
        <v>5000</v>
      </c>
    </row>
    <row r="15" spans="1:3">
      <c r="A15" s="1" t="s">
        <v>393</v>
      </c>
      <c r="B15" s="1" t="s">
        <v>412</v>
      </c>
      <c r="C15" s="18">
        <v>11000</v>
      </c>
    </row>
  </sheetData>
  <pageMargins left="0.75" right="0.75" top="1" bottom="1" header="0.5" footer="0.5"/>
  <headerFooter/>
</worksheet>
</file>

<file path=xl/worksheets/sheet2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S9"/>
  <sheetViews>
    <sheetView zoomScale="85" zoomScaleNormal="85" workbookViewId="0">
      <selection activeCell="P1" sqref="P1:P2"/>
    </sheetView>
  </sheetViews>
  <sheetFormatPr defaultColWidth="9" defaultRowHeight="15"/>
  <cols>
    <col min="1" max="1" width="11.2857142857143" customWidth="1"/>
    <col min="15" max="15" width="12.2666666666667" customWidth="1"/>
    <col min="19" max="19" width="19" customWidth="1"/>
    <col min="20" max="21" width="11.1428571428571"/>
  </cols>
  <sheetData>
    <row r="1" spans="1:19">
      <c r="A1" s="10" t="s">
        <v>379</v>
      </c>
      <c r="B1" s="10" t="s">
        <v>367</v>
      </c>
      <c r="C1" s="10" t="s">
        <v>368</v>
      </c>
      <c r="D1" s="10" t="s">
        <v>369</v>
      </c>
      <c r="E1" s="10" t="s">
        <v>370</v>
      </c>
      <c r="F1" s="10" t="s">
        <v>371</v>
      </c>
      <c r="G1" s="10" t="s">
        <v>372</v>
      </c>
      <c r="H1" s="10" t="s">
        <v>373</v>
      </c>
      <c r="I1" s="10" t="s">
        <v>374</v>
      </c>
      <c r="J1" s="10" t="s">
        <v>375</v>
      </c>
      <c r="K1" s="10" t="s">
        <v>376</v>
      </c>
      <c r="L1" s="10" t="s">
        <v>377</v>
      </c>
      <c r="M1" s="10" t="s">
        <v>378</v>
      </c>
      <c r="O1" s="12" t="s">
        <v>413</v>
      </c>
      <c r="P1" s="13" t="s">
        <v>368</v>
      </c>
      <c r="Q1" s="13" t="s">
        <v>374</v>
      </c>
      <c r="S1" s="16" t="s">
        <v>414</v>
      </c>
    </row>
    <row r="2" spans="1:19">
      <c r="A2" s="11" t="s">
        <v>125</v>
      </c>
      <c r="B2" s="1">
        <v>144</v>
      </c>
      <c r="C2" s="1">
        <v>152</v>
      </c>
      <c r="D2" s="1">
        <v>160</v>
      </c>
      <c r="E2" s="1">
        <v>168</v>
      </c>
      <c r="F2" s="1">
        <v>176</v>
      </c>
      <c r="G2" s="1">
        <v>184</v>
      </c>
      <c r="H2" s="1">
        <v>192</v>
      </c>
      <c r="I2" s="1">
        <v>200</v>
      </c>
      <c r="J2" s="1">
        <v>208</v>
      </c>
      <c r="K2" s="1">
        <v>216</v>
      </c>
      <c r="L2" s="1">
        <v>224</v>
      </c>
      <c r="M2" s="1">
        <v>232</v>
      </c>
      <c r="O2" s="14"/>
      <c r="P2" s="13"/>
      <c r="Q2" s="13"/>
      <c r="S2" s="1" t="str">
        <f>CONCATENATE(O3," ",P3)</f>
        <v>KEYBOARD 152</v>
      </c>
    </row>
    <row r="3" spans="1:19">
      <c r="A3" s="11" t="s">
        <v>126</v>
      </c>
      <c r="B3" s="1">
        <v>185</v>
      </c>
      <c r="C3" s="1">
        <v>180</v>
      </c>
      <c r="D3" s="1">
        <v>175</v>
      </c>
      <c r="E3" s="1">
        <v>170</v>
      </c>
      <c r="F3" s="1">
        <v>165</v>
      </c>
      <c r="G3" s="1">
        <v>160</v>
      </c>
      <c r="H3" s="1">
        <v>155</v>
      </c>
      <c r="I3" s="1">
        <v>150</v>
      </c>
      <c r="J3" s="1">
        <v>145</v>
      </c>
      <c r="K3" s="1">
        <v>140</v>
      </c>
      <c r="L3" s="1">
        <v>135</v>
      </c>
      <c r="M3" s="1">
        <v>130</v>
      </c>
      <c r="O3" s="15" t="s">
        <v>125</v>
      </c>
      <c r="P3" s="1">
        <f>VLOOKUP($O3,$A$1:$M$8,MATCH(P$1,$A$1:$M$1,0),0)</f>
        <v>152</v>
      </c>
      <c r="Q3" s="1">
        <f>VLOOKUP($O3,$A$1:$M$8,MATCH(Q$1,$A$1:$M$1,0),0)</f>
        <v>200</v>
      </c>
      <c r="S3" s="1" t="str">
        <f>CONCATENATE(O3," ",P1," ",Q1)</f>
        <v>KEYBOARD FEB AUG</v>
      </c>
    </row>
    <row r="4" spans="1:17">
      <c r="A4" s="11" t="s">
        <v>380</v>
      </c>
      <c r="B4" s="1">
        <v>114</v>
      </c>
      <c r="C4" s="1">
        <v>125</v>
      </c>
      <c r="D4" s="1">
        <v>136</v>
      </c>
      <c r="E4" s="1">
        <v>147</v>
      </c>
      <c r="F4" s="1">
        <v>158</v>
      </c>
      <c r="G4" s="1">
        <v>169</v>
      </c>
      <c r="H4" s="1">
        <v>180</v>
      </c>
      <c r="I4" s="1">
        <v>191</v>
      </c>
      <c r="J4" s="1">
        <v>202</v>
      </c>
      <c r="K4" s="1">
        <v>213</v>
      </c>
      <c r="L4" s="1">
        <v>224</v>
      </c>
      <c r="M4" s="1">
        <v>235</v>
      </c>
      <c r="O4" s="11" t="s">
        <v>126</v>
      </c>
      <c r="P4" s="1">
        <f t="shared" ref="P4:P9" si="0">VLOOKUP($O4,$A$1:$M$8,MATCH(P$1,$A$1:$M$1,0),0)</f>
        <v>180</v>
      </c>
      <c r="Q4" s="1">
        <f>VLOOKUP($O4,$A$1:$M$8,MATCH(Q$1,$A$1:$M$1,0),0)</f>
        <v>150</v>
      </c>
    </row>
    <row r="5" spans="1:17">
      <c r="A5" s="11" t="s">
        <v>128</v>
      </c>
      <c r="B5" s="1">
        <v>196</v>
      </c>
      <c r="C5" s="1">
        <v>189</v>
      </c>
      <c r="D5" s="1">
        <v>182</v>
      </c>
      <c r="E5" s="1">
        <v>175</v>
      </c>
      <c r="F5" s="1">
        <v>168</v>
      </c>
      <c r="G5" s="1">
        <v>161</v>
      </c>
      <c r="H5" s="1">
        <v>154</v>
      </c>
      <c r="I5" s="1">
        <v>147</v>
      </c>
      <c r="J5" s="1">
        <v>140</v>
      </c>
      <c r="K5" s="1">
        <v>133</v>
      </c>
      <c r="L5" s="1">
        <v>126</v>
      </c>
      <c r="M5" s="1">
        <v>119</v>
      </c>
      <c r="O5" s="11" t="s">
        <v>380</v>
      </c>
      <c r="P5" s="1">
        <f t="shared" si="0"/>
        <v>125</v>
      </c>
      <c r="Q5" s="1">
        <f>VLOOKUP($O5,$A$1:$M$8,MATCH(Q$1,$A$1:$M$1,0),0)</f>
        <v>191</v>
      </c>
    </row>
    <row r="6" spans="1:17">
      <c r="A6" s="11" t="s">
        <v>129</v>
      </c>
      <c r="B6" s="1">
        <v>190</v>
      </c>
      <c r="C6" s="1">
        <v>192</v>
      </c>
      <c r="D6" s="1">
        <v>194</v>
      </c>
      <c r="E6" s="1">
        <v>196</v>
      </c>
      <c r="F6" s="1">
        <v>198</v>
      </c>
      <c r="G6" s="1">
        <v>200</v>
      </c>
      <c r="H6" s="1">
        <v>202</v>
      </c>
      <c r="I6" s="1">
        <v>204</v>
      </c>
      <c r="J6" s="1">
        <v>206</v>
      </c>
      <c r="K6" s="1">
        <v>208</v>
      </c>
      <c r="L6" s="1">
        <v>210</v>
      </c>
      <c r="M6" s="1">
        <v>212</v>
      </c>
      <c r="O6" s="11" t="s">
        <v>128</v>
      </c>
      <c r="P6" s="1">
        <f t="shared" si="0"/>
        <v>189</v>
      </c>
      <c r="Q6" s="1">
        <f>VLOOKUP($O6,$A$1:$M$8,MATCH(Q$1,$A$1:$M$1,0),0)</f>
        <v>147</v>
      </c>
    </row>
    <row r="7" spans="1:17">
      <c r="A7" s="11" t="s">
        <v>130</v>
      </c>
      <c r="B7" s="1">
        <v>122</v>
      </c>
      <c r="C7" s="1">
        <v>140</v>
      </c>
      <c r="D7" s="1">
        <v>158</v>
      </c>
      <c r="E7" s="1">
        <v>176</v>
      </c>
      <c r="F7" s="1">
        <v>194</v>
      </c>
      <c r="G7" s="1">
        <v>212</v>
      </c>
      <c r="H7" s="1">
        <v>230</v>
      </c>
      <c r="I7" s="1">
        <v>248</v>
      </c>
      <c r="J7" s="1">
        <v>266</v>
      </c>
      <c r="K7" s="1">
        <v>284</v>
      </c>
      <c r="L7" s="1">
        <v>302</v>
      </c>
      <c r="M7" s="1">
        <v>320</v>
      </c>
      <c r="O7" s="11" t="s">
        <v>129</v>
      </c>
      <c r="P7" s="1">
        <f t="shared" si="0"/>
        <v>192</v>
      </c>
      <c r="Q7" s="1">
        <f>VLOOKUP($O7,$A$1:$M$8,MATCH(Q$1,$A$1:$M$1,0),0)</f>
        <v>204</v>
      </c>
    </row>
    <row r="8" spans="1:17">
      <c r="A8" s="11" t="s">
        <v>381</v>
      </c>
      <c r="B8" s="1">
        <v>170</v>
      </c>
      <c r="C8" s="1">
        <v>177</v>
      </c>
      <c r="D8" s="1">
        <v>184</v>
      </c>
      <c r="E8" s="1">
        <v>191</v>
      </c>
      <c r="F8" s="1">
        <v>198</v>
      </c>
      <c r="G8" s="1">
        <v>205</v>
      </c>
      <c r="H8" s="1">
        <v>212</v>
      </c>
      <c r="I8" s="1">
        <v>219</v>
      </c>
      <c r="J8" s="1">
        <v>226</v>
      </c>
      <c r="K8" s="1">
        <v>233</v>
      </c>
      <c r="L8" s="1">
        <v>240</v>
      </c>
      <c r="M8" s="1">
        <v>247</v>
      </c>
      <c r="O8" s="11" t="s">
        <v>130</v>
      </c>
      <c r="P8" s="1">
        <f t="shared" si="0"/>
        <v>140</v>
      </c>
      <c r="Q8" s="1">
        <f>VLOOKUP($O8,$A$1:$M$8,MATCH(Q$1,$A$1:$M$1,0),0)</f>
        <v>248</v>
      </c>
    </row>
    <row r="9" spans="15:17">
      <c r="O9" s="11" t="s">
        <v>381</v>
      </c>
      <c r="P9" s="1">
        <f t="shared" si="0"/>
        <v>177</v>
      </c>
      <c r="Q9" s="1">
        <f>VLOOKUP($O9,$A$1:$M$8,MATCH(Q$1,$A$1:$M$1,0),0)</f>
        <v>219</v>
      </c>
    </row>
  </sheetData>
  <sheetProtection password="CC29" sheet="1" selectLockedCells="1" objects="1"/>
  <mergeCells count="3">
    <mergeCell ref="O1:O2"/>
    <mergeCell ref="P1:P2"/>
    <mergeCell ref="Q1:Q2"/>
  </mergeCells>
  <dataValidations count="1">
    <dataValidation type="list" allowBlank="1" showInputMessage="1" showErrorMessage="1" sqref="P1 Q1">
      <formula1>$B$1:$M$1</formula1>
    </dataValidation>
  </dataValidations>
  <pageMargins left="0.75" right="0.75" top="1" bottom="1" header="0.5" footer="0.5"/>
  <headerFooter/>
  <drawing r:id="rId1"/>
</worksheet>
</file>

<file path=xl/worksheets/sheet2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P15"/>
  <sheetViews>
    <sheetView workbookViewId="0">
      <selection activeCell="A1" sqref="A1"/>
    </sheetView>
  </sheetViews>
  <sheetFormatPr defaultColWidth="9" defaultRowHeight="15"/>
  <cols>
    <col min="16" max="16" width="11.4285714285714" customWidth="1"/>
  </cols>
  <sheetData>
    <row r="1" spans="1:15">
      <c r="A1" s="6">
        <v>12</v>
      </c>
      <c r="B1" s="6">
        <v>7</v>
      </c>
      <c r="C1" s="6">
        <v>4</v>
      </c>
      <c r="D1" s="6"/>
      <c r="E1" s="6">
        <v>8</v>
      </c>
      <c r="F1" s="6" t="e">
        <v>#N/A</v>
      </c>
      <c r="G1" s="6">
        <v>5</v>
      </c>
      <c r="H1" s="6"/>
      <c r="I1" s="6">
        <v>1</v>
      </c>
      <c r="J1" s="6">
        <v>17</v>
      </c>
      <c r="K1" s="6">
        <v>19</v>
      </c>
      <c r="L1" s="6"/>
      <c r="M1" s="6" t="e">
        <v>#N/A</v>
      </c>
      <c r="N1" s="6" t="e">
        <v>#N/A</v>
      </c>
      <c r="O1" s="6">
        <v>52</v>
      </c>
    </row>
    <row r="3" spans="1:16">
      <c r="A3" s="1" t="b">
        <f>ISNUMBER(A1:O1)</f>
        <v>1</v>
      </c>
      <c r="B3" s="1" t="b">
        <f t="shared" ref="B3:O3" si="0">ISNUMBER(B1:P1)</f>
        <v>1</v>
      </c>
      <c r="C3" s="1" t="b">
        <f t="shared" si="0"/>
        <v>1</v>
      </c>
      <c r="D3" s="1" t="b">
        <f t="shared" si="0"/>
        <v>0</v>
      </c>
      <c r="E3" s="1" t="b">
        <f t="shared" si="0"/>
        <v>1</v>
      </c>
      <c r="F3" s="1" t="b">
        <f t="shared" si="0"/>
        <v>0</v>
      </c>
      <c r="G3" s="1" t="b">
        <f t="shared" si="0"/>
        <v>1</v>
      </c>
      <c r="H3" s="1" t="b">
        <f t="shared" si="0"/>
        <v>0</v>
      </c>
      <c r="I3" s="1" t="b">
        <f t="shared" si="0"/>
        <v>1</v>
      </c>
      <c r="J3" s="1" t="b">
        <f t="shared" si="0"/>
        <v>1</v>
      </c>
      <c r="K3" s="1" t="b">
        <f t="shared" si="0"/>
        <v>1</v>
      </c>
      <c r="L3" s="1" t="b">
        <f t="shared" si="0"/>
        <v>0</v>
      </c>
      <c r="M3" s="1" t="b">
        <f t="shared" si="0"/>
        <v>0</v>
      </c>
      <c r="N3" s="1" t="b">
        <f t="shared" si="0"/>
        <v>0</v>
      </c>
      <c r="O3" s="1" t="b">
        <f t="shared" si="0"/>
        <v>1</v>
      </c>
      <c r="P3" s="9" t="s">
        <v>415</v>
      </c>
    </row>
    <row r="5" spans="1:15">
      <c r="A5" s="1">
        <f>IF(ISNUMBER(A1:O1),A1:O1)</f>
        <v>12</v>
      </c>
      <c r="B5" s="1">
        <f t="shared" ref="B5:O5" si="1">IF(ISNUMBER(B1:P1),B1:P1)</f>
        <v>7</v>
      </c>
      <c r="C5" s="1">
        <f t="shared" si="1"/>
        <v>4</v>
      </c>
      <c r="D5" s="1" t="b">
        <f t="shared" si="1"/>
        <v>0</v>
      </c>
      <c r="E5" s="1">
        <f t="shared" si="1"/>
        <v>8</v>
      </c>
      <c r="F5" s="1" t="b">
        <f t="shared" si="1"/>
        <v>0</v>
      </c>
      <c r="G5" s="1">
        <f t="shared" si="1"/>
        <v>5</v>
      </c>
      <c r="H5" s="1" t="b">
        <f t="shared" si="1"/>
        <v>0</v>
      </c>
      <c r="I5" s="1">
        <f t="shared" si="1"/>
        <v>1</v>
      </c>
      <c r="J5" s="1">
        <f t="shared" si="1"/>
        <v>17</v>
      </c>
      <c r="K5" s="1">
        <f t="shared" si="1"/>
        <v>19</v>
      </c>
      <c r="L5" s="1" t="b">
        <f t="shared" si="1"/>
        <v>0</v>
      </c>
      <c r="M5" s="1" t="b">
        <f t="shared" si="1"/>
        <v>0</v>
      </c>
      <c r="N5" s="1" t="b">
        <f t="shared" si="1"/>
        <v>0</v>
      </c>
      <c r="O5" s="1">
        <f t="shared" si="1"/>
        <v>52</v>
      </c>
    </row>
    <row r="7" ht="90" spans="1:15">
      <c r="A7" s="1">
        <f t="array" ref="A7">SUM(IF(ISNUMBER(A1:O1),A1:O1))</f>
        <v>125</v>
      </c>
      <c r="B7" s="7" t="s">
        <v>416</v>
      </c>
      <c r="C7" s="8"/>
      <c r="D7" s="8"/>
      <c r="E7" s="8"/>
      <c r="F7" s="8"/>
      <c r="G7" s="8"/>
      <c r="H7" s="8"/>
      <c r="I7" s="8"/>
      <c r="J7" s="8"/>
      <c r="K7" s="8"/>
      <c r="L7" s="8"/>
      <c r="M7" s="8"/>
      <c r="N7" s="8"/>
      <c r="O7" s="8"/>
    </row>
    <row r="9" spans="1:16">
      <c r="A9" s="1" t="b">
        <f>ISBLANK(A1:O1)</f>
        <v>0</v>
      </c>
      <c r="B9" s="1" t="b">
        <f t="shared" ref="B9:O9" si="2">ISBLANK(B1:P1)</f>
        <v>0</v>
      </c>
      <c r="C9" s="1" t="b">
        <f t="shared" si="2"/>
        <v>0</v>
      </c>
      <c r="D9" s="1" t="b">
        <f t="shared" si="2"/>
        <v>1</v>
      </c>
      <c r="E9" s="1" t="b">
        <f t="shared" si="2"/>
        <v>0</v>
      </c>
      <c r="F9" s="1" t="b">
        <f t="shared" si="2"/>
        <v>0</v>
      </c>
      <c r="G9" s="1" t="b">
        <f t="shared" si="2"/>
        <v>0</v>
      </c>
      <c r="H9" s="1" t="b">
        <f t="shared" si="2"/>
        <v>1</v>
      </c>
      <c r="I9" s="1" t="b">
        <f t="shared" si="2"/>
        <v>0</v>
      </c>
      <c r="J9" s="1" t="b">
        <f t="shared" si="2"/>
        <v>0</v>
      </c>
      <c r="K9" s="1" t="b">
        <f t="shared" si="2"/>
        <v>0</v>
      </c>
      <c r="L9" s="1" t="b">
        <f t="shared" si="2"/>
        <v>1</v>
      </c>
      <c r="M9" s="1" t="b">
        <f t="shared" si="2"/>
        <v>0</v>
      </c>
      <c r="N9" s="1" t="b">
        <f t="shared" si="2"/>
        <v>0</v>
      </c>
      <c r="O9" s="1" t="b">
        <f t="shared" si="2"/>
        <v>0</v>
      </c>
      <c r="P9" s="9" t="s">
        <v>417</v>
      </c>
    </row>
    <row r="11" spans="1:16">
      <c r="A11" s="1" t="b">
        <f>ISERROR(A1:O1)</f>
        <v>0</v>
      </c>
      <c r="B11" s="1" t="b">
        <f t="shared" ref="B11:O11" si="3">ISERROR(B1:P1)</f>
        <v>0</v>
      </c>
      <c r="C11" s="1" t="b">
        <f t="shared" si="3"/>
        <v>0</v>
      </c>
      <c r="D11" s="1" t="b">
        <f t="shared" si="3"/>
        <v>0</v>
      </c>
      <c r="E11" s="1" t="b">
        <f t="shared" si="3"/>
        <v>0</v>
      </c>
      <c r="F11" s="1" t="b">
        <f t="shared" si="3"/>
        <v>1</v>
      </c>
      <c r="G11" s="1" t="b">
        <f t="shared" si="3"/>
        <v>0</v>
      </c>
      <c r="H11" s="1" t="b">
        <f t="shared" si="3"/>
        <v>0</v>
      </c>
      <c r="I11" s="1" t="b">
        <f t="shared" si="3"/>
        <v>0</v>
      </c>
      <c r="J11" s="1" t="b">
        <f t="shared" si="3"/>
        <v>0</v>
      </c>
      <c r="K11" s="1" t="b">
        <f t="shared" si="3"/>
        <v>0</v>
      </c>
      <c r="L11" s="1" t="b">
        <f t="shared" si="3"/>
        <v>0</v>
      </c>
      <c r="M11" s="1" t="b">
        <f t="shared" si="3"/>
        <v>1</v>
      </c>
      <c r="N11" s="1" t="b">
        <f t="shared" si="3"/>
        <v>1</v>
      </c>
      <c r="O11" s="1" t="b">
        <f t="shared" si="3"/>
        <v>0</v>
      </c>
      <c r="P11" s="9" t="s">
        <v>418</v>
      </c>
    </row>
    <row r="13" spans="1:16">
      <c r="A13" s="1" t="b">
        <f>ISEVEN(A1:O1)</f>
        <v>1</v>
      </c>
      <c r="B13" s="1" t="b">
        <f t="shared" ref="B13:O13" si="4">ISEVEN(B1:P1)</f>
        <v>0</v>
      </c>
      <c r="C13" s="1" t="b">
        <f t="shared" si="4"/>
        <v>1</v>
      </c>
      <c r="D13" s="1" t="b">
        <f t="shared" si="4"/>
        <v>1</v>
      </c>
      <c r="E13" s="1" t="b">
        <f t="shared" si="4"/>
        <v>1</v>
      </c>
      <c r="F13" s="1" t="e">
        <f t="shared" si="4"/>
        <v>#N/A</v>
      </c>
      <c r="G13" s="1" t="b">
        <f t="shared" si="4"/>
        <v>0</v>
      </c>
      <c r="H13" s="1" t="b">
        <f t="shared" si="4"/>
        <v>1</v>
      </c>
      <c r="I13" s="1" t="b">
        <f t="shared" si="4"/>
        <v>0</v>
      </c>
      <c r="J13" s="1" t="b">
        <f t="shared" si="4"/>
        <v>0</v>
      </c>
      <c r="K13" s="1" t="b">
        <f t="shared" si="4"/>
        <v>0</v>
      </c>
      <c r="L13" s="1" t="b">
        <f t="shared" si="4"/>
        <v>1</v>
      </c>
      <c r="M13" s="1" t="e">
        <f t="shared" si="4"/>
        <v>#N/A</v>
      </c>
      <c r="N13" s="1" t="e">
        <f t="shared" si="4"/>
        <v>#N/A</v>
      </c>
      <c r="O13" s="1" t="b">
        <f t="shared" si="4"/>
        <v>1</v>
      </c>
      <c r="P13" s="9" t="s">
        <v>419</v>
      </c>
    </row>
    <row r="15" spans="1:16">
      <c r="A15" s="1" t="b">
        <f>ISNONTEXT(A1:O1)</f>
        <v>1</v>
      </c>
      <c r="B15" s="1" t="b">
        <f t="shared" ref="B15:O15" si="5">ISNONTEXT(B1:P1)</f>
        <v>1</v>
      </c>
      <c r="C15" s="1" t="b">
        <f t="shared" si="5"/>
        <v>1</v>
      </c>
      <c r="D15" s="1" t="b">
        <f t="shared" si="5"/>
        <v>1</v>
      </c>
      <c r="E15" s="1" t="b">
        <f t="shared" si="5"/>
        <v>1</v>
      </c>
      <c r="F15" s="1" t="b">
        <f t="shared" si="5"/>
        <v>1</v>
      </c>
      <c r="G15" s="1" t="b">
        <f t="shared" si="5"/>
        <v>1</v>
      </c>
      <c r="H15" s="1" t="b">
        <f t="shared" si="5"/>
        <v>1</v>
      </c>
      <c r="I15" s="1" t="b">
        <f t="shared" si="5"/>
        <v>1</v>
      </c>
      <c r="J15" s="1" t="b">
        <f t="shared" si="5"/>
        <v>1</v>
      </c>
      <c r="K15" s="1" t="b">
        <f t="shared" si="5"/>
        <v>1</v>
      </c>
      <c r="L15" s="1" t="b">
        <f t="shared" si="5"/>
        <v>1</v>
      </c>
      <c r="M15" s="1" t="b">
        <f t="shared" si="5"/>
        <v>1</v>
      </c>
      <c r="N15" s="1" t="b">
        <f t="shared" si="5"/>
        <v>1</v>
      </c>
      <c r="O15" s="1" t="b">
        <f t="shared" si="5"/>
        <v>1</v>
      </c>
      <c r="P15" s="9" t="s">
        <v>420</v>
      </c>
    </row>
  </sheetData>
  <sheetProtection password="CC29" sheet="1" selectLockedCells="1" objects="1"/>
  <pageMargins left="0.75" right="0.75" top="1" bottom="1" header="0.5" footer="0.5"/>
  <headerFooter/>
</worksheet>
</file>

<file path=xl/worksheets/sheet2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K24"/>
  <sheetViews>
    <sheetView workbookViewId="0">
      <selection activeCell="F10" sqref="F10"/>
    </sheetView>
  </sheetViews>
  <sheetFormatPr defaultColWidth="9" defaultRowHeight="15"/>
  <cols>
    <col min="1" max="1" width="10.5714285714286" customWidth="1"/>
    <col min="2" max="2" width="20.1428571428571" customWidth="1"/>
    <col min="3" max="3" width="22.4285714285714" customWidth="1"/>
    <col min="4" max="4" width="6.85714285714286" customWidth="1"/>
    <col min="6" max="7" width="18.1428571428571" customWidth="1"/>
    <col min="9" max="9" width="22.4285714285714" customWidth="1"/>
    <col min="11" max="11" width="14.7142857142857" customWidth="1"/>
  </cols>
  <sheetData>
    <row r="1" spans="1:11">
      <c r="A1" s="1" t="s">
        <v>330</v>
      </c>
      <c r="B1" s="1" t="s">
        <v>331</v>
      </c>
      <c r="C1" s="1" t="s">
        <v>5</v>
      </c>
      <c r="D1" s="1" t="s">
        <v>73</v>
      </c>
      <c r="F1" s="1" t="s">
        <v>330</v>
      </c>
      <c r="G1" s="2" t="s">
        <v>336</v>
      </c>
      <c r="I1" s="2" t="s">
        <v>331</v>
      </c>
      <c r="K1" s="1">
        <v>45</v>
      </c>
    </row>
    <row r="2" spans="1:11">
      <c r="A2" s="1" t="s">
        <v>332</v>
      </c>
      <c r="B2" s="1" t="s">
        <v>7</v>
      </c>
      <c r="C2" s="1" t="s">
        <v>8</v>
      </c>
      <c r="D2" s="1">
        <v>12000</v>
      </c>
      <c r="F2" s="1" t="s">
        <v>331</v>
      </c>
      <c r="G2" s="3" t="str">
        <f>VLOOKUP($G$1,$A$1:$D$21,ROW(),0)</f>
        <v>bhagvan kulkarni</v>
      </c>
      <c r="I2" s="3" t="str">
        <f>HLOOKUP($I$1,$A$1:$D$21,ROW(),0)</f>
        <v>fatima saikh</v>
      </c>
      <c r="K2" s="1">
        <v>11</v>
      </c>
    </row>
    <row r="3" spans="1:11">
      <c r="A3" s="1" t="s">
        <v>334</v>
      </c>
      <c r="B3" s="1" t="s">
        <v>9</v>
      </c>
      <c r="C3" s="1" t="s">
        <v>10</v>
      </c>
      <c r="D3" s="1">
        <v>16000</v>
      </c>
      <c r="F3" s="1" t="s">
        <v>5</v>
      </c>
      <c r="G3" s="3" t="str">
        <f>VLOOKUP($G$1,$A$1:$D$21,ROW(),0)</f>
        <v>product design</v>
      </c>
      <c r="I3" s="3" t="str">
        <f t="shared" ref="I3:I12" si="0">HLOOKUP($I$1,$A$1:$D$21,ROW(),0)</f>
        <v>miraj singh</v>
      </c>
      <c r="K3" s="1">
        <v>67</v>
      </c>
    </row>
    <row r="4" spans="1:11">
      <c r="A4" s="1" t="s">
        <v>333</v>
      </c>
      <c r="B4" s="1" t="s">
        <v>11</v>
      </c>
      <c r="C4" s="1" t="s">
        <v>12</v>
      </c>
      <c r="D4" s="1">
        <v>13000</v>
      </c>
      <c r="F4" s="1" t="s">
        <v>73</v>
      </c>
      <c r="G4" s="3">
        <f>VLOOKUP($G$1,$A$1:$D$21,ROW(),0)</f>
        <v>15000</v>
      </c>
      <c r="I4" s="3" t="str">
        <f t="shared" si="0"/>
        <v>devdutt sharma</v>
      </c>
      <c r="K4" s="1" t="e">
        <v>#N/A</v>
      </c>
    </row>
    <row r="5" spans="1:11">
      <c r="A5" s="1" t="s">
        <v>335</v>
      </c>
      <c r="B5" s="1" t="s">
        <v>13</v>
      </c>
      <c r="C5" s="1" t="s">
        <v>14</v>
      </c>
      <c r="D5" s="1">
        <v>10000</v>
      </c>
      <c r="F5" s="4" t="s">
        <v>421</v>
      </c>
      <c r="G5" s="4"/>
      <c r="I5" s="3" t="str">
        <f t="shared" si="0"/>
        <v>pratk nandi</v>
      </c>
      <c r="K5" s="1">
        <v>48</v>
      </c>
    </row>
    <row r="6" spans="1:11">
      <c r="A6" s="1" t="s">
        <v>336</v>
      </c>
      <c r="B6" s="1" t="s">
        <v>15</v>
      </c>
      <c r="C6" s="1" t="s">
        <v>16</v>
      </c>
      <c r="D6" s="1">
        <v>15000</v>
      </c>
      <c r="F6" s="4"/>
      <c r="G6" s="4"/>
      <c r="I6" s="3" t="str">
        <f t="shared" si="0"/>
        <v>bhagvan kulkarni</v>
      </c>
      <c r="K6" s="1">
        <v>99</v>
      </c>
    </row>
    <row r="7" spans="1:11">
      <c r="A7" s="1" t="s">
        <v>337</v>
      </c>
      <c r="B7" s="1" t="s">
        <v>19</v>
      </c>
      <c r="C7" s="1" t="s">
        <v>20</v>
      </c>
      <c r="D7" s="1">
        <v>9000</v>
      </c>
      <c r="I7" s="3" t="str">
        <f t="shared" si="0"/>
        <v>ravi sharma</v>
      </c>
      <c r="K7" s="1" t="e">
        <v>#N/A</v>
      </c>
    </row>
    <row r="8" spans="1:11">
      <c r="A8" s="1" t="s">
        <v>338</v>
      </c>
      <c r="B8" s="1" t="s">
        <v>21</v>
      </c>
      <c r="C8" s="1" t="s">
        <v>20</v>
      </c>
      <c r="D8" s="1">
        <v>9000</v>
      </c>
      <c r="I8" s="3" t="str">
        <f t="shared" si="0"/>
        <v>neel kothari</v>
      </c>
      <c r="K8" s="1">
        <v>12</v>
      </c>
    </row>
    <row r="9" spans="1:11">
      <c r="A9" s="1" t="s">
        <v>339</v>
      </c>
      <c r="B9" s="1" t="s">
        <v>22</v>
      </c>
      <c r="C9" s="1" t="s">
        <v>23</v>
      </c>
      <c r="D9" s="1">
        <v>8500</v>
      </c>
      <c r="F9" s="5" t="s">
        <v>422</v>
      </c>
      <c r="I9" s="3" t="str">
        <f t="shared" si="0"/>
        <v>reshma singh</v>
      </c>
      <c r="K9" s="1">
        <v>77</v>
      </c>
    </row>
    <row r="10" spans="1:11">
      <c r="A10" s="1" t="s">
        <v>340</v>
      </c>
      <c r="B10" s="1" t="s">
        <v>24</v>
      </c>
      <c r="C10" s="1" t="s">
        <v>25</v>
      </c>
      <c r="D10" s="1">
        <v>12000</v>
      </c>
      <c r="F10" s="6" t="s">
        <v>338</v>
      </c>
      <c r="I10" s="3" t="str">
        <f t="shared" si="0"/>
        <v>shivani patil</v>
      </c>
      <c r="K10" s="1" t="e">
        <v>#N/A</v>
      </c>
    </row>
    <row r="11" spans="1:11">
      <c r="A11" s="1" t="s">
        <v>341</v>
      </c>
      <c r="B11" s="1" t="s">
        <v>26</v>
      </c>
      <c r="C11" s="1" t="s">
        <v>27</v>
      </c>
      <c r="D11" s="1">
        <v>13000</v>
      </c>
      <c r="I11" s="3" t="str">
        <f t="shared" si="0"/>
        <v>ranjit bali</v>
      </c>
      <c r="K11" s="1">
        <v>54</v>
      </c>
    </row>
    <row r="12" spans="1:11">
      <c r="A12" s="1" t="s">
        <v>342</v>
      </c>
      <c r="B12" s="1" t="s">
        <v>28</v>
      </c>
      <c r="C12" s="1" t="s">
        <v>29</v>
      </c>
      <c r="D12" s="1">
        <v>11000</v>
      </c>
      <c r="I12" s="3" t="str">
        <f t="shared" si="0"/>
        <v>vijay iyer</v>
      </c>
      <c r="K12" s="5" t="s">
        <v>423</v>
      </c>
    </row>
    <row r="13" spans="1:11">
      <c r="A13" s="1" t="s">
        <v>343</v>
      </c>
      <c r="B13" s="1" t="s">
        <v>30</v>
      </c>
      <c r="C13" s="1" t="s">
        <v>31</v>
      </c>
      <c r="D13" s="1">
        <v>14000</v>
      </c>
      <c r="I13" s="3" t="str">
        <f t="shared" ref="I13:I21" si="1">HLOOKUP($I$1,$A$1:$D$21,ROW(),0)</f>
        <v>ramanand pandaey</v>
      </c>
      <c r="K13" s="1">
        <f>SUMPRODUCT(--(ISERROR(K1:K11)))</f>
        <v>3</v>
      </c>
    </row>
    <row r="14" spans="1:9">
      <c r="A14" s="1" t="s">
        <v>344</v>
      </c>
      <c r="B14" s="1" t="s">
        <v>32</v>
      </c>
      <c r="C14" s="1" t="s">
        <v>31</v>
      </c>
      <c r="D14" s="1">
        <v>14000</v>
      </c>
      <c r="I14" s="3" t="str">
        <f t="shared" si="1"/>
        <v>mohanlal tripathi</v>
      </c>
    </row>
    <row r="15" spans="1:9">
      <c r="A15" s="1" t="s">
        <v>345</v>
      </c>
      <c r="B15" s="1" t="s">
        <v>33</v>
      </c>
      <c r="C15" s="1" t="s">
        <v>34</v>
      </c>
      <c r="D15" s="1">
        <v>17000</v>
      </c>
      <c r="I15" s="3" t="str">
        <f t="shared" si="1"/>
        <v>aakansha shrivastav</v>
      </c>
    </row>
    <row r="16" spans="1:9">
      <c r="A16" s="1" t="s">
        <v>346</v>
      </c>
      <c r="B16" s="1" t="s">
        <v>35</v>
      </c>
      <c r="C16" s="1" t="s">
        <v>36</v>
      </c>
      <c r="D16" s="1">
        <v>18000</v>
      </c>
      <c r="I16" s="3" t="str">
        <f t="shared" si="1"/>
        <v>anil deshmukh</v>
      </c>
    </row>
    <row r="17" spans="1:9">
      <c r="A17" s="1" t="s">
        <v>347</v>
      </c>
      <c r="B17" s="1" t="s">
        <v>37</v>
      </c>
      <c r="C17" s="1" t="s">
        <v>38</v>
      </c>
      <c r="D17" s="1">
        <v>15000</v>
      </c>
      <c r="I17" s="3" t="str">
        <f t="shared" si="1"/>
        <v>ravi narayan</v>
      </c>
    </row>
    <row r="18" spans="1:9">
      <c r="A18" s="1" t="s">
        <v>348</v>
      </c>
      <c r="B18" s="1" t="s">
        <v>39</v>
      </c>
      <c r="C18" s="1" t="s">
        <v>40</v>
      </c>
      <c r="D18" s="1">
        <v>25000</v>
      </c>
      <c r="I18" s="3" t="str">
        <f t="shared" si="1"/>
        <v>kesari lal</v>
      </c>
    </row>
    <row r="19" spans="1:9">
      <c r="A19" s="1" t="s">
        <v>349</v>
      </c>
      <c r="B19" s="1" t="s">
        <v>41</v>
      </c>
      <c r="C19" s="1" t="s">
        <v>20</v>
      </c>
      <c r="D19" s="1">
        <v>9000</v>
      </c>
      <c r="I19" s="3" t="str">
        <f t="shared" si="1"/>
        <v>chandan gupta</v>
      </c>
    </row>
    <row r="20" spans="1:9">
      <c r="A20" s="1" t="s">
        <v>350</v>
      </c>
      <c r="B20" s="1" t="s">
        <v>43</v>
      </c>
      <c r="C20" s="1" t="s">
        <v>20</v>
      </c>
      <c r="D20" s="1">
        <v>9000</v>
      </c>
      <c r="I20" s="3" t="str">
        <f t="shared" si="1"/>
        <v>manvi chaurasia</v>
      </c>
    </row>
    <row r="21" spans="1:9">
      <c r="A21" s="1" t="s">
        <v>351</v>
      </c>
      <c r="B21" s="1" t="s">
        <v>44</v>
      </c>
      <c r="C21" s="1" t="s">
        <v>25</v>
      </c>
      <c r="D21" s="1">
        <v>11500</v>
      </c>
      <c r="I21" s="3" t="str">
        <f t="shared" si="1"/>
        <v>rajlaxmi reddy</v>
      </c>
    </row>
    <row r="22" spans="9:9">
      <c r="I22" s="4" t="s">
        <v>424</v>
      </c>
    </row>
    <row r="23" spans="9:9">
      <c r="I23" s="4"/>
    </row>
    <row r="24" spans="9:9">
      <c r="I24" s="4"/>
    </row>
  </sheetData>
  <sheetProtection password="CC29" sheet="1" selectLockedCells="1" objects="1"/>
  <mergeCells count="2">
    <mergeCell ref="I22:I24"/>
    <mergeCell ref="F5:G6"/>
  </mergeCells>
  <conditionalFormatting sqref="A2:D21">
    <cfRule type="expression" dxfId="3" priority="1">
      <formula>IF(ISBLANK($F$10),0,SEARCH($F$10,$A2&amp;$B2&amp;$C2&amp;$D2))</formula>
    </cfRule>
  </conditionalFormatting>
  <dataValidations count="2">
    <dataValidation type="list" allowBlank="1" showInputMessage="1" showErrorMessage="1" sqref="G1">
      <formula1>$A$1:$A$21</formula1>
    </dataValidation>
    <dataValidation type="list" allowBlank="1" showInputMessage="1" showErrorMessage="1" sqref="I1">
      <formula1>$A$1:$D$1</formula1>
    </dataValidation>
  </dataValidations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Kingsoft Office</Application>
  <HeadingPairs>
    <vt:vector size="2" baseType="variant">
      <vt:variant>
        <vt:lpstr>工作表</vt:lpstr>
      </vt:variant>
      <vt:variant>
        <vt:i4>23</vt:i4>
      </vt:variant>
    </vt:vector>
  </HeadingPairs>
  <TitlesOfParts>
    <vt:vector size="23" baseType="lpstr">
      <vt:lpstr>IFERROR VLOOKUP FORMULA, </vt:lpstr>
      <vt:lpstr>frequency formula</vt:lpstr>
      <vt:lpstr>index&amp;match formula</vt:lpstr>
      <vt:lpstr>SUMIF FORMULA</vt:lpstr>
      <vt:lpstr>SUMIFS, COINTIF, CIUNTIFS, AVG.</vt:lpstr>
      <vt:lpstr>COUNTA &amp; BLANK FORMULA</vt:lpstr>
      <vt:lpstr>SUBTOTAL FORMULA</vt:lpstr>
      <vt:lpstr>SUMPRODUCT FORMULA</vt:lpstr>
      <vt:lpstr>IF,IF AND, IF OR, IF IF FORMULA</vt:lpstr>
      <vt:lpstr>LEFT, MID, RIGHT, FIND</vt:lpstr>
      <vt:lpstr>REPT FORMULA</vt:lpstr>
      <vt:lpstr>SUBSITUTE FORMULA</vt:lpstr>
      <vt:lpstr>PMT,IPMT,PPMT,P.V,F.V</vt:lpstr>
      <vt:lpstr>FILTER IN VLOOKUP</vt:lpstr>
      <vt:lpstr>DOUBLE VLOOKUP</vt:lpstr>
      <vt:lpstr>VLOOKUP INTERVIEW QUSTION</vt:lpstr>
      <vt:lpstr>CHOOSE, INDEX MATCH FORMULA</vt:lpstr>
      <vt:lpstr>VLOOKUP WITH MATCH</vt:lpstr>
      <vt:lpstr>2 LOOKUP VALUE</vt:lpstr>
      <vt:lpstr>VLOOKUP WITH CHOOSE AND &amp;</vt:lpstr>
      <vt:lpstr>MIS REPORT WITH VLOOKUP</vt:lpstr>
      <vt:lpstr>(IS FORMULA) SUM ONLY NUMBERS</vt:lpstr>
      <vt:lpstr>VLOOKUP, HLOOKUP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RV</dc:creator>
  <cp:lastModifiedBy>RV</cp:lastModifiedBy>
  <dcterms:created xsi:type="dcterms:W3CDTF">2021-04-30T03:40:00Z</dcterms:created>
  <dcterms:modified xsi:type="dcterms:W3CDTF">2021-12-24T15:55:23Z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1033-11.2.0.10094</vt:lpwstr>
  </property>
</Properties>
</file>