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worksheets/sheet7.xml" ContentType="application/vnd.openxmlformats-officedocument.spreadsheetml.worksheet+xml"/>
  <Override PartName="/xl/tables/table2.xml" ContentType="application/vnd.openxmlformats-officedocument.spreadsheetml.table+xml"/>
  <Override PartName="/xl/worksheets/sheet8.xml" ContentType="application/vnd.openxmlformats-officedocument.spreadsheetml.worksheet+xml"/>
  <Override PartName="/xl/tables/table3.xml" ContentType="application/vnd.openxmlformats-officedocument.spreadsheetml.table+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496" tabRatio="600" firstSheet="2" activeTab="5" autoFilterDateGrouping="1"/>
  </bookViews>
  <sheets>
    <sheet name="Date functions" sheetId="1" state="visible" r:id="rId1"/>
    <sheet name="Logical functions" sheetId="2" state="visible" r:id="rId2"/>
    <sheet name="lookup functions" sheetId="3" state="visible" r:id="rId3"/>
    <sheet name="Conditional formatting" sheetId="4" state="visible" r:id="rId4"/>
    <sheet name="Solver" sheetId="5" state="visible" r:id="rId5"/>
    <sheet name="1. advanced filter" sheetId="6" state="visible" r:id="rId6"/>
    <sheet name="2. advanced filter" sheetId="7" state="visible" r:id="rId7"/>
    <sheet name="3. advanced filter" sheetId="8" state="visible" r:id="rId8"/>
  </sheets>
  <externalReferences>
    <externalReference r:id="rId9"/>
  </externalReferences>
  <definedNames>
    <definedName name="Hours">'lookup functions'!$D$6:$D$16</definedName>
    <definedName name="Months">[1]Data!$C$3:$H$3</definedName>
    <definedName name="Rates">'lookup functions'!$E$6:$E$16</definedName>
    <definedName name="RatesTable">'lookup functions'!$H$6:$I$9</definedName>
    <definedName name="solver_adj" localSheetId="4" hidden="1">Solver!$C$15:$F$15</definedName>
    <definedName name="solver_cvg" localSheetId="4" hidden="1">0.0001</definedName>
    <definedName name="solver_drv" localSheetId="4" hidden="1">1</definedName>
    <definedName name="solver_eng" localSheetId="5" hidden="1">1</definedName>
    <definedName name="solver_eng" localSheetId="6" hidden="1">1</definedName>
    <definedName name="solver_eng" localSheetId="7" hidden="1">1</definedName>
    <definedName name="solver_eng" localSheetId="4" hidden="1">1</definedName>
    <definedName name="solver_est" localSheetId="4" hidden="1">1</definedName>
    <definedName name="solver_itr" localSheetId="4" hidden="1">2147483647</definedName>
    <definedName name="solver_lhs1" localSheetId="4" hidden="1">Solver!$C$15:$F$15</definedName>
    <definedName name="solver_lhs2" localSheetId="4" hidden="1">Solver!$G$21</definedName>
    <definedName name="solver_lhs3" localSheetId="4" hidden="1">Solver!$G$22</definedName>
    <definedName name="solver_lhs4" localSheetId="4" hidden="1">Solver!$G$23</definedName>
    <definedName name="solver_lhs5" localSheetId="4" hidden="1">Solver!$G$24</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5" hidden="1">1</definedName>
    <definedName name="solver_neg" localSheetId="6" hidden="1">1</definedName>
    <definedName name="solver_neg" localSheetId="7" hidden="1">1</definedName>
    <definedName name="solver_neg" localSheetId="4" hidden="1">1</definedName>
    <definedName name="solver_nod" localSheetId="4" hidden="1">2147483647</definedName>
    <definedName name="solver_num" localSheetId="5" hidden="1">0</definedName>
    <definedName name="solver_num" localSheetId="6" hidden="1">0</definedName>
    <definedName name="solver_num" localSheetId="7" hidden="1">0</definedName>
    <definedName name="solver_num" localSheetId="4" hidden="1">5</definedName>
    <definedName name="solver_nwt" localSheetId="4" hidden="1">1</definedName>
    <definedName name="solver_opt" localSheetId="5" hidden="1">'1. advanced filter'!$L$14</definedName>
    <definedName name="solver_opt" localSheetId="6" hidden="1">'2. advanced filter'!$L$14</definedName>
    <definedName name="solver_opt" localSheetId="7" hidden="1">'3. advanced filter'!$L$14</definedName>
    <definedName name="solver_opt" localSheetId="4" hidden="1">Solver!$J$19</definedName>
    <definedName name="solver_pre" localSheetId="4" hidden="1">0.000001</definedName>
    <definedName name="solver_rbv" localSheetId="4" hidden="1">1</definedName>
    <definedName name="solver_rel1" localSheetId="4" hidden="1">3</definedName>
    <definedName name="solver_rel2" localSheetId="4" hidden="1">1</definedName>
    <definedName name="solver_rel3" localSheetId="4" hidden="1">1</definedName>
    <definedName name="solver_rel4" localSheetId="4" hidden="1">1</definedName>
    <definedName name="solver_rel5" localSheetId="4" hidden="1">1</definedName>
    <definedName name="solver_rhs1" localSheetId="4" hidden="1">0</definedName>
    <definedName name="solver_rhs2" localSheetId="4" hidden="1">Solver!$H$21</definedName>
    <definedName name="solver_rhs3" localSheetId="4" hidden="1">Solver!$H$22</definedName>
    <definedName name="solver_rhs4" localSheetId="4" hidden="1">Solver!$H$23</definedName>
    <definedName name="solver_rhs5" localSheetId="4" hidden="1">Solver!$H$24</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5" hidden="1">1</definedName>
    <definedName name="solver_typ" localSheetId="6" hidden="1">1</definedName>
    <definedName name="solver_typ" localSheetId="7" hidden="1">1</definedName>
    <definedName name="solver_typ" localSheetId="4" hidden="1">1</definedName>
    <definedName name="solver_val" localSheetId="5" hidden="1">0</definedName>
    <definedName name="solver_val" localSheetId="6" hidden="1">0</definedName>
    <definedName name="solver_val" localSheetId="7" hidden="1">0</definedName>
    <definedName name="solver_val" localSheetId="4" hidden="1">0</definedName>
    <definedName name="solver_ver" localSheetId="5" hidden="1">3</definedName>
    <definedName name="solver_ver" localSheetId="6" hidden="1">3</definedName>
    <definedName name="solver_ver" localSheetId="7" hidden="1">3</definedName>
    <definedName name="solver_ver" localSheetId="4" hidden="1">3</definedName>
    <definedName name="Weeks">[1]Data!$B$4:$B$7</definedName>
    <definedName name="_xlnm.Criteria" localSheetId="5">'1. advanced filter'!$A$22:$K$24</definedName>
    <definedName name="_xlnm.Criteria" localSheetId="6">'2. advanced filter'!$A$22:$L$23</definedName>
    <definedName name="_xlnm.Criteria" localSheetId="7">'3. advanced filter'!$A$22:$L$23</definedName>
  </definedNames>
  <calcPr calcId="152511" fullCalcOnLoad="1"/>
</workbook>
</file>

<file path=xl/styles.xml><?xml version="1.0" encoding="utf-8"?>
<styleSheet xmlns="http://schemas.openxmlformats.org/spreadsheetml/2006/main">
  <numFmts count="4">
    <numFmt numFmtId="164" formatCode="_-* #,##0.00\ &quot;kr&quot;_-;\-* #,##0.00\ &quot;kr&quot;_-;_-* &quot;-&quot;??\ &quot;kr&quot;_-;_-@_-"/>
    <numFmt numFmtId="165" formatCode="&quot;£&quot;#,##0"/>
    <numFmt numFmtId="166" formatCode="&quot;£&quot;#,##0_);\(&quot;£&quot;#,##0\);&quot;£&quot;0_);@"/>
    <numFmt numFmtId="167" formatCode="&quot;$&quot;#,##0.00"/>
  </numFmts>
  <fonts count="26">
    <font>
      <name val="Calibri"/>
      <charset val="204"/>
      <family val="2"/>
      <color theme="1"/>
      <sz val="11"/>
      <scheme val="minor"/>
    </font>
    <font>
      <name val="Calibri"/>
      <charset val="238"/>
      <family val="2"/>
      <color theme="1"/>
      <sz val="11"/>
      <scheme val="minor"/>
    </font>
    <font>
      <name val="Calibri"/>
      <charset val="204"/>
      <family val="2"/>
      <color theme="1"/>
      <sz val="11"/>
      <scheme val="minor"/>
    </font>
    <font>
      <name val="Calibri"/>
      <charset val="204"/>
      <family val="2"/>
      <color rgb="FF3F3F76"/>
      <sz val="11"/>
      <scheme val="minor"/>
    </font>
    <font>
      <name val="Calibri"/>
      <charset val="204"/>
      <family val="2"/>
      <b val="1"/>
      <color theme="1"/>
      <sz val="11"/>
      <scheme val="minor"/>
    </font>
    <font>
      <name val="Calibri"/>
      <family val="2"/>
      <b val="1"/>
      <color theme="1"/>
      <sz val="11"/>
      <scheme val="minor"/>
    </font>
    <font>
      <name val="Arial"/>
      <charset val="204"/>
      <family val="2"/>
      <color rgb="FF000000"/>
      <sz val="14"/>
    </font>
    <font>
      <name val="Arial"/>
      <charset val="204"/>
      <family val="2"/>
      <b val="1"/>
      <color rgb="FF000000"/>
      <sz val="12"/>
    </font>
    <font>
      <name val="Arial"/>
      <charset val="204"/>
      <family val="2"/>
      <color rgb="FF000000"/>
      <sz val="12"/>
    </font>
    <font>
      <name val="Arial"/>
      <charset val="204"/>
      <family val="2"/>
      <sz val="10"/>
    </font>
    <font>
      <name val="Calibri"/>
      <family val="2"/>
      <b val="1"/>
      <color theme="0"/>
      <sz val="11"/>
      <scheme val="minor"/>
    </font>
    <font>
      <name val="Calibri"/>
      <family val="2"/>
      <color theme="0"/>
      <sz val="11"/>
      <scheme val="minor"/>
    </font>
    <font>
      <name val="Arial"/>
      <family val="2"/>
      <i val="1"/>
      <sz val="10"/>
    </font>
    <font>
      <name val="Arial"/>
      <family val="2"/>
      <b val="1"/>
      <color indexed="9"/>
      <sz val="10"/>
    </font>
    <font>
      <name val="Arial"/>
      <family val="2"/>
      <i val="1"/>
      <color indexed="12"/>
      <sz val="10"/>
    </font>
    <font>
      <name val="Arial"/>
      <family val="2"/>
      <b val="1"/>
      <sz val="10"/>
    </font>
    <font>
      <name val="Arial"/>
      <family val="2"/>
      <sz val="10"/>
    </font>
    <font>
      <name val="Arial"/>
      <charset val="204"/>
      <family val="2"/>
      <b val="1"/>
      <sz val="10"/>
    </font>
    <font>
      <name val="Calibri Light"/>
      <family val="2"/>
      <color theme="1"/>
      <sz val="11"/>
      <scheme val="major"/>
    </font>
    <font>
      <name val="Arial"/>
      <charset val="204"/>
      <family val="2"/>
      <color rgb="FF000000"/>
      <sz val="9"/>
    </font>
    <font>
      <name val="Arial"/>
      <charset val="204"/>
      <family val="2"/>
      <b val="1"/>
      <color rgb="FF000000"/>
      <sz val="9"/>
    </font>
    <font>
      <name val="Calibri"/>
      <charset val="204"/>
      <family val="2"/>
      <color rgb="FFFF0000"/>
      <sz val="11"/>
      <scheme val="minor"/>
    </font>
    <font>
      <name val="Calibri"/>
      <charset val="204"/>
      <family val="2"/>
      <color rgb="FFFF0000"/>
      <sz val="14"/>
      <scheme val="minor"/>
    </font>
    <font>
      <name val="Calibri"/>
      <charset val="204"/>
      <family val="2"/>
      <color rgb="FFC00000"/>
      <sz val="11"/>
      <scheme val="minor"/>
    </font>
    <font>
      <name val="Calibri"/>
      <charset val="204"/>
      <family val="2"/>
      <b val="1"/>
      <color rgb="FFC00000"/>
      <sz val="11"/>
      <scheme val="minor"/>
    </font>
    <font>
      <name val="Calibri"/>
      <family val="2"/>
      <color theme="1"/>
      <sz val="12"/>
      <scheme val="minor"/>
    </font>
  </fonts>
  <fills count="22">
    <fill>
      <patternFill/>
    </fill>
    <fill>
      <patternFill patternType="gray125"/>
    </fill>
    <fill>
      <patternFill patternType="solid">
        <fgColor rgb="FFFFCC99"/>
      </patternFill>
    </fill>
    <fill>
      <patternFill patternType="solid">
        <fgColor rgb="FFFFFF00"/>
        <bgColor indexed="64"/>
      </patternFill>
    </fill>
    <fill>
      <patternFill patternType="solid">
        <fgColor theme="0"/>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theme="6" tint="0.5999938962981048"/>
        <bgColor indexed="64"/>
      </patternFill>
    </fill>
    <fill>
      <patternFill patternType="solid">
        <fgColor theme="8" tint="0.7999816888943144"/>
        <bgColor indexed="64"/>
      </patternFill>
    </fill>
    <fill>
      <patternFill patternType="solid">
        <fgColor indexed="9"/>
        <bgColor indexed="64"/>
      </patternFill>
    </fill>
    <fill>
      <patternFill patternType="solid">
        <fgColor theme="3" tint="-0.249977111117893"/>
        <bgColor indexed="64"/>
      </patternFill>
    </fill>
    <fill>
      <patternFill patternType="solid">
        <fgColor theme="3" tint="0.3999755851924192"/>
        <bgColor indexed="64"/>
      </patternFill>
    </fill>
    <fill>
      <patternFill patternType="solid">
        <fgColor theme="3" tint="0.7999816888943144"/>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18"/>
        <bgColor indexed="64"/>
      </patternFill>
    </fill>
    <fill>
      <patternFill patternType="solid">
        <fgColor rgb="FFFFFFFF"/>
        <bgColor indexed="64"/>
      </patternFill>
    </fill>
    <fill>
      <patternFill patternType="solid">
        <fgColor theme="9" tint="0.3999755851924192"/>
        <bgColor indexed="64"/>
      </patternFill>
    </fill>
    <fill>
      <patternFill patternType="solid">
        <fgColor theme="9" tint="0.7999816888943144"/>
        <bgColor indexed="64"/>
      </patternFill>
    </fill>
    <fill>
      <patternFill patternType="solid">
        <fgColor theme="9" tint="0.7999816888943144"/>
        <bgColor theme="4" tint="0.7999816888943144"/>
      </patternFill>
    </fill>
    <fill>
      <patternFill patternType="solid">
        <fgColor rgb="0033FF33"/>
        <bgColor rgb="0033FF33"/>
      </patternFill>
    </fill>
  </fills>
  <borders count="4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auto="1"/>
      </left>
      <right style="hair">
        <color auto="1"/>
      </right>
      <top style="double">
        <color indexed="64"/>
      </top>
      <bottom style="thin">
        <color theme="1" tint="0.499984740745262"/>
      </bottom>
      <diagonal/>
    </border>
    <border>
      <left style="hair">
        <color auto="1"/>
      </left>
      <right/>
      <top style="double">
        <color indexed="64"/>
      </top>
      <bottom style="thin">
        <color theme="1" tint="0.499984740745262"/>
      </bottom>
      <diagonal/>
    </border>
    <border>
      <left style="thin">
        <color theme="1" tint="0.499984740745262"/>
      </left>
      <right style="thin">
        <color theme="1" tint="0.499984740745262"/>
      </right>
      <top style="double">
        <color indexed="64"/>
      </top>
      <bottom style="thin">
        <color theme="1" tint="0.499984740745262"/>
      </bottom>
      <diagonal/>
    </border>
    <border>
      <left/>
      <right style="thin">
        <color theme="1" tint="0.499984740745262"/>
      </right>
      <top style="double">
        <color indexed="64"/>
      </top>
      <bottom style="thin">
        <color theme="1" tint="0.499984740745262"/>
      </bottom>
      <diagonal/>
    </border>
    <border>
      <left/>
      <right style="hair">
        <color auto="1"/>
      </right>
      <top style="double">
        <color indexed="64"/>
      </top>
      <bottom style="thin">
        <color theme="1" tint="0.499984740745262"/>
      </bottom>
      <diagonal/>
    </border>
    <border>
      <left style="hair">
        <color auto="1"/>
      </left>
      <right style="thin">
        <color theme="1" tint="0.499984740745262"/>
      </right>
      <top style="double">
        <color indexed="64"/>
      </top>
      <bottom style="thin">
        <color theme="1" tint="0.499984740745262"/>
      </bottom>
      <diagonal/>
    </border>
    <border>
      <left style="hair">
        <color auto="1"/>
      </left>
      <right/>
      <top/>
      <bottom style="hair">
        <color auto="1"/>
      </bottom>
      <diagonal/>
    </border>
    <border>
      <left style="thin">
        <color theme="1" tint="0.499984740745262"/>
      </left>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
      <left style="thin">
        <color rgb="FF000000"/>
      </left>
      <right style="thin">
        <color rgb="FF000000"/>
      </right>
      <top style="thin">
        <color rgb="FF000000"/>
      </top>
      <bottom style="thin">
        <color theme="9" tint="-0.499984740745262"/>
      </bottom>
      <diagonal/>
    </border>
    <border>
      <left style="thin">
        <color rgb="FF000000"/>
      </left>
      <right style="thin">
        <color rgb="FF000000"/>
      </right>
      <top/>
      <bottom style="thin">
        <color rgb="FF00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thin">
        <color rgb="FF000000"/>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rgb="FF000000"/>
      </left>
      <right/>
      <top style="thin">
        <color rgb="FF000000"/>
      </top>
      <bottom style="thin">
        <color rgb="FF000000"/>
      </bottom>
      <diagonal/>
    </border>
    <border>
      <left style="medium">
        <color theme="9" tint="-0.499984740745262"/>
      </left>
      <right style="thin">
        <color rgb="FF000000"/>
      </right>
      <top style="medium">
        <color theme="9" tint="-0.499984740745262"/>
      </top>
      <bottom style="medium">
        <color theme="9" tint="-0.499984740745262"/>
      </bottom>
      <diagonal/>
    </border>
    <border>
      <left/>
      <right/>
      <top style="medium">
        <color theme="9" tint="-0.499984740745262"/>
      </top>
      <bottom/>
      <diagonal/>
    </border>
    <border>
      <left/>
      <right style="thin">
        <color rgb="FF000000"/>
      </right>
      <top style="medium">
        <color theme="9" tint="-0.499984740745262"/>
      </top>
      <bottom/>
      <diagonal/>
    </border>
  </borders>
  <cellStyleXfs count="5">
    <xf numFmtId="0" fontId="2" fillId="0" borderId="0"/>
    <xf numFmtId="44" fontId="2" fillId="0" borderId="0"/>
    <xf numFmtId="0" fontId="3" fillId="2" borderId="1"/>
    <xf numFmtId="0" fontId="9" fillId="0" borderId="0"/>
    <xf numFmtId="0" fontId="25" fillId="0" borderId="0"/>
  </cellStyleXfs>
  <cellXfs count="167">
    <xf numFmtId="0" fontId="0" fillId="0" borderId="0" pivotButton="0" quotePrefix="0" xfId="0"/>
    <xf numFmtId="0" fontId="4" fillId="0" borderId="0" pivotButton="0" quotePrefix="0" xfId="0"/>
    <xf numFmtId="0" fontId="0" fillId="3" borderId="0" pivotButton="0" quotePrefix="0" xfId="0"/>
    <xf numFmtId="0" fontId="0" fillId="4" borderId="0" pivotButton="0" quotePrefix="0" xfId="0"/>
    <xf numFmtId="0" fontId="5" fillId="7" borderId="2" applyAlignment="1" pivotButton="0" quotePrefix="0" xfId="0">
      <alignment vertical="center" wrapText="1"/>
    </xf>
    <xf numFmtId="0" fontId="5" fillId="7" borderId="2" applyAlignment="1" pivotButton="0" quotePrefix="0" xfId="0">
      <alignment horizontal="right" vertical="center" wrapText="1"/>
    </xf>
    <xf numFmtId="0" fontId="0" fillId="0" borderId="2" pivotButton="0" quotePrefix="0" xfId="0"/>
    <xf numFmtId="0" fontId="5" fillId="8" borderId="2" pivotButton="0" quotePrefix="0" xfId="0"/>
    <xf numFmtId="0" fontId="0" fillId="3" borderId="2" applyAlignment="1" pivotButton="0" quotePrefix="0" xfId="0">
      <alignment horizontal="right"/>
    </xf>
    <xf numFmtId="0" fontId="4" fillId="0" borderId="0" applyAlignment="1" pivotButton="0" quotePrefix="0" xfId="0">
      <alignment horizontal="center" vertical="center" wrapText="1"/>
    </xf>
    <xf numFmtId="0" fontId="6" fillId="0" borderId="0" pivotButton="0" quotePrefix="0" xfId="0"/>
    <xf numFmtId="0" fontId="7" fillId="0" borderId="0" pivotButton="0" quotePrefix="0" xfId="0"/>
    <xf numFmtId="1" fontId="0" fillId="3" borderId="0" pivotButton="0" quotePrefix="0" xfId="0"/>
    <xf numFmtId="0" fontId="9" fillId="9" borderId="0" pivotButton="0" quotePrefix="0" xfId="3"/>
    <xf numFmtId="0" fontId="0" fillId="4" borderId="3" pivotButton="0" quotePrefix="0" xfId="0"/>
    <xf numFmtId="0" fontId="0" fillId="4" borderId="4" pivotButton="0" quotePrefix="0" xfId="0"/>
    <xf numFmtId="0" fontId="0" fillId="4" borderId="5" pivotButton="0" quotePrefix="0" xfId="0"/>
    <xf numFmtId="0" fontId="0" fillId="4" borderId="6" pivotButton="0" quotePrefix="0" xfId="0"/>
    <xf numFmtId="0" fontId="10" fillId="10" borderId="0" pivotButton="0" quotePrefix="0" xfId="0"/>
    <xf numFmtId="0" fontId="0" fillId="4" borderId="7" pivotButton="0" quotePrefix="0" xfId="0"/>
    <xf numFmtId="0" fontId="0" fillId="4" borderId="0" pivotButton="0" quotePrefix="0" xfId="0"/>
    <xf numFmtId="0" fontId="11" fillId="11" borderId="8" pivotButton="0" quotePrefix="0" xfId="0"/>
    <xf numFmtId="0" fontId="11" fillId="11" borderId="9" applyAlignment="1" pivotButton="0" quotePrefix="0" xfId="0">
      <alignment horizontal="center"/>
    </xf>
    <xf numFmtId="0" fontId="11" fillId="11" borderId="10" applyAlignment="1" pivotButton="0" quotePrefix="0" xfId="0">
      <alignment horizontal="center"/>
    </xf>
    <xf numFmtId="0" fontId="0" fillId="12" borderId="6" pivotButton="0" quotePrefix="0" xfId="0"/>
    <xf numFmtId="0" fontId="0" fillId="5" borderId="0" applyAlignment="1" pivotButton="0" quotePrefix="0" xfId="0">
      <alignment horizontal="center"/>
    </xf>
    <xf numFmtId="0" fontId="0" fillId="6" borderId="0" applyAlignment="1" pivotButton="0" quotePrefix="0" xfId="0">
      <alignment horizontal="center"/>
    </xf>
    <xf numFmtId="0" fontId="0" fillId="12" borderId="2" pivotButton="0" quotePrefix="0" xfId="0"/>
    <xf numFmtId="164" fontId="0" fillId="0" borderId="2" pivotButton="0" quotePrefix="0" xfId="1"/>
    <xf numFmtId="0" fontId="0" fillId="12" borderId="12" pivotButton="0" quotePrefix="0" xfId="0"/>
    <xf numFmtId="0" fontId="0" fillId="5" borderId="13" applyAlignment="1" pivotButton="0" quotePrefix="0" xfId="0">
      <alignment horizontal="center"/>
    </xf>
    <xf numFmtId="0" fontId="0" fillId="6" borderId="13" applyAlignment="1" pivotButton="0" quotePrefix="0" xfId="0">
      <alignment horizontal="center"/>
    </xf>
    <xf numFmtId="0" fontId="11" fillId="11" borderId="2" pivotButton="0" quotePrefix="0" xfId="0"/>
    <xf numFmtId="0" fontId="0" fillId="4" borderId="12" pivotButton="0" quotePrefix="0" xfId="0"/>
    <xf numFmtId="0" fontId="0" fillId="4" borderId="13" pivotButton="0" quotePrefix="0" xfId="0"/>
    <xf numFmtId="0" fontId="0" fillId="4" borderId="14" pivotButton="0" quotePrefix="0" xfId="0"/>
    <xf numFmtId="0" fontId="9" fillId="0" borderId="0" pivotButton="0" quotePrefix="0" xfId="3"/>
    <xf numFmtId="0" fontId="12" fillId="0" borderId="0" applyAlignment="1" pivotButton="0" quotePrefix="0" xfId="3">
      <alignment horizontal="center"/>
    </xf>
    <xf numFmtId="165" fontId="9" fillId="0" borderId="15" pivotButton="0" quotePrefix="0" xfId="3"/>
    <xf numFmtId="0" fontId="12" fillId="0" borderId="0" applyAlignment="1" pivotButton="0" quotePrefix="0" xfId="3">
      <alignment horizontal="right"/>
    </xf>
    <xf numFmtId="0" fontId="14" fillId="0" borderId="0" applyAlignment="1" pivotButton="0" quotePrefix="0" xfId="3">
      <alignment horizontal="center"/>
    </xf>
    <xf numFmtId="0" fontId="12" fillId="0" borderId="0" applyAlignment="1" pivotButton="0" quotePrefix="0" xfId="3">
      <alignment horizontal="left" indent="1"/>
    </xf>
    <xf numFmtId="166" fontId="9" fillId="0" borderId="3" pivotButton="0" quotePrefix="0" xfId="3"/>
    <xf numFmtId="166" fontId="9" fillId="0" borderId="4" pivotButton="0" quotePrefix="0" xfId="3"/>
    <xf numFmtId="166" fontId="9" fillId="0" borderId="5" pivotButton="0" quotePrefix="0" xfId="3"/>
    <xf numFmtId="166" fontId="9" fillId="0" borderId="6" applyAlignment="1" pivotButton="0" quotePrefix="0" xfId="3">
      <alignment horizontal="right"/>
    </xf>
    <xf numFmtId="166" fontId="9" fillId="0" borderId="0" pivotButton="0" quotePrefix="0" xfId="3"/>
    <xf numFmtId="166" fontId="9" fillId="0" borderId="7" pivotButton="0" quotePrefix="0" xfId="3"/>
    <xf numFmtId="166" fontId="9" fillId="0" borderId="6" pivotButton="0" quotePrefix="0" xfId="3"/>
    <xf numFmtId="166" fontId="9" fillId="0" borderId="12" pivotButton="0" quotePrefix="0" xfId="3"/>
    <xf numFmtId="166" fontId="9" fillId="0" borderId="13" pivotButton="0" quotePrefix="0" xfId="3"/>
    <xf numFmtId="166" fontId="9" fillId="0" borderId="14" pivotButton="0" quotePrefix="0" xfId="3"/>
    <xf numFmtId="0" fontId="9" fillId="13" borderId="2" applyAlignment="1" pivotButton="0" quotePrefix="0" xfId="3">
      <alignment horizontal="center"/>
    </xf>
    <xf numFmtId="0" fontId="12" fillId="0" borderId="0" applyAlignment="1" pivotButton="0" quotePrefix="0" xfId="3">
      <alignment horizontal="right" vertical="center"/>
    </xf>
    <xf numFmtId="0" fontId="9" fillId="14" borderId="2" applyAlignment="1" pivotButton="0" quotePrefix="0" xfId="3">
      <alignment horizontal="center" vertical="center"/>
    </xf>
    <xf numFmtId="0" fontId="9" fillId="15" borderId="2" applyAlignment="1" pivotButton="0" quotePrefix="0" xfId="3">
      <alignment vertical="center"/>
    </xf>
    <xf numFmtId="0" fontId="0" fillId="0" borderId="0" applyAlignment="1" pivotButton="0" quotePrefix="0" xfId="0">
      <alignment horizontal="center"/>
    </xf>
    <xf numFmtId="0" fontId="15" fillId="0" borderId="0" applyAlignment="1" pivotButton="0" quotePrefix="0" xfId="0">
      <alignment horizontal="center" vertical="center"/>
    </xf>
    <xf numFmtId="0" fontId="15" fillId="0" borderId="0" applyAlignment="1" pivotButton="0" quotePrefix="0" xfId="0">
      <alignment horizontal="center"/>
    </xf>
    <xf numFmtId="0" fontId="0" fillId="0" borderId="3" applyAlignment="1" pivotButton="0" quotePrefix="0" xfId="0">
      <alignment horizontal="center"/>
    </xf>
    <xf numFmtId="0" fontId="0" fillId="0" borderId="4" applyAlignment="1" pivotButton="0" quotePrefix="0" xfId="0">
      <alignment horizontal="center"/>
    </xf>
    <xf numFmtId="0" fontId="0" fillId="0" borderId="5" applyAlignment="1" pivotButton="0" quotePrefix="0" xfId="0">
      <alignment horizontal="center"/>
    </xf>
    <xf numFmtId="0" fontId="0" fillId="0" borderId="16" applyAlignment="1" pivotButton="0" quotePrefix="0" xfId="0">
      <alignment horizontal="center"/>
    </xf>
    <xf numFmtId="0" fontId="0" fillId="0" borderId="6" applyAlignment="1" pivotButton="0" quotePrefix="0" xfId="0">
      <alignment horizontal="center"/>
    </xf>
    <xf numFmtId="0" fontId="0" fillId="0" borderId="0" applyAlignment="1" pivotButton="0" quotePrefix="0" xfId="0">
      <alignment horizontal="center"/>
    </xf>
    <xf numFmtId="0" fontId="0" fillId="0" borderId="7" applyAlignment="1" pivotButton="0" quotePrefix="0" xfId="0">
      <alignment horizontal="center"/>
    </xf>
    <xf numFmtId="0" fontId="0" fillId="0" borderId="17" applyAlignment="1" pivotButton="0" quotePrefix="0" xfId="0">
      <alignment horizontal="center"/>
    </xf>
    <xf numFmtId="0" fontId="0" fillId="0" borderId="12" applyAlignment="1" pivotButton="0" quotePrefix="0" xfId="0">
      <alignment horizontal="center"/>
    </xf>
    <xf numFmtId="0" fontId="0" fillId="0" borderId="13" applyAlignment="1" pivotButton="0" quotePrefix="0" xfId="0">
      <alignment horizontal="center"/>
    </xf>
    <xf numFmtId="0" fontId="0" fillId="0" borderId="14" applyAlignment="1" pivotButton="0" quotePrefix="0" xfId="0">
      <alignment horizontal="center"/>
    </xf>
    <xf numFmtId="0" fontId="0" fillId="0" borderId="11" applyAlignment="1" pivotButton="0" quotePrefix="0" xfId="0">
      <alignment horizontal="center"/>
    </xf>
    <xf numFmtId="0" fontId="0" fillId="0" borderId="9" applyAlignment="1" pivotButton="0" quotePrefix="0" xfId="0">
      <alignment horizontal="center"/>
    </xf>
    <xf numFmtId="0" fontId="15" fillId="0" borderId="9" applyAlignment="1" pivotButton="0" quotePrefix="0" xfId="0">
      <alignment horizontal="center"/>
    </xf>
    <xf numFmtId="0" fontId="15" fillId="0" borderId="0" applyAlignment="1" pivotButton="0" quotePrefix="0" xfId="0">
      <alignment horizontal="right"/>
    </xf>
    <xf numFmtId="0" fontId="16" fillId="14" borderId="2" applyAlignment="1" pivotButton="0" quotePrefix="0" xfId="0">
      <alignment horizontal="center"/>
    </xf>
    <xf numFmtId="0" fontId="12" fillId="0" borderId="0" applyAlignment="1" pivotButton="0" quotePrefix="0" xfId="0">
      <alignment horizontal="left" indent="1"/>
    </xf>
    <xf numFmtId="0" fontId="0" fillId="15" borderId="2" applyAlignment="1" pivotButton="0" quotePrefix="0" xfId="0">
      <alignment horizontal="center"/>
    </xf>
    <xf numFmtId="0" fontId="15" fillId="0" borderId="0" applyAlignment="1" pivotButton="0" quotePrefix="0" xfId="0">
      <alignment horizontal="right"/>
    </xf>
    <xf numFmtId="0" fontId="12" fillId="0" borderId="0" applyAlignment="1" pivotButton="0" quotePrefix="0" xfId="0">
      <alignment horizontal="left" indent="1"/>
    </xf>
    <xf numFmtId="0" fontId="0" fillId="13" borderId="2" applyAlignment="1" pivotButton="0" quotePrefix="0" xfId="0">
      <alignment horizontal="center"/>
    </xf>
    <xf numFmtId="0" fontId="5" fillId="5" borderId="15" pivotButton="0" quotePrefix="0" xfId="0"/>
    <xf numFmtId="0" fontId="18" fillId="0" borderId="18" pivotButton="0" quotePrefix="0" xfId="0"/>
    <xf numFmtId="0" fontId="18" fillId="0" borderId="19" pivotButton="0" quotePrefix="0" xfId="0"/>
    <xf numFmtId="1" fontId="18" fillId="0" borderId="20" pivotButton="0" quotePrefix="0" xfId="0"/>
    <xf numFmtId="167" fontId="18" fillId="0" borderId="21" pivotButton="0" quotePrefix="0" xfId="0"/>
    <xf numFmtId="167" fontId="18" fillId="0" borderId="22" pivotButton="0" quotePrefix="0" xfId="0"/>
    <xf numFmtId="167" fontId="18" fillId="0" borderId="23" pivotButton="0" quotePrefix="0" xfId="0"/>
    <xf numFmtId="14" fontId="18" fillId="0" borderId="22" pivotButton="0" quotePrefix="0" xfId="0"/>
    <xf numFmtId="14" fontId="3" fillId="2" borderId="1" pivotButton="0" quotePrefix="0" xfId="2"/>
    <xf numFmtId="0" fontId="18" fillId="0" borderId="24" pivotButton="0" quotePrefix="0" xfId="0"/>
    <xf numFmtId="0" fontId="18" fillId="0" borderId="25" pivotButton="0" quotePrefix="0" xfId="0"/>
    <xf numFmtId="1" fontId="18" fillId="0" borderId="26" pivotButton="0" quotePrefix="0" xfId="0"/>
    <xf numFmtId="167" fontId="18" fillId="0" borderId="27" pivotButton="0" quotePrefix="0" xfId="0"/>
    <xf numFmtId="14" fontId="18" fillId="0" borderId="27" pivotButton="0" quotePrefix="0" xfId="0"/>
    <xf numFmtId="167" fontId="0" fillId="0" borderId="0" pivotButton="0" quotePrefix="0" xfId="0"/>
    <xf numFmtId="0" fontId="19" fillId="17" borderId="28" applyAlignment="1" pivotButton="0" quotePrefix="0" xfId="0">
      <alignment vertical="center" wrapText="1"/>
    </xf>
    <xf numFmtId="0" fontId="19" fillId="17" borderId="28" applyAlignment="1" pivotButton="0" quotePrefix="0" xfId="0">
      <alignment horizontal="center" vertical="center" wrapText="1"/>
    </xf>
    <xf numFmtId="0" fontId="20" fillId="17" borderId="30" applyAlignment="1" pivotButton="0" quotePrefix="0" xfId="0">
      <alignment horizontal="center" vertical="center" wrapText="1"/>
    </xf>
    <xf numFmtId="0" fontId="0" fillId="0" borderId="10" pivotButton="0" quotePrefix="0" xfId="0"/>
    <xf numFmtId="0" fontId="0" fillId="0" borderId="32" pivotButton="0" quotePrefix="0" xfId="0"/>
    <xf numFmtId="0" fontId="0" fillId="0" borderId="33" pivotButton="0" quotePrefix="0" xfId="0"/>
    <xf numFmtId="0" fontId="20" fillId="17" borderId="34" applyAlignment="1" pivotButton="0" quotePrefix="0" xfId="0">
      <alignment horizontal="center" vertical="center" wrapText="1"/>
    </xf>
    <xf numFmtId="0" fontId="19" fillId="17" borderId="35" applyAlignment="1" pivotButton="0" quotePrefix="0" xfId="0">
      <alignment vertical="center" wrapText="1"/>
    </xf>
    <xf numFmtId="0" fontId="20" fillId="17" borderId="35" applyAlignment="1" pivotButton="0" quotePrefix="0" xfId="0">
      <alignment horizontal="center" vertical="center" wrapText="1"/>
    </xf>
    <xf numFmtId="0" fontId="0" fillId="17" borderId="39" pivotButton="0" quotePrefix="0" xfId="0"/>
    <xf numFmtId="0" fontId="20" fillId="17" borderId="29" applyAlignment="1" pivotButton="0" quotePrefix="0" xfId="0">
      <alignment horizontal="center" vertical="center" wrapText="1"/>
    </xf>
    <xf numFmtId="0" fontId="19" fillId="17" borderId="40" applyAlignment="1" pivotButton="0" quotePrefix="0" xfId="0">
      <alignment horizontal="center" vertical="center" wrapText="1"/>
    </xf>
    <xf numFmtId="0" fontId="20" fillId="17" borderId="31" applyAlignment="1" pivotButton="0" quotePrefix="0" xfId="0">
      <alignment horizontal="center" vertical="center" wrapText="1"/>
    </xf>
    <xf numFmtId="0" fontId="0" fillId="0" borderId="31" pivotButton="0" quotePrefix="0" xfId="0"/>
    <xf numFmtId="14" fontId="0" fillId="0" borderId="0" pivotButton="0" quotePrefix="0" xfId="0"/>
    <xf numFmtId="164" fontId="0" fillId="0" borderId="0" pivotButton="0" quotePrefix="0" xfId="1"/>
    <xf numFmtId="0" fontId="4" fillId="18" borderId="0" pivotButton="0" quotePrefix="0" xfId="0"/>
    <xf numFmtId="0" fontId="0" fillId="19" borderId="2" pivotButton="0" quotePrefix="0" xfId="0"/>
    <xf numFmtId="0" fontId="0" fillId="20" borderId="2" pivotButton="0" quotePrefix="0" xfId="0"/>
    <xf numFmtId="14" fontId="0" fillId="3" borderId="0" pivotButton="0" quotePrefix="0" xfId="0"/>
    <xf numFmtId="0" fontId="0" fillId="3" borderId="0" pivotButton="0" quotePrefix="0" xfId="0"/>
    <xf numFmtId="10" fontId="5" fillId="8" borderId="2" pivotButton="0" quotePrefix="0" xfId="0"/>
    <xf numFmtId="0" fontId="5" fillId="7" borderId="17" applyAlignment="1" pivotButton="0" quotePrefix="0" xfId="0">
      <alignment horizontal="right" vertical="center" wrapText="1"/>
    </xf>
    <xf numFmtId="1" fontId="0" fillId="0" borderId="0" pivotButton="0" quotePrefix="0" xfId="0"/>
    <xf numFmtId="164" fontId="0" fillId="0" borderId="11" applyAlignment="1" pivotButton="0" quotePrefix="0" xfId="0">
      <alignment horizontal="center"/>
    </xf>
    <xf numFmtId="164" fontId="0" fillId="4" borderId="0" pivotButton="0" quotePrefix="0" xfId="0"/>
    <xf numFmtId="164" fontId="0" fillId="5" borderId="2" pivotButton="0" quotePrefix="0" xfId="1"/>
    <xf numFmtId="14" fontId="0" fillId="19" borderId="2" pivotButton="0" quotePrefix="0" xfId="0"/>
    <xf numFmtId="0" fontId="1" fillId="19" borderId="2" pivotButton="0" quotePrefix="0" xfId="0"/>
    <xf numFmtId="0" fontId="0" fillId="19" borderId="16" pivotButton="0" quotePrefix="0" xfId="0"/>
    <xf numFmtId="0" fontId="0" fillId="19" borderId="11" pivotButton="0" quotePrefix="0" xfId="0"/>
    <xf numFmtId="0" fontId="21" fillId="0" borderId="0" pivotButton="0" quotePrefix="0" xfId="0"/>
    <xf numFmtId="0" fontId="22" fillId="0" borderId="0" pivotButton="0" quotePrefix="0" xfId="0"/>
    <xf numFmtId="0" fontId="11" fillId="11" borderId="8" applyAlignment="1" pivotButton="0" quotePrefix="0" xfId="0">
      <alignment horizontal="left"/>
    </xf>
    <xf numFmtId="0" fontId="11" fillId="11" borderId="10" applyAlignment="1" pivotButton="0" quotePrefix="0" xfId="0">
      <alignment horizontal="left"/>
    </xf>
    <xf numFmtId="0" fontId="17" fillId="0" borderId="6" applyAlignment="1" pivotButton="0" quotePrefix="0" xfId="3">
      <alignment horizontal="left" vertical="top" wrapText="1" indent="1"/>
    </xf>
    <xf numFmtId="0" fontId="17" fillId="0" borderId="0" applyAlignment="1" pivotButton="0" quotePrefix="0" xfId="3">
      <alignment horizontal="left" vertical="top" wrapText="1" indent="1"/>
    </xf>
    <xf numFmtId="0" fontId="9" fillId="0" borderId="6" applyAlignment="1" pivotButton="0" quotePrefix="0" xfId="3">
      <alignment horizontal="left" wrapText="1" indent="1"/>
    </xf>
    <xf numFmtId="0" fontId="9" fillId="0" borderId="0" applyAlignment="1" pivotButton="0" quotePrefix="0" xfId="3">
      <alignment horizontal="left" wrapText="1" indent="1"/>
    </xf>
    <xf numFmtId="0" fontId="13" fillId="16" borderId="0" applyAlignment="1" pivotButton="0" quotePrefix="0" xfId="0">
      <alignment horizontal="center"/>
    </xf>
    <xf numFmtId="0" fontId="20" fillId="17" borderId="36" applyAlignment="1" pivotButton="0" quotePrefix="0" xfId="0">
      <alignment horizontal="center" vertical="center" wrapText="1"/>
    </xf>
    <xf numFmtId="0" fontId="20" fillId="17" borderId="37" applyAlignment="1" pivotButton="0" quotePrefix="0" xfId="0">
      <alignment horizontal="center" vertical="center" wrapText="1"/>
    </xf>
    <xf numFmtId="0" fontId="20" fillId="17" borderId="38" applyAlignment="1" pivotButton="0" quotePrefix="0" xfId="0">
      <alignment horizontal="center" vertical="center" wrapText="1"/>
    </xf>
    <xf numFmtId="21" fontId="21" fillId="3" borderId="0" pivotButton="0" quotePrefix="0" xfId="0"/>
    <xf numFmtId="0" fontId="23" fillId="3" borderId="0" pivotButton="0" quotePrefix="0" xfId="0"/>
    <xf numFmtId="0" fontId="23" fillId="0" borderId="0" pivotButton="0" quotePrefix="0" xfId="0"/>
    <xf numFmtId="0" fontId="24" fillId="4" borderId="0" pivotButton="0" quotePrefix="0" xfId="0"/>
    <xf numFmtId="0" fontId="11" fillId="11" borderId="2" applyAlignment="1" pivotButton="0" quotePrefix="0" xfId="0">
      <alignment horizontal="left"/>
    </xf>
    <xf numFmtId="0" fontId="25" fillId="21" borderId="0" pivotButton="0" quotePrefix="0" xfId="4"/>
    <xf numFmtId="164" fontId="0" fillId="0" borderId="2" pivotButton="0" quotePrefix="0" xfId="1"/>
    <xf numFmtId="164" fontId="0" fillId="4" borderId="0" pivotButton="0" quotePrefix="0" xfId="0"/>
    <xf numFmtId="164" fontId="0" fillId="5" borderId="2" pivotButton="0" quotePrefix="0" xfId="1"/>
    <xf numFmtId="166" fontId="9" fillId="0" borderId="3" pivotButton="0" quotePrefix="0" xfId="3"/>
    <xf numFmtId="166" fontId="9" fillId="0" borderId="4" pivotButton="0" quotePrefix="0" xfId="3"/>
    <xf numFmtId="166" fontId="9" fillId="0" borderId="5" pivotButton="0" quotePrefix="0" xfId="3"/>
    <xf numFmtId="166" fontId="9" fillId="0" borderId="6" applyAlignment="1" pivotButton="0" quotePrefix="0" xfId="3">
      <alignment horizontal="right"/>
    </xf>
    <xf numFmtId="166" fontId="9" fillId="0" borderId="0" pivotButton="0" quotePrefix="0" xfId="3"/>
    <xf numFmtId="166" fontId="9" fillId="0" borderId="7" pivotButton="0" quotePrefix="0" xfId="3"/>
    <xf numFmtId="166" fontId="9" fillId="0" borderId="6" pivotButton="0" quotePrefix="0" xfId="3"/>
    <xf numFmtId="166" fontId="9" fillId="0" borderId="12" pivotButton="0" quotePrefix="0" xfId="3"/>
    <xf numFmtId="166" fontId="9" fillId="0" borderId="13" pivotButton="0" quotePrefix="0" xfId="3"/>
    <xf numFmtId="166" fontId="9" fillId="0" borderId="14" pivotButton="0" quotePrefix="0" xfId="3"/>
    <xf numFmtId="165" fontId="9" fillId="0" borderId="15" pivotButton="0" quotePrefix="0" xfId="3"/>
    <xf numFmtId="167" fontId="18" fillId="0" borderId="21" pivotButton="0" quotePrefix="0" xfId="0"/>
    <xf numFmtId="167" fontId="18" fillId="0" borderId="22" pivotButton="0" quotePrefix="0" xfId="0"/>
    <xf numFmtId="167" fontId="18" fillId="0" borderId="23" pivotButton="0" quotePrefix="0" xfId="0"/>
    <xf numFmtId="167" fontId="18" fillId="0" borderId="27" pivotButton="0" quotePrefix="0" xfId="0"/>
    <xf numFmtId="167" fontId="0" fillId="0" borderId="0" pivotButton="0" quotePrefix="0" xfId="0"/>
    <xf numFmtId="0" fontId="20" fillId="17" borderId="41" applyAlignment="1" pivotButton="0" quotePrefix="0" xfId="0">
      <alignment horizontal="center" vertical="center" wrapText="1"/>
    </xf>
    <xf numFmtId="0" fontId="0" fillId="0" borderId="37" pivotButton="0" quotePrefix="0" xfId="0"/>
    <xf numFmtId="0" fontId="0" fillId="0" borderId="38" pivotButton="0" quotePrefix="0" xfId="0"/>
    <xf numFmtId="164" fontId="0" fillId="0" borderId="0" pivotButton="0" quotePrefix="0" xfId="1"/>
  </cellXfs>
  <cellStyles count="5">
    <cellStyle name="Обычный" xfId="0" builtinId="0"/>
    <cellStyle name="Денежный" xfId="1" builtinId="4"/>
    <cellStyle name="Ввод " xfId="2" builtinId="20"/>
    <cellStyle name="Обычный 2" xfId="3"/>
    <cellStyle name="Normal" xfId="4" builtinId="0" hidden="0"/>
  </cellStyles>
  <dxfs count="13">
    <dxf>
      <alignment horizontal="center" vertical="bottom"/>
    </dxf>
    <dxf>
      <numFmt numFmtId="167" formatCode="m/d/yyyy"/>
    </dxf>
    <dxf>
      <alignment horizontal="center" vertical="bottom"/>
    </dxf>
    <dxf>
      <alignment horizontal="center" vertical="bottom"/>
    </dxf>
    <dxf>
      <numFmt numFmtId="167" formatCode="m/d/yyyy"/>
    </dxf>
    <dxf>
      <alignment horizontal="center" vertical="bottom"/>
    </dxf>
    <dxf>
      <alignment horizontal="center" vertical="bottom"/>
    </dxf>
    <dxf>
      <numFmt numFmtId="167" formatCode="m/d/yyyy"/>
    </dxf>
    <dxf>
      <alignment horizontal="center" vertical="bottom"/>
    </dxf>
    <dxf>
      <fill>
        <patternFill>
          <bgColor theme="5" tint="0.3999450666829432"/>
        </patternFill>
      </fill>
    </dxf>
    <dxf>
      <fill>
        <patternFill>
          <bgColor theme="9" tint="0.3999450666829432"/>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openxmlformats.org/officeDocument/2006/relationships/externalLinkPath" Target="/Users/Maria/AppData/Local/Temp/Temp1_qf-327.zip/Six%20Month%20Budget.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Data"/>
    </sheetNames>
    <sheetDataSet>
      <sheetData sheetId="0">
        <row r="3">
          <cell r="C3" t="str">
            <v>Jan</v>
          </cell>
          <cell r="D3" t="str">
            <v>Feb</v>
          </cell>
          <cell r="E3" t="str">
            <v>Mar</v>
          </cell>
          <cell r="F3" t="str">
            <v>Apr</v>
          </cell>
          <cell r="G3" t="str">
            <v>May</v>
          </cell>
          <cell r="H3" t="str">
            <v>Jun</v>
          </cell>
        </row>
        <row r="4">
          <cell r="B4" t="str">
            <v>Week1</v>
          </cell>
        </row>
        <row r="5">
          <cell r="B5" t="str">
            <v>Week2</v>
          </cell>
        </row>
        <row r="6">
          <cell r="B6" t="str">
            <v>Week3</v>
          </cell>
        </row>
        <row r="7">
          <cell r="B7" t="str">
            <v>Week4</v>
          </cell>
        </row>
      </sheetData>
    </sheetDataSet>
  </externalBook>
</externalLink>
</file>

<file path=xl/tables/table1.xml><?xml version="1.0" encoding="utf-8"?>
<table xmlns="http://schemas.openxmlformats.org/spreadsheetml/2006/main" id="1" name="Table24" displayName="Table24" ref="A1:K19" headerRowCount="1" totalsRowShown="0">
  <tableColumns count="11">
    <tableColumn id="1" name="№"/>
    <tableColumn id="2" name="Name of product"/>
    <tableColumn id="3" name="Year"/>
    <tableColumn id="4" name="Quarter" dataDxfId="8"/>
    <tableColumn id="5" name="Shipping date" dataDxfId="7"/>
    <tableColumn id="6" name="Price"/>
    <tableColumn id="7" name="Quantity" dataDxfId="6"/>
    <tableColumn id="8" name="Amount">
      <calculatedColumnFormula>Table24[[#This Row],[Price]]*Table24[[#This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ables/table2.xml><?xml version="1.0" encoding="utf-8"?>
<table xmlns="http://schemas.openxmlformats.org/spreadsheetml/2006/main" id="2" name="Table243" displayName="Table243" ref="A1:K19" headerRowCount="1" totalsRowShown="0">
  <tableColumns count="11">
    <tableColumn id="1" name="№"/>
    <tableColumn id="2" name="Name of product"/>
    <tableColumn id="3" name="Year"/>
    <tableColumn id="4" name="Quarter" dataDxfId="5"/>
    <tableColumn id="5" name="Shipping date" dataDxfId="4"/>
    <tableColumn id="6" name="Price"/>
    <tableColumn id="7" name="Quantity" dataDxfId="3"/>
    <tableColumn id="8" name="Amount">
      <calculatedColumnFormula>Table243[[#This Row],[Price]]*Table243[[#This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ables/table3.xml><?xml version="1.0" encoding="utf-8"?>
<table xmlns="http://schemas.openxmlformats.org/spreadsheetml/2006/main" id="3" name="Table2434" displayName="Table2434" ref="A1:K19" headerRowCount="1" totalsRowShown="0">
  <tableColumns count="11">
    <tableColumn id="1" name="№"/>
    <tableColumn id="2" name="Name of product"/>
    <tableColumn id="3" name="Year"/>
    <tableColumn id="4" name="Quarter" dataDxfId="2"/>
    <tableColumn id="5" name="Shipping date" dataDxfId="1"/>
    <tableColumn id="6" name="Price"/>
    <tableColumn id="7" name="Quantity" dataDxfId="0"/>
    <tableColumn id="8" name="Amount">
      <calculatedColumnFormula>Table2434[[#This Row],[Price]]*Table2434[[#This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table" Target="/xl/tables/table1.xml" Id="rId1" /></Relationships>
</file>

<file path=xl/worksheets/_rels/sheet7.xml.rels><Relationships xmlns="http://schemas.openxmlformats.org/package/2006/relationships"><Relationship Type="http://schemas.openxmlformats.org/officeDocument/2006/relationships/table" Target="/xl/tables/table2.xml" Id="rId1" /></Relationships>
</file>

<file path=xl/worksheets/_rels/sheet8.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K15"/>
  <sheetViews>
    <sheetView workbookViewId="0">
      <selection activeCell="F12" sqref="F12"/>
    </sheetView>
  </sheetViews>
  <sheetFormatPr baseColWidth="8" defaultRowHeight="14.4"/>
  <cols>
    <col width="17.109375" customWidth="1" min="1" max="1"/>
    <col width="18.109375" customWidth="1" min="2" max="2"/>
    <col width="8.88671875" bestFit="1" customWidth="1" min="5" max="5"/>
    <col width="10.6640625" customWidth="1" min="6" max="6"/>
    <col width="17.77734375" customWidth="1" min="7" max="7"/>
    <col width="24.21875" customWidth="1" min="8" max="8"/>
    <col width="17.6640625" customWidth="1" min="9" max="9"/>
  </cols>
  <sheetData>
    <row r="1" ht="18" customHeight="1">
      <c r="K1" s="127" t="n"/>
    </row>
    <row r="2">
      <c r="B2" s="1" t="inlineStr">
        <is>
          <t>Year</t>
        </is>
      </c>
      <c r="C2" s="1" t="inlineStr">
        <is>
          <t>Month</t>
        </is>
      </c>
      <c r="D2" s="1" t="inlineStr">
        <is>
          <t>Day</t>
        </is>
      </c>
      <c r="E2" s="1" t="inlineStr">
        <is>
          <t>Date?</t>
        </is>
      </c>
      <c r="F2" s="1" t="inlineStr">
        <is>
          <t>Weekday?</t>
        </is>
      </c>
      <c r="G2" s="1" t="inlineStr">
        <is>
          <t>End of next month</t>
        </is>
      </c>
      <c r="H2" s="1" t="inlineStr">
        <is>
          <t>monthes change</t>
        </is>
      </c>
      <c r="I2" s="1" t="inlineStr">
        <is>
          <t>New date</t>
        </is>
      </c>
    </row>
    <row r="3">
      <c r="A3" t="inlineStr">
        <is>
          <t>End Date</t>
        </is>
      </c>
      <c r="B3" t="n">
        <v>2020</v>
      </c>
      <c r="C3" t="n">
        <v>2</v>
      </c>
      <c r="D3" t="n">
        <v>30</v>
      </c>
      <c r="E3" s="114">
        <f>DATE(B3,C3,D3)</f>
        <v/>
      </c>
      <c r="F3" s="115">
        <f>WEEKDAY(E3)</f>
        <v/>
      </c>
      <c r="G3" s="114">
        <f>EOMONTH(E3,1)</f>
        <v/>
      </c>
      <c r="H3" t="n">
        <v>2</v>
      </c>
      <c r="I3" s="114">
        <f>DATE(B3,C3+2,D3)</f>
        <v/>
      </c>
    </row>
    <row r="4">
      <c r="A4" t="inlineStr">
        <is>
          <t>Start Date</t>
        </is>
      </c>
      <c r="B4" t="n">
        <v>2019</v>
      </c>
      <c r="C4" t="n">
        <v>6</v>
      </c>
      <c r="D4" t="n">
        <v>3</v>
      </c>
      <c r="E4" s="114">
        <f>DATE(B4,C4,D4)</f>
        <v/>
      </c>
      <c r="F4" s="115">
        <f>WEEKDAY(E4)</f>
        <v/>
      </c>
      <c r="G4" s="114">
        <f>EOMONTH(E4,1)</f>
        <v/>
      </c>
      <c r="H4" t="n">
        <v>-3</v>
      </c>
      <c r="I4" s="114">
        <f>DATE(B4,C4-3,D4)</f>
        <v/>
      </c>
    </row>
    <row r="5">
      <c r="A5" t="inlineStr">
        <is>
          <t>Days Beween two dates?</t>
        </is>
      </c>
      <c r="E5" s="115">
        <f>E3-E4</f>
        <v/>
      </c>
      <c r="F5" s="20" t="n"/>
    </row>
    <row r="6">
      <c r="A6" t="inlineStr">
        <is>
          <t>MOnthes Beween two dates?</t>
        </is>
      </c>
      <c r="E6" s="115">
        <f>DATEDIF(E4,E3,"m")</f>
        <v/>
      </c>
      <c r="F6" s="20" t="n"/>
    </row>
    <row r="8">
      <c r="A8" t="inlineStr">
        <is>
          <t>Current time?</t>
        </is>
      </c>
      <c r="B8" s="138">
        <f>NOW()</f>
        <v/>
      </c>
      <c r="C8" t="inlineStr">
        <is>
          <t>Hours</t>
        </is>
      </c>
      <c r="D8" s="139">
        <f>HOUR(B8)</f>
        <v/>
      </c>
      <c r="E8" t="inlineStr">
        <is>
          <t>Minutes</t>
        </is>
      </c>
      <c r="G8" s="139">
        <f>MINUTE(B8)</f>
        <v/>
      </c>
    </row>
    <row r="9">
      <c r="B9" s="126" t="inlineStr">
        <is>
          <t>changes</t>
        </is>
      </c>
    </row>
    <row r="13">
      <c r="F13" s="109" t="n"/>
      <c r="G13" s="109" t="n"/>
    </row>
    <row r="14">
      <c r="E14" s="109" t="n"/>
      <c r="F14" s="109" t="n"/>
    </row>
    <row r="15">
      <c r="F15" s="109" t="n"/>
      <c r="G15" s="10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G24"/>
  <sheetViews>
    <sheetView topLeftCell="A10" workbookViewId="0">
      <selection activeCell="D2" sqref="D2"/>
    </sheetView>
  </sheetViews>
  <sheetFormatPr baseColWidth="8" defaultRowHeight="14.4"/>
  <cols>
    <col width="31.109375" bestFit="1" customWidth="1" min="1" max="1"/>
    <col width="10" customWidth="1" min="2" max="2"/>
    <col width="8.21875" customWidth="1" min="3" max="3"/>
    <col width="8.77734375" customWidth="1" min="4" max="4"/>
    <col width="11" customWidth="1" min="5" max="5"/>
    <col width="11.109375" bestFit="1" customWidth="1" min="6" max="6"/>
  </cols>
  <sheetData>
    <row r="1" ht="43.2" customHeight="1">
      <c r="A1" s="4" t="inlineStr">
        <is>
          <t>Project Name</t>
        </is>
      </c>
      <c r="B1" s="5" t="inlineStr">
        <is>
          <t>Project Cost (£mill)</t>
        </is>
      </c>
      <c r="C1" s="5" t="inlineStr">
        <is>
          <t>Days Overdue</t>
        </is>
      </c>
      <c r="D1" s="5" t="inlineStr">
        <is>
          <t>Penalty Payment   (£ mill)</t>
        </is>
      </c>
      <c r="E1" s="117" t="n"/>
    </row>
    <row r="2">
      <c r="A2" s="6" t="inlineStr">
        <is>
          <t>Ambleside Disabled Toilet</t>
        </is>
      </c>
      <c r="B2" s="6" t="n">
        <v>0.65</v>
      </c>
      <c r="C2" s="6" t="n">
        <v>14</v>
      </c>
      <c r="D2" s="8">
        <f>IF(C2&gt;50,B2*$G$4,IF(C2&gt;0,B2*$G$5,"On target"))</f>
        <v/>
      </c>
      <c r="F2" t="inlineStr">
        <is>
          <t>High Days</t>
        </is>
      </c>
      <c r="G2" s="7" t="n">
        <v>50</v>
      </c>
    </row>
    <row r="3">
      <c r="A3" s="6" t="inlineStr">
        <is>
          <t>Bath Cycle Path</t>
        </is>
      </c>
      <c r="B3" s="6" t="n">
        <v>2.3</v>
      </c>
      <c r="C3" s="6" t="n">
        <v>-22</v>
      </c>
      <c r="D3" s="8">
        <f>IF(C3&gt;50,B3*$G$4,IF(C3&gt;0,B3*$G$5,"On target"))</f>
        <v/>
      </c>
      <c r="F3" t="inlineStr">
        <is>
          <t>Low Days</t>
        </is>
      </c>
      <c r="G3" s="7" t="n">
        <v>0</v>
      </c>
    </row>
    <row r="4">
      <c r="A4" s="6" t="inlineStr">
        <is>
          <t>Buxton Brine Baths Restorations</t>
        </is>
      </c>
      <c r="B4" s="6" t="n">
        <v>14.8</v>
      </c>
      <c r="C4" s="6" t="n">
        <v>0</v>
      </c>
      <c r="D4" s="8">
        <f>IF(C4&gt;50,B4*$G$4,IF(C4&gt;0,B4*$G$5,"On target"))</f>
        <v/>
      </c>
      <c r="F4" t="inlineStr">
        <is>
          <t>High Penalty</t>
        </is>
      </c>
      <c r="G4" s="116" t="n">
        <v>0.15</v>
      </c>
    </row>
    <row r="5">
      <c r="A5" s="6" t="inlineStr">
        <is>
          <t>Chester Cathedral Renovations</t>
        </is>
      </c>
      <c r="B5" s="6" t="n">
        <v>7.3</v>
      </c>
      <c r="C5" s="6" t="n">
        <v>12</v>
      </c>
      <c r="D5" s="8">
        <f>IF(C5&gt;50,B5*$G$4,IF(C5&gt;0,B5*$G$5,"On target"))</f>
        <v/>
      </c>
      <c r="F5" t="inlineStr">
        <is>
          <t>Low Penalty</t>
        </is>
      </c>
      <c r="G5" s="116" t="n">
        <v>0.05</v>
      </c>
    </row>
    <row r="6">
      <c r="A6" s="6" t="inlineStr">
        <is>
          <t>Halesowen Lido Works</t>
        </is>
      </c>
      <c r="B6" s="6" t="n">
        <v>3.6</v>
      </c>
      <c r="C6" s="6" t="n">
        <v>88</v>
      </c>
      <c r="D6" s="8">
        <f>IF(C6&gt;50,B6*$G$4,IF(C6&gt;0,B6*$G$5,"On target"))</f>
        <v/>
      </c>
    </row>
    <row r="7">
      <c r="A7" s="6" t="inlineStr">
        <is>
          <t>Skegness Promenade Improvements</t>
        </is>
      </c>
      <c r="B7" s="6" t="n">
        <v>2.6</v>
      </c>
      <c r="C7" s="6" t="n">
        <v>19</v>
      </c>
      <c r="D7" s="8">
        <f>IF(C7&gt;50,B7*$G$4,IF(C7&gt;0,B7*$G$5,"On target"))</f>
        <v/>
      </c>
    </row>
    <row r="8">
      <c r="A8" s="6" t="inlineStr">
        <is>
          <t>Warrington Cricket Pitch Drainage</t>
        </is>
      </c>
      <c r="B8" s="6" t="n">
        <v>0.8</v>
      </c>
      <c r="C8" s="6" t="n">
        <v>-56</v>
      </c>
      <c r="D8" s="8">
        <f>IF(C8&gt;50,B8*$G$4,IF(C8&gt;0,B8*$G$5,"On target"))</f>
        <v/>
      </c>
    </row>
    <row r="9">
      <c r="A9" s="6" t="inlineStr">
        <is>
          <t>York Zero Carbon Housing Project</t>
        </is>
      </c>
      <c r="B9" s="6" t="n">
        <v>25.4</v>
      </c>
      <c r="C9" s="6" t="n">
        <v>2</v>
      </c>
      <c r="D9" s="8">
        <f>IF(C9&gt;50,B9*$G$4,IF(C9&gt;0,B9*$G$5,"On target"))</f>
        <v/>
      </c>
    </row>
    <row r="11">
      <c r="A11" t="inlineStr">
        <is>
          <t>If project &gt;50 days overdue, 15% of project cost (Project cost in cell B2 * 15%)</t>
        </is>
      </c>
    </row>
    <row r="12">
      <c r="A12" t="inlineStr">
        <is>
          <t>If project &gt;0 days overdue, 5% of project cost (Project cost in cell B2 * 5%)</t>
        </is>
      </c>
    </row>
    <row r="13">
      <c r="A13" t="inlineStr">
        <is>
          <t>Anything less "On target"</t>
        </is>
      </c>
    </row>
    <row r="16" ht="15.6" customHeight="1">
      <c r="A16" s="11" t="inlineStr">
        <is>
          <t>Task 1. It is necessary to overestimate the trade balances. If he product is kept in stock for more than 8 months we should reduce its price 2 times.  If it’s more than 5 months, but less than 8, it’s 1.5 times</t>
        </is>
      </c>
    </row>
    <row r="17" ht="15.6" customHeight="1">
      <c r="A17" s="11" t="inlineStr">
        <is>
          <t>Task 2. Analyze the cost of cash balances after the devaluation. If the price of the product is below average values, we should write off the product from the warehouse ("decommissioned").</t>
        </is>
      </c>
    </row>
    <row r="18" ht="86.40000000000001" customHeight="1">
      <c r="A18" s="9" t="inlineStr">
        <is>
          <t>Products</t>
        </is>
      </c>
      <c r="B18" s="9" t="inlineStr">
        <is>
          <t>The cost of admission to the warehouse</t>
        </is>
      </c>
      <c r="C18" s="9" t="inlineStr">
        <is>
          <t>Shelf life months</t>
        </is>
      </c>
      <c r="D18" s="9" t="inlineStr">
        <is>
          <t>Cost after revaluation</t>
        </is>
      </c>
      <c r="E18" s="9" t="inlineStr">
        <is>
          <t>Whriting off?</t>
        </is>
      </c>
      <c r="G18" s="10" t="n"/>
    </row>
    <row r="19">
      <c r="A19" t="inlineStr">
        <is>
          <t>Product1</t>
        </is>
      </c>
      <c r="B19" t="n">
        <v>200</v>
      </c>
      <c r="C19" t="n">
        <v>6</v>
      </c>
      <c r="D19" s="12">
        <f>IF(C19&gt;8,B19/2,IF(AND(C19&gt;5,C19&lt;8),B19/1.5,B19))</f>
        <v/>
      </c>
      <c r="E19" s="12">
        <f>IF(D19&lt;AVERAGE(D19:D24),"decommissioned","ok")</f>
        <v/>
      </c>
    </row>
    <row r="20">
      <c r="A20" t="inlineStr">
        <is>
          <t>Product2</t>
        </is>
      </c>
      <c r="B20" t="n">
        <v>500</v>
      </c>
      <c r="C20" t="n">
        <v>12</v>
      </c>
      <c r="D20" s="12">
        <f>IF(C20&gt;8,B20/2,IF(AND(C20&gt;5,C20&lt;8),B20/1.5,B20))</f>
        <v/>
      </c>
      <c r="E20" s="12">
        <f>IF(D20&lt;AVERAGE(D20:D25),"decommissioned","ok")</f>
        <v/>
      </c>
    </row>
    <row r="21">
      <c r="A21" t="inlineStr">
        <is>
          <t>Product3</t>
        </is>
      </c>
      <c r="B21" t="n">
        <v>700</v>
      </c>
      <c r="C21" t="n">
        <v>5</v>
      </c>
      <c r="D21" s="12">
        <f>IF(C21&gt;8,B21/2,IF(AND(C21&gt;5,C21&lt;8),B21/1.5,B21))</f>
        <v/>
      </c>
      <c r="E21" s="12">
        <f>IF(D21&lt;AVERAGE(D21:D26),"decommissioned","ok")</f>
        <v/>
      </c>
    </row>
    <row r="22">
      <c r="A22" t="inlineStr">
        <is>
          <t>Product4</t>
        </is>
      </c>
      <c r="B22" t="n">
        <v>400</v>
      </c>
      <c r="C22" t="n">
        <v>7</v>
      </c>
      <c r="D22" s="12">
        <f>IF(C22&gt;8,B22/2,IF(AND(C22&gt;5,C22&lt;8),B22/1.5,B22))</f>
        <v/>
      </c>
      <c r="E22" s="12">
        <f>IF(D22&lt;AVERAGE(D22:D27),"decommissioned","ok")</f>
        <v/>
      </c>
      <c r="G22" s="118" t="n"/>
    </row>
    <row r="23">
      <c r="A23" t="inlineStr">
        <is>
          <t>Product5</t>
        </is>
      </c>
      <c r="B23" t="n">
        <v>600</v>
      </c>
      <c r="C23" t="n">
        <v>10</v>
      </c>
      <c r="D23" s="12">
        <f>IF(C23&gt;8,B23/2,IF(AND(C23&gt;5,C23&lt;8),B23/1.5,B23))</f>
        <v/>
      </c>
      <c r="E23" s="12">
        <f>IF(D23&lt;AVERAGE(D23:D28),"decommissioned","ok")</f>
        <v/>
      </c>
    </row>
    <row r="24">
      <c r="A24" t="inlineStr">
        <is>
          <t>Product6</t>
        </is>
      </c>
      <c r="B24" t="n">
        <v>300</v>
      </c>
      <c r="C24" t="n">
        <v>3</v>
      </c>
      <c r="D24" s="12">
        <f>IF(C24&gt;8,B24/2,IF(AND(C24&gt;5,C24&lt;8),B24/1.5,B24))</f>
        <v/>
      </c>
      <c r="E24" s="12">
        <f>IF(D24&lt;AVERAGE(D24:D29),"decommissioned","ok")</f>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J58"/>
  <sheetViews>
    <sheetView topLeftCell="A13" zoomScale="98" zoomScaleNormal="115" workbookViewId="0">
      <selection activeCell="C58" sqref="C58"/>
    </sheetView>
  </sheetViews>
  <sheetFormatPr baseColWidth="8" defaultRowHeight="14.4"/>
  <cols>
    <col width="6.88671875" customWidth="1" min="1" max="1"/>
    <col width="8.21875" customWidth="1" min="2" max="2"/>
    <col width="41" customWidth="1" min="3" max="3"/>
    <col width="16.33203125" customWidth="1" min="4" max="4"/>
    <col width="13.5546875" customWidth="1" min="5" max="5"/>
    <col width="15.21875" customWidth="1" min="6" max="6"/>
    <col width="17.21875" customWidth="1" min="7" max="7"/>
    <col width="10" customWidth="1" min="8" max="9"/>
    <col width="11" customWidth="1" min="10" max="10"/>
  </cols>
  <sheetData>
    <row r="2">
      <c r="B2" s="14" t="n"/>
      <c r="C2" s="15" t="n"/>
      <c r="D2" s="15" t="n"/>
      <c r="E2" s="15" t="n"/>
      <c r="F2" s="15" t="n"/>
      <c r="G2" s="15" t="n"/>
      <c r="H2" s="15" t="n"/>
      <c r="I2" s="15" t="n"/>
      <c r="J2" s="16" t="n"/>
    </row>
    <row r="3">
      <c r="B3" s="17" t="n"/>
      <c r="C3" s="18" t="inlineStr">
        <is>
          <t>Bob the Dodgy Builder - Charge Sheet</t>
        </is>
      </c>
      <c r="D3" s="18" t="n"/>
      <c r="E3" s="18" t="n"/>
      <c r="F3" s="18" t="n"/>
      <c r="G3" s="18" t="n"/>
      <c r="H3" s="18" t="n"/>
      <c r="I3" s="18" t="n"/>
      <c r="J3" s="19" t="n"/>
    </row>
    <row r="4">
      <c r="B4" s="17" t="n"/>
      <c r="C4" s="20" t="n"/>
      <c r="D4" s="20" t="n"/>
      <c r="E4" s="20" t="n"/>
      <c r="F4" s="20" t="n"/>
      <c r="G4" s="20" t="n"/>
      <c r="H4" s="20" t="n"/>
      <c r="I4" s="20" t="n"/>
      <c r="J4" s="19" t="n"/>
    </row>
    <row r="5">
      <c r="B5" s="17" t="n"/>
      <c r="C5" s="21" t="inlineStr">
        <is>
          <t>Item</t>
        </is>
      </c>
      <c r="D5" s="22" t="inlineStr">
        <is>
          <t>Hours</t>
        </is>
      </c>
      <c r="E5" s="22" t="inlineStr">
        <is>
          <t>Rate</t>
        </is>
      </c>
      <c r="F5" s="23" t="inlineStr">
        <is>
          <t>Total</t>
        </is>
      </c>
      <c r="G5" s="20" t="n"/>
      <c r="H5" s="142" t="inlineStr">
        <is>
          <t>Rates</t>
        </is>
      </c>
      <c r="I5" s="98" t="n"/>
      <c r="J5" s="19" t="n"/>
    </row>
    <row r="6">
      <c r="B6" s="17" t="n"/>
      <c r="C6" s="24" t="inlineStr">
        <is>
          <t>Removing old plaster</t>
        </is>
      </c>
      <c r="D6" s="25" t="n">
        <v>4</v>
      </c>
      <c r="E6" s="26" t="inlineStr">
        <is>
          <t>Standard</t>
        </is>
      </c>
      <c r="F6" s="143">
        <f>VLOOKUP(E6,RatesTable,2,FALSE)*D6</f>
        <v/>
      </c>
      <c r="G6" s="20" t="n"/>
      <c r="H6" s="27" t="inlineStr">
        <is>
          <t>Standard</t>
        </is>
      </c>
      <c r="I6" s="144" t="n">
        <v>50</v>
      </c>
      <c r="J6" s="19" t="n"/>
    </row>
    <row r="7">
      <c r="B7" s="17" t="n"/>
      <c r="C7" s="24" t="inlineStr">
        <is>
          <t>Brew time</t>
        </is>
      </c>
      <c r="D7" s="25" t="n">
        <v>0.5</v>
      </c>
      <c r="E7" s="26" t="inlineStr">
        <is>
          <t>Standard</t>
        </is>
      </c>
      <c r="F7" s="143">
        <f>VLOOKUP(E7,RatesTable,2,FALSE)*D7</f>
        <v/>
      </c>
      <c r="G7" s="20" t="n"/>
      <c r="H7" s="27" t="inlineStr">
        <is>
          <t>Overtime</t>
        </is>
      </c>
      <c r="I7" s="144" t="n">
        <v>75</v>
      </c>
      <c r="J7" s="19" t="n"/>
    </row>
    <row r="8">
      <c r="B8" s="17" t="n"/>
      <c r="C8" s="24" t="inlineStr">
        <is>
          <t>Preparing walls</t>
        </is>
      </c>
      <c r="D8" s="25" t="n">
        <v>3</v>
      </c>
      <c r="E8" s="26" t="inlineStr">
        <is>
          <t>Standard</t>
        </is>
      </c>
      <c r="F8" s="143">
        <f>VLOOKUP(E8,RatesTable,2,FALSE)*D8</f>
        <v/>
      </c>
      <c r="G8" s="20" t="n"/>
      <c r="H8" s="27" t="inlineStr">
        <is>
          <t>Weekend</t>
        </is>
      </c>
      <c r="I8" s="144" t="n">
        <v>100</v>
      </c>
      <c r="J8" s="19" t="n"/>
    </row>
    <row r="9">
      <c r="B9" s="17" t="n"/>
      <c r="C9" s="24" t="inlineStr">
        <is>
          <t>Preparing walls</t>
        </is>
      </c>
      <c r="D9" s="25" t="n">
        <v>1</v>
      </c>
      <c r="E9" s="26" t="inlineStr">
        <is>
          <t>Overtime</t>
        </is>
      </c>
      <c r="F9" s="143">
        <f>VLOOKUP(E9,RatesTable,2,FALSE)*D9</f>
        <v/>
      </c>
      <c r="G9" s="20" t="n"/>
      <c r="H9" s="27" t="inlineStr">
        <is>
          <t>Wkend OT</t>
        </is>
      </c>
      <c r="I9" s="144" t="n">
        <v>150</v>
      </c>
      <c r="J9" s="19" t="n"/>
    </row>
    <row r="10">
      <c r="B10" s="17" t="n"/>
      <c r="C10" s="24" t="inlineStr">
        <is>
          <t>Plastering walls</t>
        </is>
      </c>
      <c r="D10" s="25" t="n">
        <v>7.5</v>
      </c>
      <c r="E10" s="26" t="inlineStr">
        <is>
          <t>Weekend</t>
        </is>
      </c>
      <c r="F10" s="143">
        <f>VLOOKUP(E10,RatesTable,2,FALSE)*D10</f>
        <v/>
      </c>
      <c r="G10" s="20" t="n"/>
      <c r="H10" s="20" t="n"/>
      <c r="I10" s="20" t="n"/>
      <c r="J10" s="19" t="n"/>
    </row>
    <row r="11">
      <c r="B11" s="17" t="n"/>
      <c r="C11" s="24" t="inlineStr">
        <is>
          <t>Accidentally knocking off some new plaster</t>
        </is>
      </c>
      <c r="D11" s="25" t="n">
        <v>0.5</v>
      </c>
      <c r="E11" s="26" t="inlineStr">
        <is>
          <t>Wkend OT</t>
        </is>
      </c>
      <c r="F11" s="143">
        <f>VLOOKUP(E11,RatesTable,2,FALSE)*D11</f>
        <v/>
      </c>
      <c r="G11" s="20" t="n"/>
      <c r="H11" s="20" t="n"/>
      <c r="I11" s="20" t="n"/>
      <c r="J11" s="19" t="n"/>
    </row>
    <row r="12">
      <c r="B12" s="17" t="n"/>
      <c r="C12" s="24" t="inlineStr">
        <is>
          <t>Replastering bits knocked off</t>
        </is>
      </c>
      <c r="D12" s="25" t="n">
        <v>2</v>
      </c>
      <c r="E12" s="26" t="inlineStr">
        <is>
          <t>Wkend OT</t>
        </is>
      </c>
      <c r="F12" s="143">
        <f>VLOOKUP(E12,RatesTable,2,FALSE)*D12</f>
        <v/>
      </c>
      <c r="G12" s="20" t="n"/>
      <c r="H12" s="20" t="n"/>
      <c r="I12" s="20" t="n"/>
      <c r="J12" s="19" t="n"/>
    </row>
    <row r="13">
      <c r="B13" s="17" t="n"/>
      <c r="C13" s="24" t="inlineStr">
        <is>
          <t>Skimming</t>
        </is>
      </c>
      <c r="D13" s="25" t="n">
        <v>3</v>
      </c>
      <c r="E13" s="26" t="inlineStr">
        <is>
          <t>Standard</t>
        </is>
      </c>
      <c r="F13" s="143">
        <f>VLOOKUP(E13,RatesTable,2,FALSE)*D13</f>
        <v/>
      </c>
      <c r="G13" s="20" t="n"/>
      <c r="H13" s="20" t="n"/>
      <c r="I13" s="20" t="n"/>
      <c r="J13" s="19" t="n"/>
    </row>
    <row r="14">
      <c r="B14" s="17" t="n"/>
      <c r="C14" s="24" t="inlineStr">
        <is>
          <t>Brew time</t>
        </is>
      </c>
      <c r="D14" s="25" t="n">
        <v>0.5</v>
      </c>
      <c r="E14" s="26" t="inlineStr">
        <is>
          <t>Standard</t>
        </is>
      </c>
      <c r="F14" s="143">
        <f>VLOOKUP(E14,RatesTable,2,FALSE)*D14</f>
        <v/>
      </c>
      <c r="G14" s="20" t="n"/>
      <c r="H14" s="20" t="n"/>
      <c r="I14" s="20" t="n"/>
      <c r="J14" s="19" t="n"/>
    </row>
    <row r="15">
      <c r="B15" s="17" t="n"/>
      <c r="C15" s="24" t="inlineStr">
        <is>
          <t>Skimming</t>
        </is>
      </c>
      <c r="D15" s="25" t="n">
        <v>3</v>
      </c>
      <c r="E15" s="26" t="inlineStr">
        <is>
          <t>Standard</t>
        </is>
      </c>
      <c r="F15" s="143">
        <f>VLOOKUP(E15,RatesTable,2,FALSE)*D15</f>
        <v/>
      </c>
      <c r="G15" s="20" t="n"/>
      <c r="H15" s="20" t="n"/>
      <c r="I15" s="20" t="n"/>
      <c r="J15" s="19" t="n"/>
    </row>
    <row r="16">
      <c r="B16" s="17" t="n"/>
      <c r="C16" s="29" t="inlineStr">
        <is>
          <t>Clear up</t>
        </is>
      </c>
      <c r="D16" s="30" t="n">
        <v>2</v>
      </c>
      <c r="E16" s="31" t="inlineStr">
        <is>
          <t>Overtime</t>
        </is>
      </c>
      <c r="F16" s="143">
        <f>VLOOKUP(E16,RatesTable,2,FALSE)*D16</f>
        <v/>
      </c>
      <c r="G16" s="20" t="n"/>
      <c r="H16" s="20" t="n"/>
      <c r="I16" s="20" t="n"/>
      <c r="J16" s="19" t="n"/>
    </row>
    <row r="17">
      <c r="B17" s="17" t="n"/>
      <c r="C17" s="20" t="n"/>
      <c r="D17" s="20" t="n"/>
      <c r="E17" s="20" t="n"/>
      <c r="F17" s="20" t="n"/>
      <c r="G17" s="145" t="n"/>
      <c r="H17" s="20" t="n"/>
      <c r="I17" s="20" t="n"/>
      <c r="J17" s="19" t="n"/>
    </row>
    <row r="18">
      <c r="B18" s="17" t="n"/>
      <c r="C18" s="20" t="n"/>
      <c r="D18" s="20" t="n"/>
      <c r="E18" s="32" t="inlineStr">
        <is>
          <t>Labour total</t>
        </is>
      </c>
      <c r="F18" s="146">
        <f>SUM(F6:F16)</f>
        <v/>
      </c>
      <c r="G18" s="20" t="n"/>
      <c r="H18" s="20" t="n"/>
      <c r="I18" s="20" t="n"/>
      <c r="J18" s="19" t="n"/>
    </row>
    <row r="19">
      <c r="B19" s="33" t="n"/>
      <c r="C19" s="34" t="n"/>
      <c r="D19" s="34" t="n"/>
      <c r="E19" s="34" t="n"/>
      <c r="F19" s="34" t="n"/>
      <c r="G19" s="34" t="n"/>
      <c r="H19" s="34" t="n"/>
      <c r="I19" s="34" t="n"/>
      <c r="J19" s="35" t="n"/>
    </row>
    <row r="23">
      <c r="C23" s="41" t="inlineStr">
        <is>
          <t>OVH (overheads)</t>
        </is>
      </c>
      <c r="D23" s="147" t="n">
        <v>514</v>
      </c>
      <c r="E23" s="148" t="n">
        <v>652</v>
      </c>
      <c r="F23" s="149" t="n">
        <v>11</v>
      </c>
      <c r="G23" s="40" t="inlineStr">
        <is>
          <t>ovhCategory</t>
        </is>
      </c>
      <c r="H23" s="36" t="n"/>
    </row>
    <row r="24">
      <c r="C24" s="41" t="inlineStr">
        <is>
          <t>MAT (material)</t>
        </is>
      </c>
      <c r="D24" s="150" t="n">
        <v>18</v>
      </c>
      <c r="E24" s="151" t="n">
        <v>569</v>
      </c>
      <c r="F24" s="152" t="n">
        <v>174</v>
      </c>
      <c r="G24" s="40" t="inlineStr">
        <is>
          <t>matCategory</t>
        </is>
      </c>
      <c r="H24" s="36" t="n"/>
    </row>
    <row r="25">
      <c r="C25" s="41" t="inlineStr">
        <is>
          <t>OGS (other goods/services)</t>
        </is>
      </c>
      <c r="D25" s="153" t="n">
        <v>454</v>
      </c>
      <c r="E25" s="151" t="n">
        <v>405</v>
      </c>
      <c r="F25" s="152" t="n">
        <v>526</v>
      </c>
      <c r="G25" s="40" t="inlineStr">
        <is>
          <t>ogsCategory</t>
        </is>
      </c>
      <c r="H25" s="36" t="n"/>
    </row>
    <row r="26">
      <c r="C26" s="41" t="inlineStr">
        <is>
          <t>SAL (salaries)</t>
        </is>
      </c>
      <c r="D26" s="153" t="n">
        <v>451</v>
      </c>
      <c r="E26" s="151" t="n">
        <v>657</v>
      </c>
      <c r="F26" s="152" t="n">
        <v>905</v>
      </c>
      <c r="G26" s="40" t="inlineStr">
        <is>
          <t>salCategory</t>
        </is>
      </c>
      <c r="H26" s="36" t="n"/>
    </row>
    <row r="27">
      <c r="C27" s="41" t="inlineStr">
        <is>
          <t>DEP (depreciation)</t>
        </is>
      </c>
      <c r="D27" s="154" t="n">
        <v>261</v>
      </c>
      <c r="E27" s="155" t="n">
        <v>34</v>
      </c>
      <c r="F27" s="156" t="n">
        <v>708</v>
      </c>
      <c r="G27" s="40" t="inlineStr">
        <is>
          <t>depCategory</t>
        </is>
      </c>
      <c r="H27" s="36" t="n"/>
    </row>
    <row r="29" ht="15" customHeight="1" thickBot="1">
      <c r="C29" s="37" t="inlineStr">
        <is>
          <t>Total</t>
        </is>
      </c>
      <c r="D29" s="157" t="n">
        <v>1698</v>
      </c>
      <c r="E29" s="157" t="n">
        <v>2317</v>
      </c>
      <c r="F29" s="157" t="n">
        <v>2324</v>
      </c>
      <c r="G29" s="36" t="n"/>
      <c r="H29" s="36" t="n"/>
    </row>
    <row r="30" ht="15" customHeight="1" thickTop="1">
      <c r="C30" s="36" t="n"/>
      <c r="D30" s="36" t="n"/>
      <c r="E30" s="36" t="n"/>
      <c r="F30" s="36" t="n"/>
      <c r="G30" s="36" t="n"/>
      <c r="H30" s="36" t="n"/>
    </row>
    <row r="31">
      <c r="C31" s="39" t="inlineStr">
        <is>
          <t>Category ==&gt;</t>
        </is>
      </c>
      <c r="D31" s="52" t="inlineStr">
        <is>
          <t>MAT (material)</t>
        </is>
      </c>
      <c r="E31" s="36" t="n"/>
      <c r="F31" s="36" t="n"/>
      <c r="G31" s="36" t="n"/>
      <c r="H31" s="36" t="n"/>
    </row>
    <row r="32">
      <c r="C32" s="39" t="n"/>
      <c r="D32" s="36" t="n"/>
      <c r="E32" s="36" t="n"/>
      <c r="F32" s="36" t="n"/>
      <c r="G32" s="36" t="n"/>
      <c r="H32" s="36" t="n"/>
    </row>
    <row r="33">
      <c r="C33" s="53" t="inlineStr">
        <is>
          <t>Name of range ==&gt;</t>
        </is>
      </c>
      <c r="D33" s="54">
        <f>CONCATENATE(LOWER(LEFT(D31,3)),"Category")</f>
        <v/>
      </c>
      <c r="E33" s="130" t="inlineStr">
        <is>
          <t>This is typed in - you need to change this to a formula</t>
        </is>
      </c>
    </row>
    <row r="35">
      <c r="C35" s="53" t="inlineStr">
        <is>
          <t>Total for quarter ==&gt;</t>
        </is>
      </c>
      <c r="D35" s="55">
        <f>SUM(INDIRECT("D24:F24"))</f>
        <v/>
      </c>
      <c r="E35" s="132" t="inlineStr">
        <is>
          <t>This should give the total for this category, using an INDIRECT function</t>
        </is>
      </c>
    </row>
    <row r="38">
      <c r="C38" s="134" t="inlineStr">
        <is>
          <t>Months</t>
        </is>
      </c>
    </row>
    <row r="39" ht="18.75" customHeight="1">
      <c r="B39" s="64" t="n"/>
      <c r="C39" s="57" t="inlineStr">
        <is>
          <t>Jan</t>
        </is>
      </c>
      <c r="D39" s="57" t="inlineStr">
        <is>
          <t>Feb</t>
        </is>
      </c>
      <c r="E39" s="57" t="inlineStr">
        <is>
          <t>Mar</t>
        </is>
      </c>
      <c r="F39" s="57" t="inlineStr">
        <is>
          <t>Apr</t>
        </is>
      </c>
      <c r="G39" s="57" t="inlineStr">
        <is>
          <t>May</t>
        </is>
      </c>
      <c r="H39" s="57" t="inlineStr">
        <is>
          <t>Jun</t>
        </is>
      </c>
      <c r="I39" s="57" t="n"/>
      <c r="J39" s="57" t="inlineStr">
        <is>
          <t>Total</t>
        </is>
      </c>
    </row>
    <row r="40">
      <c r="B40" s="58" t="inlineStr">
        <is>
          <t>Week1</t>
        </is>
      </c>
      <c r="C40" s="59" t="n">
        <v>272</v>
      </c>
      <c r="D40" s="60" t="n">
        <v>251</v>
      </c>
      <c r="E40" s="60" t="n">
        <v>339</v>
      </c>
      <c r="F40" s="60" t="n">
        <v>412</v>
      </c>
      <c r="G40" s="60" t="n">
        <v>16</v>
      </c>
      <c r="H40" s="61" t="n">
        <v>137</v>
      </c>
      <c r="I40" s="64" t="n"/>
      <c r="J40" s="62">
        <f>SUM(C40:H40)</f>
        <v/>
      </c>
    </row>
    <row r="41">
      <c r="B41" s="58" t="inlineStr">
        <is>
          <t>Week2</t>
        </is>
      </c>
      <c r="C41" s="63" t="n">
        <v>112</v>
      </c>
      <c r="D41" s="64" t="n">
        <v>363</v>
      </c>
      <c r="E41" s="64" t="n">
        <v>162</v>
      </c>
      <c r="F41" s="64" t="n">
        <v>269</v>
      </c>
      <c r="G41" s="64" t="n">
        <v>358</v>
      </c>
      <c r="H41" s="65" t="n">
        <v>334</v>
      </c>
      <c r="I41" s="64" t="n"/>
      <c r="J41" s="66">
        <f>SUM(C41:H41)</f>
        <v/>
      </c>
    </row>
    <row r="42">
      <c r="B42" s="58" t="inlineStr">
        <is>
          <t>Week3</t>
        </is>
      </c>
      <c r="C42" s="63" t="n">
        <v>282</v>
      </c>
      <c r="D42" s="64" t="n">
        <v>59</v>
      </c>
      <c r="E42" s="64" t="n">
        <v>409</v>
      </c>
      <c r="F42" s="64" t="n">
        <v>215</v>
      </c>
      <c r="G42" s="64" t="n">
        <v>342</v>
      </c>
      <c r="H42" s="65" t="n">
        <v>429</v>
      </c>
      <c r="I42" s="64" t="n"/>
      <c r="J42" s="66">
        <f>SUM(C42:H42)</f>
        <v/>
      </c>
    </row>
    <row r="43">
      <c r="B43" s="58" t="inlineStr">
        <is>
          <t>Week4</t>
        </is>
      </c>
      <c r="C43" s="67" t="n">
        <v>114</v>
      </c>
      <c r="D43" s="68" t="n">
        <v>421</v>
      </c>
      <c r="E43" s="68" t="n">
        <v>438</v>
      </c>
      <c r="F43" s="68" t="n">
        <v>391</v>
      </c>
      <c r="G43" s="68" t="n">
        <v>110</v>
      </c>
      <c r="H43" s="69" t="n">
        <v>181</v>
      </c>
      <c r="I43" s="64" t="n"/>
      <c r="J43" s="70">
        <f>SUM(C43:H43)</f>
        <v/>
      </c>
    </row>
    <row r="44">
      <c r="B44" s="58" t="n"/>
      <c r="C44" s="64" t="n"/>
      <c r="D44" s="64" t="n"/>
      <c r="E44" s="64" t="n"/>
      <c r="F44" s="64" t="n"/>
      <c r="G44" s="64" t="n"/>
      <c r="H44" s="64" t="n"/>
      <c r="I44" s="64" t="n"/>
      <c r="J44" s="64" t="n"/>
    </row>
    <row r="45">
      <c r="B45" s="58" t="inlineStr">
        <is>
          <t>Total</t>
        </is>
      </c>
      <c r="C45" s="71">
        <f>SUM(C40:C43)</f>
        <v/>
      </c>
      <c r="D45" s="71">
        <f>SUM(D40:D43)</f>
        <v/>
      </c>
      <c r="E45" s="71">
        <f>SUM(E40:E43)</f>
        <v/>
      </c>
      <c r="F45" s="71">
        <f>SUM(F40:F43)</f>
        <v/>
      </c>
      <c r="G45" s="71">
        <f>SUM(G40:G43)</f>
        <v/>
      </c>
      <c r="H45" s="71">
        <f>SUM(H40:H43)</f>
        <v/>
      </c>
      <c r="I45" s="64" t="n"/>
      <c r="J45" s="72">
        <f>SUM(J40:J43)</f>
        <v/>
      </c>
    </row>
    <row r="48">
      <c r="B48" s="77" t="inlineStr">
        <is>
          <t>Month chosen</t>
        </is>
      </c>
      <c r="C48" s="74" t="inlineStr">
        <is>
          <t>Feb</t>
        </is>
      </c>
      <c r="D48" s="78" t="inlineStr">
        <is>
          <t>Choose a month from the list</t>
        </is>
      </c>
    </row>
    <row r="49">
      <c r="B49" s="77" t="inlineStr">
        <is>
          <t>Week chosen</t>
        </is>
      </c>
      <c r="C49" s="74" t="inlineStr">
        <is>
          <t>Week4</t>
        </is>
      </c>
      <c r="D49" s="78" t="inlineStr">
        <is>
          <t>Choose a week from the list</t>
        </is>
      </c>
    </row>
    <row r="50">
      <c r="B50" s="58" t="n"/>
    </row>
    <row r="51">
      <c r="B51" s="77" t="inlineStr">
        <is>
          <t>Month position:</t>
        </is>
      </c>
      <c r="C51" s="76">
        <f>MATCH(C48,C39:H39,0)</f>
        <v/>
      </c>
      <c r="D51" s="78" t="inlineStr">
        <is>
          <t>Position of month in list</t>
        </is>
      </c>
    </row>
    <row r="52">
      <c r="B52" s="77" t="inlineStr">
        <is>
          <t>Week position:</t>
        </is>
      </c>
      <c r="C52" s="76">
        <f>MATCH(C49,B40:B43,0)</f>
        <v/>
      </c>
      <c r="D52" s="78" t="inlineStr">
        <is>
          <t>Position of week in list</t>
        </is>
      </c>
    </row>
    <row r="53">
      <c r="B53" s="58" t="n"/>
    </row>
    <row r="54">
      <c r="B54" s="58" t="inlineStr">
        <is>
          <t>Value</t>
        </is>
      </c>
      <c r="C54" s="79">
        <f t="array" ref="C54">INDEX(C40:H43,C52,C51)</f>
        <v/>
      </c>
      <c r="D54" s="78" t="inlineStr">
        <is>
          <t>Using INDEX</t>
        </is>
      </c>
    </row>
    <row r="55">
      <c r="B55" s="77" t="n"/>
    </row>
    <row r="56">
      <c r="B56" s="77" t="inlineStr">
        <is>
          <t>Alternative</t>
        </is>
      </c>
      <c r="C56" s="79">
        <f t="array" aca="1" ref="C56" ca="1">INDIRECT(ADDRESS(43,4))</f>
        <v/>
      </c>
      <c r="D56" s="78" t="inlineStr">
        <is>
          <t>Using ADDRESS and INDERECT</t>
        </is>
      </c>
    </row>
    <row r="58">
      <c r="B58" s="77" t="inlineStr">
        <is>
          <t>Alternative</t>
        </is>
      </c>
      <c r="C58" s="79">
        <f>OFFSET(B39,C52,C51,1,1)</f>
        <v/>
      </c>
      <c r="D58" s="78" t="inlineStr">
        <is>
          <t>Using OFFSET</t>
        </is>
      </c>
    </row>
  </sheetData>
  <mergeCells count="4">
    <mergeCell ref="H5:I5"/>
    <mergeCell ref="E33:H33"/>
    <mergeCell ref="E35:H35"/>
    <mergeCell ref="C38:H38"/>
  </mergeCells>
  <dataValidations count="3">
    <dataValidation sqref="B50 B53" showErrorMessage="1" showInputMessage="1" allowBlank="1" type="list">
      <formula1>$B$4:$B$7</formula1>
    </dataValidation>
    <dataValidation sqref="C48" showErrorMessage="1" showInputMessage="1" allowBlank="1" type="list">
      <formula1>$C$39:$H$39</formula1>
    </dataValidation>
    <dataValidation sqref="C49" showErrorMessage="1" showInputMessage="1" allowBlank="1" type="list">
      <formula1>$B$40:$B$43</formula1>
    </dataValidation>
  </dataValidation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B1:K27"/>
  <sheetViews>
    <sheetView workbookViewId="0">
      <selection activeCell="H24" sqref="H24"/>
    </sheetView>
  </sheetViews>
  <sheetFormatPr baseColWidth="8" defaultRowHeight="14.4"/>
  <cols>
    <col width="12.6640625" bestFit="1" customWidth="1" min="2" max="2"/>
    <col width="28.6640625" customWidth="1" min="3" max="3"/>
    <col width="11.6640625" customWidth="1" min="4" max="4"/>
    <col width="13.6640625" customWidth="1" min="5" max="5"/>
    <col width="16.33203125" customWidth="1" min="6" max="6"/>
    <col width="13" customWidth="1" min="7" max="7"/>
    <col width="12.33203125" bestFit="1" customWidth="1" min="8" max="8"/>
    <col width="6.33203125" customWidth="1" min="9" max="9"/>
    <col width="10.88671875" bestFit="1" customWidth="1" min="10" max="10"/>
  </cols>
  <sheetData>
    <row r="1" ht="15" customHeight="1" thickBot="1">
      <c r="B1" s="80" t="inlineStr">
        <is>
          <t>Description</t>
        </is>
      </c>
      <c r="C1" s="80" t="inlineStr">
        <is>
          <t>Product Name</t>
        </is>
      </c>
      <c r="D1" s="80" t="inlineStr">
        <is>
          <t>Quantity</t>
        </is>
      </c>
      <c r="E1" s="80" t="inlineStr">
        <is>
          <t>Selling price</t>
        </is>
      </c>
      <c r="F1" s="80" t="inlineStr">
        <is>
          <t>Purchase price</t>
        </is>
      </c>
      <c r="G1" s="80" t="inlineStr">
        <is>
          <t>Total value</t>
        </is>
      </c>
      <c r="H1" s="80" t="inlineStr">
        <is>
          <t>Updated</t>
        </is>
      </c>
    </row>
    <row r="2" ht="15" customHeight="1" thickTop="1">
      <c r="B2" s="81" t="inlineStr">
        <is>
          <t>A920X</t>
        </is>
      </c>
      <c r="C2" s="82" t="inlineStr">
        <is>
          <t>A920 converter. X type</t>
        </is>
      </c>
      <c r="D2" s="83" t="n">
        <v>111</v>
      </c>
      <c r="E2" s="158" t="n">
        <v>74</v>
      </c>
      <c r="F2" s="159">
        <f>E2*0.2</f>
        <v/>
      </c>
      <c r="G2" s="160">
        <f>D2*E2</f>
        <v/>
      </c>
      <c r="H2" s="87" t="n">
        <v>42561</v>
      </c>
      <c r="J2" s="88" t="n">
        <v>42580</v>
      </c>
      <c r="K2" s="13" t="n"/>
    </row>
    <row r="3">
      <c r="B3" s="89" t="inlineStr">
        <is>
          <t>A920Z</t>
        </is>
      </c>
      <c r="C3" s="90" t="inlineStr">
        <is>
          <t>A920 converter. Z type</t>
        </is>
      </c>
      <c r="D3" s="91" t="n">
        <v>166</v>
      </c>
      <c r="E3" s="161" t="n">
        <v>48</v>
      </c>
      <c r="F3" s="161">
        <f>E3*0.2</f>
        <v/>
      </c>
      <c r="G3" s="161">
        <f>D3*E3</f>
        <v/>
      </c>
      <c r="H3" s="93" t="n">
        <v>42610</v>
      </c>
      <c r="K3" s="13" t="n"/>
    </row>
    <row r="4">
      <c r="B4" s="89" t="inlineStr">
        <is>
          <t>A940X</t>
        </is>
      </c>
      <c r="C4" s="90" t="inlineStr">
        <is>
          <t>A940 converter. X type</t>
        </is>
      </c>
      <c r="D4" s="91" t="n">
        <v>266</v>
      </c>
      <c r="E4" s="161" t="n">
        <v>69</v>
      </c>
      <c r="F4" s="161">
        <f>E4*0.2</f>
        <v/>
      </c>
      <c r="G4" s="161">
        <f>D4*E4</f>
        <v/>
      </c>
      <c r="H4" s="93" t="n">
        <v>42569</v>
      </c>
      <c r="J4" s="140" t="inlineStr">
        <is>
          <t>The type of formatting/colour can be different if not mentioned colour</t>
        </is>
      </c>
      <c r="K4" s="13" t="n"/>
    </row>
    <row r="5">
      <c r="B5" s="89" t="inlineStr">
        <is>
          <t>A940Z</t>
        </is>
      </c>
      <c r="C5" s="90" t="inlineStr">
        <is>
          <t>A940 converter. Z type</t>
        </is>
      </c>
      <c r="D5" s="91" t="n">
        <v>250</v>
      </c>
      <c r="E5" s="161" t="n">
        <v>83</v>
      </c>
      <c r="F5" s="161">
        <f>E5*0.2</f>
        <v/>
      </c>
      <c r="G5" s="161">
        <f>D5*E5</f>
        <v/>
      </c>
      <c r="H5" s="93" t="n">
        <v>42616</v>
      </c>
      <c r="K5" s="13" t="n"/>
    </row>
    <row r="6">
      <c r="B6" s="89" t="inlineStr">
        <is>
          <t>A941X</t>
        </is>
      </c>
      <c r="C6" s="90" t="inlineStr">
        <is>
          <t>A941 converter. X type</t>
        </is>
      </c>
      <c r="D6" s="91" t="n">
        <v>127</v>
      </c>
      <c r="E6" s="161" t="n">
        <v>85</v>
      </c>
      <c r="F6" s="161">
        <f>E6*0.2</f>
        <v/>
      </c>
      <c r="G6" s="161">
        <f>D6*E6</f>
        <v/>
      </c>
      <c r="H6" s="93" t="n">
        <v>42585</v>
      </c>
      <c r="K6" s="13" t="n"/>
    </row>
    <row r="7">
      <c r="B7" s="89" t="inlineStr">
        <is>
          <t>A941Z</t>
        </is>
      </c>
      <c r="C7" s="90" t="inlineStr">
        <is>
          <t>A941 converter. Z type</t>
        </is>
      </c>
      <c r="D7" s="91" t="n">
        <v>225</v>
      </c>
      <c r="E7" s="161" t="n">
        <v>69</v>
      </c>
      <c r="F7" s="161">
        <f>E7*0.2</f>
        <v/>
      </c>
      <c r="G7" s="161">
        <f>D7*E7</f>
        <v/>
      </c>
      <c r="H7" s="93" t="n">
        <v>42582</v>
      </c>
      <c r="K7" s="13" t="n"/>
    </row>
    <row r="8">
      <c r="B8" s="89" t="inlineStr">
        <is>
          <t>A992X</t>
        </is>
      </c>
      <c r="C8" s="90" t="inlineStr">
        <is>
          <t>A992 converter. X type</t>
        </is>
      </c>
      <c r="D8" s="91" t="n">
        <v>267</v>
      </c>
      <c r="E8" s="161" t="n">
        <v>50</v>
      </c>
      <c r="F8" s="161">
        <f>E8*0.2</f>
        <v/>
      </c>
      <c r="G8" s="161">
        <f>D8*E8</f>
        <v/>
      </c>
      <c r="H8" s="93" t="n">
        <v>42524</v>
      </c>
    </row>
    <row r="9">
      <c r="B9" s="89" t="inlineStr">
        <is>
          <t>A992Z</t>
        </is>
      </c>
      <c r="C9" s="90" t="inlineStr">
        <is>
          <t>A992 converter. Z type</t>
        </is>
      </c>
      <c r="D9" s="91" t="n">
        <v>278</v>
      </c>
      <c r="E9" s="161" t="n">
        <v>36</v>
      </c>
      <c r="F9" s="161">
        <f>E9*0.2</f>
        <v/>
      </c>
      <c r="G9" s="161">
        <f>D9*E9</f>
        <v/>
      </c>
      <c r="H9" s="93" t="n">
        <v>42565</v>
      </c>
    </row>
    <row r="10">
      <c r="B10" s="89" t="inlineStr">
        <is>
          <t>B100K</t>
        </is>
      </c>
      <c r="C10" s="90" t="inlineStr">
        <is>
          <t>B100 converter. K type</t>
        </is>
      </c>
      <c r="D10" s="91" t="n">
        <v>159</v>
      </c>
      <c r="E10" s="161" t="n">
        <v>52</v>
      </c>
      <c r="F10" s="161">
        <f>E10*0.2</f>
        <v/>
      </c>
      <c r="G10" s="161">
        <f>D10*E10</f>
        <v/>
      </c>
      <c r="H10" s="93" t="n">
        <v>42596</v>
      </c>
    </row>
    <row r="11">
      <c r="B11" s="89" t="inlineStr">
        <is>
          <t>B100L</t>
        </is>
      </c>
      <c r="C11" s="90" t="inlineStr">
        <is>
          <t>B100 converter. L type</t>
        </is>
      </c>
      <c r="D11" s="91" t="n">
        <v>280</v>
      </c>
      <c r="E11" s="161" t="n">
        <v>50</v>
      </c>
      <c r="F11" s="161">
        <f>E11*0.2</f>
        <v/>
      </c>
      <c r="G11" s="161">
        <f>D11*E11</f>
        <v/>
      </c>
      <c r="H11" s="93" t="n">
        <v>42580</v>
      </c>
    </row>
    <row r="12">
      <c r="B12" s="89" t="inlineStr">
        <is>
          <t>B100M</t>
        </is>
      </c>
      <c r="C12" s="90" t="inlineStr">
        <is>
          <t>B100 converter. M type</t>
        </is>
      </c>
      <c r="D12" s="91" t="n">
        <v>203</v>
      </c>
      <c r="E12" s="161" t="n">
        <v>97</v>
      </c>
      <c r="F12" s="161">
        <f>E12*0.2</f>
        <v/>
      </c>
      <c r="G12" s="161">
        <f>D12*E12</f>
        <v/>
      </c>
      <c r="H12" s="93" t="n">
        <v>42594</v>
      </c>
    </row>
    <row r="13">
      <c r="B13" s="89" t="inlineStr">
        <is>
          <t>B120K</t>
        </is>
      </c>
      <c r="C13" s="90" t="inlineStr">
        <is>
          <t>B120 converter. K type</t>
        </is>
      </c>
      <c r="D13" s="91" t="n">
        <v>287</v>
      </c>
      <c r="E13" s="161" t="n">
        <v>82</v>
      </c>
      <c r="F13" s="161">
        <f>E13*0.2</f>
        <v/>
      </c>
      <c r="G13" s="161">
        <f>D13*E13</f>
        <v/>
      </c>
      <c r="H13" s="93" t="n">
        <v>42579</v>
      </c>
    </row>
    <row r="14">
      <c r="B14" s="89" t="inlineStr">
        <is>
          <t>B120L</t>
        </is>
      </c>
      <c r="C14" s="90" t="inlineStr">
        <is>
          <t>B120 converter. L type</t>
        </is>
      </c>
      <c r="D14" s="91" t="n">
        <v>153</v>
      </c>
      <c r="E14" s="161" t="n">
        <v>68</v>
      </c>
      <c r="F14" s="161">
        <f>E14*0.2</f>
        <v/>
      </c>
      <c r="G14" s="161">
        <f>D14*E14</f>
        <v/>
      </c>
      <c r="H14" s="93" t="n">
        <v>42523</v>
      </c>
    </row>
    <row r="15">
      <c r="B15" s="89" t="inlineStr">
        <is>
          <t>B120M</t>
        </is>
      </c>
      <c r="C15" s="90" t="inlineStr">
        <is>
          <t>B120 converter. M type</t>
        </is>
      </c>
      <c r="D15" s="91" t="n">
        <v>282</v>
      </c>
      <c r="E15" s="161" t="n">
        <v>36</v>
      </c>
      <c r="F15" s="161">
        <f>E15*0.2</f>
        <v/>
      </c>
      <c r="G15" s="161">
        <f>D15*E15</f>
        <v/>
      </c>
      <c r="H15" s="93" t="n">
        <v>42582</v>
      </c>
    </row>
    <row r="16">
      <c r="B16" s="89" t="inlineStr">
        <is>
          <t>B121K</t>
        </is>
      </c>
      <c r="C16" s="90" t="inlineStr">
        <is>
          <t>B121 converter. K type</t>
        </is>
      </c>
      <c r="D16" s="91" t="n">
        <v>110</v>
      </c>
      <c r="E16" s="161" t="n">
        <v>44</v>
      </c>
      <c r="F16" s="161">
        <f>E16*0.2</f>
        <v/>
      </c>
      <c r="G16" s="161">
        <f>D16*E16</f>
        <v/>
      </c>
      <c r="H16" s="93" t="n">
        <v>42603</v>
      </c>
    </row>
    <row r="17">
      <c r="B17" s="89" t="inlineStr">
        <is>
          <t>B121L</t>
        </is>
      </c>
      <c r="C17" s="90" t="inlineStr">
        <is>
          <t>B121 converter. L type</t>
        </is>
      </c>
      <c r="D17" s="91" t="n">
        <v>102</v>
      </c>
      <c r="E17" s="161" t="n">
        <v>45</v>
      </c>
      <c r="F17" s="161">
        <f>E17*0.2</f>
        <v/>
      </c>
      <c r="G17" s="161">
        <f>D17*E17</f>
        <v/>
      </c>
      <c r="H17" s="93" t="n">
        <v>42518</v>
      </c>
    </row>
    <row r="18">
      <c r="B18" s="89" t="inlineStr">
        <is>
          <t>B121M</t>
        </is>
      </c>
      <c r="C18" s="90" t="inlineStr">
        <is>
          <t>B121 converter. M type</t>
        </is>
      </c>
      <c r="D18" s="91" t="n">
        <v>194</v>
      </c>
      <c r="E18" s="161" t="n">
        <v>60</v>
      </c>
      <c r="F18" s="161">
        <f>E18*0.2</f>
        <v/>
      </c>
      <c r="G18" s="161">
        <f>D18*E18</f>
        <v/>
      </c>
      <c r="H18" s="93" t="n">
        <v>42532</v>
      </c>
    </row>
    <row r="19">
      <c r="B19" s="89" t="inlineStr">
        <is>
          <t>U152C</t>
        </is>
      </c>
      <c r="C19" s="90" t="inlineStr">
        <is>
          <t>U152 converter. C type</t>
        </is>
      </c>
      <c r="D19" s="91" t="n">
        <v>200</v>
      </c>
      <c r="E19" s="161" t="n">
        <v>84</v>
      </c>
      <c r="F19" s="161">
        <f>E19*0.2</f>
        <v/>
      </c>
      <c r="G19" s="161">
        <f>D19*E19</f>
        <v/>
      </c>
      <c r="H19" s="93" t="n">
        <v>42542</v>
      </c>
    </row>
    <row r="20">
      <c r="B20" s="89" t="inlineStr">
        <is>
          <t>U152V</t>
        </is>
      </c>
      <c r="C20" s="90" t="inlineStr">
        <is>
          <t>U152 converter. V type</t>
        </is>
      </c>
      <c r="D20" s="91" t="n">
        <v>142</v>
      </c>
      <c r="E20" s="161" t="n">
        <v>69</v>
      </c>
      <c r="F20" s="161">
        <f>E20*0.2</f>
        <v/>
      </c>
      <c r="G20" s="161">
        <f>D20*E20</f>
        <v/>
      </c>
      <c r="H20" s="93" t="n">
        <v>42608</v>
      </c>
    </row>
    <row r="21">
      <c r="B21" s="89" t="inlineStr">
        <is>
          <t>U162V</t>
        </is>
      </c>
      <c r="C21" s="90" t="inlineStr">
        <is>
          <t>U162 converter. C type</t>
        </is>
      </c>
      <c r="D21" s="91" t="n">
        <v>161</v>
      </c>
      <c r="E21" s="161" t="n">
        <v>89</v>
      </c>
      <c r="F21" s="161">
        <f>E21*0.2</f>
        <v/>
      </c>
      <c r="G21" s="161">
        <f>D21*E21</f>
        <v/>
      </c>
      <c r="H21" s="93" t="n">
        <v>42585</v>
      </c>
    </row>
    <row r="22">
      <c r="B22" s="89" t="inlineStr">
        <is>
          <t>U162C</t>
        </is>
      </c>
      <c r="C22" s="90" t="inlineStr">
        <is>
          <t>U162 converter. V type</t>
        </is>
      </c>
      <c r="D22" s="91" t="n">
        <v>245</v>
      </c>
      <c r="E22" s="161" t="n">
        <v>43</v>
      </c>
      <c r="F22" s="161">
        <f>E22*0.2</f>
        <v/>
      </c>
      <c r="G22" s="161">
        <f>D22*E22</f>
        <v/>
      </c>
      <c r="H22" s="93" t="n">
        <v>42573</v>
      </c>
    </row>
    <row r="23">
      <c r="B23" s="89" t="inlineStr">
        <is>
          <t>U182C</t>
        </is>
      </c>
      <c r="C23" s="90" t="inlineStr">
        <is>
          <t>U182 converter. C type</t>
        </is>
      </c>
      <c r="D23" s="91" t="n">
        <v>192</v>
      </c>
      <c r="E23" s="161" t="n">
        <v>23</v>
      </c>
      <c r="F23" s="161">
        <f>E23*0.2</f>
        <v/>
      </c>
      <c r="G23" s="161">
        <f>D23*E23</f>
        <v/>
      </c>
      <c r="H23" s="93" t="n">
        <v>42593</v>
      </c>
    </row>
    <row r="24">
      <c r="B24" s="89" t="inlineStr">
        <is>
          <t>U182V</t>
        </is>
      </c>
      <c r="C24" s="90" t="inlineStr">
        <is>
          <t>U182 converter. V type</t>
        </is>
      </c>
      <c r="D24" s="91" t="n">
        <v>201</v>
      </c>
      <c r="E24" s="161" t="n">
        <v>48</v>
      </c>
      <c r="F24" s="161">
        <f>E24*0.2</f>
        <v/>
      </c>
      <c r="G24" s="161">
        <f>D24*E24</f>
        <v/>
      </c>
      <c r="H24" s="93" t="n">
        <v>42602</v>
      </c>
    </row>
    <row r="26">
      <c r="F26" s="162" t="n"/>
    </row>
    <row r="27">
      <c r="F27" s="162" t="n"/>
    </row>
  </sheetData>
  <conditionalFormatting sqref="D2:D24">
    <cfRule type="cellIs" priority="7" operator="greaterThan" dxfId="12">
      <formula>200</formula>
    </cfRule>
    <cfRule type="dataBar" priority="4">
      <dataBar>
        <cfvo type="min"/>
        <cfvo type="max"/>
        <color rgb="FF638EC6"/>
      </dataBar>
    </cfRule>
  </conditionalFormatting>
  <conditionalFormatting sqref="C2:C24">
    <cfRule type="containsText" priority="6" operator="containsText" dxfId="11" text=" M type">
      <formula>NOT(ISERROR(SEARCH(" M type",C2)))</formula>
    </cfRule>
  </conditionalFormatting>
  <conditionalFormatting sqref="G2:G24">
    <cfRule type="top10" rank="3" priority="5" dxfId="10"/>
  </conditionalFormatting>
  <conditionalFormatting sqref="E2:E24">
    <cfRule type="colorScale" priority="3">
      <colorScale>
        <cfvo type="min"/>
        <cfvo type="max"/>
        <color rgb="FFFCFCFF"/>
        <color rgb="FF63BE7B"/>
      </colorScale>
    </cfRule>
  </conditionalFormatting>
  <conditionalFormatting sqref="F2:F24">
    <cfRule type="iconSet" priority="2">
      <iconSet iconSet="3Arrows">
        <cfvo type="percent" val="0"/>
        <cfvo type="percent" val="33"/>
        <cfvo type="percent" val="67"/>
      </iconSet>
    </cfRule>
  </conditionalFormatting>
  <conditionalFormatting sqref="H2:H24">
    <cfRule type="cellIs" priority="1" operator="greaterThan" dxfId="9">
      <formula>$J$2+15</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9:L25"/>
  <sheetViews>
    <sheetView topLeftCell="A7" workbookViewId="0">
      <selection activeCell="G25" sqref="G25"/>
    </sheetView>
  </sheetViews>
  <sheetFormatPr baseColWidth="8" defaultRowHeight="14.4"/>
  <cols>
    <col width="20.44140625" customWidth="1" min="2" max="2"/>
  </cols>
  <sheetData>
    <row r="9">
      <c r="L9" s="140" t="inlineStr">
        <is>
          <t>Solver should have</t>
        </is>
      </c>
    </row>
    <row r="14">
      <c r="C14" s="97" t="inlineStr">
        <is>
          <t>Tahoe</t>
        </is>
      </c>
      <c r="D14" s="101" t="inlineStr">
        <is>
          <t>Pacific</t>
        </is>
      </c>
      <c r="E14" s="97" t="inlineStr">
        <is>
          <t>Savannah</t>
        </is>
      </c>
      <c r="F14" s="97" t="inlineStr">
        <is>
          <t>Aspen</t>
        </is>
      </c>
    </row>
    <row r="15">
      <c r="B15" s="1" t="inlineStr">
        <is>
          <t xml:space="preserve">Pallets </t>
        </is>
      </c>
      <c r="C15" s="99" t="n">
        <v>22.99999999999999</v>
      </c>
      <c r="D15" s="100" t="n">
        <v>15.00000000000001</v>
      </c>
      <c r="E15" s="98" t="n">
        <v>39</v>
      </c>
      <c r="F15" s="6" t="n">
        <v>0</v>
      </c>
      <c r="G15" s="1" t="inlineStr">
        <is>
          <t>Total Profit</t>
        </is>
      </c>
      <c r="H15" s="140" t="inlineStr">
        <is>
          <t>answers</t>
        </is>
      </c>
    </row>
    <row r="16">
      <c r="B16" s="1" t="inlineStr">
        <is>
          <t>Profit</t>
        </is>
      </c>
      <c r="C16" t="n">
        <v>450</v>
      </c>
      <c r="D16" t="n">
        <v>1150</v>
      </c>
      <c r="E16" t="n">
        <v>800</v>
      </c>
      <c r="F16" t="n">
        <v>400</v>
      </c>
      <c r="G16">
        <f>C16*C15+D16*D15+E16*E15+F16*F15</f>
        <v/>
      </c>
    </row>
    <row r="18" ht="15" customHeight="1" thickBot="1"/>
    <row r="19" ht="15" customHeight="1" thickBot="1">
      <c r="B19" s="163" t="inlineStr">
        <is>
          <t>Resources Required per Pallet of Paneling Type</t>
        </is>
      </c>
      <c r="C19" s="164" t="n"/>
      <c r="D19" s="164" t="n"/>
      <c r="E19" s="165" t="n"/>
      <c r="F19" s="104" t="n"/>
    </row>
    <row r="20">
      <c r="B20" s="102" t="n"/>
      <c r="C20" s="103" t="inlineStr">
        <is>
          <t>Tahoe</t>
        </is>
      </c>
      <c r="D20" s="103" t="inlineStr">
        <is>
          <t>Pacific</t>
        </is>
      </c>
      <c r="E20" s="103" t="inlineStr">
        <is>
          <t>Savannah</t>
        </is>
      </c>
      <c r="F20" s="105" t="inlineStr">
        <is>
          <t>Aspen</t>
        </is>
      </c>
      <c r="G20" s="107" t="inlineStr">
        <is>
          <t>Used</t>
        </is>
      </c>
      <c r="H20" s="107" t="inlineStr">
        <is>
          <t>Available</t>
        </is>
      </c>
    </row>
    <row r="21">
      <c r="B21" s="95" t="inlineStr">
        <is>
          <t>Glue (quarts)</t>
        </is>
      </c>
      <c r="C21" s="96" t="n">
        <v>50</v>
      </c>
      <c r="D21" s="96" t="n">
        <v>50</v>
      </c>
      <c r="E21" s="96" t="n">
        <v>100</v>
      </c>
      <c r="F21" s="106" t="n">
        <v>50</v>
      </c>
      <c r="G21" s="108">
        <f>SUMPRODUCT(C21:F21,$C$15:$F$15)</f>
        <v/>
      </c>
      <c r="H21" s="107" t="n">
        <v>5800</v>
      </c>
    </row>
    <row r="22">
      <c r="B22" s="95" t="inlineStr">
        <is>
          <t>Pressing (hours)</t>
        </is>
      </c>
      <c r="C22" s="96" t="n">
        <v>5</v>
      </c>
      <c r="D22" s="96" t="n">
        <v>15</v>
      </c>
      <c r="E22" s="96" t="n">
        <v>10</v>
      </c>
      <c r="F22" s="106" t="n">
        <v>5</v>
      </c>
      <c r="G22" s="108">
        <f>SUMPRODUCT(C22:F22,$C$15:$F$15)</f>
        <v/>
      </c>
      <c r="H22" s="107" t="n">
        <v>730</v>
      </c>
    </row>
    <row r="23">
      <c r="B23" s="95" t="inlineStr">
        <is>
          <t>Pine chips (pounds)</t>
        </is>
      </c>
      <c r="C23" s="96" t="n">
        <v>500</v>
      </c>
      <c r="D23" s="96" t="n">
        <v>400</v>
      </c>
      <c r="E23" s="96" t="n">
        <v>300</v>
      </c>
      <c r="F23" s="106" t="n">
        <v>200</v>
      </c>
      <c r="G23" s="108">
        <f>SUMPRODUCT(C23:F23,$C$15:$F$15)</f>
        <v/>
      </c>
      <c r="H23" s="107" t="n">
        <v>29200</v>
      </c>
    </row>
    <row r="24">
      <c r="B24" s="95" t="inlineStr">
        <is>
          <t>Oak chips (pounds)</t>
        </is>
      </c>
      <c r="C24" s="96" t="n">
        <v>500</v>
      </c>
      <c r="D24" s="96" t="n">
        <v>750</v>
      </c>
      <c r="E24" s="96" t="n">
        <v>250</v>
      </c>
      <c r="F24" s="106" t="n">
        <v>500</v>
      </c>
      <c r="G24" s="108">
        <f>SUMPRODUCT(C24:F24,$C$15:$F$15)</f>
        <v/>
      </c>
      <c r="H24" s="107" t="n">
        <v>60500</v>
      </c>
    </row>
    <row r="25">
      <c r="G25" s="140" t="inlineStr">
        <is>
          <t>here are shoul be formulas</t>
        </is>
      </c>
    </row>
  </sheetData>
  <mergeCells count="1">
    <mergeCell ref="B19:E19"/>
  </mergeCells>
  <pageMargins left="0.7" right="0.7" top="0.75" bottom="0.75" header="0.3" footer="0.3"/>
</worksheet>
</file>

<file path=xl/worksheets/sheet6.xml><?xml version="1.0" encoding="utf-8"?>
<worksheet xmlns:r="http://schemas.openxmlformats.org/officeDocument/2006/relationships" xmlns="http://schemas.openxmlformats.org/spreadsheetml/2006/main">
  <sheetPr filterMode="1">
    <outlinePr summaryBelow="1" summaryRight="1"/>
    <pageSetUpPr/>
  </sheetPr>
  <dimension ref="A1:M27"/>
  <sheetViews>
    <sheetView tabSelected="1" workbookViewId="0">
      <selection activeCell="M30" sqref="M30"/>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hidden="1">
      <c r="A2" t="n">
        <v>1</v>
      </c>
      <c r="B2" t="inlineStr">
        <is>
          <t>Ball point pen blue</t>
        </is>
      </c>
      <c r="C2" t="n">
        <v>2014</v>
      </c>
      <c r="D2" s="64" t="n">
        <v>4</v>
      </c>
      <c r="E2" s="109" t="n">
        <v>41974</v>
      </c>
      <c r="F2" s="166" t="n">
        <v>3.75</v>
      </c>
      <c r="G2" s="64" t="n">
        <v>1500</v>
      </c>
      <c r="H2" s="166">
        <f>Table24[[#This Row],[Price]]*Table24[[#This Row],[Quantity]]</f>
        <v/>
      </c>
      <c r="I2" t="inlineStr">
        <is>
          <t>"Coloring"</t>
        </is>
      </c>
      <c r="J2" t="n">
        <v>2456</v>
      </c>
      <c r="K2" s="166" t="n">
        <v>300</v>
      </c>
    </row>
    <row r="3">
      <c r="A3" t="n">
        <v>2</v>
      </c>
      <c r="B3" t="inlineStr">
        <is>
          <t>Notebook in a cage 12 sheets</t>
        </is>
      </c>
      <c r="C3" t="n">
        <v>2014</v>
      </c>
      <c r="D3" s="64" t="n">
        <v>2</v>
      </c>
      <c r="E3" s="109" t="n">
        <v>41815</v>
      </c>
      <c r="F3" s="166" t="n">
        <v>0.5</v>
      </c>
      <c r="G3" s="64" t="n">
        <v>4000</v>
      </c>
      <c r="H3" s="166">
        <f>Table24[[#This Row],[Price]]*Table24[[#This Row],[Quantity]]</f>
        <v/>
      </c>
      <c r="I3" t="inlineStr">
        <is>
          <t>"Business cat"</t>
        </is>
      </c>
      <c r="J3" t="n">
        <v>21547</v>
      </c>
      <c r="K3" s="166" t="n">
        <v>2000</v>
      </c>
    </row>
    <row r="4">
      <c r="A4" t="n">
        <v>3</v>
      </c>
      <c r="B4" t="inlineStr">
        <is>
          <t>Notebook in a line 12 sheets</t>
        </is>
      </c>
      <c r="C4" t="n">
        <v>2015</v>
      </c>
      <c r="D4" s="64" t="n">
        <v>3</v>
      </c>
      <c r="E4" s="109" t="n">
        <v>42255</v>
      </c>
      <c r="F4" s="166" t="n">
        <v>0.5</v>
      </c>
      <c r="G4" s="64" t="n">
        <v>4000</v>
      </c>
      <c r="H4" s="166">
        <f>Table24[[#This Row],[Price]]*Table24[[#This Row],[Quantity]]</f>
        <v/>
      </c>
      <c r="I4" t="inlineStr">
        <is>
          <t>"Clip"</t>
        </is>
      </c>
      <c r="J4" t="n">
        <v>546780</v>
      </c>
      <c r="K4" s="166" t="n">
        <v>1000</v>
      </c>
    </row>
    <row r="5">
      <c r="A5" t="n">
        <v>4</v>
      </c>
      <c r="B5" t="inlineStr">
        <is>
          <t>Writing in a cage 36 sheets</t>
        </is>
      </c>
      <c r="C5" t="n">
        <v>2015</v>
      </c>
      <c r="D5" s="64" t="n">
        <v>3</v>
      </c>
      <c r="E5" s="109" t="n">
        <v>42196</v>
      </c>
      <c r="F5" s="166" t="n">
        <v>1.25</v>
      </c>
      <c r="G5" s="64" t="n">
        <v>540</v>
      </c>
      <c r="H5" s="166">
        <f>Table24[[#This Row],[Price]]*Table24[[#This Row],[Quantity]]</f>
        <v/>
      </c>
      <c r="I5" t="inlineStr">
        <is>
          <t>"Constant"</t>
        </is>
      </c>
      <c r="J5" t="n">
        <v>532140</v>
      </c>
      <c r="K5" s="166" t="n">
        <v>500</v>
      </c>
    </row>
    <row r="6">
      <c r="A6" t="n">
        <v>5</v>
      </c>
      <c r="B6" t="inlineStr">
        <is>
          <t>Notebook in a line 36 sheets</t>
        </is>
      </c>
      <c r="C6" t="n">
        <v>2015</v>
      </c>
      <c r="D6" s="64" t="n">
        <v>2</v>
      </c>
      <c r="E6" s="109" t="n">
        <v>42178</v>
      </c>
      <c r="F6" s="166" t="n">
        <v>1.25</v>
      </c>
      <c r="G6" s="64" t="n">
        <v>1450</v>
      </c>
      <c r="H6" s="166">
        <f>Table24[[#This Row],[Price]]*Table24[[#This Row],[Quantity]]</f>
        <v/>
      </c>
      <c r="I6" t="inlineStr">
        <is>
          <t>"Constant"</t>
        </is>
      </c>
      <c r="J6" t="n">
        <v>530124</v>
      </c>
      <c r="K6" s="166" t="n">
        <v>1300</v>
      </c>
    </row>
    <row r="7" hidden="1">
      <c r="A7" t="n">
        <v>6</v>
      </c>
      <c r="B7" t="inlineStr">
        <is>
          <t>Notebook 48 sheets</t>
        </is>
      </c>
      <c r="C7" t="n">
        <v>2015</v>
      </c>
      <c r="D7" s="64" t="n">
        <v>4</v>
      </c>
      <c r="E7" s="109" t="n">
        <v>42356</v>
      </c>
      <c r="F7" s="166" t="n">
        <v>2.5</v>
      </c>
      <c r="G7" s="64" t="n">
        <v>600</v>
      </c>
      <c r="H7" s="166">
        <f>Table24[[#This Row],[Price]]*Table24[[#This Row],[Quantity]]</f>
        <v/>
      </c>
      <c r="I7" t="inlineStr">
        <is>
          <t>"Clip"</t>
        </is>
      </c>
      <c r="J7" t="n">
        <v>621450</v>
      </c>
      <c r="K7" s="166" t="n">
        <v>875</v>
      </c>
    </row>
    <row r="8">
      <c r="A8" t="n">
        <v>7</v>
      </c>
      <c r="B8" t="inlineStr">
        <is>
          <t>Pencil TM</t>
        </is>
      </c>
      <c r="C8" t="n">
        <v>2014</v>
      </c>
      <c r="D8" s="64" t="n">
        <v>4</v>
      </c>
      <c r="E8" s="109" t="n">
        <v>41916</v>
      </c>
      <c r="F8" s="166" t="n">
        <v>0.75</v>
      </c>
      <c r="G8" s="64" t="n">
        <v>230</v>
      </c>
      <c r="H8" s="166">
        <f>Table24[[#This Row],[Price]]*Table24[[#This Row],[Quantity]]</f>
        <v/>
      </c>
      <c r="I8" t="inlineStr">
        <is>
          <t>"Chest"</t>
        </is>
      </c>
      <c r="J8" t="n">
        <v>22450</v>
      </c>
      <c r="K8" s="166" t="n">
        <v>125</v>
      </c>
    </row>
    <row r="9">
      <c r="A9" t="n">
        <v>8</v>
      </c>
      <c r="B9" t="inlineStr">
        <is>
          <t>Pencil T</t>
        </is>
      </c>
      <c r="C9" t="n">
        <v>2015</v>
      </c>
      <c r="D9" s="64" t="n">
        <v>4</v>
      </c>
      <c r="E9" s="109" t="n">
        <v>42325</v>
      </c>
      <c r="F9" s="166" t="n">
        <v>0.875</v>
      </c>
      <c r="G9" s="64" t="n">
        <v>580</v>
      </c>
      <c r="H9" s="166">
        <f>Table24[[#This Row],[Price]]*Table24[[#This Row],[Quantity]]</f>
        <v/>
      </c>
      <c r="I9" t="inlineStr">
        <is>
          <t>"Business cat"</t>
        </is>
      </c>
      <c r="J9" t="n">
        <v>234456</v>
      </c>
      <c r="K9" s="166" t="n">
        <v>587.5</v>
      </c>
    </row>
    <row r="10">
      <c r="A10" t="n">
        <v>9</v>
      </c>
      <c r="B10" t="inlineStr">
        <is>
          <t>Eraser</t>
        </is>
      </c>
      <c r="C10" t="n">
        <v>2015</v>
      </c>
      <c r="D10" s="64" t="n">
        <v>4</v>
      </c>
      <c r="E10" s="109" t="n">
        <v>42346</v>
      </c>
      <c r="F10" s="166" t="n">
        <v>0.625</v>
      </c>
      <c r="G10" s="64" t="n">
        <v>453</v>
      </c>
      <c r="H10" s="166">
        <f>Table24[[#This Row],[Price]]*Table24[[#This Row],[Quantity]]</f>
        <v/>
      </c>
      <c r="I10" t="inlineStr">
        <is>
          <t>"Business cat"</t>
        </is>
      </c>
      <c r="J10" t="n">
        <v>322156</v>
      </c>
      <c r="K10" s="166" t="n">
        <v>230</v>
      </c>
    </row>
    <row r="11">
      <c r="A11" t="n">
        <v>10</v>
      </c>
      <c r="B11" t="inlineStr">
        <is>
          <t>Cover transparent</t>
        </is>
      </c>
      <c r="C11" t="n">
        <v>2015</v>
      </c>
      <c r="D11" s="64" t="n">
        <v>4</v>
      </c>
      <c r="E11" s="109" t="n">
        <v>42314</v>
      </c>
      <c r="F11" s="166" t="n">
        <v>0.25</v>
      </c>
      <c r="G11" s="64" t="n">
        <v>800</v>
      </c>
      <c r="H11" s="166">
        <f>Table24[[#This Row],[Price]]*Table24[[#This Row],[Quantity]]</f>
        <v/>
      </c>
      <c r="I11" t="inlineStr">
        <is>
          <t>"Clip"</t>
        </is>
      </c>
      <c r="J11" t="n">
        <v>34458</v>
      </c>
      <c r="K11" s="166" t="n">
        <v>35</v>
      </c>
    </row>
    <row r="12" hidden="1">
      <c r="A12" t="n">
        <v>11</v>
      </c>
      <c r="B12" t="inlineStr">
        <is>
          <t>Set of covers 5</t>
        </is>
      </c>
      <c r="C12" t="n">
        <v>2015</v>
      </c>
      <c r="D12" s="64" t="n">
        <v>4</v>
      </c>
      <c r="E12" s="109" t="n">
        <v>42302</v>
      </c>
      <c r="F12" s="166" t="n">
        <v>5</v>
      </c>
      <c r="G12" s="64" t="n">
        <v>9000</v>
      </c>
      <c r="H12" s="166">
        <f>Table24[[#This Row],[Price]]*Table24[[#This Row],[Quantity]]</f>
        <v/>
      </c>
      <c r="I12" t="inlineStr">
        <is>
          <t>"Coloring"</t>
        </is>
      </c>
      <c r="J12" t="n">
        <v>215889</v>
      </c>
      <c r="K12" s="166" t="n">
        <v>37500</v>
      </c>
    </row>
    <row r="13">
      <c r="A13" t="n">
        <v>12</v>
      </c>
      <c r="B13" t="inlineStr">
        <is>
          <t>Set of covers 6</t>
        </is>
      </c>
      <c r="C13" t="n">
        <v>2015</v>
      </c>
      <c r="D13" s="64" t="n">
        <v>3</v>
      </c>
      <c r="E13" s="109" t="n">
        <v>42236</v>
      </c>
      <c r="F13" s="166" t="n">
        <v>5.25</v>
      </c>
      <c r="G13" s="64" t="n">
        <v>200</v>
      </c>
      <c r="H13" s="166">
        <f>Table24[[#This Row],[Price]]*Table24[[#This Row],[Quantity]]</f>
        <v/>
      </c>
      <c r="I13" t="inlineStr">
        <is>
          <t>"Coloring"</t>
        </is>
      </c>
      <c r="J13" t="n">
        <v>244569</v>
      </c>
      <c r="K13" s="166" t="n">
        <v>575</v>
      </c>
    </row>
    <row r="14" hidden="1">
      <c r="A14" t="n">
        <v>13</v>
      </c>
      <c r="B14" t="inlineStr">
        <is>
          <t>Set of covers 7</t>
        </is>
      </c>
      <c r="C14" t="n">
        <v>2014</v>
      </c>
      <c r="D14" s="64" t="n">
        <v>3</v>
      </c>
      <c r="E14" s="109" t="n">
        <v>41905</v>
      </c>
      <c r="F14" s="166" t="n">
        <v>5.375</v>
      </c>
      <c r="G14" s="64" t="n">
        <v>1400</v>
      </c>
      <c r="H14" s="166">
        <f>Table24[[#This Row],[Price]]*Table24[[#This Row],[Quantity]]</f>
        <v/>
      </c>
      <c r="I14" t="inlineStr">
        <is>
          <t>"Constant"</t>
        </is>
      </c>
      <c r="J14" t="n">
        <v>265447</v>
      </c>
      <c r="K14" s="166" t="n">
        <v>3750</v>
      </c>
    </row>
    <row r="15" hidden="1">
      <c r="A15" t="n">
        <v>14</v>
      </c>
      <c r="B15" t="inlineStr">
        <is>
          <t>Set of covers 8</t>
        </is>
      </c>
      <c r="C15" t="n">
        <v>2014</v>
      </c>
      <c r="D15" s="64" t="n">
        <v>3</v>
      </c>
      <c r="E15" s="109" t="n">
        <v>41856</v>
      </c>
      <c r="F15" s="166" t="n">
        <v>5.5</v>
      </c>
      <c r="G15" s="64" t="n">
        <v>350</v>
      </c>
      <c r="H15" s="166">
        <f>Table24[[#This Row],[Price]]*Table24[[#This Row],[Quantity]]</f>
        <v/>
      </c>
      <c r="I15" t="inlineStr">
        <is>
          <t>"Clip"</t>
        </is>
      </c>
      <c r="J15" t="n">
        <v>45569</v>
      </c>
      <c r="K15" s="166" t="n">
        <v>1300</v>
      </c>
    </row>
    <row r="16">
      <c r="A16" t="n">
        <v>15</v>
      </c>
      <c r="B16" t="inlineStr">
        <is>
          <t>Cover color</t>
        </is>
      </c>
      <c r="C16" t="n">
        <v>2014</v>
      </c>
      <c r="D16" s="64" t="n">
        <v>3</v>
      </c>
      <c r="E16" s="109" t="n">
        <v>41877</v>
      </c>
      <c r="F16" s="166" t="n">
        <v>0.425</v>
      </c>
      <c r="G16" s="64" t="n">
        <v>600</v>
      </c>
      <c r="H16" s="166">
        <f>Table24[[#This Row],[Price]]*Table24[[#This Row],[Quantity]]</f>
        <v/>
      </c>
      <c r="I16" t="inlineStr">
        <is>
          <t>"Clip"</t>
        </is>
      </c>
      <c r="J16" t="n">
        <v>3325554</v>
      </c>
      <c r="K16" s="166" t="n">
        <v>155</v>
      </c>
    </row>
    <row r="17">
      <c r="A17" t="n">
        <v>16</v>
      </c>
      <c r="B17" t="inlineStr">
        <is>
          <t>Ball point pen red</t>
        </is>
      </c>
      <c r="C17" t="n">
        <v>2015</v>
      </c>
      <c r="D17" s="64" t="n">
        <v>4</v>
      </c>
      <c r="E17" s="109" t="n">
        <v>42296</v>
      </c>
      <c r="F17" s="166" t="n">
        <v>2</v>
      </c>
      <c r="G17" s="64" t="n">
        <v>840</v>
      </c>
      <c r="H17" s="166">
        <f>Table24[[#This Row],[Price]]*Table24[[#This Row],[Quantity]]</f>
        <v/>
      </c>
      <c r="I17" t="inlineStr">
        <is>
          <t>"Business cat"</t>
        </is>
      </c>
      <c r="J17" t="n">
        <v>24489</v>
      </c>
      <c r="K17" s="166" t="n">
        <v>587.5</v>
      </c>
    </row>
    <row r="18" hidden="1">
      <c r="A18" t="n">
        <v>17</v>
      </c>
      <c r="B18" t="inlineStr">
        <is>
          <t>Set of pens 4 pcs</t>
        </is>
      </c>
      <c r="C18" t="n">
        <v>2015</v>
      </c>
      <c r="D18" s="64" t="n">
        <v>2</v>
      </c>
      <c r="E18" s="109" t="n">
        <v>42131</v>
      </c>
      <c r="F18" s="166" t="n">
        <v>7</v>
      </c>
      <c r="G18" s="64" t="n">
        <v>230</v>
      </c>
      <c r="H18" s="166">
        <f>Table24[[#This Row],[Price]]*Table24[[#This Row],[Quantity]]</f>
        <v/>
      </c>
      <c r="I18" t="inlineStr">
        <is>
          <t>"Business cat"</t>
        </is>
      </c>
      <c r="J18" t="n">
        <v>255630</v>
      </c>
      <c r="K18" s="166" t="n">
        <v>1500</v>
      </c>
    </row>
    <row r="19" hidden="1">
      <c r="A19" t="n">
        <v>18</v>
      </c>
      <c r="B19" t="inlineStr">
        <is>
          <t>Set of pens 8 pcs</t>
        </is>
      </c>
      <c r="C19" t="n">
        <v>2015</v>
      </c>
      <c r="D19" s="64" t="n">
        <v>4</v>
      </c>
      <c r="E19" s="109" t="n">
        <v>42338</v>
      </c>
      <c r="F19" s="166" t="n">
        <v>8.75</v>
      </c>
      <c r="G19" s="64" t="n">
        <v>210</v>
      </c>
      <c r="H19" s="166">
        <f>Table24[[#This Row],[Price]]*Table24[[#This Row],[Quantity]]</f>
        <v/>
      </c>
      <c r="I19" t="inlineStr">
        <is>
          <t>"Constant"</t>
        </is>
      </c>
      <c r="J19" t="n">
        <v>452130</v>
      </c>
      <c r="K19" s="166" t="n">
        <v>1140</v>
      </c>
    </row>
    <row r="21">
      <c r="M21" s="141" t="inlineStr">
        <is>
          <t>The list of conditions should be written by student )here it is green table) and data should be chosen</t>
        </is>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M22" s="141" t="inlineStr">
        <is>
          <t>3 types of filter. Usually they are done on 1 page, but this student made on different apges</t>
        </is>
      </c>
    </row>
    <row r="23">
      <c r="A23" s="112" t="n"/>
      <c r="B23" s="112">
        <f>"=Set of covers 6"</f>
        <v/>
      </c>
      <c r="C23" s="112" t="n"/>
      <c r="D23" s="112" t="n"/>
      <c r="E23" s="122" t="n"/>
      <c r="F23" s="112" t="n"/>
      <c r="G23" s="123" t="n"/>
      <c r="H23" s="112" t="n"/>
      <c r="I23" s="113" t="n"/>
      <c r="J23" s="112" t="n"/>
      <c r="K23" s="112" t="n"/>
    </row>
    <row r="24">
      <c r="A24" s="112" t="n"/>
      <c r="B24" s="112" t="n"/>
      <c r="C24" s="112" t="n"/>
      <c r="D24" s="112" t="n"/>
      <c r="E24" s="112" t="n"/>
      <c r="F24" s="112" t="inlineStr">
        <is>
          <t>&lt;2,5</t>
        </is>
      </c>
      <c r="G24" s="112" t="n"/>
      <c r="H24" s="112" t="n"/>
      <c r="I24" s="112" t="n"/>
      <c r="J24" s="112" t="n"/>
      <c r="K24" s="112" t="n"/>
    </row>
    <row r="25">
      <c r="A25" s="112" t="n"/>
      <c r="B25" s="112" t="n"/>
      <c r="C25" s="112" t="n"/>
      <c r="D25" s="112" t="n"/>
      <c r="E25" s="112" t="n"/>
      <c r="F25" s="112" t="n"/>
      <c r="G25" s="112" t="n"/>
      <c r="H25" s="112" t="n"/>
      <c r="I25" s="112" t="n"/>
      <c r="J25" s="112" t="n"/>
      <c r="K25" s="112" t="n"/>
    </row>
    <row r="26">
      <c r="A26" s="112" t="n"/>
      <c r="B26" s="112" t="n"/>
      <c r="C26" s="112" t="n"/>
      <c r="D26" s="112" t="n"/>
      <c r="E26" s="112" t="n"/>
      <c r="F26" s="112" t="n"/>
      <c r="G26" s="112" t="n"/>
      <c r="H26" s="112" t="n"/>
      <c r="I26" s="112" t="n"/>
      <c r="J26" s="112" t="n"/>
      <c r="K26" s="112" t="n"/>
    </row>
    <row r="27">
      <c r="A27" s="112" t="n"/>
      <c r="B27" s="112" t="n"/>
      <c r="C27" s="112" t="n"/>
      <c r="D27" s="112" t="n"/>
      <c r="E27" s="112" t="n"/>
      <c r="F27" s="112" t="n"/>
      <c r="G27" s="112" t="n"/>
      <c r="H27" s="112" t="n"/>
      <c r="I27" s="112" t="n"/>
      <c r="J27" s="112" t="n"/>
      <c r="K27" s="112" t="n"/>
    </row>
  </sheetData>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filterMode="1">
    <outlinePr summaryBelow="1" summaryRight="1"/>
    <pageSetUpPr/>
  </sheetPr>
  <dimension ref="A1:L27"/>
  <sheetViews>
    <sheetView workbookViewId="0">
      <selection activeCell="I26" sqref="I26"/>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hidden="1">
      <c r="A2" t="n">
        <v>1</v>
      </c>
      <c r="B2" t="inlineStr">
        <is>
          <t>Ball point pen blue</t>
        </is>
      </c>
      <c r="C2" t="n">
        <v>2014</v>
      </c>
      <c r="D2" s="64" t="n">
        <v>4</v>
      </c>
      <c r="E2" s="109" t="n">
        <v>41974</v>
      </c>
      <c r="F2" s="166" t="n">
        <v>3.75</v>
      </c>
      <c r="G2" s="64" t="n">
        <v>1500</v>
      </c>
      <c r="H2" s="166">
        <f>Table243[[#This Row],[Price]]*Table243[[#This Row],[Quantity]]</f>
        <v/>
      </c>
      <c r="I2" t="inlineStr">
        <is>
          <t>"Coloring"</t>
        </is>
      </c>
      <c r="J2" t="n">
        <v>2456</v>
      </c>
      <c r="K2" s="166" t="n">
        <v>300</v>
      </c>
    </row>
    <row r="3" hidden="1">
      <c r="A3" t="n">
        <v>2</v>
      </c>
      <c r="B3" t="inlineStr">
        <is>
          <t>Notebook in a cage 12 sheets</t>
        </is>
      </c>
      <c r="C3" t="n">
        <v>2014</v>
      </c>
      <c r="D3" s="64" t="n">
        <v>2</v>
      </c>
      <c r="E3" s="109" t="n">
        <v>41815</v>
      </c>
      <c r="F3" s="166" t="n">
        <v>0.5</v>
      </c>
      <c r="G3" s="64" t="n">
        <v>4000</v>
      </c>
      <c r="H3" s="166">
        <f>Table243[[#This Row],[Price]]*Table243[[#This Row],[Quantity]]</f>
        <v/>
      </c>
      <c r="I3" t="inlineStr">
        <is>
          <t>"Business cat"</t>
        </is>
      </c>
      <c r="J3" t="n">
        <v>21547</v>
      </c>
      <c r="K3" s="166" t="n">
        <v>2000</v>
      </c>
    </row>
    <row r="4" hidden="1">
      <c r="A4" t="n">
        <v>3</v>
      </c>
      <c r="B4" t="inlineStr">
        <is>
          <t>Notebook in a line 12 sheets</t>
        </is>
      </c>
      <c r="C4" t="n">
        <v>2015</v>
      </c>
      <c r="D4" s="64" t="n">
        <v>3</v>
      </c>
      <c r="E4" s="109" t="n">
        <v>42255</v>
      </c>
      <c r="F4" s="166" t="n">
        <v>0.5</v>
      </c>
      <c r="G4" s="64" t="n">
        <v>4000</v>
      </c>
      <c r="H4" s="166">
        <f>Table243[[#This Row],[Price]]*Table243[[#This Row],[Quantity]]</f>
        <v/>
      </c>
      <c r="I4" t="inlineStr">
        <is>
          <t>"Clip"</t>
        </is>
      </c>
      <c r="J4" t="n">
        <v>546780</v>
      </c>
      <c r="K4" s="166" t="n">
        <v>1000</v>
      </c>
    </row>
    <row r="5" hidden="1">
      <c r="A5" t="n">
        <v>4</v>
      </c>
      <c r="B5" t="inlineStr">
        <is>
          <t>Writing in a cage 36 sheets</t>
        </is>
      </c>
      <c r="C5" t="n">
        <v>2015</v>
      </c>
      <c r="D5" s="64" t="n">
        <v>3</v>
      </c>
      <c r="E5" s="109" t="n">
        <v>42196</v>
      </c>
      <c r="F5" s="166" t="n">
        <v>1.25</v>
      </c>
      <c r="G5" s="64" t="n">
        <v>540</v>
      </c>
      <c r="H5" s="166">
        <f>Table243[[#This Row],[Price]]*Table243[[#This Row],[Quantity]]</f>
        <v/>
      </c>
      <c r="I5" t="inlineStr">
        <is>
          <t>"Constant"</t>
        </is>
      </c>
      <c r="J5" t="n">
        <v>532140</v>
      </c>
      <c r="K5" s="166" t="n">
        <v>500</v>
      </c>
    </row>
    <row r="6" hidden="1">
      <c r="A6" t="n">
        <v>5</v>
      </c>
      <c r="B6" t="inlineStr">
        <is>
          <t>Notebook in a line 36 sheets</t>
        </is>
      </c>
      <c r="C6" t="n">
        <v>2015</v>
      </c>
      <c r="D6" s="64" t="n">
        <v>2</v>
      </c>
      <c r="E6" s="109" t="n">
        <v>42178</v>
      </c>
      <c r="F6" s="166" t="n">
        <v>1.25</v>
      </c>
      <c r="G6" s="64" t="n">
        <v>1450</v>
      </c>
      <c r="H6" s="166">
        <f>Table243[[#This Row],[Price]]*Table243[[#This Row],[Quantity]]</f>
        <v/>
      </c>
      <c r="I6" t="inlineStr">
        <is>
          <t>"Constant"</t>
        </is>
      </c>
      <c r="J6" t="n">
        <v>530124</v>
      </c>
      <c r="K6" s="166" t="n">
        <v>1300</v>
      </c>
    </row>
    <row r="7" hidden="1">
      <c r="A7" t="n">
        <v>6</v>
      </c>
      <c r="B7" t="inlineStr">
        <is>
          <t>Notebook 48 sheets</t>
        </is>
      </c>
      <c r="C7" t="n">
        <v>2015</v>
      </c>
      <c r="D7" s="64" t="n">
        <v>4</v>
      </c>
      <c r="E7" s="109" t="n">
        <v>42356</v>
      </c>
      <c r="F7" s="166" t="n">
        <v>2.5</v>
      </c>
      <c r="G7" s="64" t="n">
        <v>600</v>
      </c>
      <c r="H7" s="166">
        <f>Table243[[#This Row],[Price]]*Table243[[#This Row],[Quantity]]</f>
        <v/>
      </c>
      <c r="I7" t="inlineStr">
        <is>
          <t>"Clip"</t>
        </is>
      </c>
      <c r="J7" t="n">
        <v>621450</v>
      </c>
      <c r="K7" s="166" t="n">
        <v>875</v>
      </c>
    </row>
    <row r="8" hidden="1">
      <c r="A8" t="n">
        <v>7</v>
      </c>
      <c r="B8" t="inlineStr">
        <is>
          <t>Pencil TM</t>
        </is>
      </c>
      <c r="C8" t="n">
        <v>2014</v>
      </c>
      <c r="D8" s="64" t="n">
        <v>4</v>
      </c>
      <c r="E8" s="109" t="n">
        <v>41916</v>
      </c>
      <c r="F8" s="166" t="n">
        <v>0.75</v>
      </c>
      <c r="G8" s="64" t="n">
        <v>230</v>
      </c>
      <c r="H8" s="166">
        <f>Table243[[#This Row],[Price]]*Table243[[#This Row],[Quantity]]</f>
        <v/>
      </c>
      <c r="I8" t="inlineStr">
        <is>
          <t>"Chest"</t>
        </is>
      </c>
      <c r="J8" t="n">
        <v>22450</v>
      </c>
      <c r="K8" s="166" t="n">
        <v>125</v>
      </c>
    </row>
    <row r="9" hidden="1">
      <c r="A9" t="n">
        <v>8</v>
      </c>
      <c r="B9" t="inlineStr">
        <is>
          <t>Pencil T</t>
        </is>
      </c>
      <c r="C9" t="n">
        <v>2015</v>
      </c>
      <c r="D9" s="64" t="n">
        <v>4</v>
      </c>
      <c r="E9" s="109" t="n">
        <v>42325</v>
      </c>
      <c r="F9" s="166" t="n">
        <v>0.875</v>
      </c>
      <c r="G9" s="64" t="n">
        <v>580</v>
      </c>
      <c r="H9" s="166">
        <f>Table243[[#This Row],[Price]]*Table243[[#This Row],[Quantity]]</f>
        <v/>
      </c>
      <c r="I9" t="inlineStr">
        <is>
          <t>"Business cat"</t>
        </is>
      </c>
      <c r="J9" t="n">
        <v>234456</v>
      </c>
      <c r="K9" s="166" t="n">
        <v>587.5</v>
      </c>
    </row>
    <row r="10" hidden="1">
      <c r="A10" t="n">
        <v>9</v>
      </c>
      <c r="B10" t="inlineStr">
        <is>
          <t>Eraser</t>
        </is>
      </c>
      <c r="C10" t="n">
        <v>2015</v>
      </c>
      <c r="D10" s="64" t="n">
        <v>4</v>
      </c>
      <c r="E10" s="109" t="n">
        <v>42346</v>
      </c>
      <c r="F10" s="166" t="n">
        <v>0.625</v>
      </c>
      <c r="G10" s="64" t="n">
        <v>453</v>
      </c>
      <c r="H10" s="166">
        <f>Table243[[#This Row],[Price]]*Table243[[#This Row],[Quantity]]</f>
        <v/>
      </c>
      <c r="I10" t="inlineStr">
        <is>
          <t>"Business cat"</t>
        </is>
      </c>
      <c r="J10" t="n">
        <v>322156</v>
      </c>
      <c r="K10" s="166" t="n">
        <v>230</v>
      </c>
    </row>
    <row r="11" hidden="1">
      <c r="A11" t="n">
        <v>10</v>
      </c>
      <c r="B11" t="inlineStr">
        <is>
          <t>Cover transparent</t>
        </is>
      </c>
      <c r="C11" t="n">
        <v>2015</v>
      </c>
      <c r="D11" s="64" t="n">
        <v>4</v>
      </c>
      <c r="E11" s="109" t="n">
        <v>42314</v>
      </c>
      <c r="F11" s="166" t="n">
        <v>0.25</v>
      </c>
      <c r="G11" s="64" t="n">
        <v>800</v>
      </c>
      <c r="H11" s="166">
        <f>Table243[[#This Row],[Price]]*Table243[[#This Row],[Quantity]]</f>
        <v/>
      </c>
      <c r="I11" t="inlineStr">
        <is>
          <t>"Clip"</t>
        </is>
      </c>
      <c r="J11" t="n">
        <v>34458</v>
      </c>
      <c r="K11" s="166" t="n">
        <v>35</v>
      </c>
    </row>
    <row r="12">
      <c r="A12" t="n">
        <v>11</v>
      </c>
      <c r="B12" t="inlineStr">
        <is>
          <t>Set of covers 5</t>
        </is>
      </c>
      <c r="C12" t="n">
        <v>2015</v>
      </c>
      <c r="D12" s="64" t="n">
        <v>4</v>
      </c>
      <c r="E12" s="109" t="n">
        <v>42302</v>
      </c>
      <c r="F12" s="166" t="n">
        <v>5</v>
      </c>
      <c r="G12" s="64" t="n">
        <v>9000</v>
      </c>
      <c r="H12" s="166">
        <f>Table243[[#This Row],[Price]]*Table243[[#This Row],[Quantity]]</f>
        <v/>
      </c>
      <c r="I12" t="inlineStr">
        <is>
          <t>"Coloring"</t>
        </is>
      </c>
      <c r="J12" t="n">
        <v>215889</v>
      </c>
      <c r="K12" s="166" t="n">
        <v>37500</v>
      </c>
    </row>
    <row r="13" hidden="1">
      <c r="A13" t="n">
        <v>12</v>
      </c>
      <c r="B13" t="inlineStr">
        <is>
          <t>Set of covers 6</t>
        </is>
      </c>
      <c r="C13" t="n">
        <v>2015</v>
      </c>
      <c r="D13" s="64" t="n">
        <v>3</v>
      </c>
      <c r="E13" s="109" t="n">
        <v>42236</v>
      </c>
      <c r="F13" s="166" t="n">
        <v>5.25</v>
      </c>
      <c r="G13" s="64" t="n">
        <v>200</v>
      </c>
      <c r="H13" s="166">
        <f>Table243[[#This Row],[Price]]*Table243[[#This Row],[Quantity]]</f>
        <v/>
      </c>
      <c r="I13" t="inlineStr">
        <is>
          <t>"Coloring"</t>
        </is>
      </c>
      <c r="J13" t="n">
        <v>244569</v>
      </c>
      <c r="K13" s="166" t="n">
        <v>575</v>
      </c>
    </row>
    <row r="14" hidden="1">
      <c r="A14" t="n">
        <v>13</v>
      </c>
      <c r="B14" t="inlineStr">
        <is>
          <t>Set of covers 7</t>
        </is>
      </c>
      <c r="C14" t="n">
        <v>2014</v>
      </c>
      <c r="D14" s="64" t="n">
        <v>3</v>
      </c>
      <c r="E14" s="109" t="n">
        <v>41905</v>
      </c>
      <c r="F14" s="166" t="n">
        <v>5.375</v>
      </c>
      <c r="G14" s="64" t="n">
        <v>1400</v>
      </c>
      <c r="H14" s="166">
        <f>Table243[[#This Row],[Price]]*Table243[[#This Row],[Quantity]]</f>
        <v/>
      </c>
      <c r="I14" t="inlineStr">
        <is>
          <t>"Constant"</t>
        </is>
      </c>
      <c r="J14" t="n">
        <v>265447</v>
      </c>
      <c r="K14" s="166" t="n">
        <v>3750</v>
      </c>
    </row>
    <row r="15" hidden="1">
      <c r="A15" t="n">
        <v>14</v>
      </c>
      <c r="B15" t="inlineStr">
        <is>
          <t>Set of covers 8</t>
        </is>
      </c>
      <c r="C15" t="n">
        <v>2014</v>
      </c>
      <c r="D15" s="64" t="n">
        <v>3</v>
      </c>
      <c r="E15" s="109" t="n">
        <v>41856</v>
      </c>
      <c r="F15" s="166" t="n">
        <v>5.5</v>
      </c>
      <c r="G15" s="64" t="n">
        <v>350</v>
      </c>
      <c r="H15" s="166">
        <f>Table243[[#This Row],[Price]]*Table243[[#This Row],[Quantity]]</f>
        <v/>
      </c>
      <c r="I15" t="inlineStr">
        <is>
          <t>"Clip"</t>
        </is>
      </c>
      <c r="J15" t="n">
        <v>45569</v>
      </c>
      <c r="K15" s="166" t="n">
        <v>1300</v>
      </c>
    </row>
    <row r="16" hidden="1">
      <c r="A16" t="n">
        <v>15</v>
      </c>
      <c r="B16" t="inlineStr">
        <is>
          <t>Cover color</t>
        </is>
      </c>
      <c r="C16" t="n">
        <v>2014</v>
      </c>
      <c r="D16" s="64" t="n">
        <v>3</v>
      </c>
      <c r="E16" s="109" t="n">
        <v>41877</v>
      </c>
      <c r="F16" s="166" t="n">
        <v>0.425</v>
      </c>
      <c r="G16" s="64" t="n">
        <v>600</v>
      </c>
      <c r="H16" s="166">
        <f>Table243[[#This Row],[Price]]*Table243[[#This Row],[Quantity]]</f>
        <v/>
      </c>
      <c r="I16" t="inlineStr">
        <is>
          <t>"Clip"</t>
        </is>
      </c>
      <c r="J16" t="n">
        <v>3325554</v>
      </c>
      <c r="K16" s="166" t="n">
        <v>155</v>
      </c>
    </row>
    <row r="17" hidden="1">
      <c r="A17" t="n">
        <v>16</v>
      </c>
      <c r="B17" t="inlineStr">
        <is>
          <t>Ball point pen red</t>
        </is>
      </c>
      <c r="C17" t="n">
        <v>2015</v>
      </c>
      <c r="D17" s="64" t="n">
        <v>4</v>
      </c>
      <c r="E17" s="109" t="n">
        <v>42296</v>
      </c>
      <c r="F17" s="166" t="n">
        <v>2</v>
      </c>
      <c r="G17" s="64" t="n">
        <v>840</v>
      </c>
      <c r="H17" s="166">
        <f>Table243[[#This Row],[Price]]*Table243[[#This Row],[Quantity]]</f>
        <v/>
      </c>
      <c r="I17" t="inlineStr">
        <is>
          <t>"Business cat"</t>
        </is>
      </c>
      <c r="J17" t="n">
        <v>24489</v>
      </c>
      <c r="K17" s="166" t="n">
        <v>587.5</v>
      </c>
    </row>
    <row r="18" hidden="1">
      <c r="A18" t="n">
        <v>17</v>
      </c>
      <c r="B18" t="inlineStr">
        <is>
          <t>Set of pens 4 pcs</t>
        </is>
      </c>
      <c r="C18" t="n">
        <v>2015</v>
      </c>
      <c r="D18" s="64" t="n">
        <v>2</v>
      </c>
      <c r="E18" s="109" t="n">
        <v>42131</v>
      </c>
      <c r="F18" s="166" t="n">
        <v>7</v>
      </c>
      <c r="G18" s="64" t="n">
        <v>230</v>
      </c>
      <c r="H18" s="166">
        <f>Table243[[#This Row],[Price]]*Table243[[#This Row],[Quantity]]</f>
        <v/>
      </c>
      <c r="I18" t="inlineStr">
        <is>
          <t>"Business cat"</t>
        </is>
      </c>
      <c r="J18" t="n">
        <v>255630</v>
      </c>
      <c r="K18" s="166" t="n">
        <v>1500</v>
      </c>
    </row>
    <row r="19">
      <c r="A19" t="n">
        <v>18</v>
      </c>
      <c r="B19" t="inlineStr">
        <is>
          <t>Set of pens 8 pcs</t>
        </is>
      </c>
      <c r="C19" t="n">
        <v>2015</v>
      </c>
      <c r="D19" s="64" t="n">
        <v>4</v>
      </c>
      <c r="E19" s="109" t="n">
        <v>42338</v>
      </c>
      <c r="F19" s="166" t="n">
        <v>8.75</v>
      </c>
      <c r="G19" s="64" t="n">
        <v>210</v>
      </c>
      <c r="H19" s="166">
        <f>Table243[[#This Row],[Price]]*Table243[[#This Row],[Quantity]]</f>
        <v/>
      </c>
      <c r="I19" t="inlineStr">
        <is>
          <t>"Constant"</t>
        </is>
      </c>
      <c r="J19" t="n">
        <v>452130</v>
      </c>
      <c r="K19" s="166" t="n">
        <v>1140</v>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L22" s="111" t="inlineStr">
        <is>
          <t>season autumn</t>
        </is>
      </c>
    </row>
    <row r="23">
      <c r="A23" s="112" t="n"/>
      <c r="B23" s="112" t="inlineStr">
        <is>
          <t>*set*</t>
        </is>
      </c>
      <c r="C23" s="112" t="n">
        <v>2015</v>
      </c>
      <c r="D23" s="112" t="n"/>
      <c r="E23" s="122" t="n"/>
      <c r="F23" s="112" t="n"/>
      <c r="G23" s="123" t="n"/>
      <c r="H23" s="112" t="n"/>
      <c r="I23" s="113" t="n"/>
      <c r="J23" s="112" t="n"/>
      <c r="K23" s="112" t="n"/>
      <c r="L23" s="124">
        <f>AND(MONTH(E2)&gt;8,MONTH(E2)&lt;12)</f>
        <v/>
      </c>
    </row>
    <row r="24">
      <c r="A24" s="112" t="n"/>
      <c r="B24" s="112" t="n"/>
      <c r="C24" s="112" t="n"/>
      <c r="D24" s="112" t="n"/>
      <c r="E24" s="112" t="n"/>
      <c r="F24" s="112" t="n"/>
      <c r="G24" s="112" t="n"/>
      <c r="H24" s="112" t="n"/>
      <c r="I24" s="112" t="n"/>
      <c r="J24" s="112" t="n"/>
      <c r="K24" s="112" t="n"/>
      <c r="L24" s="112" t="n"/>
    </row>
    <row r="25">
      <c r="A25" s="112" t="n"/>
      <c r="B25" s="112" t="n"/>
      <c r="C25" s="112" t="n"/>
      <c r="D25" s="112" t="n"/>
      <c r="E25" s="112" t="n"/>
      <c r="F25" s="112" t="n"/>
      <c r="G25" s="112" t="n"/>
      <c r="H25" s="112" t="n"/>
      <c r="I25" s="112" t="n"/>
      <c r="J25" s="112" t="n"/>
      <c r="K25" s="112" t="n"/>
      <c r="L25" s="112" t="n"/>
    </row>
    <row r="26">
      <c r="A26" s="112" t="n"/>
      <c r="B26" s="112" t="n"/>
      <c r="C26" s="112" t="n"/>
      <c r="D26" s="112" t="n"/>
      <c r="E26" s="112" t="n"/>
      <c r="F26" s="112" t="n"/>
      <c r="G26" s="112" t="n"/>
      <c r="H26" s="112" t="n"/>
      <c r="I26" s="112" t="n"/>
      <c r="J26" s="112" t="n"/>
      <c r="K26" s="112" t="n"/>
      <c r="L26" s="112" t="n"/>
    </row>
    <row r="27">
      <c r="A27" s="112" t="n"/>
      <c r="B27" s="112" t="n"/>
      <c r="C27" s="112" t="n"/>
      <c r="D27" s="112" t="n"/>
      <c r="E27" s="112" t="n"/>
      <c r="F27" s="112" t="n"/>
      <c r="G27" s="112" t="n"/>
      <c r="H27" s="112" t="n"/>
      <c r="I27" s="112" t="n"/>
      <c r="J27" s="112" t="n"/>
      <c r="K27" s="112" t="n"/>
      <c r="L27" s="125" t="n"/>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filterMode="1">
    <outlinePr summaryBelow="1" summaryRight="1"/>
    <pageSetUpPr/>
  </sheetPr>
  <dimension ref="A1:M27"/>
  <sheetViews>
    <sheetView workbookViewId="0">
      <selection activeCell="L23" sqref="L23"/>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c r="A2" t="n">
        <v>1</v>
      </c>
      <c r="B2" t="inlineStr">
        <is>
          <t>Ball point pen blue</t>
        </is>
      </c>
      <c r="C2" t="n">
        <v>2014</v>
      </c>
      <c r="D2" s="64" t="n">
        <v>4</v>
      </c>
      <c r="E2" s="109" t="n">
        <v>41974</v>
      </c>
      <c r="F2" s="166" t="n">
        <v>3.75</v>
      </c>
      <c r="G2" s="64" t="n">
        <v>1500</v>
      </c>
      <c r="H2" s="166">
        <f>Table2434[[#This Row],[Price]]*Table2434[[#This Row],[Quantity]]</f>
        <v/>
      </c>
      <c r="I2" t="inlineStr">
        <is>
          <t>"Coloring"</t>
        </is>
      </c>
      <c r="J2" t="n">
        <v>2456</v>
      </c>
      <c r="K2" s="166" t="n">
        <v>300</v>
      </c>
    </row>
    <row r="3">
      <c r="A3" t="n">
        <v>2</v>
      </c>
      <c r="B3" t="inlineStr">
        <is>
          <t>Notebook in a cage 12 sheets</t>
        </is>
      </c>
      <c r="C3" t="n">
        <v>2014</v>
      </c>
      <c r="D3" s="64" t="n">
        <v>2</v>
      </c>
      <c r="E3" s="109" t="n">
        <v>41815</v>
      </c>
      <c r="F3" s="166" t="n">
        <v>0.5</v>
      </c>
      <c r="G3" s="64" t="n">
        <v>4000</v>
      </c>
      <c r="H3" s="166">
        <f>Table2434[[#This Row],[Price]]*Table2434[[#This Row],[Quantity]]</f>
        <v/>
      </c>
      <c r="I3" t="inlineStr">
        <is>
          <t>"Business cat"</t>
        </is>
      </c>
      <c r="J3" t="n">
        <v>21547</v>
      </c>
      <c r="K3" s="166" t="n">
        <v>2000</v>
      </c>
    </row>
    <row r="4">
      <c r="A4" t="n">
        <v>3</v>
      </c>
      <c r="B4" t="inlineStr">
        <is>
          <t>Notebook in a line 12 sheets</t>
        </is>
      </c>
      <c r="C4" t="n">
        <v>2015</v>
      </c>
      <c r="D4" s="64" t="n">
        <v>3</v>
      </c>
      <c r="E4" s="109" t="n">
        <v>42255</v>
      </c>
      <c r="F4" s="166" t="n">
        <v>0.5</v>
      </c>
      <c r="G4" s="64" t="n">
        <v>4000</v>
      </c>
      <c r="H4" s="166">
        <f>Table2434[[#This Row],[Price]]*Table2434[[#This Row],[Quantity]]</f>
        <v/>
      </c>
      <c r="I4" t="inlineStr">
        <is>
          <t>"Clip"</t>
        </is>
      </c>
      <c r="J4" t="n">
        <v>546780</v>
      </c>
      <c r="K4" s="166" t="n">
        <v>1000</v>
      </c>
    </row>
    <row r="5" hidden="1">
      <c r="A5" t="n">
        <v>4</v>
      </c>
      <c r="B5" t="inlineStr">
        <is>
          <t>Writing in a cage 36 sheets</t>
        </is>
      </c>
      <c r="C5" t="n">
        <v>2015</v>
      </c>
      <c r="D5" s="64" t="n">
        <v>3</v>
      </c>
      <c r="E5" s="109" t="n">
        <v>42196</v>
      </c>
      <c r="F5" s="166" t="n">
        <v>1.25</v>
      </c>
      <c r="G5" s="64" t="n">
        <v>540</v>
      </c>
      <c r="H5" s="166">
        <f>Table2434[[#This Row],[Price]]*Table2434[[#This Row],[Quantity]]</f>
        <v/>
      </c>
      <c r="I5" t="inlineStr">
        <is>
          <t>"Constant"</t>
        </is>
      </c>
      <c r="J5" t="n">
        <v>532140</v>
      </c>
      <c r="K5" s="166" t="n">
        <v>500</v>
      </c>
    </row>
    <row r="6">
      <c r="A6" t="n">
        <v>5</v>
      </c>
      <c r="B6" t="inlineStr">
        <is>
          <t>Notebook in a line 36 sheets</t>
        </is>
      </c>
      <c r="C6" t="n">
        <v>2015</v>
      </c>
      <c r="D6" s="64" t="n">
        <v>2</v>
      </c>
      <c r="E6" s="109" t="n">
        <v>42178</v>
      </c>
      <c r="F6" s="166" t="n">
        <v>1.25</v>
      </c>
      <c r="G6" s="64" t="n">
        <v>1450</v>
      </c>
      <c r="H6" s="166">
        <f>Table2434[[#This Row],[Price]]*Table2434[[#This Row],[Quantity]]</f>
        <v/>
      </c>
      <c r="I6" t="inlineStr">
        <is>
          <t>"Constant"</t>
        </is>
      </c>
      <c r="J6" t="n">
        <v>530124</v>
      </c>
      <c r="K6" s="166" t="n">
        <v>1300</v>
      </c>
    </row>
    <row r="7" hidden="1">
      <c r="A7" t="n">
        <v>6</v>
      </c>
      <c r="B7" t="inlineStr">
        <is>
          <t>Notebook 48 sheets</t>
        </is>
      </c>
      <c r="C7" t="n">
        <v>2015</v>
      </c>
      <c r="D7" s="64" t="n">
        <v>4</v>
      </c>
      <c r="E7" s="109" t="n">
        <v>42356</v>
      </c>
      <c r="F7" s="166" t="n">
        <v>2.5</v>
      </c>
      <c r="G7" s="64" t="n">
        <v>600</v>
      </c>
      <c r="H7" s="166">
        <f>Table2434[[#This Row],[Price]]*Table2434[[#This Row],[Quantity]]</f>
        <v/>
      </c>
      <c r="I7" t="inlineStr">
        <is>
          <t>"Clip"</t>
        </is>
      </c>
      <c r="J7" t="n">
        <v>621450</v>
      </c>
      <c r="K7" s="166" t="n">
        <v>875</v>
      </c>
    </row>
    <row r="8" hidden="1">
      <c r="A8" t="n">
        <v>7</v>
      </c>
      <c r="B8" t="inlineStr">
        <is>
          <t>Pencil TM</t>
        </is>
      </c>
      <c r="C8" t="n">
        <v>2014</v>
      </c>
      <c r="D8" s="64" t="n">
        <v>4</v>
      </c>
      <c r="E8" s="109" t="n">
        <v>41916</v>
      </c>
      <c r="F8" s="166" t="n">
        <v>0.75</v>
      </c>
      <c r="G8" s="64" t="n">
        <v>230</v>
      </c>
      <c r="H8" s="166">
        <f>Table2434[[#This Row],[Price]]*Table2434[[#This Row],[Quantity]]</f>
        <v/>
      </c>
      <c r="I8" t="inlineStr">
        <is>
          <t>"Chest"</t>
        </is>
      </c>
      <c r="J8" t="n">
        <v>22450</v>
      </c>
      <c r="K8" s="166" t="n">
        <v>125</v>
      </c>
    </row>
    <row r="9" hidden="1">
      <c r="A9" t="n">
        <v>8</v>
      </c>
      <c r="B9" t="inlineStr">
        <is>
          <t>Pencil T</t>
        </is>
      </c>
      <c r="C9" t="n">
        <v>2015</v>
      </c>
      <c r="D9" s="64" t="n">
        <v>4</v>
      </c>
      <c r="E9" s="109" t="n">
        <v>42325</v>
      </c>
      <c r="F9" s="166" t="n">
        <v>0.875</v>
      </c>
      <c r="G9" s="64" t="n">
        <v>580</v>
      </c>
      <c r="H9" s="166">
        <f>Table2434[[#This Row],[Price]]*Table2434[[#This Row],[Quantity]]</f>
        <v/>
      </c>
      <c r="I9" t="inlineStr">
        <is>
          <t>"Business cat"</t>
        </is>
      </c>
      <c r="J9" t="n">
        <v>234456</v>
      </c>
      <c r="K9" s="166" t="n">
        <v>587.5</v>
      </c>
    </row>
    <row r="10" hidden="1">
      <c r="A10" t="n">
        <v>9</v>
      </c>
      <c r="B10" t="inlineStr">
        <is>
          <t>Eraser</t>
        </is>
      </c>
      <c r="C10" t="n">
        <v>2015</v>
      </c>
      <c r="D10" s="64" t="n">
        <v>4</v>
      </c>
      <c r="E10" s="109" t="n">
        <v>42346</v>
      </c>
      <c r="F10" s="166" t="n">
        <v>0.625</v>
      </c>
      <c r="G10" s="64" t="n">
        <v>453</v>
      </c>
      <c r="H10" s="166">
        <f>Table2434[[#This Row],[Price]]*Table2434[[#This Row],[Quantity]]</f>
        <v/>
      </c>
      <c r="I10" t="inlineStr">
        <is>
          <t>"Business cat"</t>
        </is>
      </c>
      <c r="J10" t="n">
        <v>322156</v>
      </c>
      <c r="K10" s="166" t="n">
        <v>230</v>
      </c>
    </row>
    <row r="11">
      <c r="A11" t="n">
        <v>10</v>
      </c>
      <c r="B11" t="inlineStr">
        <is>
          <t>Cover transparent</t>
        </is>
      </c>
      <c r="C11" t="n">
        <v>2015</v>
      </c>
      <c r="D11" s="64" t="n">
        <v>4</v>
      </c>
      <c r="E11" s="109" t="n">
        <v>42314</v>
      </c>
      <c r="F11" s="166" t="n">
        <v>0.25</v>
      </c>
      <c r="G11" s="64" t="n">
        <v>800</v>
      </c>
      <c r="H11" s="166">
        <f>Table2434[[#This Row],[Price]]*Table2434[[#This Row],[Quantity]]</f>
        <v/>
      </c>
      <c r="I11" t="inlineStr">
        <is>
          <t>"Clip"</t>
        </is>
      </c>
      <c r="J11" t="n">
        <v>34458</v>
      </c>
      <c r="K11" s="166" t="n">
        <v>35</v>
      </c>
    </row>
    <row r="12">
      <c r="A12" t="n">
        <v>11</v>
      </c>
      <c r="B12" t="inlineStr">
        <is>
          <t>Set of covers 5</t>
        </is>
      </c>
      <c r="C12" t="n">
        <v>2015</v>
      </c>
      <c r="D12" s="64" t="n">
        <v>4</v>
      </c>
      <c r="E12" s="109" t="n">
        <v>42302</v>
      </c>
      <c r="F12" s="166" t="n">
        <v>5</v>
      </c>
      <c r="G12" s="64" t="n">
        <v>9000</v>
      </c>
      <c r="H12" s="166">
        <f>Table2434[[#This Row],[Price]]*Table2434[[#This Row],[Quantity]]</f>
        <v/>
      </c>
      <c r="I12" t="inlineStr">
        <is>
          <t>"Coloring"</t>
        </is>
      </c>
      <c r="J12" t="n">
        <v>215889</v>
      </c>
      <c r="K12" s="166" t="n">
        <v>37500</v>
      </c>
    </row>
    <row r="13" hidden="1">
      <c r="A13" t="n">
        <v>12</v>
      </c>
      <c r="B13" t="inlineStr">
        <is>
          <t>Set of covers 6</t>
        </is>
      </c>
      <c r="C13" t="n">
        <v>2015</v>
      </c>
      <c r="D13" s="64" t="n">
        <v>3</v>
      </c>
      <c r="E13" s="109" t="n">
        <v>42236</v>
      </c>
      <c r="F13" s="166" t="n">
        <v>5.25</v>
      </c>
      <c r="G13" s="64" t="n">
        <v>200</v>
      </c>
      <c r="H13" s="166">
        <f>Table2434[[#This Row],[Price]]*Table2434[[#This Row],[Quantity]]</f>
        <v/>
      </c>
      <c r="I13" t="inlineStr">
        <is>
          <t>"Coloring"</t>
        </is>
      </c>
      <c r="J13" t="n">
        <v>244569</v>
      </c>
      <c r="K13" s="166" t="n">
        <v>575</v>
      </c>
      <c r="M13">
        <f>MEDIAN(Table2434[Quantity])</f>
        <v/>
      </c>
    </row>
    <row r="14">
      <c r="A14" t="n">
        <v>13</v>
      </c>
      <c r="B14" t="inlineStr">
        <is>
          <t>Set of covers 7</t>
        </is>
      </c>
      <c r="C14" t="n">
        <v>2014</v>
      </c>
      <c r="D14" s="64" t="n">
        <v>3</v>
      </c>
      <c r="E14" s="109" t="n">
        <v>41905</v>
      </c>
      <c r="F14" s="166" t="n">
        <v>5.375</v>
      </c>
      <c r="G14" s="64" t="n">
        <v>1400</v>
      </c>
      <c r="H14" s="166">
        <f>Table2434[[#This Row],[Price]]*Table2434[[#This Row],[Quantity]]</f>
        <v/>
      </c>
      <c r="I14" t="inlineStr">
        <is>
          <t>"Constant"</t>
        </is>
      </c>
      <c r="J14" t="n">
        <v>265447</v>
      </c>
      <c r="K14" s="166" t="n">
        <v>3750</v>
      </c>
    </row>
    <row r="15" hidden="1">
      <c r="A15" t="n">
        <v>14</v>
      </c>
      <c r="B15" t="inlineStr">
        <is>
          <t>Set of covers 8</t>
        </is>
      </c>
      <c r="C15" t="n">
        <v>2014</v>
      </c>
      <c r="D15" s="64" t="n">
        <v>3</v>
      </c>
      <c r="E15" s="109" t="n">
        <v>41856</v>
      </c>
      <c r="F15" s="166" t="n">
        <v>5.5</v>
      </c>
      <c r="G15" s="64" t="n">
        <v>350</v>
      </c>
      <c r="H15" s="166">
        <f>Table2434[[#This Row],[Price]]*Table2434[[#This Row],[Quantity]]</f>
        <v/>
      </c>
      <c r="I15" t="inlineStr">
        <is>
          <t>"Clip"</t>
        </is>
      </c>
      <c r="J15" t="n">
        <v>45569</v>
      </c>
      <c r="K15" s="166" t="n">
        <v>1300</v>
      </c>
    </row>
    <row r="16" hidden="1">
      <c r="A16" t="n">
        <v>15</v>
      </c>
      <c r="B16" t="inlineStr">
        <is>
          <t>Cover color</t>
        </is>
      </c>
      <c r="C16" t="n">
        <v>2014</v>
      </c>
      <c r="D16" s="64" t="n">
        <v>3</v>
      </c>
      <c r="E16" s="109" t="n">
        <v>41877</v>
      </c>
      <c r="F16" s="166" t="n">
        <v>0.425</v>
      </c>
      <c r="G16" s="64" t="n">
        <v>600</v>
      </c>
      <c r="H16" s="166">
        <f>Table2434[[#This Row],[Price]]*Table2434[[#This Row],[Quantity]]</f>
        <v/>
      </c>
      <c r="I16" t="inlineStr">
        <is>
          <t>"Clip"</t>
        </is>
      </c>
      <c r="J16" t="n">
        <v>3325554</v>
      </c>
      <c r="K16" s="166" t="n">
        <v>155</v>
      </c>
    </row>
    <row r="17">
      <c r="A17" t="n">
        <v>16</v>
      </c>
      <c r="B17" t="inlineStr">
        <is>
          <t>Ball point pen red</t>
        </is>
      </c>
      <c r="C17" t="n">
        <v>2015</v>
      </c>
      <c r="D17" s="64" t="n">
        <v>4</v>
      </c>
      <c r="E17" s="109" t="n">
        <v>42296</v>
      </c>
      <c r="F17" s="166" t="n">
        <v>2</v>
      </c>
      <c r="G17" s="64" t="n">
        <v>840</v>
      </c>
      <c r="H17" s="166">
        <f>Table2434[[#This Row],[Price]]*Table2434[[#This Row],[Quantity]]</f>
        <v/>
      </c>
      <c r="I17" t="inlineStr">
        <is>
          <t>"Business cat"</t>
        </is>
      </c>
      <c r="J17" t="n">
        <v>24489</v>
      </c>
      <c r="K17" s="166" t="n">
        <v>587.5</v>
      </c>
    </row>
    <row r="18" hidden="1">
      <c r="A18" t="n">
        <v>17</v>
      </c>
      <c r="B18" t="inlineStr">
        <is>
          <t>Set of pens 4 pcs</t>
        </is>
      </c>
      <c r="C18" t="n">
        <v>2015</v>
      </c>
      <c r="D18" s="64" t="n">
        <v>2</v>
      </c>
      <c r="E18" s="109" t="n">
        <v>42131</v>
      </c>
      <c r="F18" s="166" t="n">
        <v>7</v>
      </c>
      <c r="G18" s="64" t="n">
        <v>230</v>
      </c>
      <c r="H18" s="166">
        <f>Table2434[[#This Row],[Price]]*Table2434[[#This Row],[Quantity]]</f>
        <v/>
      </c>
      <c r="I18" t="inlineStr">
        <is>
          <t>"Business cat"</t>
        </is>
      </c>
      <c r="J18" t="n">
        <v>255630</v>
      </c>
      <c r="K18" s="166" t="n">
        <v>1500</v>
      </c>
    </row>
    <row r="19" hidden="1">
      <c r="A19" t="n">
        <v>18</v>
      </c>
      <c r="B19" t="inlineStr">
        <is>
          <t>Set of pens 8 pcs</t>
        </is>
      </c>
      <c r="C19" t="n">
        <v>2015</v>
      </c>
      <c r="D19" s="64" t="n">
        <v>4</v>
      </c>
      <c r="E19" s="109" t="n">
        <v>42338</v>
      </c>
      <c r="F19" s="166" t="n">
        <v>8.75</v>
      </c>
      <c r="G19" s="64" t="n">
        <v>210</v>
      </c>
      <c r="H19" s="166">
        <f>Table2434[[#This Row],[Price]]*Table2434[[#This Row],[Quantity]]</f>
        <v/>
      </c>
      <c r="I19" t="inlineStr">
        <is>
          <t>"Constant"</t>
        </is>
      </c>
      <c r="J19" t="n">
        <v>452130</v>
      </c>
      <c r="K19" s="166" t="n">
        <v>1140</v>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L22" s="111" t="inlineStr">
        <is>
          <t>&gt;MEDIAN</t>
        </is>
      </c>
    </row>
    <row r="23">
      <c r="A23" s="112" t="n"/>
      <c r="B23" s="112" t="n"/>
      <c r="C23" s="112" t="n"/>
      <c r="D23" s="112" t="n"/>
      <c r="E23" s="122" t="n"/>
      <c r="F23" s="112" t="n"/>
      <c r="G23" s="123" t="n"/>
      <c r="H23" s="112" t="n"/>
      <c r="I23" s="113" t="n"/>
      <c r="J23" s="112" t="n"/>
      <c r="K23" s="112" t="n"/>
      <c r="L23" s="124">
        <f>G2&gt;MEDIAN(Table2434[Quantity])</f>
        <v/>
      </c>
    </row>
    <row r="24">
      <c r="A24" s="112" t="n"/>
      <c r="B24" s="112" t="n"/>
      <c r="C24" s="112" t="n"/>
      <c r="D24" s="112" t="n"/>
      <c r="E24" s="112" t="n"/>
      <c r="F24" s="112" t="n"/>
      <c r="G24" s="112" t="n"/>
      <c r="H24" s="112" t="n"/>
      <c r="I24" s="112" t="n"/>
      <c r="J24" s="112" t="n"/>
      <c r="K24" s="112" t="n"/>
      <c r="L24" s="112" t="n"/>
    </row>
    <row r="25">
      <c r="A25" s="112" t="n"/>
      <c r="B25" s="112" t="n"/>
      <c r="C25" s="112" t="n"/>
      <c r="D25" s="112" t="n"/>
      <c r="E25" s="112" t="n"/>
      <c r="F25" s="112" t="n"/>
      <c r="G25" s="112" t="n"/>
      <c r="H25" s="112" t="n"/>
      <c r="I25" s="112" t="n"/>
      <c r="J25" s="112" t="n"/>
      <c r="K25" s="112" t="n"/>
      <c r="L25" s="112" t="n"/>
    </row>
    <row r="26">
      <c r="A26" s="112" t="n"/>
      <c r="B26" s="112" t="n"/>
      <c r="C26" s="112" t="n"/>
      <c r="D26" s="112" t="n"/>
      <c r="E26" s="112" t="n"/>
      <c r="F26" s="112" t="n"/>
      <c r="G26" s="112" t="n"/>
      <c r="H26" s="112" t="n"/>
      <c r="I26" s="112" t="n"/>
      <c r="J26" s="112" t="n"/>
      <c r="K26" s="112" t="n"/>
      <c r="L26" s="112" t="n"/>
    </row>
    <row r="27">
      <c r="A27" s="112" t="n"/>
      <c r="B27" s="112" t="n"/>
      <c r="C27" s="112" t="n"/>
      <c r="D27" s="112" t="n"/>
      <c r="E27" s="112" t="n"/>
      <c r="F27" s="112" t="n"/>
      <c r="G27" s="112" t="n"/>
      <c r="H27" s="112" t="n"/>
      <c r="I27" s="112" t="n"/>
      <c r="J27" s="112" t="n"/>
      <c r="K27" s="112" t="n"/>
      <c r="L27" s="125" t="n"/>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dc:creator>
  <dcterms:created xsi:type="dcterms:W3CDTF">2020-03-25T15:31:33Z</dcterms:created>
  <dcterms:modified xsi:type="dcterms:W3CDTF">2022-02-27T06:33:36Z</dcterms:modified>
  <cp:lastModifiedBy>Maria</cp:lastModifiedBy>
</cp:coreProperties>
</file>