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thaachende-my.sharepoint.com/personal/benani_zoumba_rwth-aachen_de/Documents/EBC/Pool_Repos/TEASER/teaser/examples/"/>
    </mc:Choice>
  </mc:AlternateContent>
  <xr:revisionPtr revIDLastSave="30" documentId="11_9AFCF35C2A31CBF677BA7776CECDC5F53AF4BCDD" xr6:coauthVersionLast="47" xr6:coauthVersionMax="47" xr10:uidLastSave="{8F9CFEF6-BC01-46C8-B427-2CC99AA27DC8}"/>
  <bookViews>
    <workbookView xWindow="-120" yWindow="-120" windowWidth="29040" windowHeight="15720" activeTab="3" xr2:uid="{00000000-000D-0000-FFFF-FFFF00000000}"/>
  </bookViews>
  <sheets>
    <sheet name="Übersicht" sheetId="11" r:id="rId1"/>
    <sheet name="Datenbank" sheetId="12" r:id="rId2"/>
    <sheet name="Zone Data" sheetId="5" r:id="rId3"/>
    <sheet name="Pool Data" sheetId="6" r:id="rId4"/>
    <sheet name="Envelope Structures" sheetId="4" r:id="rId5"/>
    <sheet name="Material Data" sheetId="13" r:id="rId6"/>
  </sheets>
  <externalReferences>
    <externalReference r:id="rId7"/>
  </externalReferences>
  <definedNames>
    <definedName name="Glass_A" localSheetId="1">[1]Dropdown!#REF!</definedName>
    <definedName name="Glass_A" localSheetId="4">[1]Dropdown!#REF!</definedName>
    <definedName name="Glass_A">[1]Dropdown!#REF!</definedName>
    <definedName name="GlassA" localSheetId="1">[1]Dropdown!#REF!</definedName>
    <definedName name="GlassA" localSheetId="4">[1]Dropdown!#REF!</definedName>
    <definedName name="GlassA">[1]Dropdown!#REF!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5" l="1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D15" i="4"/>
  <c r="E15" i="4" s="1"/>
  <c r="D16" i="4"/>
  <c r="H16" i="4" s="1"/>
  <c r="D17" i="4"/>
  <c r="I17" i="4" s="1"/>
  <c r="C17" i="4"/>
  <c r="C16" i="4"/>
  <c r="C15" i="4"/>
  <c r="A2" i="4"/>
  <c r="D35" i="4"/>
  <c r="K35" i="4" s="1"/>
  <c r="D24" i="4"/>
  <c r="D23" i="4"/>
  <c r="I23" i="4" s="1"/>
  <c r="D22" i="4"/>
  <c r="G22" i="4" s="1"/>
  <c r="D21" i="4"/>
  <c r="C24" i="4"/>
  <c r="C23" i="4"/>
  <c r="C22" i="4"/>
  <c r="C21" i="4"/>
  <c r="C20" i="4"/>
  <c r="D20" i="4"/>
  <c r="C9" i="4"/>
  <c r="C8" i="4"/>
  <c r="C7" i="4"/>
  <c r="C6" i="4"/>
  <c r="C5" i="4"/>
  <c r="D9" i="4"/>
  <c r="D8" i="4"/>
  <c r="D7" i="4"/>
  <c r="G7" i="4" s="1"/>
  <c r="D6" i="4"/>
  <c r="H6" i="4" s="1"/>
  <c r="D5" i="4"/>
  <c r="G5" i="4" s="1"/>
  <c r="F15" i="4" l="1"/>
  <c r="F17" i="4"/>
  <c r="G16" i="4"/>
  <c r="E17" i="4"/>
  <c r="I16" i="4"/>
  <c r="G15" i="4"/>
  <c r="G17" i="4"/>
  <c r="H15" i="4"/>
  <c r="H17" i="4"/>
  <c r="I15" i="4"/>
  <c r="F16" i="4"/>
  <c r="E16" i="4"/>
  <c r="E8" i="4"/>
  <c r="E9" i="4"/>
  <c r="E20" i="4"/>
  <c r="E21" i="4"/>
  <c r="E22" i="4"/>
  <c r="E5" i="4"/>
  <c r="E23" i="4"/>
  <c r="E6" i="4"/>
  <c r="E24" i="4"/>
  <c r="E7" i="4"/>
  <c r="E35" i="4"/>
  <c r="F35" i="4"/>
  <c r="G35" i="4"/>
  <c r="H35" i="4"/>
  <c r="I35" i="4"/>
  <c r="J35" i="4"/>
  <c r="F21" i="4"/>
  <c r="H22" i="4"/>
  <c r="G21" i="4"/>
  <c r="I22" i="4"/>
  <c r="F20" i="4"/>
  <c r="H21" i="4"/>
  <c r="F24" i="4"/>
  <c r="G20" i="4"/>
  <c r="I21" i="4"/>
  <c r="G24" i="4"/>
  <c r="H20" i="4"/>
  <c r="F23" i="4"/>
  <c r="H24" i="4"/>
  <c r="I20" i="4"/>
  <c r="G23" i="4"/>
  <c r="I24" i="4"/>
  <c r="F22" i="4"/>
  <c r="H23" i="4"/>
  <c r="G6" i="4"/>
  <c r="I6" i="4"/>
  <c r="F5" i="4"/>
  <c r="G8" i="4"/>
  <c r="H7" i="4"/>
  <c r="F6" i="4"/>
  <c r="G9" i="4"/>
  <c r="I7" i="4"/>
  <c r="F7" i="4"/>
  <c r="H5" i="4"/>
  <c r="F8" i="4"/>
  <c r="I5" i="4"/>
  <c r="H8" i="4"/>
  <c r="H9" i="4"/>
  <c r="I9" i="4"/>
  <c r="F9" i="4"/>
  <c r="I8" i="4"/>
  <c r="A2" i="6"/>
  <c r="Q15" i="5"/>
  <c r="Q17" i="5"/>
  <c r="Q14" i="5"/>
  <c r="Q16" i="5"/>
  <c r="Q13" i="5"/>
  <c r="Q12" i="5"/>
  <c r="Q11" i="5"/>
  <c r="Q10" i="5"/>
  <c r="Q9" i="5"/>
  <c r="Q8" i="5"/>
  <c r="Q7" i="5"/>
  <c r="Q6" i="5"/>
  <c r="Q5" i="5"/>
  <c r="Q19" i="5"/>
  <c r="Q18" i="5"/>
  <c r="O16" i="5"/>
  <c r="O17" i="5"/>
  <c r="O14" i="5"/>
  <c r="O13" i="5"/>
  <c r="O12" i="5"/>
  <c r="O11" i="5"/>
  <c r="O10" i="5"/>
  <c r="O9" i="5"/>
  <c r="O8" i="5"/>
  <c r="O7" i="5"/>
  <c r="O6" i="5"/>
  <c r="O5" i="5"/>
  <c r="O19" i="5"/>
  <c r="O18" i="5"/>
  <c r="M15" i="5"/>
  <c r="M17" i="5"/>
  <c r="M14" i="5"/>
  <c r="M16" i="5"/>
  <c r="M13" i="5"/>
  <c r="M12" i="5"/>
  <c r="M11" i="5"/>
  <c r="M10" i="5"/>
  <c r="M9" i="5"/>
  <c r="M8" i="5"/>
  <c r="M7" i="5"/>
  <c r="M6" i="5"/>
  <c r="M5" i="5"/>
  <c r="M19" i="5"/>
  <c r="M18" i="5"/>
  <c r="K15" i="5"/>
  <c r="K16" i="5"/>
  <c r="K17" i="5"/>
  <c r="K14" i="5"/>
  <c r="K13" i="5"/>
  <c r="K12" i="5"/>
  <c r="K11" i="5"/>
  <c r="K10" i="5"/>
  <c r="K9" i="5"/>
  <c r="K8" i="5"/>
  <c r="K7" i="5"/>
  <c r="K6" i="5"/>
  <c r="K5" i="5"/>
  <c r="K19" i="5"/>
  <c r="K18" i="5"/>
  <c r="O15" i="5"/>
  <c r="G15" i="5"/>
  <c r="G17" i="5"/>
  <c r="G14" i="5"/>
  <c r="G16" i="5"/>
  <c r="G13" i="5"/>
  <c r="G12" i="5"/>
  <c r="G11" i="5"/>
  <c r="G10" i="5"/>
  <c r="G9" i="5"/>
  <c r="G8" i="5"/>
  <c r="G7" i="5"/>
  <c r="G6" i="5"/>
  <c r="G5" i="5"/>
  <c r="G19" i="5"/>
  <c r="G18" i="5"/>
  <c r="E15" i="5"/>
  <c r="E19" i="5"/>
  <c r="E18" i="5"/>
  <c r="E17" i="5"/>
  <c r="E14" i="5"/>
  <c r="E16" i="5"/>
  <c r="E13" i="5"/>
  <c r="E12" i="5"/>
  <c r="E11" i="5"/>
  <c r="E10" i="5"/>
  <c r="E9" i="5"/>
  <c r="E8" i="5"/>
  <c r="E7" i="5"/>
  <c r="E6" i="5"/>
  <c r="E5" i="5"/>
  <c r="A2" i="5"/>
  <c r="B12" i="11"/>
  <c r="B11" i="11"/>
  <c r="B10" i="11"/>
  <c r="B7" i="11"/>
  <c r="B6" i="11"/>
  <c r="I14" i="6" a="1"/>
  <c r="F5" i="6" a="1"/>
  <c r="F15" i="6" a="1"/>
  <c r="I15" i="6" a="1"/>
  <c r="G8" i="6" a="1"/>
  <c r="H8" i="6" a="1"/>
  <c r="H11" i="6" a="1"/>
  <c r="D18" i="6" a="1"/>
  <c r="I8" i="6" a="1"/>
  <c r="G9" i="6" a="1"/>
  <c r="D16" i="6" a="1"/>
  <c r="G18" i="6" a="1"/>
  <c r="F14" i="6" a="1"/>
  <c r="H15" i="6" a="1"/>
  <c r="I7" i="6" a="1"/>
  <c r="E5" i="6" a="1"/>
  <c r="F6" i="6" a="1"/>
  <c r="F19" i="6" a="1"/>
  <c r="D13" i="6" a="1"/>
  <c r="G17" i="6" a="1"/>
  <c r="H19" i="6" a="1"/>
  <c r="D11" i="6" a="1"/>
  <c r="D17" i="6" a="1"/>
  <c r="I6" i="6" a="1"/>
  <c r="H19" i="6" l="1"/>
  <c r="G18" i="6"/>
  <c r="F19" i="6"/>
  <c r="D18" i="6"/>
  <c r="G17" i="6"/>
  <c r="D17" i="6"/>
  <c r="H15" i="6"/>
  <c r="I15" i="6"/>
  <c r="F15" i="6"/>
  <c r="D16" i="6"/>
  <c r="F14" i="6"/>
  <c r="I14" i="6"/>
  <c r="H11" i="6"/>
  <c r="D11" i="6"/>
  <c r="E5" i="6"/>
  <c r="F5" i="6"/>
  <c r="F6" i="6"/>
  <c r="I6" i="6"/>
  <c r="I7" i="6"/>
  <c r="G8" i="6"/>
  <c r="H8" i="6"/>
  <c r="I8" i="6"/>
  <c r="G9" i="6"/>
  <c r="D13" i="6"/>
  <c r="D19" i="6" a="1"/>
  <c r="E24" i="6" a="1"/>
  <c r="E30" i="6" a="1"/>
  <c r="F27" i="6" a="1"/>
  <c r="G21" i="6" a="1"/>
  <c r="E21" i="6" a="1"/>
  <c r="G31" i="6" a="1"/>
  <c r="D31" i="6" a="1"/>
  <c r="E26" i="6" a="1"/>
  <c r="F7" i="6" a="1"/>
  <c r="G19" i="6" a="1"/>
  <c r="I19" i="6" a="1"/>
  <c r="I17" i="6" a="1"/>
  <c r="E15" i="6" a="1"/>
  <c r="I12" i="6" a="1"/>
  <c r="F16" i="6" a="1"/>
  <c r="G5" i="6" a="1"/>
  <c r="F30" i="6" a="1"/>
  <c r="E23" i="6" a="1"/>
  <c r="F32" i="6" a="1"/>
  <c r="G23" i="6" a="1"/>
  <c r="E18" i="6" a="1"/>
  <c r="G25" i="6" a="1"/>
  <c r="I25" i="6" a="1"/>
  <c r="F31" i="6" a="1"/>
  <c r="D5" i="6" a="1"/>
  <c r="H7" i="6" a="1"/>
  <c r="E25" i="6" a="1"/>
  <c r="G32" i="6" a="1"/>
  <c r="D26" i="6" a="1"/>
  <c r="E13" i="6" a="1"/>
  <c r="E16" i="6" a="1"/>
  <c r="I20" i="6" a="1"/>
  <c r="H23" i="6" a="1"/>
  <c r="G28" i="6" a="1"/>
  <c r="H29" i="6" a="1"/>
  <c r="D28" i="6" a="1"/>
  <c r="I32" i="6" a="1"/>
  <c r="G11" i="6" a="1"/>
  <c r="E11" i="6" a="1"/>
  <c r="E12" i="6" a="1"/>
  <c r="G16" i="6" a="1"/>
  <c r="G15" i="6" a="1"/>
  <c r="E31" i="6" a="1"/>
  <c r="D24" i="6" a="1"/>
  <c r="E20" i="6" a="1"/>
  <c r="I23" i="6" a="1"/>
  <c r="I16" i="6" a="1"/>
  <c r="G14" i="6" a="1"/>
  <c r="H12" i="6" a="1"/>
  <c r="E32" i="6" a="1"/>
  <c r="I28" i="6" a="1"/>
  <c r="F11" i="6" a="1"/>
  <c r="I11" i="6" a="1"/>
  <c r="I26" i="6" a="1"/>
  <c r="D14" i="6" a="1"/>
  <c r="F28" i="6" a="1"/>
  <c r="H5" i="6" a="1"/>
  <c r="E17" i="6" a="1"/>
  <c r="F18" i="6" a="1"/>
  <c r="E9" i="6" a="1"/>
  <c r="E19" i="6" a="1"/>
  <c r="I5" i="6" a="1"/>
  <c r="E8" i="6" a="1"/>
  <c r="G26" i="6" a="1"/>
  <c r="G24" i="6" a="1"/>
  <c r="D21" i="6" a="1"/>
  <c r="H22" i="6" a="1"/>
  <c r="H20" i="6" a="1"/>
  <c r="F22" i="6" a="1"/>
  <c r="E28" i="6" a="1"/>
  <c r="F21" i="6" a="1"/>
  <c r="F24" i="6" a="1"/>
  <c r="H24" i="6" a="1"/>
  <c r="D23" i="6" a="1"/>
  <c r="D20" i="6" a="1"/>
  <c r="D8" i="6" a="1"/>
  <c r="G6" i="6" a="1"/>
  <c r="D6" i="6" a="1"/>
  <c r="G13" i="6" a="1"/>
  <c r="H10" i="6" a="1"/>
  <c r="F17" i="6" a="1"/>
  <c r="G27" i="6" a="1"/>
  <c r="E22" i="6" a="1"/>
  <c r="I21" i="6" a="1"/>
  <c r="F25" i="6" a="1"/>
  <c r="I30" i="6" a="1"/>
  <c r="I18" i="6" a="1"/>
  <c r="G7" i="6" a="1"/>
  <c r="H25" i="6" a="1"/>
  <c r="G20" i="6" a="1"/>
  <c r="I24" i="6" a="1"/>
  <c r="E6" i="6" a="1"/>
  <c r="I27" i="6" a="1"/>
  <c r="H13" i="6" a="1"/>
  <c r="E7" i="6" a="1"/>
  <c r="H18" i="6" a="1"/>
  <c r="E27" i="6" a="1"/>
  <c r="H28" i="6" a="1"/>
  <c r="H14" i="6" a="1"/>
  <c r="E14" i="6" a="1"/>
  <c r="F9" i="6" a="1"/>
  <c r="F29" i="6" a="1"/>
  <c r="I31" i="6" a="1"/>
  <c r="D32" i="6" a="1"/>
  <c r="F23" i="6" a="1"/>
  <c r="I22" i="6" a="1"/>
  <c r="H26" i="6" a="1"/>
  <c r="H27" i="6" a="1"/>
  <c r="H32" i="6" a="1"/>
  <c r="F20" i="6" a="1"/>
  <c r="D25" i="6" a="1"/>
  <c r="G30" i="6" a="1"/>
  <c r="D29" i="6" a="1"/>
  <c r="E29" i="6" a="1"/>
  <c r="D15" i="6" a="1"/>
  <c r="F13" i="6" a="1"/>
  <c r="I10" i="6" a="1"/>
  <c r="E10" i="6" a="1"/>
  <c r="I9" i="6" a="1"/>
  <c r="G29" i="6" a="1"/>
  <c r="D22" i="6" a="1"/>
  <c r="G22" i="6" a="1"/>
  <c r="H30" i="6" a="1"/>
  <c r="H9" i="6" a="1"/>
  <c r="H17" i="6" a="1"/>
  <c r="D7" i="6" a="1"/>
  <c r="H16" i="6" a="1"/>
  <c r="H31" i="6" a="1"/>
  <c r="D30" i="6" a="1"/>
  <c r="F26" i="6" a="1"/>
  <c r="F8" i="6" a="1"/>
  <c r="D9" i="6" a="1"/>
  <c r="H6" i="6" a="1"/>
  <c r="I29" i="6" a="1"/>
  <c r="D27" i="6" a="1"/>
  <c r="H21" i="6" a="1"/>
  <c r="I13" i="6" a="1"/>
  <c r="I13" i="6" l="1"/>
  <c r="H21" i="6"/>
  <c r="D27" i="6"/>
  <c r="I29" i="6"/>
  <c r="H6" i="6"/>
  <c r="D9" i="6"/>
  <c r="F8" i="6"/>
  <c r="F26" i="6"/>
  <c r="D30" i="6"/>
  <c r="H31" i="6"/>
  <c r="H16" i="6"/>
  <c r="D7" i="6"/>
  <c r="H17" i="6"/>
  <c r="H9" i="6"/>
  <c r="H30" i="6"/>
  <c r="G22" i="6"/>
  <c r="D22" i="6"/>
  <c r="G29" i="6"/>
  <c r="I9" i="6"/>
  <c r="F13" i="6"/>
  <c r="D15" i="6"/>
  <c r="E29" i="6"/>
  <c r="D29" i="6"/>
  <c r="G30" i="6"/>
  <c r="D25" i="6"/>
  <c r="F20" i="6"/>
  <c r="H32" i="6"/>
  <c r="H27" i="6"/>
  <c r="H26" i="6"/>
  <c r="I22" i="6"/>
  <c r="F23" i="6"/>
  <c r="D32" i="6"/>
  <c r="I31" i="6"/>
  <c r="F29" i="6"/>
  <c r="F9" i="6"/>
  <c r="E14" i="6"/>
  <c r="H14" i="6"/>
  <c r="H28" i="6"/>
  <c r="E27" i="6"/>
  <c r="H18" i="6"/>
  <c r="E7" i="6"/>
  <c r="H13" i="6"/>
  <c r="I27" i="6"/>
  <c r="E6" i="6"/>
  <c r="I24" i="6"/>
  <c r="G20" i="6"/>
  <c r="H25" i="6"/>
  <c r="G7" i="6"/>
  <c r="I18" i="6"/>
  <c r="I30" i="6"/>
  <c r="F25" i="6"/>
  <c r="I21" i="6"/>
  <c r="E22" i="6"/>
  <c r="G27" i="6"/>
  <c r="F17" i="6"/>
  <c r="G13" i="6"/>
  <c r="D6" i="6"/>
  <c r="G6" i="6"/>
  <c r="D8" i="6"/>
  <c r="D20" i="6"/>
  <c r="D23" i="6"/>
  <c r="H24" i="6"/>
  <c r="F24" i="6"/>
  <c r="F21" i="6"/>
  <c r="E28" i="6"/>
  <c r="F22" i="6"/>
  <c r="H20" i="6"/>
  <c r="H22" i="6"/>
  <c r="D21" i="6"/>
  <c r="G24" i="6"/>
  <c r="G26" i="6"/>
  <c r="E8" i="6"/>
  <c r="I5" i="6"/>
  <c r="E19" i="6"/>
  <c r="E9" i="6"/>
  <c r="F18" i="6"/>
  <c r="E17" i="6"/>
  <c r="H5" i="6"/>
  <c r="F28" i="6"/>
  <c r="D14" i="6"/>
  <c r="I26" i="6"/>
  <c r="I11" i="6"/>
  <c r="F11" i="6"/>
  <c r="I28" i="6"/>
  <c r="E32" i="6"/>
  <c r="G14" i="6"/>
  <c r="I16" i="6"/>
  <c r="I23" i="6"/>
  <c r="E20" i="6"/>
  <c r="D24" i="6"/>
  <c r="E31" i="6"/>
  <c r="G15" i="6"/>
  <c r="G16" i="6"/>
  <c r="E11" i="6"/>
  <c r="G11" i="6"/>
  <c r="I32" i="6"/>
  <c r="D28" i="6"/>
  <c r="H29" i="6"/>
  <c r="G28" i="6"/>
  <c r="H23" i="6"/>
  <c r="I20" i="6"/>
  <c r="E16" i="6"/>
  <c r="E13" i="6"/>
  <c r="D26" i="6"/>
  <c r="G32" i="6"/>
  <c r="E25" i="6"/>
  <c r="H7" i="6"/>
  <c r="D5" i="6"/>
  <c r="F31" i="6"/>
  <c r="I25" i="6"/>
  <c r="G25" i="6"/>
  <c r="E18" i="6"/>
  <c r="G23" i="6"/>
  <c r="F32" i="6"/>
  <c r="E23" i="6"/>
  <c r="F30" i="6"/>
  <c r="G5" i="6"/>
  <c r="F16" i="6"/>
  <c r="E15" i="6"/>
  <c r="I17" i="6"/>
  <c r="I19" i="6"/>
  <c r="G19" i="6"/>
  <c r="F7" i="6"/>
  <c r="E26" i="6"/>
  <c r="D31" i="6"/>
  <c r="G31" i="6"/>
  <c r="E21" i="6"/>
  <c r="G21" i="6"/>
  <c r="F27" i="6"/>
  <c r="E30" i="6"/>
  <c r="E24" i="6"/>
  <c r="D19" i="6"/>
  <c r="H12" i="6"/>
  <c r="H10" i="6"/>
  <c r="I12" i="6"/>
  <c r="I10" i="6"/>
  <c r="E10" i="6"/>
  <c r="E12" i="6"/>
  <c r="F10" i="6" a="1"/>
  <c r="D10" i="6" a="1"/>
  <c r="G12" i="6" a="1"/>
  <c r="F12" i="6" a="1"/>
  <c r="D12" i="6" a="1"/>
  <c r="G10" i="6" a="1"/>
  <c r="C7" i="6" l="1"/>
  <c r="C11" i="6"/>
  <c r="C9" i="6"/>
  <c r="C5" i="6"/>
  <c r="G10" i="6"/>
  <c r="D12" i="6"/>
  <c r="F12" i="6"/>
  <c r="G12" i="6"/>
  <c r="D10" i="6"/>
  <c r="F10" i="6"/>
  <c r="C10" i="6" l="1"/>
  <c r="C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<sst xmlns="http://schemas.openxmlformats.org/spreadsheetml/2006/main" count="951" uniqueCount="417">
  <si>
    <t>Badname</t>
  </si>
  <si>
    <t>Name</t>
  </si>
  <si>
    <t>Schwimmbad Allgemein</t>
  </si>
  <si>
    <t>Kontakt Ansprechpartner</t>
  </si>
  <si>
    <t>Badtyp</t>
  </si>
  <si>
    <t>Badfunktion</t>
  </si>
  <si>
    <t>Baujahr des Gebäudes</t>
  </si>
  <si>
    <t>Dach</t>
  </si>
  <si>
    <t>Gebäudehülle - Allgemein</t>
  </si>
  <si>
    <t>1. Schicht</t>
  </si>
  <si>
    <t>Gebäudehülle - Außenwand (Bitte Schichten von Innen nach Außen angeben)</t>
  </si>
  <si>
    <t>Material</t>
  </si>
  <si>
    <t>2. Schicht</t>
  </si>
  <si>
    <t>3. Schicht</t>
  </si>
  <si>
    <t>4. Schicht</t>
  </si>
  <si>
    <t>5. Schicht</t>
  </si>
  <si>
    <t>Gebäudehülle - Bodenplatte (Bitte Schichten von Innen nach Außen angeben)</t>
  </si>
  <si>
    <t>Gebäudehülle - Dach</t>
  </si>
  <si>
    <t>Auswahl</t>
  </si>
  <si>
    <t>Dachkonstruktion</t>
  </si>
  <si>
    <t>Gebäudehülle - Fenster</t>
  </si>
  <si>
    <t>Heizkessel</t>
  </si>
  <si>
    <t>Blockheizkraftwerk</t>
  </si>
  <si>
    <t>Fernwärmeheizung</t>
  </si>
  <si>
    <t>Wärmepumpe</t>
  </si>
  <si>
    <t>Solarthermie-Anlage</t>
  </si>
  <si>
    <t>Photovoltaik-Anlage</t>
  </si>
  <si>
    <t>Sonstige</t>
  </si>
  <si>
    <t>Erzeuger und Energieträger: Vorhandene Anlagentechnik zur Wärme- und 
Stromerzeugung</t>
  </si>
  <si>
    <t>Vorhanden?</t>
  </si>
  <si>
    <t>Energieträger</t>
  </si>
  <si>
    <t>Wärmebereitstellung</t>
  </si>
  <si>
    <t>Heizkörper</t>
  </si>
  <si>
    <t>Art der Wärmebereitstellung für die Schwimmhalle</t>
  </si>
  <si>
    <t>Abschluss der Umfrage</t>
  </si>
  <si>
    <t>Sonstige Kommentare</t>
  </si>
  <si>
    <t>Nettogrundfläche des Gebäudes (über alle Etagen) [m²]</t>
  </si>
  <si>
    <t>Dachtyp/-form</t>
  </si>
  <si>
    <t>U-Werte der jeweiligen Bauteile [W/(m²K)]</t>
  </si>
  <si>
    <t>Art der Wärmebereitstellung in sonstigen Zonen</t>
  </si>
  <si>
    <t>Fenster</t>
  </si>
  <si>
    <t>Envelope Surfaces of Zones in an Example Swimming Pool</t>
  </si>
  <si>
    <t>Zone number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</si>
  <si>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</si>
  <si>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</si>
  <si>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</si>
  <si>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</si>
  <si>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</si>
  <si>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</si>
  <si>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</si>
  <si>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</si>
  <si>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designation in german (english)</t>
  </si>
  <si>
    <t>Eingangsbereich
(Entrance)</t>
  </si>
  <si>
    <t>Umkleiden
(Changing rooms)</t>
  </si>
  <si>
    <t>Duschen und Sanitärräume
(Showers and sanitary rooms)</t>
  </si>
  <si>
    <t>Schwimmhalle
(Swimming hall)</t>
  </si>
  <si>
    <t>Aufsichtsraum
(Supervisory room)</t>
  </si>
  <si>
    <t>Saunabereich
(Sauna area)</t>
  </si>
  <si>
    <t>Fitness
(Fitness)</t>
  </si>
  <si>
    <t>Technikraum
(Technical room)</t>
  </si>
  <si>
    <t xml:space="preserve">Outer walls and cardinal directions of them, including transparent elements [m²]
</t>
  </si>
  <si>
    <t>N</t>
  </si>
  <si>
    <t>E</t>
  </si>
  <si>
    <t>S</t>
  </si>
  <si>
    <t>W</t>
  </si>
  <si>
    <t>Transparent elements in outer walls in each cardinal direction [m²]</t>
  </si>
  <si>
    <t>Roof (upper building closure, including horizontal transparent elements) [m²]</t>
  </si>
  <si>
    <t>Ground floor (lower building closure) with earth contact [m²]</t>
  </si>
  <si>
    <t>Inner walls as a sum (Shared inner walls of two zones are fully accounted for both)[m²]</t>
  </si>
  <si>
    <t>Ceiling (Inner Ceilings)[m²]</t>
  </si>
  <si>
    <t>Floor (Inner Floors without earth contact)[m²]</t>
  </si>
  <si>
    <t>Total area of zone (including water area) [m²]</t>
  </si>
  <si>
    <t>Air volume [m³]</t>
  </si>
  <si>
    <t>Pool abbreviation</t>
  </si>
  <si>
    <t>SUM</t>
  </si>
  <si>
    <t>SB</t>
  </si>
  <si>
    <t>MZB</t>
  </si>
  <si>
    <t>KB</t>
  </si>
  <si>
    <t>NSB</t>
  </si>
  <si>
    <t>SPB</t>
  </si>
  <si>
    <t>FB1</t>
  </si>
  <si>
    <t>Pool designation in german (english)</t>
  </si>
  <si>
    <t>Sum of pools</t>
  </si>
  <si>
    <t>[m²]</t>
  </si>
  <si>
    <t>[m]</t>
  </si>
  <si>
    <t>Water volume</t>
  </si>
  <si>
    <t>[m³]</t>
  </si>
  <si>
    <t>Perimeter pool</t>
  </si>
  <si>
    <r>
      <t xml:space="preserve">Pool floor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</si>
  <si>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floor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</si>
  <si>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</t>
    </r>
    <r>
      <rPr>
        <sz val="11"/>
        <color indexed="56"/>
        <rFont val="Century Gothic"/>
        <family val="2"/>
      </rPr>
      <t xml:space="preserve"> earth contact</t>
    </r>
  </si>
  <si>
    <r>
      <t xml:space="preserve">Pool wall </t>
    </r>
    <r>
      <rPr>
        <u/>
        <sz val="11"/>
        <color indexed="56"/>
        <rFont val="Century Gothic"/>
        <family val="2"/>
      </rPr>
      <t>without</t>
    </r>
    <r>
      <rPr>
        <sz val="11"/>
        <color indexed="56"/>
        <rFont val="Century Gothic"/>
        <family val="2"/>
      </rPr>
      <t xml:space="preserve"> earth contact</t>
    </r>
  </si>
  <si>
    <t>Pool temperature</t>
  </si>
  <si>
    <t>[K]</t>
  </si>
  <si>
    <t>Filter rinses per week</t>
  </si>
  <si>
    <t>[per week]</t>
  </si>
  <si>
    <t>Filter type</t>
  </si>
  <si>
    <t>string</t>
  </si>
  <si>
    <t>Filter combination</t>
  </si>
  <si>
    <t>Water type</t>
  </si>
  <si>
    <t>Heat recovery rinsing wastewater</t>
  </si>
  <si>
    <t xml:space="preserve">boolean </t>
  </si>
  <si>
    <t>Heat recovery rate rinsing wastewater</t>
  </si>
  <si>
    <t>Wastewater treatment</t>
  </si>
  <si>
    <t>boolean</t>
  </si>
  <si>
    <t>Wastewater treatment rate</t>
  </si>
  <si>
    <t>float</t>
  </si>
  <si>
    <t>Night setback</t>
  </si>
  <si>
    <t>Volume flow wastewater treatment night</t>
  </si>
  <si>
    <t>Visitor number per hour</t>
  </si>
  <si>
    <t>[per hour]</t>
  </si>
  <si>
    <t>Pool covering outside operating hours</t>
  </si>
  <si>
    <t>Operation of artificial waves</t>
  </si>
  <si>
    <t>Wave height</t>
  </si>
  <si>
    <t>Wave width</t>
  </si>
  <si>
    <t>Interval wave operation</t>
  </si>
  <si>
    <t>[sec]</t>
  </si>
  <si>
    <t>Share of wave operation</t>
  </si>
  <si>
    <t>[%]</t>
  </si>
  <si>
    <t>Construction of pool wall</t>
  </si>
  <si>
    <t xml:space="preserve">string </t>
  </si>
  <si>
    <t>Building Envelope Structures in Swimming Pools</t>
  </si>
  <si>
    <t>name</t>
  </si>
  <si>
    <t>g-value</t>
  </si>
  <si>
    <t>a_conv</t>
  </si>
  <si>
    <t>thickness</t>
  </si>
  <si>
    <t>material_id</t>
  </si>
  <si>
    <t>density</t>
  </si>
  <si>
    <t>[cm]</t>
  </si>
  <si>
    <t>[W/mK]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</si>
  <si>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</si>
  <si>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</si>
  <si>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OuterWall</t>
  </si>
  <si>
    <t>2497c138-3a43-11e7-9e0f-2cd444b2e704</t>
  </si>
  <si>
    <t>InnerWall</t>
  </si>
  <si>
    <t>27068cc0-3a43-11e7-bc9e-2cd444b2e704</t>
  </si>
  <si>
    <t>35d01e70-3a43-11e7-a6cf-2cd444b2e704</t>
  </si>
  <si>
    <t>Rooftop</t>
  </si>
  <si>
    <t>6c217f5c-3a43-11e7-8fc5-2cd444b2e704</t>
  </si>
  <si>
    <t>GroundFloor</t>
  </si>
  <si>
    <t>6755e6e6-3a43-11e7-adad-2cd444b2e704</t>
  </si>
  <si>
    <t>2603ea80-3a43-11e7-882b-2cd444b2e704</t>
  </si>
  <si>
    <t>Floor</t>
  </si>
  <si>
    <t>Ceiling</t>
  </si>
  <si>
    <t>Window</t>
  </si>
  <si>
    <t>0abbb1a2-83ff-11e6-946a-2cd444b2e704</t>
  </si>
  <si>
    <t>Water area</t>
  </si>
  <si>
    <t>Schwimmhalle Brand</t>
  </si>
  <si>
    <t>Hallenbad</t>
  </si>
  <si>
    <t>Sportbad</t>
  </si>
  <si>
    <t>Nein</t>
  </si>
  <si>
    <t>Flachdach</t>
  </si>
  <si>
    <t>Ja</t>
  </si>
  <si>
    <t>Plytje Hallenbad Leer</t>
  </si>
  <si>
    <t>Biogas / biogenes Flüssiggas</t>
  </si>
  <si>
    <t xml:space="preserve">Eingangsbereich mit Heizkörpern, sonst alles Lüftung </t>
  </si>
  <si>
    <t>Gesamtvorlauftemperatur 80 °C, Vorlauf Becken 55°C, maximale Beckeneinlasstemperatur 45°C</t>
  </si>
  <si>
    <t>Open quick filter</t>
  </si>
  <si>
    <t>false</t>
  </si>
  <si>
    <t>Reinforced concrete</t>
  </si>
  <si>
    <t>Closed sorption filter</t>
  </si>
  <si>
    <t>Weitere Informationen</t>
  </si>
  <si>
    <t>Nutzungsart</t>
  </si>
  <si>
    <t>Gebäudezonen: Schwimmhalle</t>
  </si>
  <si>
    <t>Gebäudezonen: Umkleiden</t>
  </si>
  <si>
    <t>Gebäudezonen: Sanitär und Duschen</t>
  </si>
  <si>
    <t>Gebäudezonen: Eingangshalle</t>
  </si>
  <si>
    <t>Gebäudezonen: Aufsichtsraum</t>
  </si>
  <si>
    <t>Gebäudezonen: Technikraum</t>
  </si>
  <si>
    <t>Gebäudezonen: Saunabereich</t>
  </si>
  <si>
    <t>Gebäudezonen: Fitness</t>
  </si>
  <si>
    <t>Schwimmbecken 1</t>
  </si>
  <si>
    <t>Schwimmbecken 2</t>
  </si>
  <si>
    <t>Schwimmbecken 3</t>
  </si>
  <si>
    <t>Schwimmbecken 4</t>
  </si>
  <si>
    <t>Schwimmbecken 5</t>
  </si>
  <si>
    <t>Gebäudehülle: Baukonstruktion</t>
  </si>
  <si>
    <t>E-Mail 
Adresse</t>
  </si>
  <si>
    <t>Zonen-
fläche
[m²]</t>
  </si>
  <si>
    <t>Luft-
volumen
[m³]</t>
  </si>
  <si>
    <t>Außenwandflächen 
(inklusive Fenster) [m²]</t>
  </si>
  <si>
    <t>Transparente Flächen in Außenwand [m²]</t>
  </si>
  <si>
    <t>Dachfläche [m²]</t>
  </si>
  <si>
    <t>Deckenfläche 
(ohne Dach)
[m²]</t>
  </si>
  <si>
    <t>Bodenfläche 
mit Erd-
kontakt [m²]</t>
  </si>
  <si>
    <t>Bodenfläche
ohne Erd-
kontakt [m²]</t>
  </si>
  <si>
    <t>Innenwandflächen 
(geteilte Flächen werden 
jeder Zone vollständig
angerechnet) [m²]</t>
  </si>
  <si>
    <t>Beckentyp</t>
  </si>
  <si>
    <t>Wasser-
fläche
[m²]</t>
  </si>
  <si>
    <t>Ø Becken-
tiefe [m]</t>
  </si>
  <si>
    <t>Becken-
umfang
[m]</t>
  </si>
  <si>
    <t>Wasser-
temperatur
[K]</t>
  </si>
  <si>
    <t>Boden-
fläche mit
Erdkontakt 
[m²]</t>
  </si>
  <si>
    <t>Wand-
fläche mit
Erdkontakt
[m²]</t>
  </si>
  <si>
    <t>Filter-
spülungen 
pro Woche</t>
  </si>
  <si>
    <t>Filtertyp</t>
  </si>
  <si>
    <t>Filter-
kombi-
nation</t>
  </si>
  <si>
    <t>Wärmerück-
gewinnung
Spülab-
wasser</t>
  </si>
  <si>
    <t>Rückge-
winnungs-
grad</t>
  </si>
  <si>
    <t>Abwasser-
aufberei-
tung</t>
  </si>
  <si>
    <t>Aufberei-
tungsgrad</t>
  </si>
  <si>
    <t>Nachtab-
senkung</t>
  </si>
  <si>
    <t>Aufbereitungs-
volumenstrom
nachts [m³/h]</t>
  </si>
  <si>
    <t>Besucher-
zahl pro 
Stunde</t>
  </si>
  <si>
    <t>Becken-
abdeck-
ung</t>
  </si>
  <si>
    <t>Wellen-
betrieb</t>
  </si>
  <si>
    <t>Wellen-
höhe 
[m]</t>
  </si>
  <si>
    <t>Wellen-
breite 
[m]</t>
  </si>
  <si>
    <t>Intervalle 
Wellen-
betrieb 
[s]</t>
  </si>
  <si>
    <t>Anteil 
Wellen-
betrieb 
[%]</t>
  </si>
  <si>
    <t>Konstruktion 
Beckenwand</t>
  </si>
  <si>
    <t>Wurden Bauteile modernisiert? Wenn ja, bitte Jahr der Modernisierung angeben.</t>
  </si>
  <si>
    <t>Nord</t>
  </si>
  <si>
    <t>Ost</t>
  </si>
  <si>
    <t>Süd</t>
  </si>
  <si>
    <t>West</t>
  </si>
  <si>
    <t>Außen-
wand</t>
  </si>
  <si>
    <t>Boden-
platte</t>
  </si>
  <si>
    <t>Sonstige
Fenster</t>
  </si>
  <si>
    <t>Kommentar 
(Sonstige)</t>
  </si>
  <si>
    <t>Kommentar
(Sonstige)</t>
  </si>
  <si>
    <t>Schichtdicke 
[cm]</t>
  </si>
  <si>
    <t>Einbau-
jahr</t>
  </si>
  <si>
    <t>Kommentar 
(anderer Energieträger)</t>
  </si>
  <si>
    <t>Anlagen-
bezeichnung</t>
  </si>
  <si>
    <t>Energie-
träger</t>
  </si>
  <si>
    <t>Kommentar
(anderer Energieträger)</t>
  </si>
  <si>
    <t>Raumlufttech-
nische Anlage</t>
  </si>
  <si>
    <t>Fußboden-
heizung</t>
  </si>
  <si>
    <t>Generator TEASER Eingabemaske</t>
  </si>
  <si>
    <t>Baujahr Gebäude</t>
  </si>
  <si>
    <t>Mindesteingabegrößen TEASER</t>
  </si>
  <si>
    <t>Wasserfläche Gesamt</t>
  </si>
  <si>
    <t>m²</t>
  </si>
  <si>
    <t>Nettogrundfläche Gebäude</t>
  </si>
  <si>
    <t>Wärmedämmung</t>
  </si>
  <si>
    <t>Schicht-
dicke [cm]</t>
  </si>
  <si>
    <t>Wärme-
dämmung 
Bezeichnung</t>
  </si>
  <si>
    <t>material id</t>
  </si>
  <si>
    <t>density ϱ</t>
  </si>
  <si>
    <t>thermal conduction λ</t>
  </si>
  <si>
    <t>heat capacity c</t>
  </si>
  <si>
    <t>Dichte</t>
  </si>
  <si>
    <t>Wärmeleitfähigkeit</t>
  </si>
  <si>
    <t>spez. Wärmekapazität</t>
  </si>
  <si>
    <t>[kg/m³]</t>
  </si>
  <si>
    <t>Dämmstoffe</t>
  </si>
  <si>
    <t>name teaser database</t>
  </si>
  <si>
    <t>name in table</t>
  </si>
  <si>
    <t>Basalt Fibre</t>
  </si>
  <si>
    <t>EPS</t>
  </si>
  <si>
    <t>XPS</t>
  </si>
  <si>
    <t>Glass Fibre</t>
  </si>
  <si>
    <t>Mineral Wool</t>
  </si>
  <si>
    <t>Polyurethane Foam</t>
  </si>
  <si>
    <t>Polyethylene Foam</t>
  </si>
  <si>
    <t>Slag Wool</t>
  </si>
  <si>
    <t>Rock Wool</t>
  </si>
  <si>
    <t>246bd5f8-3a43-11e7-a2d3-2cd444b2e704</t>
  </si>
  <si>
    <t>basalt_normal_fibre_150</t>
  </si>
  <si>
    <t>XPS_30</t>
  </si>
  <si>
    <t>27e66a1a-3a43-11e7-a6a6-2cd444b2e704</t>
  </si>
  <si>
    <t>glass_fibre_glass_wool_80</t>
  </si>
  <si>
    <t>mineral_wool_040</t>
  </si>
  <si>
    <t>3bb400b0-3a43-11e7-a1ce-2cd444b2e704</t>
  </si>
  <si>
    <t>polyurethane_foam_030</t>
  </si>
  <si>
    <t>3bdb58c6-3a43-11e7-84d0-2cd444b2e704</t>
  </si>
  <si>
    <t>polyethylene_foam_40_1</t>
  </si>
  <si>
    <t>48037df6-3a43-11e7-bd90-2cd444b2e704</t>
  </si>
  <si>
    <t>foam_glass_board_130</t>
  </si>
  <si>
    <t>4ae56bfa-3a43-11e7-8e8c-2cd444b2e704</t>
  </si>
  <si>
    <t>slag_wool_pad_140</t>
  </si>
  <si>
    <t>5258b18a-3a43-11e7-aed5-2cd444b2e704</t>
  </si>
  <si>
    <t>rock_wool_100</t>
  </si>
  <si>
    <t>Mauerwerk</t>
  </si>
  <si>
    <t>Klinker</t>
  </si>
  <si>
    <t>Luftschicht</t>
  </si>
  <si>
    <t>Beton</t>
  </si>
  <si>
    <t>Stahlbeton</t>
  </si>
  <si>
    <t>Fassadenputz</t>
  </si>
  <si>
    <t>Klebemörtel</t>
  </si>
  <si>
    <t>6039dbb0-3a43-11e7-ada9-2cd444b2e704</t>
  </si>
  <si>
    <t>solid_brick_old</t>
  </si>
  <si>
    <t>249f131a-3a43-11e7-b4e6-2cd444b2e704</t>
  </si>
  <si>
    <t>concrete_wz05</t>
  </si>
  <si>
    <t>Außenwand</t>
  </si>
  <si>
    <t>6cb62e70-3a43-11e7-a790-2cd444b2e704</t>
  </si>
  <si>
    <t>air</t>
  </si>
  <si>
    <t>concrete</t>
  </si>
  <si>
    <t>35fd690a-3a43-11e7-8c26-2cd444b2e704</t>
  </si>
  <si>
    <t>mineral_reinforcing_plaster</t>
  </si>
  <si>
    <t>5bebc464-3a43-11e7-b575-2cd444b2e704</t>
  </si>
  <si>
    <t>solid_brick_c</t>
  </si>
  <si>
    <t>64cf5148-3a43-11e7-a187-2cd444b2e704</t>
  </si>
  <si>
    <t>cementplaster</t>
  </si>
  <si>
    <t>Faserplatte</t>
  </si>
  <si>
    <t>4eb565fa-3a43-11e7-a413-2cd444b2e704</t>
  </si>
  <si>
    <t>fibreboard</t>
  </si>
  <si>
    <t>25d281da-3a43-11e7-8191-2cd444b2e704</t>
  </si>
  <si>
    <t>EPS_040_15</t>
  </si>
  <si>
    <t>Aluminium</t>
  </si>
  <si>
    <t>6bd7d77e-3a43-11e7-8488-2cd444b2e704</t>
  </si>
  <si>
    <t>aluminium</t>
  </si>
  <si>
    <t>Gibskartonplatte</t>
  </si>
  <si>
    <t>plasterboard</t>
  </si>
  <si>
    <t>steel_sheet</t>
  </si>
  <si>
    <t>26ea0874-3a43-11e7-9488-2cd444b2e704</t>
  </si>
  <si>
    <t>gypsum</t>
  </si>
  <si>
    <t>Gips</t>
  </si>
  <si>
    <t>Vermiculit</t>
  </si>
  <si>
    <t>5751bba2-3a43-11e7-89db-2cd444b2e704</t>
  </si>
  <si>
    <t>hollow_CMU_Vermiculit_1200</t>
  </si>
  <si>
    <t>Holz/Fachwerk</t>
  </si>
  <si>
    <t>264fb4ec-3a43-11e7-85b8-2cd444b2e704</t>
  </si>
  <si>
    <t>timberframed_mortar</t>
  </si>
  <si>
    <t>Stahlkonstruktion</t>
  </si>
  <si>
    <t>Stahl</t>
  </si>
  <si>
    <t>Foam Glass Board</t>
  </si>
  <si>
    <t>Estrich</t>
  </si>
  <si>
    <t>cement_floating_screed_2_bottom</t>
  </si>
  <si>
    <t>Bodenplatte</t>
  </si>
  <si>
    <t>6de50a06-3a43-11e7-a3c8-2cd444b2e704</t>
  </si>
  <si>
    <t>footstep_sound_insulation</t>
  </si>
  <si>
    <t>Trittschalldämmung</t>
  </si>
  <si>
    <t>Holzbalken mit Isolierung</t>
  </si>
  <si>
    <t>6d473498-3a43-11e7-83d8-2cd444b2e704</t>
  </si>
  <si>
    <t>wooden_beams_with_insulation</t>
  </si>
  <si>
    <t>Eiche</t>
  </si>
  <si>
    <t>25c7fc26-3a43-11e7-a87a-2cd444b2e704</t>
  </si>
  <si>
    <t>oak_radial</t>
  </si>
  <si>
    <t>(Gefälle-)Wärme- 
dämmung des Daches</t>
  </si>
  <si>
    <t>Bezeichnung</t>
  </si>
  <si>
    <t>solar absorption α</t>
  </si>
  <si>
    <t>Absorptionskoeffiezient</t>
  </si>
  <si>
    <t>[-]</t>
  </si>
  <si>
    <t>g value</t>
  </si>
  <si>
    <t>Energiedurchlassgrad</t>
  </si>
  <si>
    <t>0abb8aa3-83ff-11e6-bfa4-2cd444b2e704</t>
  </si>
  <si>
    <t>Glas0_1978Holzfenstereinfach</t>
  </si>
  <si>
    <t>0abbb194-83ff-11e6-a326-2cd444b2e704</t>
  </si>
  <si>
    <t>Glas0_1978Holzfensterzweifach</t>
  </si>
  <si>
    <t>0abbb195-83ff-11e6-9ec6-2cd444b2e704</t>
  </si>
  <si>
    <t>Glas0_1978KunststofffensterIsolierverglasung</t>
  </si>
  <si>
    <t>0abbb196-83ff-11e6-8079-2cd444b2e704</t>
  </si>
  <si>
    <t>Glas0_1978AluoderStahlfensterIsolierverglasung</t>
  </si>
  <si>
    <t>0abbb197-83ff-11e6-a5ea-2cd444b2e704</t>
  </si>
  <si>
    <t>Glas1979_1983Holzfensterzweifach</t>
  </si>
  <si>
    <t>0abbb198-83ff-11e6-a1b0-2cd444b2e704</t>
  </si>
  <si>
    <t>Glas1979_1983KunststofffensterIsolierverglasung</t>
  </si>
  <si>
    <t>0abbb199-83ff-11e6-96ec-2cd444b2e704</t>
  </si>
  <si>
    <t>Glas1979_1983AluoderStahlfensterIsolierverglasung</t>
  </si>
  <si>
    <t>0abbb19a-83ff-11e6-bace-2cd444b2e704</t>
  </si>
  <si>
    <t>Glas1984_1994Holzfensterzweifach</t>
  </si>
  <si>
    <t>0abbb19b-83ff-11e6-95f9-2cd444b2e704</t>
  </si>
  <si>
    <t>Glas1984_1994KunststofffensterIsolierverglasung</t>
  </si>
  <si>
    <t>0abbb19c-83ff-11e6-a925-2cd444b2e704</t>
  </si>
  <si>
    <t>Glas1984_1994AluoderStahlfensterIsolierverglasung</t>
  </si>
  <si>
    <t>0abbb19d-83ff-11e6-b8bb-2cd444b2e704</t>
  </si>
  <si>
    <t>Glas1995_2015Holzfensterzweifach</t>
  </si>
  <si>
    <t>0abbb19e-83ff-11e6-968a-2cd444b2e704</t>
  </si>
  <si>
    <t>Glas1995_2015KunststofffensterIsolierverglasung</t>
  </si>
  <si>
    <t>36eb3906-855e-11e6-a498-2cd444b2e704</t>
  </si>
  <si>
    <t>Glas1995_2015EnEV</t>
  </si>
  <si>
    <t>0abbb1a0-83ff-11e6-9986-2cd444b2e704</t>
  </si>
  <si>
    <t>Glas1995_2015AluoderStahlfensterIsolierverglasung</t>
  </si>
  <si>
    <t>Glas1995_2015Waermeschutzverglasungdreifach</t>
  </si>
  <si>
    <t>&lt; 1978,  Holz (einfach verglast)</t>
  </si>
  <si>
    <t>&lt; 1978, Holz (zweifach verglast)</t>
  </si>
  <si>
    <t>1979 - 1983, Holz</t>
  </si>
  <si>
    <t>1984 - 1994, Holz</t>
  </si>
  <si>
    <t>1995 - 2015, Holz</t>
  </si>
  <si>
    <t>&lt; 1978, Kunststoff</t>
  </si>
  <si>
    <t>&lt; 1978,  Alu/Stahl</t>
  </si>
  <si>
    <t>1979 - 1983, Kunststoff</t>
  </si>
  <si>
    <t>1984 - 1994, Kunststoff</t>
  </si>
  <si>
    <t>1995 - 2015, Kunststoff</t>
  </si>
  <si>
    <t>1979 - 1983, Alu/Stahl</t>
  </si>
  <si>
    <t>1995 - 2015, Alu/Stahl</t>
  </si>
  <si>
    <t>1984 - 1994, Alu/Stahl</t>
  </si>
  <si>
    <t>1995 - 2015, Dreifachverglastes Wärmeschutzfenster</t>
  </si>
  <si>
    <t>1995 - 2015, Fenster nach EnEV</t>
  </si>
  <si>
    <t>Wasser-
volumen
[m³]</t>
  </si>
  <si>
    <t>layer
(from inside
to outside)</t>
  </si>
  <si>
    <t>thermal 
conductivity</t>
  </si>
  <si>
    <t>heat
capacity</t>
  </si>
  <si>
    <t>Fensterjahrgang 
und Material</t>
  </si>
  <si>
    <t>AUSWAHL Schwimmbad:</t>
  </si>
  <si>
    <t>material name</t>
  </si>
  <si>
    <t>material designation</t>
  </si>
  <si>
    <t>Holzbalken mit Dämmung</t>
  </si>
  <si>
    <t>2f36c3b6-3a43-11e7-9a7e-2cd444b2e704</t>
  </si>
  <si>
    <t>gravel_single_granular</t>
  </si>
  <si>
    <t>Kies</t>
  </si>
  <si>
    <t>Gibs</t>
  </si>
  <si>
    <t>Testbad Hintertupfingen</t>
  </si>
  <si>
    <t>Erdgas / fossiles Flüssiggas</t>
  </si>
  <si>
    <t>Testdaten</t>
  </si>
  <si>
    <t>Hallenbad Wandsbek</t>
  </si>
  <si>
    <t>Quartz gravel filter</t>
  </si>
  <si>
    <t>Open suction filter</t>
  </si>
  <si>
    <t>Sonnenschutz für Schwimmhalle? 
Wenn ja, bitte näher spezifizieren.</t>
  </si>
  <si>
    <t>Hallenbad Meerbusch</t>
  </si>
  <si>
    <t>Average pool depth</t>
  </si>
  <si>
    <t>RLT Wärme-rückgewinnungsgrad</t>
  </si>
  <si>
    <t>true</t>
  </si>
  <si>
    <t>Stainless steel</t>
  </si>
  <si>
    <t>without ozone</t>
  </si>
  <si>
    <t>int</t>
  </si>
  <si>
    <t>Druck-verlust Wärme-tauscher
[Pa]</t>
  </si>
  <si>
    <t>Pressure loss heat exchanger</t>
  </si>
  <si>
    <t>Swimmer pool</t>
  </si>
  <si>
    <t>Multipurpose pool</t>
  </si>
  <si>
    <t>Toddler pool</t>
  </si>
  <si>
    <t>Non-swimmer pool</t>
  </si>
  <si>
    <t>Diving pool</t>
  </si>
  <si>
    <t>Freeform pool</t>
  </si>
  <si>
    <t>Additional information for pools within swimming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</si>
</sst>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theme="0" tint="-4.9989318521683403E-2"/>
      <name val="Century Gothic"/>
      <family val="2"/>
    </font>
    <font>
      <sz val="11"/>
      <color rgb="FF000000"/>
      <name val="Century Gothic"/>
      <family val="2"/>
    </font>
    <font>
      <sz val="16"/>
      <color theme="1"/>
      <name val="Calibri"/>
      <family val="2"/>
      <scheme val="minor"/>
    </font>
    <font>
      <u/>
      <sz val="11"/>
      <color indexed="56"/>
      <name val="Century Gothic"/>
      <family val="2"/>
    </font>
    <font>
      <sz val="11"/>
      <color indexed="56"/>
      <name val="Century Gothic"/>
      <family val="2"/>
    </font>
    <font>
      <sz val="16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rgb="FF000000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Border="0"/>
  </cellStyleXfs>
  <cellXfs count="2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2" fillId="2" borderId="13" xfId="0" applyFont="1" applyFill="1" applyBorder="1" applyAlignment="1">
      <alignment horizontal="left" vertical="top"/>
    </xf>
    <xf numFmtId="0" fontId="3" fillId="2" borderId="1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8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164" fontId="6" fillId="0" borderId="28" xfId="0" applyNumberFormat="1" applyFont="1" applyBorder="1" applyAlignment="1">
      <alignment horizontal="center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164" fontId="6" fillId="0" borderId="31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164" fontId="8" fillId="0" borderId="36" xfId="0" applyNumberFormat="1" applyFont="1" applyBorder="1" applyAlignment="1">
      <alignment horizontal="center" vertical="center"/>
    </xf>
    <xf numFmtId="164" fontId="6" fillId="0" borderId="35" xfId="0" applyNumberFormat="1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164" fontId="8" fillId="0" borderId="39" xfId="0" applyNumberFormat="1" applyFont="1" applyBorder="1" applyAlignment="1">
      <alignment horizontal="center" vertical="center"/>
    </xf>
    <xf numFmtId="164" fontId="6" fillId="0" borderId="38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164" fontId="8" fillId="0" borderId="9" xfId="0" applyNumberFormat="1" applyFont="1" applyBorder="1" applyAlignment="1">
      <alignment horizontal="center" vertical="center"/>
    </xf>
    <xf numFmtId="164" fontId="11" fillId="0" borderId="4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8" fillId="0" borderId="23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/>
    </xf>
    <xf numFmtId="1" fontId="11" fillId="0" borderId="42" xfId="0" applyNumberFormat="1" applyFont="1" applyBorder="1" applyAlignment="1">
      <alignment horizontal="center" vertical="center"/>
    </xf>
    <xf numFmtId="0" fontId="16" fillId="0" borderId="0" xfId="1"/>
    <xf numFmtId="0" fontId="17" fillId="0" borderId="0" xfId="1" applyFont="1" applyBorder="1" applyAlignment="1">
      <alignment vertical="top" wrapText="1"/>
    </xf>
    <xf numFmtId="0" fontId="17" fillId="0" borderId="0" xfId="1" applyFont="1" applyBorder="1" applyAlignment="1">
      <alignment horizontal="left" vertical="top" wrapText="1"/>
    </xf>
    <xf numFmtId="0" fontId="17" fillId="0" borderId="1" xfId="1" applyFont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2" fontId="16" fillId="0" borderId="0" xfId="1" applyNumberFormat="1" applyAlignment="1">
      <alignment horizontal="left" vertical="center"/>
    </xf>
    <xf numFmtId="2" fontId="16" fillId="0" borderId="18" xfId="1" applyNumberFormat="1" applyBorder="1" applyAlignment="1">
      <alignment horizontal="left" vertical="center"/>
    </xf>
    <xf numFmtId="2" fontId="16" fillId="0" borderId="0" xfId="1" applyNumberFormat="1" applyBorder="1" applyAlignment="1">
      <alignment horizontal="left" vertical="center"/>
    </xf>
    <xf numFmtId="0" fontId="16" fillId="0" borderId="11" xfId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top" wrapText="1"/>
    </xf>
    <xf numFmtId="0" fontId="19" fillId="3" borderId="8" xfId="0" applyFont="1" applyFill="1" applyBorder="1"/>
    <xf numFmtId="0" fontId="19" fillId="3" borderId="7" xfId="0" applyFont="1" applyFill="1" applyBorder="1"/>
    <xf numFmtId="0" fontId="2" fillId="2" borderId="13" xfId="0" applyFont="1" applyFill="1" applyBorder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" xfId="0" applyBorder="1"/>
    <xf numFmtId="0" fontId="0" fillId="0" borderId="44" xfId="0" applyBorder="1" applyAlignment="1">
      <alignment horizontal="left"/>
    </xf>
    <xf numFmtId="0" fontId="0" fillId="4" borderId="0" xfId="0" applyFill="1" applyAlignment="1">
      <alignment horizontal="left" vertical="top"/>
    </xf>
    <xf numFmtId="0" fontId="2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0" fillId="5" borderId="7" xfId="0" applyFont="1" applyFill="1" applyBorder="1"/>
    <xf numFmtId="0" fontId="20" fillId="5" borderId="7" xfId="0" applyFont="1" applyFill="1" applyBorder="1" applyAlignment="1">
      <alignment horizontal="right"/>
    </xf>
    <xf numFmtId="0" fontId="16" fillId="0" borderId="18" xfId="1" applyBorder="1" applyAlignment="1">
      <alignment horizontal="left" vertical="center"/>
    </xf>
    <xf numFmtId="0" fontId="16" fillId="0" borderId="0" xfId="1" applyBorder="1" applyAlignment="1">
      <alignment horizontal="left" vertical="center"/>
    </xf>
    <xf numFmtId="0" fontId="16" fillId="0" borderId="7" xfId="1" applyBorder="1" applyAlignment="1">
      <alignment horizontal="left"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vertical="top" wrapText="1"/>
    </xf>
    <xf numFmtId="0" fontId="17" fillId="0" borderId="7" xfId="1" applyFont="1" applyBorder="1" applyAlignment="1">
      <alignment horizontal="left" vertical="center" wrapText="1"/>
    </xf>
    <xf numFmtId="0" fontId="16" fillId="0" borderId="38" xfId="1" applyBorder="1" applyAlignment="1">
      <alignment horizontal="left" vertical="center"/>
    </xf>
    <xf numFmtId="0" fontId="0" fillId="0" borderId="45" xfId="0" applyFont="1" applyFill="1" applyBorder="1" applyAlignment="1">
      <alignment horizontal="center"/>
    </xf>
    <xf numFmtId="164" fontId="9" fillId="0" borderId="46" xfId="0" applyNumberFormat="1" applyFont="1" applyBorder="1" applyAlignment="1">
      <alignment horizontal="center" vertical="center" wrapText="1"/>
    </xf>
    <xf numFmtId="164" fontId="6" fillId="0" borderId="33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164" fontId="9" fillId="0" borderId="30" xfId="0" applyNumberFormat="1" applyFont="1" applyBorder="1" applyAlignment="1">
      <alignment horizontal="center" vertical="center" wrapText="1"/>
    </xf>
    <xf numFmtId="0" fontId="6" fillId="0" borderId="46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0" xfId="0" applyBorder="1"/>
    <xf numFmtId="0" fontId="21" fillId="6" borderId="16" xfId="0" applyFont="1" applyFill="1" applyBorder="1"/>
    <xf numFmtId="164" fontId="21" fillId="6" borderId="16" xfId="0" applyNumberFormat="1" applyFont="1" applyFill="1" applyBorder="1"/>
    <xf numFmtId="164" fontId="21" fillId="6" borderId="17" xfId="0" applyNumberFormat="1" applyFont="1" applyFill="1" applyBorder="1"/>
    <xf numFmtId="0" fontId="21" fillId="6" borderId="50" xfId="0" applyFont="1" applyFill="1" applyBorder="1"/>
    <xf numFmtId="164" fontId="21" fillId="6" borderId="50" xfId="0" applyNumberFormat="1" applyFont="1" applyFill="1" applyBorder="1"/>
    <xf numFmtId="164" fontId="21" fillId="6" borderId="2" xfId="0" applyNumberFormat="1" applyFont="1" applyFill="1" applyBorder="1"/>
    <xf numFmtId="0" fontId="21" fillId="6" borderId="4" xfId="0" applyFont="1" applyFill="1" applyBorder="1"/>
    <xf numFmtId="164" fontId="21" fillId="6" borderId="4" xfId="0" applyNumberFormat="1" applyFont="1" applyFill="1" applyBorder="1"/>
    <xf numFmtId="164" fontId="21" fillId="6" borderId="3" xfId="0" applyNumberFormat="1" applyFont="1" applyFill="1" applyBorder="1"/>
    <xf numFmtId="0" fontId="21" fillId="6" borderId="18" xfId="0" applyFont="1" applyFill="1" applyBorder="1"/>
    <xf numFmtId="0" fontId="21" fillId="6" borderId="0" xfId="0" applyFont="1" applyFill="1" applyBorder="1"/>
    <xf numFmtId="0" fontId="21" fillId="6" borderId="1" xfId="0" applyFont="1" applyFill="1" applyBorder="1"/>
    <xf numFmtId="0" fontId="20" fillId="0" borderId="51" xfId="0" applyFont="1" applyBorder="1"/>
    <xf numFmtId="0" fontId="0" fillId="0" borderId="51" xfId="0" applyBorder="1"/>
    <xf numFmtId="0" fontId="20" fillId="0" borderId="10" xfId="0" applyFont="1" applyBorder="1"/>
    <xf numFmtId="0" fontId="0" fillId="0" borderId="11" xfId="0" applyBorder="1"/>
    <xf numFmtId="0" fontId="20" fillId="0" borderId="11" xfId="0" applyFont="1" applyBorder="1"/>
    <xf numFmtId="0" fontId="0" fillId="0" borderId="0" xfId="0" applyBorder="1"/>
    <xf numFmtId="0" fontId="16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7" fillId="0" borderId="1" xfId="1" applyFont="1" applyBorder="1" applyAlignment="1">
      <alignment vertical="top" wrapText="1"/>
    </xf>
    <xf numFmtId="165" fontId="16" fillId="0" borderId="0" xfId="1" applyNumberFormat="1" applyBorder="1" applyAlignment="1">
      <alignment horizontal="left" vertical="center" wrapText="1"/>
    </xf>
    <xf numFmtId="165" fontId="16" fillId="0" borderId="0" xfId="1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6" fillId="0" borderId="7" xfId="1" applyNumberFormat="1" applyBorder="1" applyAlignment="1">
      <alignment horizontal="left" vertical="center"/>
    </xf>
    <xf numFmtId="165" fontId="16" fillId="0" borderId="18" xfId="1" applyNumberFormat="1" applyBorder="1" applyAlignment="1">
      <alignment horizontal="left" vertical="center"/>
    </xf>
    <xf numFmtId="165" fontId="16" fillId="0" borderId="0" xfId="1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16" fillId="0" borderId="11" xfId="1" applyNumberFormat="1" applyBorder="1" applyAlignment="1">
      <alignment horizontal="left" vertical="center"/>
    </xf>
    <xf numFmtId="0" fontId="17" fillId="0" borderId="11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7" borderId="13" xfId="0" applyFont="1" applyFill="1" applyBorder="1" applyAlignment="1">
      <alignment horizontal="left" vertical="top"/>
    </xf>
    <xf numFmtId="0" fontId="2" fillId="7" borderId="14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/>
    </xf>
    <xf numFmtId="0" fontId="2" fillId="10" borderId="13" xfId="0" applyFont="1" applyFill="1" applyBorder="1" applyAlignment="1">
      <alignment horizontal="left" vertical="top" wrapText="1"/>
    </xf>
    <xf numFmtId="0" fontId="2" fillId="10" borderId="14" xfId="0" applyFont="1" applyFill="1" applyBorder="1" applyAlignment="1">
      <alignment horizontal="left" vertical="top" wrapText="1"/>
    </xf>
    <xf numFmtId="0" fontId="3" fillId="10" borderId="15" xfId="0" applyFont="1" applyFill="1" applyBorder="1" applyAlignment="1">
      <alignment horizontal="left" vertical="top"/>
    </xf>
    <xf numFmtId="0" fontId="3" fillId="10" borderId="13" xfId="0" applyFont="1" applyFill="1" applyBorder="1" applyAlignment="1">
      <alignment horizontal="left" vertical="top" wrapText="1"/>
    </xf>
    <xf numFmtId="2" fontId="8" fillId="0" borderId="42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11" fillId="0" borderId="4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center" wrapText="1"/>
    </xf>
    <xf numFmtId="0" fontId="16" fillId="0" borderId="11" xfId="1" applyFill="1" applyBorder="1" applyAlignment="1">
      <alignment horizontal="left" vertical="center"/>
    </xf>
    <xf numFmtId="0" fontId="20" fillId="0" borderId="7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10" borderId="9" xfId="0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10" borderId="10" xfId="0" applyFont="1" applyFill="1" applyBorder="1" applyAlignment="1">
      <alignment horizontal="left" vertical="top" wrapText="1"/>
    </xf>
    <xf numFmtId="0" fontId="1" fillId="10" borderId="11" xfId="0" applyFont="1" applyFill="1" applyBorder="1" applyAlignment="1">
      <alignment horizontal="left" vertical="top" wrapText="1"/>
    </xf>
    <xf numFmtId="0" fontId="0" fillId="10" borderId="12" xfId="0" applyFill="1" applyBorder="1" applyAlignment="1">
      <alignment horizontal="left" vertical="top" wrapText="1"/>
    </xf>
    <xf numFmtId="0" fontId="1" fillId="10" borderId="16" xfId="0" applyFont="1" applyFill="1" applyBorder="1" applyAlignment="1">
      <alignment horizontal="left" vertical="top" wrapText="1"/>
    </xf>
    <xf numFmtId="0" fontId="1" fillId="10" borderId="4" xfId="0" applyFont="1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4" xfId="0" applyFill="1" applyBorder="1" applyAlignment="1">
      <alignment horizontal="left" vertical="top" wrapText="1"/>
    </xf>
    <xf numFmtId="0" fontId="0" fillId="10" borderId="10" xfId="0" applyFill="1" applyBorder="1" applyAlignment="1">
      <alignment horizontal="left" vertical="top" wrapText="1"/>
    </xf>
    <xf numFmtId="0" fontId="0" fillId="10" borderId="11" xfId="0" applyFill="1" applyBorder="1" applyAlignment="1">
      <alignment horizontal="left" vertical="top" wrapText="1"/>
    </xf>
    <xf numFmtId="0" fontId="0" fillId="8" borderId="16" xfId="0" applyFill="1" applyBorder="1" applyAlignment="1">
      <alignment horizontal="left" vertical="top" wrapText="1"/>
    </xf>
    <xf numFmtId="0" fontId="0" fillId="8" borderId="42" xfId="0" applyFill="1" applyBorder="1" applyAlignment="1">
      <alignment horizontal="left" vertical="top" wrapText="1"/>
    </xf>
    <xf numFmtId="0" fontId="0" fillId="8" borderId="17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1" fillId="11" borderId="16" xfId="0" applyFont="1" applyFill="1" applyBorder="1" applyAlignment="1">
      <alignment horizontal="left" vertical="top" wrapText="1"/>
    </xf>
    <xf numFmtId="0" fontId="1" fillId="11" borderId="52" xfId="0" applyFont="1" applyFill="1" applyBorder="1" applyAlignment="1">
      <alignment horizontal="left" vertical="top" wrapText="1"/>
    </xf>
    <xf numFmtId="0" fontId="1" fillId="9" borderId="16" xfId="0" applyFont="1" applyFill="1" applyBorder="1" applyAlignment="1">
      <alignment horizontal="left" vertical="top" wrapText="1"/>
    </xf>
    <xf numFmtId="0" fontId="1" fillId="9" borderId="52" xfId="0" applyFont="1" applyFill="1" applyBorder="1" applyAlignment="1">
      <alignment horizontal="left" vertical="top" wrapText="1"/>
    </xf>
    <xf numFmtId="0" fontId="0" fillId="7" borderId="1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7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8" borderId="43" xfId="0" applyFill="1" applyBorder="1" applyAlignment="1">
      <alignment horizontal="left" vertical="top" wrapText="1"/>
    </xf>
    <xf numFmtId="0" fontId="0" fillId="8" borderId="34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19" fillId="3" borderId="8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9" fillId="3" borderId="20" xfId="0" applyFont="1" applyFill="1" applyBorder="1" applyAlignment="1">
      <alignment horizontal="left"/>
    </xf>
    <xf numFmtId="0" fontId="19" fillId="3" borderId="25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center"/>
    </xf>
    <xf numFmtId="0" fontId="19" fillId="3" borderId="20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left" vertical="center" wrapText="1"/>
    </xf>
    <xf numFmtId="0" fontId="6" fillId="0" borderId="26" xfId="0" applyFont="1" applyFill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6" fillId="0" borderId="0" xfId="1" applyAlignment="1">
      <alignment vertical="top" wrapText="1"/>
    </xf>
  </cellXfs>
  <cellStyles count="2">
    <cellStyle name="Standard" xfId="0" builtinId="0"/>
    <cellStyle name="Standard 2" xfId="1" xr:uid="{00000000-0005-0000-0000-000001000000}"/>
  </cellStyles>
  <dxfs count="7"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A1:C12"/>
  <sheetViews>
    <sheetView workbookViewId="0">
      <selection activeCell="B3" sqref="B3"/>
    </sheetView>
  </sheetViews>
  <sheetFormatPr baseColWidth="10" defaultRowHeight="15" x14ac:dyDescent="0.25"/>
  <cols>
    <col min="1" max="1" width="34.7109375" customWidth="1"/>
    <col min="2" max="2" width="34" customWidth="1"/>
    <col min="3" max="3" width="11.42578125" style="77"/>
  </cols>
  <sheetData>
    <row r="1" spans="1:3" x14ac:dyDescent="0.25">
      <c r="A1" s="156" t="s">
        <v>229</v>
      </c>
      <c r="B1" s="157"/>
    </row>
    <row r="3" spans="1:3" ht="15.75" thickBot="1" x14ac:dyDescent="0.3">
      <c r="A3" s="75" t="s">
        <v>386</v>
      </c>
      <c r="B3" s="88" t="s">
        <v>153</v>
      </c>
    </row>
    <row r="4" spans="1:3" ht="15.75" thickTop="1" x14ac:dyDescent="0.25"/>
    <row r="5" spans="1:3" x14ac:dyDescent="0.25">
      <c r="A5" s="79" t="s">
        <v>231</v>
      </c>
      <c r="B5" s="80"/>
    </row>
    <row r="6" spans="1:3" x14ac:dyDescent="0.25">
      <c r="A6" s="76" t="s">
        <v>232</v>
      </c>
      <c r="B6" s="78">
        <f>VLOOKUP($B$3, Datenbank!$A$4:$LR$100, COLUMN(Datenbank!$DY$2),FALSE)+VLOOKUP($B$3, Datenbank!$A$4:$LR$100, COLUMN(Datenbank!$EY$2),FALSE)+VLOOKUP($B$3, Datenbank!$A$4:$LR$100, COLUMN(Datenbank!$FY$2),FALSE)+VLOOKUP($B$3, Datenbank!$A$4:$LR$100, COLUMN(Datenbank!$GY$2),FALSE)+VLOOKUP($B$3, Datenbank!$A$4:$LR$100, COLUMN(Datenbank!$HY$2),FALSE)</f>
        <v>511.8</v>
      </c>
      <c r="C6" s="77" t="s">
        <v>233</v>
      </c>
    </row>
    <row r="7" spans="1:3" x14ac:dyDescent="0.25">
      <c r="A7" s="76" t="s">
        <v>230</v>
      </c>
      <c r="B7" s="78">
        <f>VLOOKUP($B$3, Datenbank!$A$4:$LR$100, COLUMN(Datenbank!$E$2),FALSE)</f>
        <v>2019</v>
      </c>
    </row>
    <row r="8" spans="1:3" x14ac:dyDescent="0.25">
      <c r="B8" s="78"/>
    </row>
    <row r="9" spans="1:3" x14ac:dyDescent="0.25">
      <c r="A9" s="79" t="s">
        <v>161</v>
      </c>
      <c r="B9" s="80"/>
    </row>
    <row r="10" spans="1:3" x14ac:dyDescent="0.25">
      <c r="A10" s="76" t="s">
        <v>162</v>
      </c>
      <c r="B10" s="78" t="str">
        <f>VLOOKUP($B$3, Datenbank!$A$4:$LR$100, COLUMN(Datenbank!$B$2),FALSE)</f>
        <v>Hallenbad</v>
      </c>
    </row>
    <row r="11" spans="1:3" x14ac:dyDescent="0.25">
      <c r="A11" s="76" t="s">
        <v>5</v>
      </c>
      <c r="B11" s="78" t="str">
        <f>VLOOKUP($B$3, Datenbank!$A$4:$LR$100, COLUMN(Datenbank!$C$2),FALSE)</f>
        <v>Sportbad</v>
      </c>
    </row>
    <row r="12" spans="1:3" x14ac:dyDescent="0.25">
      <c r="A12" s="76" t="s">
        <v>234</v>
      </c>
      <c r="B12">
        <f>VLOOKUP($B$3, Datenbank!$A$4:$LR$100, COLUMN(Datenbank!$D$2),FALSE)</f>
        <v>2570</v>
      </c>
      <c r="C12" s="77" t="s">
        <v>233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Datenbank!$A$4:$A$10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34998626667073579"/>
  </sheetPr>
  <dimension ref="A1:LT100"/>
  <sheetViews>
    <sheetView zoomScale="85" zoomScaleNormal="85" workbookViewId="0">
      <pane xSplit="1" ySplit="3" topLeftCell="DT4" activePane="bottomRight" state="frozen"/>
      <selection pane="topRight" activeCell="B1" sqref="B1"/>
      <selection pane="bottomLeft" activeCell="A4" sqref="A4"/>
      <selection pane="bottomRight" activeCell="EX5" sqref="EX5:EX8"/>
    </sheetView>
  </sheetViews>
  <sheetFormatPr baseColWidth="10" defaultColWidth="11.5703125" defaultRowHeight="15" x14ac:dyDescent="0.25"/>
  <cols>
    <col min="1" max="1" width="22.5703125" style="72" customWidth="1"/>
    <col min="3" max="3" width="12.42578125" bestFit="1" customWidth="1"/>
    <col min="4" max="4" width="20.140625" customWidth="1"/>
    <col min="5" max="5" width="11.85546875" customWidth="1"/>
    <col min="6" max="6" width="14.140625" style="72" customWidth="1"/>
    <col min="7" max="7" width="14.140625" customWidth="1"/>
    <col min="8" max="8" width="9.140625" style="72" customWidth="1"/>
    <col min="9" max="9" width="9.140625" customWidth="1"/>
    <col min="10" max="17" width="5.7109375" customWidth="1"/>
    <col min="18" max="21" width="13.5703125" customWidth="1"/>
    <col min="22" max="22" width="24.5703125" bestFit="1" customWidth="1"/>
    <col min="23" max="23" width="9.140625" style="72" customWidth="1"/>
    <col min="24" max="24" width="9.140625" customWidth="1"/>
    <col min="25" max="32" width="5.7109375" customWidth="1"/>
    <col min="33" max="36" width="13.5703125" customWidth="1"/>
    <col min="37" max="37" width="24.5703125" bestFit="1" customWidth="1"/>
    <col min="38" max="38" width="9.140625" style="72" customWidth="1"/>
    <col min="39" max="39" width="9.140625" customWidth="1"/>
    <col min="40" max="47" width="5.7109375" customWidth="1"/>
    <col min="48" max="51" width="13.5703125" customWidth="1"/>
    <col min="52" max="52" width="24.5703125" bestFit="1" customWidth="1"/>
    <col min="53" max="53" width="9.140625" style="72" customWidth="1"/>
    <col min="54" max="54" width="9.140625" customWidth="1"/>
    <col min="55" max="62" width="5.7109375" customWidth="1"/>
    <col min="63" max="66" width="13.5703125" customWidth="1"/>
    <col min="67" max="67" width="24.5703125" bestFit="1" customWidth="1"/>
    <col min="68" max="68" width="9.140625" style="72" customWidth="1"/>
    <col min="69" max="69" width="9.140625" customWidth="1"/>
    <col min="70" max="77" width="5.7109375" customWidth="1"/>
    <col min="78" max="81" width="13.5703125" customWidth="1"/>
    <col min="82" max="82" width="24.5703125" bestFit="1" customWidth="1"/>
    <col min="83" max="83" width="9.140625" style="72" customWidth="1"/>
    <col min="84" max="84" width="9.140625" customWidth="1"/>
    <col min="85" max="92" width="5.7109375" customWidth="1"/>
    <col min="93" max="96" width="13.5703125" customWidth="1"/>
    <col min="97" max="97" width="24.5703125" bestFit="1" customWidth="1"/>
    <col min="98" max="98" width="9.140625" style="72" customWidth="1"/>
    <col min="99" max="99" width="9.140625" customWidth="1"/>
    <col min="100" max="107" width="5.7109375" customWidth="1"/>
    <col min="108" max="111" width="13.5703125" customWidth="1"/>
    <col min="112" max="112" width="24.5703125" bestFit="1" customWidth="1"/>
    <col min="113" max="113" width="9.140625" style="72" customWidth="1"/>
    <col min="114" max="114" width="9.140625" customWidth="1"/>
    <col min="115" max="122" width="5.7109375" customWidth="1"/>
    <col min="123" max="126" width="13.5703125" customWidth="1"/>
    <col min="127" max="127" width="24.5703125" bestFit="1" customWidth="1"/>
    <col min="128" max="128" width="10.42578125" style="73" customWidth="1"/>
    <col min="129" max="129" width="8.7109375" style="1" bestFit="1" customWidth="1"/>
    <col min="130" max="130" width="10.28515625" style="1" bestFit="1" customWidth="1"/>
    <col min="131" max="131" width="10.28515625" style="1" customWidth="1"/>
    <col min="132" max="132" width="8.42578125" style="1" bestFit="1" customWidth="1"/>
    <col min="133" max="133" width="11.140625" style="1" bestFit="1" customWidth="1"/>
    <col min="134" max="136" width="10.85546875" style="1" bestFit="1" customWidth="1"/>
    <col min="137" max="137" width="8.7109375" style="1" bestFit="1" customWidth="1"/>
    <col min="138" max="138" width="7.5703125" style="1" bestFit="1" customWidth="1"/>
    <col min="139" max="139" width="12.140625" style="1" bestFit="1" customWidth="1"/>
    <col min="140" max="140" width="10.7109375" style="1" bestFit="1" customWidth="1"/>
    <col min="141" max="141" width="10.7109375" style="1" customWidth="1"/>
    <col min="142" max="142" width="10.7109375" style="1" bestFit="1" customWidth="1"/>
    <col min="143" max="143" width="10.28515625" style="1" bestFit="1" customWidth="1"/>
    <col min="144" max="144" width="9.42578125" style="1" bestFit="1" customWidth="1"/>
    <col min="145" max="145" width="14.7109375" style="1" bestFit="1" customWidth="1"/>
    <col min="146" max="146" width="10.28515625" style="1" bestFit="1" customWidth="1"/>
    <col min="147" max="147" width="8.42578125" style="1" bestFit="1" customWidth="1"/>
    <col min="148" max="150" width="8.5703125" style="1" bestFit="1" customWidth="1"/>
    <col min="151" max="151" width="10" style="1" bestFit="1" customWidth="1"/>
    <col min="152" max="152" width="8.5703125" style="1" bestFit="1" customWidth="1"/>
    <col min="153" max="153" width="12.7109375" style="1" bestFit="1" customWidth="1"/>
    <col min="154" max="154" width="10.42578125" style="8" bestFit="1" customWidth="1"/>
    <col min="155" max="155" width="8.7109375" style="1" bestFit="1" customWidth="1"/>
    <col min="156" max="156" width="10.28515625" style="1" bestFit="1" customWidth="1"/>
    <col min="157" max="157" width="10.28515625" style="1" customWidth="1"/>
    <col min="158" max="158" width="8.42578125" style="1" bestFit="1" customWidth="1"/>
    <col min="159" max="159" width="11.140625" style="1" bestFit="1" customWidth="1"/>
    <col min="160" max="162" width="10.85546875" style="1" bestFit="1" customWidth="1"/>
    <col min="163" max="163" width="8.7109375" style="1" bestFit="1" customWidth="1"/>
    <col min="164" max="164" width="7.5703125" style="1" bestFit="1" customWidth="1"/>
    <col min="165" max="165" width="12.140625" style="1" bestFit="1" customWidth="1"/>
    <col min="166" max="166" width="10.7109375" style="1" bestFit="1" customWidth="1"/>
    <col min="167" max="167" width="10.7109375" style="1" customWidth="1"/>
    <col min="168" max="168" width="10.7109375" style="1" bestFit="1" customWidth="1"/>
    <col min="169" max="169" width="10.28515625" style="1" bestFit="1" customWidth="1"/>
    <col min="170" max="170" width="9.42578125" style="1" bestFit="1" customWidth="1"/>
    <col min="171" max="171" width="14.7109375" style="1" bestFit="1" customWidth="1"/>
    <col min="172" max="172" width="10.28515625" style="1" bestFit="1" customWidth="1"/>
    <col min="173" max="173" width="8.42578125" style="1" bestFit="1" customWidth="1"/>
    <col min="174" max="176" width="8.5703125" style="1" bestFit="1" customWidth="1"/>
    <col min="177" max="177" width="10" style="1" bestFit="1" customWidth="1"/>
    <col min="178" max="178" width="8.5703125" style="1" bestFit="1" customWidth="1"/>
    <col min="179" max="179" width="12.7109375" style="1" bestFit="1" customWidth="1"/>
    <col min="180" max="180" width="10.42578125" style="8" bestFit="1" customWidth="1"/>
    <col min="181" max="181" width="8.7109375" style="1" bestFit="1" customWidth="1"/>
    <col min="182" max="182" width="10.28515625" style="1" bestFit="1" customWidth="1"/>
    <col min="183" max="183" width="10.28515625" style="1" customWidth="1"/>
    <col min="184" max="184" width="8.42578125" style="1" bestFit="1" customWidth="1"/>
    <col min="185" max="185" width="11.140625" style="1" bestFit="1" customWidth="1"/>
    <col min="186" max="188" width="10.85546875" style="1" bestFit="1" customWidth="1"/>
    <col min="189" max="189" width="8.7109375" style="1" bestFit="1" customWidth="1"/>
    <col min="190" max="190" width="7.5703125" style="1" bestFit="1" customWidth="1"/>
    <col min="191" max="191" width="12.140625" style="1" bestFit="1" customWidth="1"/>
    <col min="192" max="192" width="10.7109375" style="1" bestFit="1" customWidth="1"/>
    <col min="193" max="193" width="10.7109375" style="1" customWidth="1"/>
    <col min="194" max="194" width="10.7109375" style="1" bestFit="1" customWidth="1"/>
    <col min="195" max="195" width="10.28515625" style="1" bestFit="1" customWidth="1"/>
    <col min="196" max="196" width="9.42578125" style="1" bestFit="1" customWidth="1"/>
    <col min="197" max="197" width="14.7109375" style="1" bestFit="1" customWidth="1"/>
    <col min="198" max="198" width="10.28515625" style="1" bestFit="1" customWidth="1"/>
    <col min="199" max="199" width="8.42578125" style="1" bestFit="1" customWidth="1"/>
    <col min="200" max="202" width="8.5703125" style="1" bestFit="1" customWidth="1"/>
    <col min="203" max="203" width="10" style="1" bestFit="1" customWidth="1"/>
    <col min="204" max="204" width="8.5703125" style="1" bestFit="1" customWidth="1"/>
    <col min="205" max="205" width="12.7109375" style="1" bestFit="1" customWidth="1"/>
    <col min="206" max="206" width="10.42578125" style="8" bestFit="1" customWidth="1"/>
    <col min="207" max="207" width="8.7109375" style="1" bestFit="1" customWidth="1"/>
    <col min="208" max="208" width="10.28515625" style="1" bestFit="1" customWidth="1"/>
    <col min="209" max="209" width="10.28515625" style="1" customWidth="1"/>
    <col min="210" max="210" width="8.42578125" style="1" bestFit="1" customWidth="1"/>
    <col min="211" max="211" width="11.140625" style="1" bestFit="1" customWidth="1"/>
    <col min="212" max="214" width="10.85546875" style="1" bestFit="1" customWidth="1"/>
    <col min="215" max="215" width="8.7109375" style="1" bestFit="1" customWidth="1"/>
    <col min="216" max="216" width="7.5703125" style="1" bestFit="1" customWidth="1"/>
    <col min="217" max="217" width="12.140625" style="1" bestFit="1" customWidth="1"/>
    <col min="218" max="218" width="10.7109375" style="1" bestFit="1" customWidth="1"/>
    <col min="219" max="219" width="10.7109375" style="1" customWidth="1"/>
    <col min="220" max="220" width="10.7109375" style="1" bestFit="1" customWidth="1"/>
    <col min="221" max="221" width="10.28515625" style="1" bestFit="1" customWidth="1"/>
    <col min="222" max="222" width="9.42578125" style="1" bestFit="1" customWidth="1"/>
    <col min="223" max="223" width="14.7109375" style="1" bestFit="1" customWidth="1"/>
    <col min="224" max="224" width="10.28515625" style="1" bestFit="1" customWidth="1"/>
    <col min="225" max="225" width="8.42578125" style="1" bestFit="1" customWidth="1"/>
    <col min="226" max="228" width="8.5703125" style="1" bestFit="1" customWidth="1"/>
    <col min="229" max="229" width="10" style="1" bestFit="1" customWidth="1"/>
    <col min="230" max="230" width="8.5703125" style="1" bestFit="1" customWidth="1"/>
    <col min="231" max="231" width="12.7109375" style="1" bestFit="1" customWidth="1"/>
    <col min="232" max="232" width="10.42578125" style="8" bestFit="1" customWidth="1"/>
    <col min="233" max="233" width="8.7109375" style="1" bestFit="1" customWidth="1"/>
    <col min="234" max="234" width="10.28515625" style="1" bestFit="1" customWidth="1"/>
    <col min="235" max="235" width="10.28515625" style="1" customWidth="1"/>
    <col min="236" max="236" width="8.42578125" style="1" bestFit="1" customWidth="1"/>
    <col min="237" max="237" width="11.140625" style="1" bestFit="1" customWidth="1"/>
    <col min="238" max="240" width="10.85546875" style="1" bestFit="1" customWidth="1"/>
    <col min="241" max="241" width="8.7109375" style="1" bestFit="1" customWidth="1"/>
    <col min="242" max="242" width="7.5703125" style="1" bestFit="1" customWidth="1"/>
    <col min="243" max="243" width="12.140625" style="1" bestFit="1" customWidth="1"/>
    <col min="244" max="244" width="10.7109375" style="1" bestFit="1" customWidth="1"/>
    <col min="245" max="245" width="10.7109375" style="1" customWidth="1"/>
    <col min="246" max="246" width="10.7109375" style="1" bestFit="1" customWidth="1"/>
    <col min="247" max="247" width="10.28515625" style="1" bestFit="1" customWidth="1"/>
    <col min="248" max="248" width="9.42578125" style="1" bestFit="1" customWidth="1"/>
    <col min="249" max="249" width="14.7109375" style="1" bestFit="1" customWidth="1"/>
    <col min="250" max="250" width="10.28515625" style="1" bestFit="1" customWidth="1"/>
    <col min="251" max="251" width="8.42578125" style="1" bestFit="1" customWidth="1"/>
    <col min="252" max="254" width="8.5703125" style="1" bestFit="1" customWidth="1"/>
    <col min="255" max="255" width="10" style="1" bestFit="1" customWidth="1"/>
    <col min="256" max="256" width="8.5703125" style="1" bestFit="1" customWidth="1"/>
    <col min="257" max="257" width="12.7109375" style="1" bestFit="1" customWidth="1"/>
    <col min="258" max="258" width="8" style="72" bestFit="1" customWidth="1"/>
    <col min="259" max="259" width="6" bestFit="1" customWidth="1"/>
    <col min="260" max="260" width="7.85546875" bestFit="1" customWidth="1"/>
    <col min="261" max="261" width="8" bestFit="1" customWidth="1"/>
    <col min="262" max="262" width="9" bestFit="1" customWidth="1"/>
    <col min="263" max="263" width="8" bestFit="1" customWidth="1"/>
    <col min="264" max="264" width="6" bestFit="1" customWidth="1"/>
    <col min="265" max="265" width="7.85546875" bestFit="1" customWidth="1"/>
    <col min="266" max="266" width="8" bestFit="1" customWidth="1"/>
    <col min="267" max="267" width="9" bestFit="1" customWidth="1"/>
    <col min="268" max="268" width="10.28515625" style="72" customWidth="1"/>
    <col min="269" max="277" width="10.28515625" customWidth="1"/>
    <col min="278" max="278" width="12.7109375" style="105" customWidth="1"/>
    <col min="279" max="279" width="10.28515625" style="72" customWidth="1"/>
    <col min="280" max="288" width="10.28515625" customWidth="1"/>
    <col min="289" max="289" width="12.7109375" customWidth="1"/>
    <col min="290" max="290" width="11.5703125" style="72" customWidth="1"/>
    <col min="291" max="294" width="11.5703125" customWidth="1"/>
    <col min="295" max="295" width="29.140625" style="72" customWidth="1"/>
    <col min="296" max="296" width="21.7109375" customWidth="1"/>
    <col min="297" max="297" width="12.42578125" style="72" bestFit="1" customWidth="1"/>
    <col min="298" max="298" width="8.28515625" bestFit="1" customWidth="1"/>
    <col min="299" max="299" width="13.42578125" bestFit="1" customWidth="1"/>
    <col min="300" max="300" width="21.7109375" customWidth="1"/>
    <col min="301" max="301" width="11.7109375" bestFit="1" customWidth="1"/>
    <col min="302" max="302" width="10.7109375" bestFit="1" customWidth="1"/>
    <col min="303" max="303" width="13.28515625" bestFit="1" customWidth="1"/>
    <col min="304" max="304" width="21.7109375" customWidth="1"/>
    <col min="305" max="305" width="12.42578125" bestFit="1" customWidth="1"/>
    <col min="306" max="306" width="8.28515625" bestFit="1" customWidth="1"/>
    <col min="307" max="307" width="12.42578125" bestFit="1" customWidth="1"/>
    <col min="308" max="308" width="8.28515625" bestFit="1" customWidth="1"/>
    <col min="309" max="309" width="12.42578125" bestFit="1" customWidth="1"/>
    <col min="310" max="310" width="8.28515625" bestFit="1" customWidth="1"/>
    <col min="311" max="311" width="12.42578125" bestFit="1" customWidth="1"/>
    <col min="312" max="312" width="8.28515625" bestFit="1" customWidth="1"/>
    <col min="313" max="313" width="12.42578125" bestFit="1" customWidth="1"/>
    <col min="314" max="314" width="12.5703125" bestFit="1" customWidth="1"/>
    <col min="315" max="315" width="8.28515625" bestFit="1" customWidth="1"/>
    <col min="316" max="316" width="8.7109375" bestFit="1" customWidth="1"/>
    <col min="317" max="317" width="22.140625" customWidth="1"/>
    <col min="318" max="318" width="13.140625" style="72" customWidth="1"/>
    <col min="319" max="319" width="13.140625" style="123" customWidth="1"/>
    <col min="320" max="329" width="13.140625" customWidth="1"/>
    <col min="330" max="330" width="61.7109375" style="72" customWidth="1"/>
    <col min="331" max="331" width="11.5703125" style="72"/>
  </cols>
  <sheetData>
    <row r="1" spans="1:332" s="61" customFormat="1" ht="15.75" x14ac:dyDescent="0.25">
      <c r="A1" s="196" t="s">
        <v>2</v>
      </c>
      <c r="B1" s="197"/>
      <c r="C1" s="197"/>
      <c r="D1" s="197"/>
      <c r="E1" s="198"/>
      <c r="F1" s="196" t="s">
        <v>3</v>
      </c>
      <c r="G1" s="198"/>
      <c r="H1" s="196" t="s">
        <v>163</v>
      </c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8"/>
      <c r="W1" s="196" t="s">
        <v>164</v>
      </c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8"/>
      <c r="AL1" s="196" t="s">
        <v>165</v>
      </c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8"/>
      <c r="BA1" s="196" t="s">
        <v>166</v>
      </c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7"/>
      <c r="BO1" s="198"/>
      <c r="BP1" s="196" t="s">
        <v>167</v>
      </c>
      <c r="BQ1" s="197"/>
      <c r="BR1" s="197"/>
      <c r="BS1" s="197"/>
      <c r="BT1" s="197"/>
      <c r="BU1" s="197"/>
      <c r="BV1" s="197"/>
      <c r="BW1" s="197"/>
      <c r="BX1" s="197"/>
      <c r="BY1" s="197"/>
      <c r="BZ1" s="197"/>
      <c r="CA1" s="197"/>
      <c r="CB1" s="197"/>
      <c r="CC1" s="197"/>
      <c r="CD1" s="198"/>
      <c r="CE1" s="196" t="s">
        <v>168</v>
      </c>
      <c r="CF1" s="197"/>
      <c r="CG1" s="197"/>
      <c r="CH1" s="197"/>
      <c r="CI1" s="197"/>
      <c r="CJ1" s="197"/>
      <c r="CK1" s="197"/>
      <c r="CL1" s="197"/>
      <c r="CM1" s="197"/>
      <c r="CN1" s="197"/>
      <c r="CO1" s="197"/>
      <c r="CP1" s="197"/>
      <c r="CQ1" s="197"/>
      <c r="CR1" s="197"/>
      <c r="CS1" s="198"/>
      <c r="CT1" s="196" t="s">
        <v>169</v>
      </c>
      <c r="CU1" s="197"/>
      <c r="CV1" s="197"/>
      <c r="CW1" s="197"/>
      <c r="CX1" s="197"/>
      <c r="CY1" s="197"/>
      <c r="CZ1" s="197"/>
      <c r="DA1" s="197"/>
      <c r="DB1" s="197"/>
      <c r="DC1" s="197"/>
      <c r="DD1" s="197"/>
      <c r="DE1" s="197"/>
      <c r="DF1" s="197"/>
      <c r="DG1" s="197"/>
      <c r="DH1" s="198"/>
      <c r="DI1" s="196" t="s">
        <v>170</v>
      </c>
      <c r="DJ1" s="197"/>
      <c r="DK1" s="197"/>
      <c r="DL1" s="197"/>
      <c r="DM1" s="197"/>
      <c r="DN1" s="197"/>
      <c r="DO1" s="197"/>
      <c r="DP1" s="197"/>
      <c r="DQ1" s="197"/>
      <c r="DR1" s="197"/>
      <c r="DS1" s="197"/>
      <c r="DT1" s="197"/>
      <c r="DU1" s="197"/>
      <c r="DV1" s="197"/>
      <c r="DW1" s="197"/>
      <c r="DX1" s="199" t="s">
        <v>171</v>
      </c>
      <c r="DY1" s="197"/>
      <c r="DZ1" s="197"/>
      <c r="EA1" s="197"/>
      <c r="EB1" s="197"/>
      <c r="EC1" s="197"/>
      <c r="ED1" s="197"/>
      <c r="EE1" s="197"/>
      <c r="EF1" s="197"/>
      <c r="EG1" s="197"/>
      <c r="EH1" s="197"/>
      <c r="EI1" s="197"/>
      <c r="EJ1" s="197"/>
      <c r="EK1" s="197"/>
      <c r="EL1" s="197"/>
      <c r="EM1" s="197"/>
      <c r="EN1" s="197"/>
      <c r="EO1" s="197"/>
      <c r="EP1" s="197"/>
      <c r="EQ1" s="197"/>
      <c r="ER1" s="197"/>
      <c r="ES1" s="197"/>
      <c r="ET1" s="197"/>
      <c r="EU1" s="197"/>
      <c r="EV1" s="197"/>
      <c r="EW1" s="198"/>
      <c r="EX1" s="196" t="s">
        <v>172</v>
      </c>
      <c r="EY1" s="197"/>
      <c r="EZ1" s="197"/>
      <c r="FA1" s="197"/>
      <c r="FB1" s="197"/>
      <c r="FC1" s="197"/>
      <c r="FD1" s="197"/>
      <c r="FE1" s="197"/>
      <c r="FF1" s="197"/>
      <c r="FG1" s="197"/>
      <c r="FH1" s="197"/>
      <c r="FI1" s="197"/>
      <c r="FJ1" s="197"/>
      <c r="FK1" s="197"/>
      <c r="FL1" s="197"/>
      <c r="FM1" s="197"/>
      <c r="FN1" s="197"/>
      <c r="FO1" s="197"/>
      <c r="FP1" s="197"/>
      <c r="FQ1" s="197"/>
      <c r="FR1" s="197"/>
      <c r="FS1" s="197"/>
      <c r="FT1" s="197"/>
      <c r="FU1" s="197"/>
      <c r="FV1" s="197"/>
      <c r="FW1" s="198"/>
      <c r="FX1" s="196" t="s">
        <v>173</v>
      </c>
      <c r="FY1" s="197"/>
      <c r="FZ1" s="197"/>
      <c r="GA1" s="197"/>
      <c r="GB1" s="197"/>
      <c r="GC1" s="197"/>
      <c r="GD1" s="197"/>
      <c r="GE1" s="197"/>
      <c r="GF1" s="197"/>
      <c r="GG1" s="197"/>
      <c r="GH1" s="197"/>
      <c r="GI1" s="197"/>
      <c r="GJ1" s="197"/>
      <c r="GK1" s="197"/>
      <c r="GL1" s="197"/>
      <c r="GM1" s="197"/>
      <c r="GN1" s="197"/>
      <c r="GO1" s="197"/>
      <c r="GP1" s="197"/>
      <c r="GQ1" s="197"/>
      <c r="GR1" s="197"/>
      <c r="GS1" s="197"/>
      <c r="GT1" s="197"/>
      <c r="GU1" s="197"/>
      <c r="GV1" s="197"/>
      <c r="GW1" s="198"/>
      <c r="GX1" s="196" t="s">
        <v>174</v>
      </c>
      <c r="GY1" s="197"/>
      <c r="GZ1" s="197"/>
      <c r="HA1" s="197"/>
      <c r="HB1" s="197"/>
      <c r="HC1" s="197"/>
      <c r="HD1" s="197"/>
      <c r="HE1" s="197"/>
      <c r="HF1" s="197"/>
      <c r="HG1" s="197"/>
      <c r="HH1" s="197"/>
      <c r="HI1" s="197"/>
      <c r="HJ1" s="197"/>
      <c r="HK1" s="197"/>
      <c r="HL1" s="197"/>
      <c r="HM1" s="197"/>
      <c r="HN1" s="197"/>
      <c r="HO1" s="197"/>
      <c r="HP1" s="197"/>
      <c r="HQ1" s="197"/>
      <c r="HR1" s="197"/>
      <c r="HS1" s="197"/>
      <c r="HT1" s="197"/>
      <c r="HU1" s="197"/>
      <c r="HV1" s="197"/>
      <c r="HW1" s="198"/>
      <c r="HX1" s="196" t="s">
        <v>175</v>
      </c>
      <c r="HY1" s="197"/>
      <c r="HZ1" s="197"/>
      <c r="IA1" s="197"/>
      <c r="IB1" s="197"/>
      <c r="IC1" s="197"/>
      <c r="ID1" s="197"/>
      <c r="IE1" s="197"/>
      <c r="IF1" s="197"/>
      <c r="IG1" s="197"/>
      <c r="IH1" s="197"/>
      <c r="II1" s="197"/>
      <c r="IJ1" s="197"/>
      <c r="IK1" s="197"/>
      <c r="IL1" s="197"/>
      <c r="IM1" s="197"/>
      <c r="IN1" s="197"/>
      <c r="IO1" s="197"/>
      <c r="IP1" s="197"/>
      <c r="IQ1" s="197"/>
      <c r="IR1" s="197"/>
      <c r="IS1" s="197"/>
      <c r="IT1" s="197"/>
      <c r="IU1" s="197"/>
      <c r="IV1" s="197"/>
      <c r="IW1" s="198"/>
      <c r="IX1" s="196" t="s">
        <v>8</v>
      </c>
      <c r="IY1" s="197"/>
      <c r="IZ1" s="197"/>
      <c r="JA1" s="197"/>
      <c r="JB1" s="198"/>
      <c r="JC1" s="200" t="s">
        <v>176</v>
      </c>
      <c r="JD1" s="200"/>
      <c r="JE1" s="200"/>
      <c r="JF1" s="200"/>
      <c r="JG1" s="201"/>
      <c r="JH1" s="196" t="s">
        <v>10</v>
      </c>
      <c r="JI1" s="197"/>
      <c r="JJ1" s="197"/>
      <c r="JK1" s="197"/>
      <c r="JL1" s="197"/>
      <c r="JM1" s="197"/>
      <c r="JN1" s="197"/>
      <c r="JO1" s="197"/>
      <c r="JP1" s="197"/>
      <c r="JQ1" s="197"/>
      <c r="JR1" s="197"/>
      <c r="JS1" s="196" t="s">
        <v>16</v>
      </c>
      <c r="JT1" s="197"/>
      <c r="JU1" s="197"/>
      <c r="JV1" s="197"/>
      <c r="JW1" s="197"/>
      <c r="JX1" s="197"/>
      <c r="JY1" s="197"/>
      <c r="JZ1" s="197"/>
      <c r="KA1" s="197"/>
      <c r="KB1" s="197"/>
      <c r="KC1" s="197"/>
      <c r="KD1" s="196" t="s">
        <v>17</v>
      </c>
      <c r="KE1" s="197"/>
      <c r="KF1" s="197"/>
      <c r="KG1" s="197"/>
      <c r="KH1" s="197"/>
      <c r="KI1" s="196" t="s">
        <v>20</v>
      </c>
      <c r="KJ1" s="198"/>
      <c r="KK1" s="196" t="s">
        <v>28</v>
      </c>
      <c r="KL1" s="197"/>
      <c r="KM1" s="197"/>
      <c r="KN1" s="197"/>
      <c r="KO1" s="197"/>
      <c r="KP1" s="197"/>
      <c r="KQ1" s="197"/>
      <c r="KR1" s="197"/>
      <c r="KS1" s="197"/>
      <c r="KT1" s="197"/>
      <c r="KU1" s="197"/>
      <c r="KV1" s="197"/>
      <c r="KW1" s="197"/>
      <c r="KX1" s="197"/>
      <c r="KY1" s="197"/>
      <c r="KZ1" s="197"/>
      <c r="LA1" s="197"/>
      <c r="LB1" s="197"/>
      <c r="LC1" s="197"/>
      <c r="LD1" s="197"/>
      <c r="LE1" s="197"/>
      <c r="LF1" s="196" t="s">
        <v>31</v>
      </c>
      <c r="LG1" s="197"/>
      <c r="LH1" s="197"/>
      <c r="LI1" s="197"/>
      <c r="LJ1" s="197"/>
      <c r="LK1" s="197"/>
      <c r="LL1" s="197"/>
      <c r="LM1" s="197"/>
      <c r="LN1" s="197"/>
      <c r="LO1" s="197"/>
      <c r="LP1" s="197"/>
      <c r="LQ1" s="198"/>
      <c r="LR1" s="60" t="s">
        <v>34</v>
      </c>
      <c r="LS1" s="60"/>
    </row>
    <row r="2" spans="1:332" s="2" customFormat="1" ht="30.75" customHeight="1" x14ac:dyDescent="0.25">
      <c r="A2" s="159" t="s">
        <v>0</v>
      </c>
      <c r="B2" s="158" t="s">
        <v>4</v>
      </c>
      <c r="C2" s="158" t="s">
        <v>5</v>
      </c>
      <c r="D2" s="159" t="s">
        <v>36</v>
      </c>
      <c r="E2" s="160" t="s">
        <v>6</v>
      </c>
      <c r="F2" s="158" t="s">
        <v>1</v>
      </c>
      <c r="G2" s="159" t="s">
        <v>177</v>
      </c>
      <c r="H2" s="187" t="s">
        <v>178</v>
      </c>
      <c r="I2" s="185" t="s">
        <v>179</v>
      </c>
      <c r="J2" s="191" t="s">
        <v>180</v>
      </c>
      <c r="K2" s="192"/>
      <c r="L2" s="192"/>
      <c r="M2" s="193"/>
      <c r="N2" s="191" t="s">
        <v>181</v>
      </c>
      <c r="O2" s="192"/>
      <c r="P2" s="192"/>
      <c r="Q2" s="192"/>
      <c r="R2" s="185" t="s">
        <v>182</v>
      </c>
      <c r="S2" s="185" t="s">
        <v>183</v>
      </c>
      <c r="T2" s="185" t="s">
        <v>184</v>
      </c>
      <c r="U2" s="185" t="s">
        <v>185</v>
      </c>
      <c r="V2" s="185" t="s">
        <v>186</v>
      </c>
      <c r="W2" s="187" t="s">
        <v>178</v>
      </c>
      <c r="X2" s="185" t="s">
        <v>179</v>
      </c>
      <c r="Y2" s="191" t="s">
        <v>180</v>
      </c>
      <c r="Z2" s="192"/>
      <c r="AA2" s="192"/>
      <c r="AB2" s="193"/>
      <c r="AC2" s="191" t="s">
        <v>181</v>
      </c>
      <c r="AD2" s="192"/>
      <c r="AE2" s="192"/>
      <c r="AF2" s="192"/>
      <c r="AG2" s="185" t="s">
        <v>182</v>
      </c>
      <c r="AH2" s="185" t="s">
        <v>183</v>
      </c>
      <c r="AI2" s="185" t="s">
        <v>184</v>
      </c>
      <c r="AJ2" s="185" t="s">
        <v>185</v>
      </c>
      <c r="AK2" s="185" t="s">
        <v>186</v>
      </c>
      <c r="AL2" s="187" t="s">
        <v>178</v>
      </c>
      <c r="AM2" s="185" t="s">
        <v>179</v>
      </c>
      <c r="AN2" s="191" t="s">
        <v>180</v>
      </c>
      <c r="AO2" s="192"/>
      <c r="AP2" s="192"/>
      <c r="AQ2" s="193"/>
      <c r="AR2" s="191" t="s">
        <v>181</v>
      </c>
      <c r="AS2" s="192"/>
      <c r="AT2" s="192"/>
      <c r="AU2" s="192"/>
      <c r="AV2" s="185" t="s">
        <v>182</v>
      </c>
      <c r="AW2" s="185" t="s">
        <v>183</v>
      </c>
      <c r="AX2" s="185" t="s">
        <v>184</v>
      </c>
      <c r="AY2" s="185" t="s">
        <v>185</v>
      </c>
      <c r="AZ2" s="185" t="s">
        <v>186</v>
      </c>
      <c r="BA2" s="187" t="s">
        <v>178</v>
      </c>
      <c r="BB2" s="185" t="s">
        <v>179</v>
      </c>
      <c r="BC2" s="191" t="s">
        <v>180</v>
      </c>
      <c r="BD2" s="192"/>
      <c r="BE2" s="192"/>
      <c r="BF2" s="193"/>
      <c r="BG2" s="191" t="s">
        <v>181</v>
      </c>
      <c r="BH2" s="192"/>
      <c r="BI2" s="192"/>
      <c r="BJ2" s="192"/>
      <c r="BK2" s="185" t="s">
        <v>182</v>
      </c>
      <c r="BL2" s="185" t="s">
        <v>183</v>
      </c>
      <c r="BM2" s="185" t="s">
        <v>184</v>
      </c>
      <c r="BN2" s="185" t="s">
        <v>185</v>
      </c>
      <c r="BO2" s="185" t="s">
        <v>186</v>
      </c>
      <c r="BP2" s="187" t="s">
        <v>178</v>
      </c>
      <c r="BQ2" s="185" t="s">
        <v>179</v>
      </c>
      <c r="BR2" s="191" t="s">
        <v>180</v>
      </c>
      <c r="BS2" s="192"/>
      <c r="BT2" s="192"/>
      <c r="BU2" s="193"/>
      <c r="BV2" s="191" t="s">
        <v>181</v>
      </c>
      <c r="BW2" s="192"/>
      <c r="BX2" s="192"/>
      <c r="BY2" s="192"/>
      <c r="BZ2" s="185" t="s">
        <v>182</v>
      </c>
      <c r="CA2" s="185" t="s">
        <v>183</v>
      </c>
      <c r="CB2" s="185" t="s">
        <v>184</v>
      </c>
      <c r="CC2" s="185" t="s">
        <v>185</v>
      </c>
      <c r="CD2" s="185" t="s">
        <v>186</v>
      </c>
      <c r="CE2" s="187" t="s">
        <v>178</v>
      </c>
      <c r="CF2" s="185" t="s">
        <v>179</v>
      </c>
      <c r="CG2" s="191" t="s">
        <v>180</v>
      </c>
      <c r="CH2" s="192"/>
      <c r="CI2" s="192"/>
      <c r="CJ2" s="193"/>
      <c r="CK2" s="191" t="s">
        <v>181</v>
      </c>
      <c r="CL2" s="192"/>
      <c r="CM2" s="192"/>
      <c r="CN2" s="192"/>
      <c r="CO2" s="185" t="s">
        <v>182</v>
      </c>
      <c r="CP2" s="185" t="s">
        <v>183</v>
      </c>
      <c r="CQ2" s="185" t="s">
        <v>184</v>
      </c>
      <c r="CR2" s="185" t="s">
        <v>185</v>
      </c>
      <c r="CS2" s="185" t="s">
        <v>186</v>
      </c>
      <c r="CT2" s="187" t="s">
        <v>178</v>
      </c>
      <c r="CU2" s="185" t="s">
        <v>179</v>
      </c>
      <c r="CV2" s="191" t="s">
        <v>180</v>
      </c>
      <c r="CW2" s="192"/>
      <c r="CX2" s="192"/>
      <c r="CY2" s="193"/>
      <c r="CZ2" s="191" t="s">
        <v>181</v>
      </c>
      <c r="DA2" s="192"/>
      <c r="DB2" s="192"/>
      <c r="DC2" s="192"/>
      <c r="DD2" s="185" t="s">
        <v>182</v>
      </c>
      <c r="DE2" s="185" t="s">
        <v>183</v>
      </c>
      <c r="DF2" s="185" t="s">
        <v>184</v>
      </c>
      <c r="DG2" s="185" t="s">
        <v>185</v>
      </c>
      <c r="DH2" s="185" t="s">
        <v>186</v>
      </c>
      <c r="DI2" s="187" t="s">
        <v>178</v>
      </c>
      <c r="DJ2" s="185" t="s">
        <v>179</v>
      </c>
      <c r="DK2" s="191" t="s">
        <v>180</v>
      </c>
      <c r="DL2" s="192"/>
      <c r="DM2" s="192"/>
      <c r="DN2" s="193"/>
      <c r="DO2" s="191" t="s">
        <v>181</v>
      </c>
      <c r="DP2" s="192"/>
      <c r="DQ2" s="192"/>
      <c r="DR2" s="192"/>
      <c r="DS2" s="185" t="s">
        <v>182</v>
      </c>
      <c r="DT2" s="185" t="s">
        <v>183</v>
      </c>
      <c r="DU2" s="185" t="s">
        <v>184</v>
      </c>
      <c r="DV2" s="185" t="s">
        <v>185</v>
      </c>
      <c r="DW2" s="187" t="s">
        <v>186</v>
      </c>
      <c r="DX2" s="189" t="s">
        <v>187</v>
      </c>
      <c r="DY2" s="177" t="s">
        <v>188</v>
      </c>
      <c r="DZ2" s="177" t="s">
        <v>189</v>
      </c>
      <c r="EA2" s="177" t="s">
        <v>381</v>
      </c>
      <c r="EB2" s="177" t="s">
        <v>190</v>
      </c>
      <c r="EC2" s="177" t="s">
        <v>191</v>
      </c>
      <c r="ED2" s="177" t="s">
        <v>192</v>
      </c>
      <c r="EE2" s="177" t="s">
        <v>193</v>
      </c>
      <c r="EF2" s="177" t="s">
        <v>194</v>
      </c>
      <c r="EG2" s="177" t="s">
        <v>195</v>
      </c>
      <c r="EH2" s="177" t="s">
        <v>196</v>
      </c>
      <c r="EI2" s="177" t="s">
        <v>197</v>
      </c>
      <c r="EJ2" s="177" t="s">
        <v>198</v>
      </c>
      <c r="EK2" s="181" t="s">
        <v>408</v>
      </c>
      <c r="EL2" s="177" t="s">
        <v>199</v>
      </c>
      <c r="EM2" s="177" t="s">
        <v>200</v>
      </c>
      <c r="EN2" s="177" t="s">
        <v>201</v>
      </c>
      <c r="EO2" s="177" t="s">
        <v>202</v>
      </c>
      <c r="EP2" s="177" t="s">
        <v>203</v>
      </c>
      <c r="EQ2" s="177" t="s">
        <v>204</v>
      </c>
      <c r="ER2" s="177" t="s">
        <v>205</v>
      </c>
      <c r="ES2" s="177" t="s">
        <v>206</v>
      </c>
      <c r="ET2" s="177" t="s">
        <v>207</v>
      </c>
      <c r="EU2" s="177" t="s">
        <v>208</v>
      </c>
      <c r="EV2" s="177" t="s">
        <v>209</v>
      </c>
      <c r="EW2" s="179" t="s">
        <v>210</v>
      </c>
      <c r="EX2" s="177" t="s">
        <v>187</v>
      </c>
      <c r="EY2" s="177" t="s">
        <v>188</v>
      </c>
      <c r="EZ2" s="177" t="s">
        <v>189</v>
      </c>
      <c r="FA2" s="183" t="s">
        <v>381</v>
      </c>
      <c r="FB2" s="177" t="s">
        <v>190</v>
      </c>
      <c r="FC2" s="177" t="s">
        <v>191</v>
      </c>
      <c r="FD2" s="177" t="s">
        <v>192</v>
      </c>
      <c r="FE2" s="177" t="s">
        <v>193</v>
      </c>
      <c r="FF2" s="177" t="s">
        <v>194</v>
      </c>
      <c r="FG2" s="177" t="s">
        <v>195</v>
      </c>
      <c r="FH2" s="177" t="s">
        <v>196</v>
      </c>
      <c r="FI2" s="177" t="s">
        <v>197</v>
      </c>
      <c r="FJ2" s="177" t="s">
        <v>198</v>
      </c>
      <c r="FK2" s="177" t="s">
        <v>408</v>
      </c>
      <c r="FL2" s="177" t="s">
        <v>199</v>
      </c>
      <c r="FM2" s="177" t="s">
        <v>200</v>
      </c>
      <c r="FN2" s="177" t="s">
        <v>201</v>
      </c>
      <c r="FO2" s="177" t="s">
        <v>202</v>
      </c>
      <c r="FP2" s="177" t="s">
        <v>203</v>
      </c>
      <c r="FQ2" s="177" t="s">
        <v>204</v>
      </c>
      <c r="FR2" s="177" t="s">
        <v>205</v>
      </c>
      <c r="FS2" s="177" t="s">
        <v>206</v>
      </c>
      <c r="FT2" s="177" t="s">
        <v>207</v>
      </c>
      <c r="FU2" s="177" t="s">
        <v>208</v>
      </c>
      <c r="FV2" s="177" t="s">
        <v>209</v>
      </c>
      <c r="FW2" s="179" t="s">
        <v>210</v>
      </c>
      <c r="FX2" s="177" t="s">
        <v>187</v>
      </c>
      <c r="FY2" s="177" t="s">
        <v>188</v>
      </c>
      <c r="FZ2" s="177" t="s">
        <v>189</v>
      </c>
      <c r="GA2" s="183" t="s">
        <v>381</v>
      </c>
      <c r="GB2" s="177" t="s">
        <v>190</v>
      </c>
      <c r="GC2" s="177" t="s">
        <v>191</v>
      </c>
      <c r="GD2" s="177" t="s">
        <v>192</v>
      </c>
      <c r="GE2" s="177" t="s">
        <v>193</v>
      </c>
      <c r="GF2" s="177" t="s">
        <v>194</v>
      </c>
      <c r="GG2" s="177" t="s">
        <v>195</v>
      </c>
      <c r="GH2" s="177" t="s">
        <v>196</v>
      </c>
      <c r="GI2" s="177" t="s">
        <v>197</v>
      </c>
      <c r="GJ2" s="177" t="s">
        <v>198</v>
      </c>
      <c r="GK2" s="181" t="s">
        <v>408</v>
      </c>
      <c r="GL2" s="177" t="s">
        <v>199</v>
      </c>
      <c r="GM2" s="177" t="s">
        <v>200</v>
      </c>
      <c r="GN2" s="177" t="s">
        <v>201</v>
      </c>
      <c r="GO2" s="177" t="s">
        <v>202</v>
      </c>
      <c r="GP2" s="177" t="s">
        <v>203</v>
      </c>
      <c r="GQ2" s="177" t="s">
        <v>204</v>
      </c>
      <c r="GR2" s="177" t="s">
        <v>205</v>
      </c>
      <c r="GS2" s="177" t="s">
        <v>206</v>
      </c>
      <c r="GT2" s="177" t="s">
        <v>207</v>
      </c>
      <c r="GU2" s="177" t="s">
        <v>208</v>
      </c>
      <c r="GV2" s="177" t="s">
        <v>209</v>
      </c>
      <c r="GW2" s="179" t="s">
        <v>210</v>
      </c>
      <c r="GX2" s="177" t="s">
        <v>187</v>
      </c>
      <c r="GY2" s="177" t="s">
        <v>188</v>
      </c>
      <c r="GZ2" s="177" t="s">
        <v>189</v>
      </c>
      <c r="HA2" s="183" t="s">
        <v>381</v>
      </c>
      <c r="HB2" s="177" t="s">
        <v>190</v>
      </c>
      <c r="HC2" s="177" t="s">
        <v>191</v>
      </c>
      <c r="HD2" s="177" t="s">
        <v>192</v>
      </c>
      <c r="HE2" s="177" t="s">
        <v>193</v>
      </c>
      <c r="HF2" s="177" t="s">
        <v>194</v>
      </c>
      <c r="HG2" s="177" t="s">
        <v>195</v>
      </c>
      <c r="HH2" s="177" t="s">
        <v>196</v>
      </c>
      <c r="HI2" s="177" t="s">
        <v>197</v>
      </c>
      <c r="HJ2" s="177" t="s">
        <v>198</v>
      </c>
      <c r="HK2" s="181" t="s">
        <v>408</v>
      </c>
      <c r="HL2" s="177" t="s">
        <v>199</v>
      </c>
      <c r="HM2" s="177" t="s">
        <v>200</v>
      </c>
      <c r="HN2" s="177" t="s">
        <v>201</v>
      </c>
      <c r="HO2" s="177" t="s">
        <v>202</v>
      </c>
      <c r="HP2" s="177" t="s">
        <v>203</v>
      </c>
      <c r="HQ2" s="177" t="s">
        <v>204</v>
      </c>
      <c r="HR2" s="177" t="s">
        <v>205</v>
      </c>
      <c r="HS2" s="177" t="s">
        <v>206</v>
      </c>
      <c r="HT2" s="177" t="s">
        <v>207</v>
      </c>
      <c r="HU2" s="177" t="s">
        <v>208</v>
      </c>
      <c r="HV2" s="177" t="s">
        <v>209</v>
      </c>
      <c r="HW2" s="179" t="s">
        <v>210</v>
      </c>
      <c r="HX2" s="177" t="s">
        <v>187</v>
      </c>
      <c r="HY2" s="177" t="s">
        <v>188</v>
      </c>
      <c r="HZ2" s="177" t="s">
        <v>189</v>
      </c>
      <c r="IA2" s="183" t="s">
        <v>381</v>
      </c>
      <c r="IB2" s="177" t="s">
        <v>190</v>
      </c>
      <c r="IC2" s="177" t="s">
        <v>191</v>
      </c>
      <c r="ID2" s="177" t="s">
        <v>192</v>
      </c>
      <c r="IE2" s="177" t="s">
        <v>193</v>
      </c>
      <c r="IF2" s="177" t="s">
        <v>194</v>
      </c>
      <c r="IG2" s="177" t="s">
        <v>195</v>
      </c>
      <c r="IH2" s="177" t="s">
        <v>196</v>
      </c>
      <c r="II2" s="177" t="s">
        <v>197</v>
      </c>
      <c r="IJ2" s="177" t="s">
        <v>198</v>
      </c>
      <c r="IK2" s="181" t="s">
        <v>408</v>
      </c>
      <c r="IL2" s="177" t="s">
        <v>199</v>
      </c>
      <c r="IM2" s="177" t="s">
        <v>200</v>
      </c>
      <c r="IN2" s="177" t="s">
        <v>201</v>
      </c>
      <c r="IO2" s="177" t="s">
        <v>202</v>
      </c>
      <c r="IP2" s="177" t="s">
        <v>203</v>
      </c>
      <c r="IQ2" s="177" t="s">
        <v>204</v>
      </c>
      <c r="IR2" s="177" t="s">
        <v>205</v>
      </c>
      <c r="IS2" s="177" t="s">
        <v>206</v>
      </c>
      <c r="IT2" s="177" t="s">
        <v>207</v>
      </c>
      <c r="IU2" s="177" t="s">
        <v>208</v>
      </c>
      <c r="IV2" s="177" t="s">
        <v>209</v>
      </c>
      <c r="IW2" s="179" t="s">
        <v>210</v>
      </c>
      <c r="IX2" s="158" t="s">
        <v>38</v>
      </c>
      <c r="IY2" s="158"/>
      <c r="IZ2" s="158"/>
      <c r="JA2" s="158"/>
      <c r="JB2" s="158"/>
      <c r="JC2" s="158" t="s">
        <v>211</v>
      </c>
      <c r="JD2" s="158"/>
      <c r="JE2" s="158"/>
      <c r="JF2" s="158"/>
      <c r="JG2" s="158"/>
      <c r="JH2" s="175" t="s">
        <v>9</v>
      </c>
      <c r="JI2" s="176"/>
      <c r="JJ2" s="175" t="s">
        <v>12</v>
      </c>
      <c r="JK2" s="176"/>
      <c r="JL2" s="175" t="s">
        <v>13</v>
      </c>
      <c r="JM2" s="176"/>
      <c r="JN2" s="175" t="s">
        <v>14</v>
      </c>
      <c r="JO2" s="176"/>
      <c r="JP2" s="175" t="s">
        <v>15</v>
      </c>
      <c r="JQ2" s="176"/>
      <c r="JR2" s="173" t="s">
        <v>237</v>
      </c>
      <c r="JS2" s="168" t="s">
        <v>9</v>
      </c>
      <c r="JT2" s="169"/>
      <c r="JU2" s="168" t="s">
        <v>12</v>
      </c>
      <c r="JV2" s="169"/>
      <c r="JW2" s="168" t="s">
        <v>13</v>
      </c>
      <c r="JX2" s="169"/>
      <c r="JY2" s="168" t="s">
        <v>14</v>
      </c>
      <c r="JZ2" s="169"/>
      <c r="KA2" s="168" t="s">
        <v>15</v>
      </c>
      <c r="KB2" s="169"/>
      <c r="KC2" s="171" t="s">
        <v>237</v>
      </c>
      <c r="KD2" s="173" t="s">
        <v>37</v>
      </c>
      <c r="KE2" s="170" t="s">
        <v>19</v>
      </c>
      <c r="KF2" s="165"/>
      <c r="KG2" s="165" t="s">
        <v>330</v>
      </c>
      <c r="KH2" s="165"/>
      <c r="KI2" s="173" t="s">
        <v>385</v>
      </c>
      <c r="KJ2" s="166" t="s">
        <v>400</v>
      </c>
      <c r="KK2" s="162" t="s">
        <v>21</v>
      </c>
      <c r="KL2" s="162"/>
      <c r="KM2" s="162"/>
      <c r="KN2" s="164"/>
      <c r="KO2" s="162" t="s">
        <v>22</v>
      </c>
      <c r="KP2" s="162"/>
      <c r="KQ2" s="162"/>
      <c r="KR2" s="162"/>
      <c r="KS2" s="163" t="s">
        <v>23</v>
      </c>
      <c r="KT2" s="164"/>
      <c r="KU2" s="162" t="s">
        <v>24</v>
      </c>
      <c r="KV2" s="162"/>
      <c r="KW2" s="163" t="s">
        <v>25</v>
      </c>
      <c r="KX2" s="164"/>
      <c r="KY2" s="162" t="s">
        <v>26</v>
      </c>
      <c r="KZ2" s="162"/>
      <c r="LA2" s="163" t="s">
        <v>27</v>
      </c>
      <c r="LB2" s="162"/>
      <c r="LC2" s="162"/>
      <c r="LD2" s="162"/>
      <c r="LE2" s="164"/>
      <c r="LF2" s="158" t="s">
        <v>33</v>
      </c>
      <c r="LG2" s="158"/>
      <c r="LH2" s="158"/>
      <c r="LI2" s="158"/>
      <c r="LJ2" s="158"/>
      <c r="LK2" s="159"/>
      <c r="LL2" s="158" t="s">
        <v>39</v>
      </c>
      <c r="LM2" s="158"/>
      <c r="LN2" s="158"/>
      <c r="LO2" s="158"/>
      <c r="LP2" s="158"/>
      <c r="LQ2" s="158"/>
      <c r="LR2" s="160" t="s">
        <v>35</v>
      </c>
      <c r="LS2" s="59"/>
      <c r="LT2" s="6"/>
    </row>
    <row r="3" spans="1:332" s="5" customFormat="1" ht="45.75" thickBot="1" x14ac:dyDescent="0.3">
      <c r="A3" s="194"/>
      <c r="B3" s="195"/>
      <c r="C3" s="195"/>
      <c r="D3" s="194"/>
      <c r="E3" s="161"/>
      <c r="F3" s="195"/>
      <c r="G3" s="194"/>
      <c r="H3" s="188"/>
      <c r="I3" s="186"/>
      <c r="J3" s="141" t="s">
        <v>212</v>
      </c>
      <c r="K3" s="141" t="s">
        <v>213</v>
      </c>
      <c r="L3" s="141" t="s">
        <v>214</v>
      </c>
      <c r="M3" s="141" t="s">
        <v>215</v>
      </c>
      <c r="N3" s="141" t="s">
        <v>212</v>
      </c>
      <c r="O3" s="141" t="s">
        <v>213</v>
      </c>
      <c r="P3" s="141" t="s">
        <v>214</v>
      </c>
      <c r="Q3" s="142" t="s">
        <v>215</v>
      </c>
      <c r="R3" s="186"/>
      <c r="S3" s="186"/>
      <c r="T3" s="186"/>
      <c r="U3" s="186"/>
      <c r="V3" s="186"/>
      <c r="W3" s="188"/>
      <c r="X3" s="186"/>
      <c r="Y3" s="141" t="s">
        <v>212</v>
      </c>
      <c r="Z3" s="141" t="s">
        <v>213</v>
      </c>
      <c r="AA3" s="141" t="s">
        <v>214</v>
      </c>
      <c r="AB3" s="141" t="s">
        <v>215</v>
      </c>
      <c r="AC3" s="141" t="s">
        <v>212</v>
      </c>
      <c r="AD3" s="141" t="s">
        <v>213</v>
      </c>
      <c r="AE3" s="141" t="s">
        <v>214</v>
      </c>
      <c r="AF3" s="142" t="s">
        <v>215</v>
      </c>
      <c r="AG3" s="186"/>
      <c r="AH3" s="186"/>
      <c r="AI3" s="186"/>
      <c r="AJ3" s="186"/>
      <c r="AK3" s="186"/>
      <c r="AL3" s="188"/>
      <c r="AM3" s="186"/>
      <c r="AN3" s="141" t="s">
        <v>212</v>
      </c>
      <c r="AO3" s="141" t="s">
        <v>213</v>
      </c>
      <c r="AP3" s="141" t="s">
        <v>214</v>
      </c>
      <c r="AQ3" s="141" t="s">
        <v>215</v>
      </c>
      <c r="AR3" s="141" t="s">
        <v>212</v>
      </c>
      <c r="AS3" s="141" t="s">
        <v>213</v>
      </c>
      <c r="AT3" s="141" t="s">
        <v>214</v>
      </c>
      <c r="AU3" s="142" t="s">
        <v>215</v>
      </c>
      <c r="AV3" s="186"/>
      <c r="AW3" s="186"/>
      <c r="AX3" s="186"/>
      <c r="AY3" s="186"/>
      <c r="AZ3" s="186"/>
      <c r="BA3" s="188"/>
      <c r="BB3" s="186"/>
      <c r="BC3" s="141" t="s">
        <v>212</v>
      </c>
      <c r="BD3" s="141" t="s">
        <v>213</v>
      </c>
      <c r="BE3" s="141" t="s">
        <v>214</v>
      </c>
      <c r="BF3" s="141" t="s">
        <v>215</v>
      </c>
      <c r="BG3" s="141" t="s">
        <v>212</v>
      </c>
      <c r="BH3" s="141" t="s">
        <v>213</v>
      </c>
      <c r="BI3" s="141" t="s">
        <v>214</v>
      </c>
      <c r="BJ3" s="142" t="s">
        <v>215</v>
      </c>
      <c r="BK3" s="186"/>
      <c r="BL3" s="186"/>
      <c r="BM3" s="186"/>
      <c r="BN3" s="186"/>
      <c r="BO3" s="186"/>
      <c r="BP3" s="188"/>
      <c r="BQ3" s="186"/>
      <c r="BR3" s="141" t="s">
        <v>212</v>
      </c>
      <c r="BS3" s="141" t="s">
        <v>213</v>
      </c>
      <c r="BT3" s="141" t="s">
        <v>214</v>
      </c>
      <c r="BU3" s="141" t="s">
        <v>215</v>
      </c>
      <c r="BV3" s="141" t="s">
        <v>212</v>
      </c>
      <c r="BW3" s="141" t="s">
        <v>213</v>
      </c>
      <c r="BX3" s="141" t="s">
        <v>214</v>
      </c>
      <c r="BY3" s="142" t="s">
        <v>215</v>
      </c>
      <c r="BZ3" s="186"/>
      <c r="CA3" s="186"/>
      <c r="CB3" s="186"/>
      <c r="CC3" s="186"/>
      <c r="CD3" s="186"/>
      <c r="CE3" s="188"/>
      <c r="CF3" s="186"/>
      <c r="CG3" s="141" t="s">
        <v>212</v>
      </c>
      <c r="CH3" s="141" t="s">
        <v>213</v>
      </c>
      <c r="CI3" s="141" t="s">
        <v>214</v>
      </c>
      <c r="CJ3" s="141" t="s">
        <v>215</v>
      </c>
      <c r="CK3" s="141" t="s">
        <v>212</v>
      </c>
      <c r="CL3" s="141" t="s">
        <v>213</v>
      </c>
      <c r="CM3" s="141" t="s">
        <v>214</v>
      </c>
      <c r="CN3" s="142" t="s">
        <v>215</v>
      </c>
      <c r="CO3" s="186"/>
      <c r="CP3" s="186"/>
      <c r="CQ3" s="186"/>
      <c r="CR3" s="186"/>
      <c r="CS3" s="186"/>
      <c r="CT3" s="188"/>
      <c r="CU3" s="186"/>
      <c r="CV3" s="141" t="s">
        <v>212</v>
      </c>
      <c r="CW3" s="141" t="s">
        <v>213</v>
      </c>
      <c r="CX3" s="141" t="s">
        <v>214</v>
      </c>
      <c r="CY3" s="141" t="s">
        <v>215</v>
      </c>
      <c r="CZ3" s="141" t="s">
        <v>212</v>
      </c>
      <c r="DA3" s="141" t="s">
        <v>213</v>
      </c>
      <c r="DB3" s="141" t="s">
        <v>214</v>
      </c>
      <c r="DC3" s="142" t="s">
        <v>215</v>
      </c>
      <c r="DD3" s="186"/>
      <c r="DE3" s="186"/>
      <c r="DF3" s="186"/>
      <c r="DG3" s="186"/>
      <c r="DH3" s="186"/>
      <c r="DI3" s="188"/>
      <c r="DJ3" s="186"/>
      <c r="DK3" s="141" t="s">
        <v>212</v>
      </c>
      <c r="DL3" s="141" t="s">
        <v>213</v>
      </c>
      <c r="DM3" s="141" t="s">
        <v>214</v>
      </c>
      <c r="DN3" s="141" t="s">
        <v>215</v>
      </c>
      <c r="DO3" s="141" t="s">
        <v>212</v>
      </c>
      <c r="DP3" s="141" t="s">
        <v>213</v>
      </c>
      <c r="DQ3" s="141" t="s">
        <v>214</v>
      </c>
      <c r="DR3" s="142" t="s">
        <v>215</v>
      </c>
      <c r="DS3" s="186"/>
      <c r="DT3" s="186"/>
      <c r="DU3" s="186"/>
      <c r="DV3" s="186"/>
      <c r="DW3" s="188"/>
      <c r="DX3" s="190"/>
      <c r="DY3" s="178"/>
      <c r="DZ3" s="178"/>
      <c r="EA3" s="178"/>
      <c r="EB3" s="178"/>
      <c r="EC3" s="178"/>
      <c r="ED3" s="178"/>
      <c r="EE3" s="178"/>
      <c r="EF3" s="178"/>
      <c r="EG3" s="178"/>
      <c r="EH3" s="178"/>
      <c r="EI3" s="178"/>
      <c r="EJ3" s="178"/>
      <c r="EK3" s="182"/>
      <c r="EL3" s="178"/>
      <c r="EM3" s="178"/>
      <c r="EN3" s="178"/>
      <c r="EO3" s="178"/>
      <c r="EP3" s="178"/>
      <c r="EQ3" s="178"/>
      <c r="ER3" s="178"/>
      <c r="ES3" s="178"/>
      <c r="ET3" s="178"/>
      <c r="EU3" s="178"/>
      <c r="EV3" s="178"/>
      <c r="EW3" s="180"/>
      <c r="EX3" s="178"/>
      <c r="EY3" s="178"/>
      <c r="EZ3" s="178"/>
      <c r="FA3" s="184"/>
      <c r="FB3" s="178"/>
      <c r="FC3" s="178"/>
      <c r="FD3" s="178"/>
      <c r="FE3" s="178"/>
      <c r="FF3" s="178"/>
      <c r="FG3" s="178"/>
      <c r="FH3" s="178"/>
      <c r="FI3" s="178"/>
      <c r="FJ3" s="178"/>
      <c r="FK3" s="178"/>
      <c r="FL3" s="178"/>
      <c r="FM3" s="178"/>
      <c r="FN3" s="178"/>
      <c r="FO3" s="178"/>
      <c r="FP3" s="178"/>
      <c r="FQ3" s="178"/>
      <c r="FR3" s="178"/>
      <c r="FS3" s="178"/>
      <c r="FT3" s="178"/>
      <c r="FU3" s="178"/>
      <c r="FV3" s="178"/>
      <c r="FW3" s="180"/>
      <c r="FX3" s="178"/>
      <c r="FY3" s="178"/>
      <c r="FZ3" s="178"/>
      <c r="GA3" s="184"/>
      <c r="GB3" s="178"/>
      <c r="GC3" s="178"/>
      <c r="GD3" s="178"/>
      <c r="GE3" s="178"/>
      <c r="GF3" s="178"/>
      <c r="GG3" s="178"/>
      <c r="GH3" s="178"/>
      <c r="GI3" s="178"/>
      <c r="GJ3" s="178"/>
      <c r="GK3" s="182"/>
      <c r="GL3" s="178"/>
      <c r="GM3" s="178"/>
      <c r="GN3" s="178"/>
      <c r="GO3" s="178"/>
      <c r="GP3" s="178"/>
      <c r="GQ3" s="178"/>
      <c r="GR3" s="178"/>
      <c r="GS3" s="178"/>
      <c r="GT3" s="178"/>
      <c r="GU3" s="178"/>
      <c r="GV3" s="178"/>
      <c r="GW3" s="180"/>
      <c r="GX3" s="178"/>
      <c r="GY3" s="178"/>
      <c r="GZ3" s="178"/>
      <c r="HA3" s="184"/>
      <c r="HB3" s="178"/>
      <c r="HC3" s="178"/>
      <c r="HD3" s="178"/>
      <c r="HE3" s="178"/>
      <c r="HF3" s="178"/>
      <c r="HG3" s="178"/>
      <c r="HH3" s="178"/>
      <c r="HI3" s="178"/>
      <c r="HJ3" s="178"/>
      <c r="HK3" s="182"/>
      <c r="HL3" s="178"/>
      <c r="HM3" s="178"/>
      <c r="HN3" s="178"/>
      <c r="HO3" s="178"/>
      <c r="HP3" s="178"/>
      <c r="HQ3" s="178"/>
      <c r="HR3" s="178"/>
      <c r="HS3" s="178"/>
      <c r="HT3" s="178"/>
      <c r="HU3" s="178"/>
      <c r="HV3" s="178"/>
      <c r="HW3" s="180"/>
      <c r="HX3" s="178"/>
      <c r="HY3" s="178"/>
      <c r="HZ3" s="178"/>
      <c r="IA3" s="184"/>
      <c r="IB3" s="178"/>
      <c r="IC3" s="178"/>
      <c r="ID3" s="178"/>
      <c r="IE3" s="178"/>
      <c r="IF3" s="178"/>
      <c r="IG3" s="178"/>
      <c r="IH3" s="178"/>
      <c r="II3" s="178"/>
      <c r="IJ3" s="178"/>
      <c r="IK3" s="182"/>
      <c r="IL3" s="178"/>
      <c r="IM3" s="178"/>
      <c r="IN3" s="178"/>
      <c r="IO3" s="178"/>
      <c r="IP3" s="178"/>
      <c r="IQ3" s="178"/>
      <c r="IR3" s="178"/>
      <c r="IS3" s="178"/>
      <c r="IT3" s="178"/>
      <c r="IU3" s="178"/>
      <c r="IV3" s="178"/>
      <c r="IW3" s="180"/>
      <c r="IX3" s="62" t="s">
        <v>216</v>
      </c>
      <c r="IY3" s="3" t="s">
        <v>7</v>
      </c>
      <c r="IZ3" s="62" t="s">
        <v>217</v>
      </c>
      <c r="JA3" s="3" t="s">
        <v>40</v>
      </c>
      <c r="JB3" s="62" t="s">
        <v>218</v>
      </c>
      <c r="JC3" s="62" t="s">
        <v>216</v>
      </c>
      <c r="JD3" s="3" t="s">
        <v>7</v>
      </c>
      <c r="JE3" s="62" t="s">
        <v>217</v>
      </c>
      <c r="JF3" s="3" t="s">
        <v>40</v>
      </c>
      <c r="JG3" s="62" t="s">
        <v>218</v>
      </c>
      <c r="JH3" s="143" t="s">
        <v>11</v>
      </c>
      <c r="JI3" s="144" t="s">
        <v>236</v>
      </c>
      <c r="JJ3" s="143" t="s">
        <v>11</v>
      </c>
      <c r="JK3" s="144" t="s">
        <v>236</v>
      </c>
      <c r="JL3" s="143" t="s">
        <v>11</v>
      </c>
      <c r="JM3" s="144" t="s">
        <v>236</v>
      </c>
      <c r="JN3" s="143" t="s">
        <v>11</v>
      </c>
      <c r="JO3" s="144" t="s">
        <v>236</v>
      </c>
      <c r="JP3" s="143" t="s">
        <v>11</v>
      </c>
      <c r="JQ3" s="145" t="s">
        <v>236</v>
      </c>
      <c r="JR3" s="174"/>
      <c r="JS3" s="143" t="s">
        <v>11</v>
      </c>
      <c r="JT3" s="144" t="s">
        <v>236</v>
      </c>
      <c r="JU3" s="143" t="s">
        <v>11</v>
      </c>
      <c r="JV3" s="144" t="s">
        <v>236</v>
      </c>
      <c r="JW3" s="143" t="s">
        <v>11</v>
      </c>
      <c r="JX3" s="144" t="s">
        <v>236</v>
      </c>
      <c r="JY3" s="143" t="s">
        <v>11</v>
      </c>
      <c r="JZ3" s="144" t="s">
        <v>236</v>
      </c>
      <c r="KA3" s="143" t="s">
        <v>11</v>
      </c>
      <c r="KB3" s="144" t="s">
        <v>236</v>
      </c>
      <c r="KC3" s="172"/>
      <c r="KD3" s="174"/>
      <c r="KE3" s="146" t="s">
        <v>18</v>
      </c>
      <c r="KF3" s="147" t="s">
        <v>220</v>
      </c>
      <c r="KG3" s="144" t="s">
        <v>331</v>
      </c>
      <c r="KH3" s="147" t="s">
        <v>221</v>
      </c>
      <c r="KI3" s="174"/>
      <c r="KJ3" s="167"/>
      <c r="KK3" s="4" t="s">
        <v>29</v>
      </c>
      <c r="KL3" s="63" t="s">
        <v>222</v>
      </c>
      <c r="KM3" s="4" t="s">
        <v>30</v>
      </c>
      <c r="KN3" s="64" t="s">
        <v>223</v>
      </c>
      <c r="KO3" s="4" t="s">
        <v>29</v>
      </c>
      <c r="KP3" s="63" t="s">
        <v>222</v>
      </c>
      <c r="KQ3" s="4" t="s">
        <v>30</v>
      </c>
      <c r="KR3" s="64" t="s">
        <v>223</v>
      </c>
      <c r="KS3" s="4" t="s">
        <v>29</v>
      </c>
      <c r="KT3" s="64" t="s">
        <v>222</v>
      </c>
      <c r="KU3" s="4" t="s">
        <v>29</v>
      </c>
      <c r="KV3" s="64" t="s">
        <v>222</v>
      </c>
      <c r="KW3" s="4" t="s">
        <v>29</v>
      </c>
      <c r="KX3" s="64" t="s">
        <v>222</v>
      </c>
      <c r="KY3" s="4" t="s">
        <v>29</v>
      </c>
      <c r="KZ3" s="64" t="s">
        <v>222</v>
      </c>
      <c r="LA3" s="4" t="s">
        <v>29</v>
      </c>
      <c r="LB3" s="63" t="s">
        <v>224</v>
      </c>
      <c r="LC3" s="63" t="s">
        <v>222</v>
      </c>
      <c r="LD3" s="63" t="s">
        <v>225</v>
      </c>
      <c r="LE3" s="64" t="s">
        <v>226</v>
      </c>
      <c r="LF3" s="63" t="s">
        <v>227</v>
      </c>
      <c r="LG3" s="63" t="s">
        <v>403</v>
      </c>
      <c r="LH3" s="4" t="s">
        <v>32</v>
      </c>
      <c r="LI3" s="63" t="s">
        <v>228</v>
      </c>
      <c r="LJ3" s="4" t="s">
        <v>27</v>
      </c>
      <c r="LK3" s="64" t="s">
        <v>219</v>
      </c>
      <c r="LL3" s="63" t="s">
        <v>227</v>
      </c>
      <c r="LM3" s="63" t="s">
        <v>403</v>
      </c>
      <c r="LN3" s="4" t="s">
        <v>32</v>
      </c>
      <c r="LO3" s="63" t="s">
        <v>228</v>
      </c>
      <c r="LP3" s="4" t="s">
        <v>27</v>
      </c>
      <c r="LQ3" s="64" t="s">
        <v>219</v>
      </c>
      <c r="LR3" s="161"/>
      <c r="LS3" s="7"/>
    </row>
    <row r="4" spans="1:332" s="66" customFormat="1" x14ac:dyDescent="0.25">
      <c r="A4" s="65" t="s">
        <v>147</v>
      </c>
      <c r="B4" s="66" t="s">
        <v>148</v>
      </c>
      <c r="C4" s="66" t="s">
        <v>149</v>
      </c>
      <c r="D4" s="66">
        <v>2887.81</v>
      </c>
      <c r="E4" s="66">
        <v>1972</v>
      </c>
      <c r="F4" s="65"/>
      <c r="G4" s="67"/>
      <c r="H4" s="8">
        <v>909.33</v>
      </c>
      <c r="I4" s="67"/>
      <c r="J4" s="67"/>
      <c r="K4" s="67"/>
      <c r="L4" s="67"/>
      <c r="M4" s="67"/>
      <c r="N4" s="67"/>
      <c r="O4" s="67"/>
      <c r="P4" s="67"/>
      <c r="Q4" s="67"/>
      <c r="R4" s="67">
        <v>909.33</v>
      </c>
      <c r="S4" s="67">
        <v>0</v>
      </c>
      <c r="V4" s="68"/>
      <c r="W4" s="65">
        <v>360.69</v>
      </c>
      <c r="X4" s="67"/>
      <c r="Y4" s="67"/>
      <c r="Z4" s="67"/>
      <c r="AA4" s="67"/>
      <c r="AB4" s="67"/>
      <c r="AC4" s="67"/>
      <c r="AD4" s="67"/>
      <c r="AE4" s="67"/>
      <c r="AF4" s="67"/>
      <c r="AG4" s="67">
        <v>327.7</v>
      </c>
      <c r="AH4" s="67">
        <v>33</v>
      </c>
      <c r="AI4" s="66">
        <v>33</v>
      </c>
      <c r="AJ4" s="66">
        <v>327.7</v>
      </c>
      <c r="AK4" s="68"/>
      <c r="AL4" s="1">
        <v>168.42</v>
      </c>
      <c r="AM4" s="67"/>
      <c r="AN4" s="67"/>
      <c r="AO4" s="67"/>
      <c r="AP4" s="67"/>
      <c r="AQ4" s="67"/>
      <c r="AR4" s="67"/>
      <c r="AS4" s="67"/>
      <c r="AT4" s="67"/>
      <c r="AU4" s="67"/>
      <c r="AV4" s="67">
        <v>158.4</v>
      </c>
      <c r="AW4" s="67">
        <v>10</v>
      </c>
      <c r="AX4" s="66">
        <v>10</v>
      </c>
      <c r="AY4" s="66">
        <v>158.4</v>
      </c>
      <c r="AZ4" s="68"/>
      <c r="BA4" s="65">
        <v>130.5</v>
      </c>
      <c r="BB4" s="67"/>
      <c r="BC4" s="67"/>
      <c r="BD4" s="67"/>
      <c r="BE4" s="67"/>
      <c r="BF4" s="67"/>
      <c r="BG4" s="67"/>
      <c r="BH4" s="67"/>
      <c r="BI4" s="67"/>
      <c r="BJ4" s="67"/>
      <c r="BK4" s="67">
        <v>130.5</v>
      </c>
      <c r="BL4" s="67">
        <v>0</v>
      </c>
      <c r="BM4" s="67">
        <v>0</v>
      </c>
      <c r="BN4" s="66">
        <v>130.5</v>
      </c>
      <c r="BO4" s="68"/>
      <c r="BP4" s="65">
        <v>44.57</v>
      </c>
      <c r="BQ4" s="67"/>
      <c r="BR4" s="67"/>
      <c r="BS4" s="67"/>
      <c r="BT4" s="67"/>
      <c r="BU4" s="67"/>
      <c r="BV4" s="67"/>
      <c r="BW4" s="67"/>
      <c r="BX4" s="67"/>
      <c r="BY4" s="67"/>
      <c r="BZ4" s="67">
        <v>44.57</v>
      </c>
      <c r="CA4" s="66">
        <v>0</v>
      </c>
      <c r="CB4" s="66">
        <v>0</v>
      </c>
      <c r="CC4" s="66">
        <v>44.57</v>
      </c>
      <c r="CD4" s="68"/>
      <c r="CE4" s="65">
        <v>1274.3</v>
      </c>
      <c r="CF4" s="67"/>
      <c r="CG4" s="67"/>
      <c r="CH4" s="67"/>
      <c r="CI4" s="67"/>
      <c r="CJ4" s="67"/>
      <c r="CK4" s="67"/>
      <c r="CL4" s="67"/>
      <c r="CM4" s="67"/>
      <c r="CN4" s="67"/>
      <c r="CO4" s="67">
        <v>83.3</v>
      </c>
      <c r="CP4" s="67">
        <v>1191</v>
      </c>
      <c r="CQ4" s="66">
        <v>1274.3</v>
      </c>
      <c r="CR4" s="66">
        <v>0</v>
      </c>
      <c r="CS4" s="68"/>
      <c r="CT4" s="65">
        <v>0</v>
      </c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H4" s="68"/>
      <c r="DI4" s="65">
        <v>0</v>
      </c>
      <c r="DJ4" s="67"/>
      <c r="DK4" s="67"/>
      <c r="DL4" s="67"/>
      <c r="DM4" s="67"/>
      <c r="DN4" s="67"/>
      <c r="DO4" s="67"/>
      <c r="DP4" s="67"/>
      <c r="DQ4" s="67"/>
      <c r="DR4" s="67"/>
      <c r="DS4" s="67"/>
      <c r="DX4" s="69" t="s">
        <v>410</v>
      </c>
      <c r="DY4" s="66">
        <v>312.5</v>
      </c>
      <c r="EB4" s="66">
        <v>75</v>
      </c>
      <c r="EC4" s="66">
        <v>303.14999999999998</v>
      </c>
      <c r="ED4" s="66">
        <v>312.5</v>
      </c>
      <c r="EF4" s="66">
        <v>4</v>
      </c>
      <c r="EG4" s="140" t="s">
        <v>398</v>
      </c>
      <c r="EI4" s="66" t="s">
        <v>158</v>
      </c>
      <c r="EJ4" s="66">
        <v>0</v>
      </c>
      <c r="EL4" s="66" t="s">
        <v>158</v>
      </c>
      <c r="EM4" s="66">
        <v>0</v>
      </c>
      <c r="EN4" s="66" t="s">
        <v>158</v>
      </c>
      <c r="EO4" s="66">
        <v>130</v>
      </c>
      <c r="EP4" s="66">
        <v>37</v>
      </c>
      <c r="EQ4" s="66" t="s">
        <v>158</v>
      </c>
      <c r="ER4" s="66" t="s">
        <v>158</v>
      </c>
      <c r="ES4" s="66">
        <v>0</v>
      </c>
      <c r="ET4" s="66">
        <v>0</v>
      </c>
      <c r="EU4" s="66">
        <v>0</v>
      </c>
      <c r="EV4" s="66">
        <v>0</v>
      </c>
      <c r="EW4" s="66" t="s">
        <v>159</v>
      </c>
      <c r="EX4" s="65" t="s">
        <v>413</v>
      </c>
      <c r="EY4" s="66">
        <v>106</v>
      </c>
      <c r="FB4" s="66">
        <v>42</v>
      </c>
      <c r="FC4" s="66">
        <v>303.14999999999998</v>
      </c>
      <c r="FD4" s="66">
        <v>106</v>
      </c>
      <c r="FF4" s="66">
        <v>4</v>
      </c>
      <c r="FG4" s="74" t="s">
        <v>157</v>
      </c>
      <c r="FI4" s="66" t="s">
        <v>158</v>
      </c>
      <c r="FJ4" s="66">
        <v>0</v>
      </c>
      <c r="FL4" s="66" t="s">
        <v>158</v>
      </c>
      <c r="FM4" s="66">
        <v>0</v>
      </c>
      <c r="FN4" s="66" t="s">
        <v>158</v>
      </c>
      <c r="FO4" s="66">
        <v>80</v>
      </c>
      <c r="FP4" s="66">
        <v>37</v>
      </c>
      <c r="FQ4" s="66" t="s">
        <v>158</v>
      </c>
      <c r="FR4" s="66" t="s">
        <v>158</v>
      </c>
      <c r="FS4" s="66">
        <v>0</v>
      </c>
      <c r="FT4" s="66">
        <v>0</v>
      </c>
      <c r="FU4" s="66">
        <v>0</v>
      </c>
      <c r="FV4" s="66">
        <v>0</v>
      </c>
      <c r="FW4" s="66" t="s">
        <v>159</v>
      </c>
      <c r="FX4" s="65"/>
      <c r="GX4" s="65"/>
      <c r="HX4" s="65"/>
      <c r="IX4" s="65"/>
      <c r="JC4" s="65" t="s">
        <v>150</v>
      </c>
      <c r="JD4" s="66" t="s">
        <v>150</v>
      </c>
      <c r="JE4" s="66" t="s">
        <v>150</v>
      </c>
      <c r="JF4" s="66" t="s">
        <v>150</v>
      </c>
      <c r="JG4" s="68" t="s">
        <v>150</v>
      </c>
      <c r="JH4" s="70"/>
      <c r="JI4" s="67"/>
      <c r="JJ4" s="67"/>
      <c r="JK4" s="67"/>
      <c r="JL4" s="67"/>
      <c r="JM4" s="67"/>
      <c r="JN4" s="67"/>
      <c r="JO4" s="67"/>
      <c r="JP4" s="67"/>
      <c r="JQ4" s="67"/>
      <c r="JR4" s="103"/>
      <c r="JS4" s="70"/>
      <c r="JT4" s="67"/>
      <c r="JU4" s="67"/>
      <c r="JV4" s="67"/>
      <c r="JW4" s="67"/>
      <c r="JX4" s="67"/>
      <c r="JY4" s="67"/>
      <c r="JZ4" s="67"/>
      <c r="KA4" s="67"/>
      <c r="KB4" s="71"/>
      <c r="KC4" s="65"/>
      <c r="KD4" s="70"/>
      <c r="KE4" s="67"/>
      <c r="KF4" s="67"/>
      <c r="KG4" s="67"/>
      <c r="KH4" s="71"/>
      <c r="KI4" s="70"/>
      <c r="KJ4" s="71" t="s">
        <v>150</v>
      </c>
      <c r="KK4" s="65" t="s">
        <v>152</v>
      </c>
      <c r="KO4" s="65" t="s">
        <v>152</v>
      </c>
      <c r="KP4" s="66">
        <v>2019</v>
      </c>
      <c r="KR4" s="68"/>
      <c r="KS4" s="66" t="s">
        <v>150</v>
      </c>
      <c r="KU4" s="65" t="s">
        <v>150</v>
      </c>
      <c r="KV4" s="68"/>
      <c r="KW4" s="66" t="s">
        <v>150</v>
      </c>
      <c r="KY4" s="65" t="s">
        <v>152</v>
      </c>
      <c r="KZ4" s="68"/>
      <c r="LA4" s="66" t="s">
        <v>150</v>
      </c>
      <c r="LF4" s="65" t="s">
        <v>152</v>
      </c>
      <c r="LG4" s="102"/>
      <c r="LH4" s="66" t="s">
        <v>150</v>
      </c>
      <c r="LI4" s="66" t="s">
        <v>150</v>
      </c>
      <c r="LL4" s="65" t="s">
        <v>152</v>
      </c>
      <c r="LM4" s="102"/>
      <c r="LN4" s="66" t="s">
        <v>152</v>
      </c>
      <c r="LO4" s="66" t="s">
        <v>150</v>
      </c>
      <c r="LQ4" s="68" t="s">
        <v>155</v>
      </c>
      <c r="LR4" s="65" t="s">
        <v>156</v>
      </c>
      <c r="LS4" s="65"/>
    </row>
    <row r="5" spans="1:332" s="66" customFormat="1" x14ac:dyDescent="0.25">
      <c r="A5" s="65" t="s">
        <v>153</v>
      </c>
      <c r="B5" s="66" t="s">
        <v>148</v>
      </c>
      <c r="C5" s="66" t="s">
        <v>149</v>
      </c>
      <c r="D5" s="66">
        <v>2570</v>
      </c>
      <c r="E5" s="66">
        <v>2019</v>
      </c>
      <c r="F5" s="65"/>
      <c r="H5" s="152">
        <v>1113.68</v>
      </c>
      <c r="I5" s="153">
        <v>6357.3620000000001</v>
      </c>
      <c r="J5" s="153">
        <v>106.99849999999999</v>
      </c>
      <c r="K5" s="153">
        <v>123</v>
      </c>
      <c r="L5" s="153">
        <v>236.63210000000001</v>
      </c>
      <c r="M5" s="153">
        <v>34.253999999999998</v>
      </c>
      <c r="N5" s="153">
        <v>17.440000000000001</v>
      </c>
      <c r="O5" s="153">
        <v>110.7</v>
      </c>
      <c r="P5" s="153">
        <v>247.54129999999998</v>
      </c>
      <c r="Q5" s="153">
        <v>75.635999999999996</v>
      </c>
      <c r="R5" s="153">
        <v>1113.68</v>
      </c>
      <c r="S5" s="153">
        <v>0</v>
      </c>
      <c r="T5" s="151">
        <v>0</v>
      </c>
      <c r="U5" s="151">
        <v>1113.68</v>
      </c>
      <c r="V5" s="151">
        <v>227.43799999999999</v>
      </c>
      <c r="W5" s="65">
        <v>323.45999999999998</v>
      </c>
      <c r="X5" s="66">
        <v>1277.6669999999999</v>
      </c>
      <c r="Y5" s="151">
        <v>113.3</v>
      </c>
      <c r="Z5" s="151">
        <v>42.66</v>
      </c>
      <c r="AA5" s="151">
        <v>0</v>
      </c>
      <c r="AB5" s="151">
        <v>7.58</v>
      </c>
      <c r="AC5" s="151">
        <v>8.9600000000000009</v>
      </c>
      <c r="AD5" s="151">
        <v>2.4</v>
      </c>
      <c r="AE5" s="151">
        <v>0</v>
      </c>
      <c r="AF5" s="151">
        <v>0</v>
      </c>
      <c r="AG5" s="66">
        <v>323.45999999999998</v>
      </c>
      <c r="AH5" s="66">
        <v>0</v>
      </c>
      <c r="AI5" s="66">
        <v>0</v>
      </c>
      <c r="AJ5" s="66">
        <v>323.45999999999998</v>
      </c>
      <c r="AK5" s="68">
        <v>135.44999999999999</v>
      </c>
      <c r="AL5" s="65">
        <v>102.82</v>
      </c>
      <c r="AM5" s="66">
        <v>282.76</v>
      </c>
      <c r="AN5" s="66">
        <v>0</v>
      </c>
      <c r="AO5" s="66">
        <v>0</v>
      </c>
      <c r="AP5" s="66">
        <v>0</v>
      </c>
      <c r="AQ5" s="66">
        <v>0</v>
      </c>
      <c r="AR5" s="66">
        <v>0</v>
      </c>
      <c r="AS5" s="66">
        <v>0</v>
      </c>
      <c r="AT5" s="66">
        <v>0</v>
      </c>
      <c r="AU5" s="66">
        <v>0</v>
      </c>
      <c r="AV5" s="66">
        <v>102.82</v>
      </c>
      <c r="AW5" s="66">
        <v>0</v>
      </c>
      <c r="AX5" s="66">
        <v>0</v>
      </c>
      <c r="AY5" s="66">
        <v>102.82</v>
      </c>
      <c r="AZ5" s="68">
        <v>154.55000000000001</v>
      </c>
      <c r="BA5" s="65">
        <v>222.27</v>
      </c>
      <c r="BB5" s="66">
        <v>877.97</v>
      </c>
      <c r="BC5" s="66">
        <v>67.31</v>
      </c>
      <c r="BD5" s="66">
        <v>0</v>
      </c>
      <c r="BE5" s="66">
        <v>25.68</v>
      </c>
      <c r="BF5" s="66">
        <v>64.5</v>
      </c>
      <c r="BG5" s="66">
        <v>6.72</v>
      </c>
      <c r="BH5" s="66">
        <v>0</v>
      </c>
      <c r="BI5" s="66">
        <v>1.8</v>
      </c>
      <c r="BJ5" s="66">
        <v>40</v>
      </c>
      <c r="BK5" s="66">
        <v>222.27</v>
      </c>
      <c r="BL5" s="66">
        <v>0</v>
      </c>
      <c r="BM5" s="66">
        <v>222.27</v>
      </c>
      <c r="BN5" s="66">
        <v>0</v>
      </c>
      <c r="BO5" s="68">
        <v>90.06</v>
      </c>
      <c r="BP5" s="65">
        <v>59.44</v>
      </c>
      <c r="BQ5" s="66">
        <v>163.46</v>
      </c>
      <c r="BR5" s="66">
        <v>24.75</v>
      </c>
      <c r="BS5" s="66">
        <v>11.88</v>
      </c>
      <c r="BT5" s="66">
        <v>0</v>
      </c>
      <c r="BU5" s="66">
        <v>0</v>
      </c>
      <c r="BV5" s="66">
        <v>0</v>
      </c>
      <c r="BW5" s="66">
        <v>0</v>
      </c>
      <c r="BX5" s="66">
        <v>0</v>
      </c>
      <c r="BY5" s="66">
        <v>0</v>
      </c>
      <c r="BZ5" s="66">
        <v>59.44</v>
      </c>
      <c r="CA5" s="66">
        <v>0</v>
      </c>
      <c r="CB5" s="66">
        <v>0</v>
      </c>
      <c r="CC5" s="66">
        <v>59.44</v>
      </c>
      <c r="CD5" s="68">
        <v>47.6</v>
      </c>
      <c r="CE5" s="65">
        <v>1132.02</v>
      </c>
      <c r="CF5" s="66">
        <v>3865.25</v>
      </c>
      <c r="CG5" s="66">
        <v>11.55</v>
      </c>
      <c r="CH5" s="66">
        <v>16.309999999999999</v>
      </c>
      <c r="CI5" s="66">
        <v>0</v>
      </c>
      <c r="CJ5" s="66">
        <v>0</v>
      </c>
      <c r="CK5" s="66">
        <v>0</v>
      </c>
      <c r="CL5" s="66">
        <v>0</v>
      </c>
      <c r="CM5" s="66">
        <v>0</v>
      </c>
      <c r="CN5" s="66">
        <v>0</v>
      </c>
      <c r="CO5" s="66">
        <v>12.7</v>
      </c>
      <c r="CP5" s="66">
        <v>1119.32</v>
      </c>
      <c r="CQ5" s="66">
        <v>1119.32</v>
      </c>
      <c r="CR5" s="66">
        <v>12.7</v>
      </c>
      <c r="CS5" s="68">
        <v>34.229999999999997</v>
      </c>
      <c r="CT5" s="65">
        <v>14.29</v>
      </c>
      <c r="CU5" s="66">
        <v>39.299999999999997</v>
      </c>
      <c r="CV5" s="66">
        <v>0</v>
      </c>
      <c r="CW5" s="66">
        <v>0</v>
      </c>
      <c r="CX5" s="66">
        <v>0</v>
      </c>
      <c r="CY5" s="66">
        <v>0</v>
      </c>
      <c r="CZ5" s="66">
        <v>0</v>
      </c>
      <c r="DA5" s="66">
        <v>0</v>
      </c>
      <c r="DB5" s="66">
        <v>0</v>
      </c>
      <c r="DC5" s="66">
        <v>0</v>
      </c>
      <c r="DD5" s="66">
        <v>14.29</v>
      </c>
      <c r="DE5" s="66">
        <v>0</v>
      </c>
      <c r="DF5" s="66">
        <v>0</v>
      </c>
      <c r="DG5" s="66">
        <v>14.29</v>
      </c>
      <c r="DH5" s="68">
        <v>40.32</v>
      </c>
      <c r="DI5" s="65">
        <v>0</v>
      </c>
      <c r="DX5" s="69" t="s">
        <v>410</v>
      </c>
      <c r="DY5" s="66">
        <v>375.3</v>
      </c>
      <c r="DZ5" s="66">
        <v>3.1</v>
      </c>
      <c r="EA5" s="66">
        <v>1163.98</v>
      </c>
      <c r="EB5" s="66">
        <v>80</v>
      </c>
      <c r="EC5" s="66">
        <v>300.14999999999998</v>
      </c>
      <c r="ED5" s="66">
        <v>375.3</v>
      </c>
      <c r="EE5" s="66">
        <v>0</v>
      </c>
      <c r="EF5" s="74">
        <v>4</v>
      </c>
      <c r="EG5" s="66" t="s">
        <v>399</v>
      </c>
      <c r="EH5" s="74" t="s">
        <v>406</v>
      </c>
      <c r="EI5" s="66" t="s">
        <v>158</v>
      </c>
      <c r="EJ5" s="66">
        <v>0</v>
      </c>
      <c r="EK5" s="66">
        <v>350</v>
      </c>
      <c r="EL5" s="66" t="s">
        <v>404</v>
      </c>
      <c r="EM5" s="74">
        <v>0.8</v>
      </c>
      <c r="EN5" s="74" t="s">
        <v>404</v>
      </c>
      <c r="EO5" s="74">
        <v>120</v>
      </c>
      <c r="EP5" s="66">
        <v>33</v>
      </c>
      <c r="EQ5" s="66" t="s">
        <v>158</v>
      </c>
      <c r="ER5" s="66" t="s">
        <v>158</v>
      </c>
      <c r="ES5" s="66">
        <v>0</v>
      </c>
      <c r="ET5" s="66">
        <v>0</v>
      </c>
      <c r="EU5" s="66">
        <v>0</v>
      </c>
      <c r="EV5" s="66">
        <v>0</v>
      </c>
      <c r="EW5" s="66" t="s">
        <v>405</v>
      </c>
      <c r="EX5" s="65" t="s">
        <v>413</v>
      </c>
      <c r="EY5" s="66">
        <v>103</v>
      </c>
      <c r="EZ5" s="66">
        <v>1.8</v>
      </c>
      <c r="FA5" s="66">
        <v>185.4</v>
      </c>
      <c r="FB5" s="66">
        <v>41</v>
      </c>
      <c r="FC5" s="66">
        <v>305.14999999999998</v>
      </c>
      <c r="FD5" s="66">
        <v>103</v>
      </c>
      <c r="FE5" s="66">
        <v>0</v>
      </c>
      <c r="FF5" s="74">
        <v>4</v>
      </c>
      <c r="FG5" s="66" t="s">
        <v>399</v>
      </c>
      <c r="FH5" s="74" t="s">
        <v>406</v>
      </c>
      <c r="FI5" s="66" t="s">
        <v>158</v>
      </c>
      <c r="FJ5" s="66">
        <v>0</v>
      </c>
      <c r="FK5" s="66">
        <v>350</v>
      </c>
      <c r="FL5" s="74" t="s">
        <v>404</v>
      </c>
      <c r="FM5" s="74">
        <v>0.8</v>
      </c>
      <c r="FN5" s="74" t="s">
        <v>404</v>
      </c>
      <c r="FO5" s="74">
        <v>50</v>
      </c>
      <c r="FP5" s="66">
        <v>33</v>
      </c>
      <c r="FQ5" s="66" t="s">
        <v>158</v>
      </c>
      <c r="FR5" s="66" t="s">
        <v>158</v>
      </c>
      <c r="FS5" s="66">
        <v>0</v>
      </c>
      <c r="FT5" s="66">
        <v>0</v>
      </c>
      <c r="FU5" s="66">
        <v>0</v>
      </c>
      <c r="FV5" s="66">
        <v>0</v>
      </c>
      <c r="FW5" s="66" t="s">
        <v>405</v>
      </c>
      <c r="FX5" s="65" t="s">
        <v>412</v>
      </c>
      <c r="FY5" s="66">
        <v>33.5</v>
      </c>
      <c r="FZ5" s="66">
        <v>0.35</v>
      </c>
      <c r="GA5" s="66">
        <v>11.73</v>
      </c>
      <c r="GB5" s="66">
        <v>24</v>
      </c>
      <c r="GC5" s="66">
        <v>305.14999999999998</v>
      </c>
      <c r="GD5" s="66">
        <v>33.5</v>
      </c>
      <c r="GE5" s="66">
        <v>0</v>
      </c>
      <c r="GF5" s="74">
        <v>4</v>
      </c>
      <c r="GG5" s="66" t="s">
        <v>399</v>
      </c>
      <c r="GH5" s="74" t="s">
        <v>406</v>
      </c>
      <c r="GI5" s="66" t="s">
        <v>158</v>
      </c>
      <c r="GJ5" s="66">
        <v>0</v>
      </c>
      <c r="GK5" s="66">
        <v>350</v>
      </c>
      <c r="GL5" s="74" t="s">
        <v>404</v>
      </c>
      <c r="GM5" s="74">
        <v>0.8</v>
      </c>
      <c r="GN5" s="74" t="s">
        <v>404</v>
      </c>
      <c r="GO5" s="74">
        <v>21</v>
      </c>
      <c r="GP5" s="66">
        <v>33</v>
      </c>
      <c r="GQ5" s="66" t="s">
        <v>158</v>
      </c>
      <c r="GR5" s="66" t="s">
        <v>158</v>
      </c>
      <c r="GS5" s="66">
        <v>0</v>
      </c>
      <c r="GT5" s="66">
        <v>0</v>
      </c>
      <c r="GU5" s="66">
        <v>0</v>
      </c>
      <c r="GV5" s="66">
        <v>0</v>
      </c>
      <c r="GW5" s="66" t="s">
        <v>159</v>
      </c>
      <c r="GX5" s="65"/>
      <c r="HX5" s="65"/>
      <c r="IX5" s="65"/>
      <c r="JC5" s="65" t="s">
        <v>150</v>
      </c>
      <c r="JD5" s="66" t="s">
        <v>150</v>
      </c>
      <c r="JE5" s="66" t="s">
        <v>150</v>
      </c>
      <c r="JF5" s="66" t="s">
        <v>150</v>
      </c>
      <c r="JG5" s="68" t="s">
        <v>150</v>
      </c>
      <c r="JH5" s="65" t="s">
        <v>274</v>
      </c>
      <c r="JI5" s="102">
        <v>11.5</v>
      </c>
      <c r="JJ5" s="102" t="s">
        <v>276</v>
      </c>
      <c r="JK5" s="102">
        <v>0.2</v>
      </c>
      <c r="JL5" s="102" t="s">
        <v>235</v>
      </c>
      <c r="JM5" s="102">
        <v>20</v>
      </c>
      <c r="JN5" s="102" t="s">
        <v>274</v>
      </c>
      <c r="JO5" s="102">
        <v>24</v>
      </c>
      <c r="JP5" s="102"/>
      <c r="JQ5" s="102"/>
      <c r="JR5" s="104" t="s">
        <v>253</v>
      </c>
      <c r="JS5" s="65" t="s">
        <v>318</v>
      </c>
      <c r="JT5" s="102">
        <v>6.5</v>
      </c>
      <c r="JU5" s="102" t="s">
        <v>323</v>
      </c>
      <c r="JV5" s="102">
        <v>1</v>
      </c>
      <c r="JW5" s="102" t="s">
        <v>235</v>
      </c>
      <c r="JX5" s="102">
        <v>18</v>
      </c>
      <c r="JY5" s="102" t="s">
        <v>278</v>
      </c>
      <c r="JZ5" s="102">
        <v>25</v>
      </c>
      <c r="KA5" s="102"/>
      <c r="KB5" s="68"/>
      <c r="KC5" s="65" t="s">
        <v>250</v>
      </c>
      <c r="KD5" s="65" t="s">
        <v>151</v>
      </c>
      <c r="KE5" s="102" t="s">
        <v>315</v>
      </c>
      <c r="KF5" s="102"/>
      <c r="KG5" s="102" t="s">
        <v>250</v>
      </c>
      <c r="KH5" s="68">
        <v>24</v>
      </c>
      <c r="KI5" s="65" t="s">
        <v>377</v>
      </c>
      <c r="KJ5" s="68" t="s">
        <v>150</v>
      </c>
      <c r="KK5" s="65" t="s">
        <v>150</v>
      </c>
      <c r="KL5" s="66">
        <v>2018</v>
      </c>
      <c r="KM5" s="66" t="s">
        <v>154</v>
      </c>
      <c r="KO5" s="65" t="s">
        <v>152</v>
      </c>
      <c r="KP5" s="66">
        <v>2018</v>
      </c>
      <c r="KQ5" s="66" t="s">
        <v>154</v>
      </c>
      <c r="KR5" s="68"/>
      <c r="KS5" s="66" t="s">
        <v>150</v>
      </c>
      <c r="KU5" s="65" t="s">
        <v>150</v>
      </c>
      <c r="KV5" s="68"/>
      <c r="KW5" s="66" t="s">
        <v>150</v>
      </c>
      <c r="KY5" s="65" t="s">
        <v>150</v>
      </c>
      <c r="KZ5" s="68"/>
      <c r="LA5" s="66" t="s">
        <v>150</v>
      </c>
      <c r="LF5" s="65" t="s">
        <v>152</v>
      </c>
      <c r="LG5" s="102"/>
      <c r="LH5" s="66" t="s">
        <v>150</v>
      </c>
      <c r="LI5" s="66" t="s">
        <v>150</v>
      </c>
      <c r="LL5" s="65" t="s">
        <v>152</v>
      </c>
      <c r="LM5" s="102"/>
      <c r="LN5" s="66" t="s">
        <v>150</v>
      </c>
      <c r="LO5" s="66" t="s">
        <v>150</v>
      </c>
      <c r="LQ5" s="68"/>
      <c r="LR5" s="65"/>
      <c r="LS5" s="65"/>
    </row>
    <row r="6" spans="1:332" s="66" customFormat="1" x14ac:dyDescent="0.25">
      <c r="A6" s="65" t="s">
        <v>394</v>
      </c>
      <c r="B6" s="66" t="s">
        <v>148</v>
      </c>
      <c r="C6" s="66" t="s">
        <v>149</v>
      </c>
      <c r="D6" s="66">
        <v>2887.81</v>
      </c>
      <c r="E6" s="66">
        <v>1985</v>
      </c>
      <c r="F6" s="65"/>
      <c r="H6" s="65">
        <v>909.33</v>
      </c>
      <c r="I6" s="66">
        <v>4500</v>
      </c>
      <c r="J6" s="66">
        <v>80</v>
      </c>
      <c r="K6" s="66">
        <v>180</v>
      </c>
      <c r="L6" s="66">
        <v>80</v>
      </c>
      <c r="M6" s="66">
        <v>80</v>
      </c>
      <c r="N6" s="66">
        <v>10</v>
      </c>
      <c r="O6" s="66">
        <v>40</v>
      </c>
      <c r="P6" s="66">
        <v>20</v>
      </c>
      <c r="Q6" s="66">
        <v>20</v>
      </c>
      <c r="R6" s="66">
        <v>909.33</v>
      </c>
      <c r="S6" s="66">
        <v>0</v>
      </c>
      <c r="T6" s="66">
        <v>200</v>
      </c>
      <c r="U6" s="66">
        <v>709.33</v>
      </c>
      <c r="V6" s="68">
        <v>100</v>
      </c>
      <c r="W6" s="65">
        <v>360.69</v>
      </c>
      <c r="X6" s="66">
        <v>1800</v>
      </c>
      <c r="AG6" s="66">
        <v>327.7</v>
      </c>
      <c r="AH6" s="66">
        <v>33</v>
      </c>
      <c r="AI6" s="66">
        <v>33</v>
      </c>
      <c r="AJ6" s="66">
        <v>327.7</v>
      </c>
      <c r="AK6" s="68"/>
      <c r="AL6" s="65">
        <v>168.42</v>
      </c>
      <c r="AV6" s="66">
        <v>158.4</v>
      </c>
      <c r="AW6" s="66">
        <v>10</v>
      </c>
      <c r="AX6" s="66">
        <v>10</v>
      </c>
      <c r="AY6" s="66">
        <v>158.4</v>
      </c>
      <c r="AZ6" s="68"/>
      <c r="BA6" s="65">
        <v>130.5</v>
      </c>
      <c r="BK6" s="66">
        <v>130.5</v>
      </c>
      <c r="BL6" s="66">
        <v>0</v>
      </c>
      <c r="BM6" s="66">
        <v>0</v>
      </c>
      <c r="BN6" s="66">
        <v>130.5</v>
      </c>
      <c r="BO6" s="68"/>
      <c r="BP6" s="65">
        <v>44.57</v>
      </c>
      <c r="BZ6" s="66">
        <v>44.57</v>
      </c>
      <c r="CA6" s="66">
        <v>0</v>
      </c>
      <c r="CB6" s="66">
        <v>0</v>
      </c>
      <c r="CC6" s="66">
        <v>44.57</v>
      </c>
      <c r="CD6" s="68"/>
      <c r="CE6" s="65">
        <v>1274.3</v>
      </c>
      <c r="CO6" s="66">
        <v>83.3</v>
      </c>
      <c r="CP6" s="66">
        <v>1191</v>
      </c>
      <c r="CQ6" s="66">
        <v>1274.3</v>
      </c>
      <c r="CR6" s="66">
        <v>0</v>
      </c>
      <c r="CS6" s="68"/>
      <c r="CT6" s="65">
        <v>0</v>
      </c>
      <c r="DH6" s="68"/>
      <c r="DI6" s="65">
        <v>0</v>
      </c>
      <c r="DX6" s="69" t="s">
        <v>410</v>
      </c>
      <c r="DY6" s="66">
        <v>312.5</v>
      </c>
      <c r="DZ6" s="66">
        <v>2.2000000000000002</v>
      </c>
      <c r="EA6" s="66">
        <v>687.5</v>
      </c>
      <c r="EB6" s="66">
        <v>75</v>
      </c>
      <c r="EC6" s="66">
        <v>301.14999999999998</v>
      </c>
      <c r="ED6" s="66">
        <v>250</v>
      </c>
      <c r="EE6" s="66">
        <v>100</v>
      </c>
      <c r="EF6" s="66">
        <v>4</v>
      </c>
      <c r="EG6" s="66" t="s">
        <v>160</v>
      </c>
      <c r="EI6" s="66" t="s">
        <v>158</v>
      </c>
      <c r="EJ6" s="66">
        <v>0</v>
      </c>
      <c r="EL6" s="66" t="s">
        <v>158</v>
      </c>
      <c r="EM6" s="66">
        <v>0</v>
      </c>
      <c r="EN6" s="66" t="s">
        <v>158</v>
      </c>
      <c r="EO6" s="66">
        <v>130</v>
      </c>
      <c r="EP6" s="66">
        <v>30</v>
      </c>
      <c r="EQ6" s="66" t="s">
        <v>158</v>
      </c>
      <c r="ER6" s="66" t="s">
        <v>158</v>
      </c>
      <c r="ES6" s="66">
        <v>0</v>
      </c>
      <c r="ET6" s="66">
        <v>0</v>
      </c>
      <c r="EU6" s="66">
        <v>0</v>
      </c>
      <c r="EV6" s="66">
        <v>0</v>
      </c>
      <c r="EW6" s="66" t="s">
        <v>159</v>
      </c>
      <c r="EX6" s="65" t="s">
        <v>413</v>
      </c>
      <c r="EY6" s="66">
        <v>100</v>
      </c>
      <c r="EZ6" s="66">
        <v>0.8</v>
      </c>
      <c r="FA6" s="66">
        <v>80</v>
      </c>
      <c r="FB6" s="66">
        <v>41</v>
      </c>
      <c r="FC6" s="66">
        <v>305.14999999999998</v>
      </c>
      <c r="FD6" s="66">
        <v>20</v>
      </c>
      <c r="FE6" s="66">
        <v>15</v>
      </c>
      <c r="FF6" s="66">
        <v>4</v>
      </c>
      <c r="FG6" s="66" t="s">
        <v>157</v>
      </c>
      <c r="FI6" s="66" t="s">
        <v>158</v>
      </c>
      <c r="FJ6" s="66">
        <v>0</v>
      </c>
      <c r="FL6" s="66" t="s">
        <v>158</v>
      </c>
      <c r="FM6" s="66">
        <v>0</v>
      </c>
      <c r="FN6" s="66" t="s">
        <v>158</v>
      </c>
      <c r="FO6" s="66">
        <v>80</v>
      </c>
      <c r="FP6" s="66">
        <v>30</v>
      </c>
      <c r="FQ6" s="66" t="s">
        <v>158</v>
      </c>
      <c r="FR6" s="66" t="s">
        <v>158</v>
      </c>
      <c r="FS6" s="66">
        <v>0</v>
      </c>
      <c r="FT6" s="66">
        <v>0</v>
      </c>
      <c r="FU6" s="66">
        <v>0</v>
      </c>
      <c r="FV6" s="66">
        <v>0</v>
      </c>
      <c r="FW6" s="66" t="s">
        <v>159</v>
      </c>
      <c r="FX6" s="65" t="s">
        <v>411</v>
      </c>
      <c r="FY6" s="66">
        <v>125</v>
      </c>
      <c r="FZ6" s="66">
        <v>0.95</v>
      </c>
      <c r="GA6" s="66">
        <v>118.75</v>
      </c>
      <c r="GB6" s="66">
        <v>45</v>
      </c>
      <c r="GC6" s="66">
        <v>301.14999999999998</v>
      </c>
      <c r="GD6" s="66">
        <v>50</v>
      </c>
      <c r="GE6" s="66">
        <v>19</v>
      </c>
      <c r="GP6" s="66">
        <v>37</v>
      </c>
      <c r="GX6" s="65"/>
      <c r="HX6" s="65"/>
      <c r="IX6" s="65"/>
      <c r="JC6" s="65" t="s">
        <v>150</v>
      </c>
      <c r="JD6" s="66" t="s">
        <v>150</v>
      </c>
      <c r="JE6" s="66" t="s">
        <v>150</v>
      </c>
      <c r="JF6" s="66" t="s">
        <v>150</v>
      </c>
      <c r="JG6" s="68" t="s">
        <v>150</v>
      </c>
      <c r="JH6" s="65" t="s">
        <v>277</v>
      </c>
      <c r="JI6" s="102">
        <v>10</v>
      </c>
      <c r="JJ6" s="102" t="s">
        <v>276</v>
      </c>
      <c r="JK6" s="102">
        <v>1</v>
      </c>
      <c r="JL6" s="102" t="s">
        <v>235</v>
      </c>
      <c r="JM6" s="102">
        <v>12.5</v>
      </c>
      <c r="JN6" s="102" t="s">
        <v>295</v>
      </c>
      <c r="JO6" s="102">
        <v>2</v>
      </c>
      <c r="JP6" s="102"/>
      <c r="JQ6" s="102"/>
      <c r="JR6" s="104" t="s">
        <v>253</v>
      </c>
      <c r="JS6" s="65" t="s">
        <v>318</v>
      </c>
      <c r="JT6" s="102">
        <v>2.5</v>
      </c>
      <c r="JU6" s="102" t="s">
        <v>323</v>
      </c>
      <c r="JV6" s="102">
        <v>2</v>
      </c>
      <c r="JW6" s="102" t="s">
        <v>235</v>
      </c>
      <c r="JX6" s="102">
        <v>15</v>
      </c>
      <c r="JY6" s="102" t="s">
        <v>278</v>
      </c>
      <c r="JZ6" s="102">
        <v>30</v>
      </c>
      <c r="KA6" s="102"/>
      <c r="KB6" s="68"/>
      <c r="KC6" s="65" t="s">
        <v>250</v>
      </c>
      <c r="KD6" s="65" t="s">
        <v>151</v>
      </c>
      <c r="KE6" s="102" t="s">
        <v>315</v>
      </c>
      <c r="KF6" s="102"/>
      <c r="KG6" s="102" t="s">
        <v>317</v>
      </c>
      <c r="KH6" s="68">
        <v>15</v>
      </c>
      <c r="KI6" s="65" t="s">
        <v>374</v>
      </c>
      <c r="KJ6" s="68" t="s">
        <v>150</v>
      </c>
      <c r="KK6" s="65" t="s">
        <v>152</v>
      </c>
      <c r="KL6" s="66">
        <v>2019</v>
      </c>
      <c r="KM6" s="66" t="s">
        <v>395</v>
      </c>
      <c r="KO6" s="65" t="s">
        <v>152</v>
      </c>
      <c r="KP6" s="66">
        <v>2019</v>
      </c>
      <c r="KR6" s="68"/>
      <c r="KU6" s="65"/>
      <c r="KV6" s="68"/>
      <c r="KY6" s="65" t="s">
        <v>152</v>
      </c>
      <c r="KZ6" s="68"/>
      <c r="LA6" s="66" t="s">
        <v>150</v>
      </c>
      <c r="LF6" s="65" t="s">
        <v>152</v>
      </c>
      <c r="LG6" s="102"/>
      <c r="LH6" s="66" t="s">
        <v>150</v>
      </c>
      <c r="LI6" s="66" t="s">
        <v>150</v>
      </c>
      <c r="LL6" s="65" t="s">
        <v>152</v>
      </c>
      <c r="LM6" s="102"/>
      <c r="LN6" s="66" t="s">
        <v>152</v>
      </c>
      <c r="LO6" s="66" t="s">
        <v>150</v>
      </c>
      <c r="LQ6" s="68"/>
      <c r="LR6" s="65" t="s">
        <v>396</v>
      </c>
      <c r="LS6" s="65"/>
    </row>
    <row r="7" spans="1:332" s="66" customFormat="1" x14ac:dyDescent="0.25">
      <c r="A7" s="65" t="s">
        <v>397</v>
      </c>
      <c r="B7" s="66" t="s">
        <v>148</v>
      </c>
      <c r="C7" s="66" t="s">
        <v>149</v>
      </c>
      <c r="D7" s="66">
        <v>3023.57</v>
      </c>
      <c r="E7" s="66">
        <v>1979</v>
      </c>
      <c r="F7" s="65"/>
      <c r="H7" s="65">
        <v>1016.15</v>
      </c>
      <c r="I7" s="66">
        <v>5813.61</v>
      </c>
      <c r="J7" s="66">
        <v>227.8</v>
      </c>
      <c r="K7" s="66">
        <v>197.2</v>
      </c>
      <c r="L7" s="66">
        <v>156.15</v>
      </c>
      <c r="M7" s="66">
        <v>178.6</v>
      </c>
      <c r="N7" s="66">
        <v>134</v>
      </c>
      <c r="O7" s="66">
        <v>95</v>
      </c>
      <c r="P7" s="66">
        <v>0</v>
      </c>
      <c r="Q7" s="66">
        <v>47.5</v>
      </c>
      <c r="R7" s="66">
        <v>1016.15</v>
      </c>
      <c r="S7" s="66">
        <v>0</v>
      </c>
      <c r="T7" s="66">
        <v>0</v>
      </c>
      <c r="U7" s="66">
        <v>1016.15</v>
      </c>
      <c r="V7" s="68">
        <v>307.39999999999998</v>
      </c>
      <c r="W7" s="65">
        <v>484.8</v>
      </c>
      <c r="X7" s="66">
        <v>1333.21</v>
      </c>
      <c r="Y7" s="66">
        <v>0</v>
      </c>
      <c r="Z7" s="66">
        <v>0</v>
      </c>
      <c r="AA7" s="66">
        <v>144</v>
      </c>
      <c r="AB7" s="66">
        <v>22.4</v>
      </c>
      <c r="AC7" s="66">
        <v>0</v>
      </c>
      <c r="AD7" s="66">
        <v>0</v>
      </c>
      <c r="AE7" s="66">
        <v>5.4</v>
      </c>
      <c r="AF7" s="66">
        <v>0.5</v>
      </c>
      <c r="AG7" s="66">
        <v>484.8</v>
      </c>
      <c r="AH7" s="66">
        <v>0</v>
      </c>
      <c r="AI7" s="66">
        <v>0</v>
      </c>
      <c r="AJ7" s="66">
        <v>484.8</v>
      </c>
      <c r="AK7" s="68">
        <v>253.6</v>
      </c>
      <c r="AL7" s="65">
        <v>132.19999999999999</v>
      </c>
      <c r="AM7" s="66">
        <v>363.57</v>
      </c>
      <c r="AN7" s="66">
        <v>0</v>
      </c>
      <c r="AO7" s="66">
        <v>0</v>
      </c>
      <c r="AP7" s="66">
        <v>0</v>
      </c>
      <c r="AQ7" s="66">
        <v>0</v>
      </c>
      <c r="AR7" s="66">
        <v>0</v>
      </c>
      <c r="AS7" s="66">
        <v>0</v>
      </c>
      <c r="AT7" s="66">
        <v>0</v>
      </c>
      <c r="AU7" s="66">
        <v>0</v>
      </c>
      <c r="AV7" s="66">
        <v>132.19999999999999</v>
      </c>
      <c r="AW7" s="66">
        <v>0</v>
      </c>
      <c r="AX7" s="66">
        <v>0</v>
      </c>
      <c r="AY7" s="66">
        <v>132.19999999999999</v>
      </c>
      <c r="AZ7" s="68">
        <v>323.2</v>
      </c>
      <c r="BA7" s="65">
        <v>196.68</v>
      </c>
      <c r="BB7" s="66">
        <v>540.87</v>
      </c>
      <c r="BC7" s="66">
        <v>11.2</v>
      </c>
      <c r="BD7" s="66">
        <v>69.2</v>
      </c>
      <c r="BE7" s="66">
        <v>47.6</v>
      </c>
      <c r="BF7" s="66">
        <v>0</v>
      </c>
      <c r="BG7" s="66">
        <v>7</v>
      </c>
      <c r="BH7" s="66">
        <v>18.170000000000002</v>
      </c>
      <c r="BI7" s="66">
        <v>10.11</v>
      </c>
      <c r="BJ7" s="66">
        <v>0</v>
      </c>
      <c r="BK7" s="66">
        <v>196.68</v>
      </c>
      <c r="BL7" s="66">
        <v>0</v>
      </c>
      <c r="BM7" s="66">
        <v>0</v>
      </c>
      <c r="BN7" s="66">
        <v>196.68</v>
      </c>
      <c r="BO7" s="68">
        <v>69.08</v>
      </c>
      <c r="BP7" s="65">
        <v>70.040000000000006</v>
      </c>
      <c r="BQ7" s="66">
        <v>192.61</v>
      </c>
      <c r="BR7" s="66">
        <v>0</v>
      </c>
      <c r="BS7" s="66">
        <v>0</v>
      </c>
      <c r="BT7" s="66">
        <v>0</v>
      </c>
      <c r="BU7" s="66">
        <v>27.6</v>
      </c>
      <c r="BV7" s="66">
        <v>0</v>
      </c>
      <c r="BW7" s="66">
        <v>0</v>
      </c>
      <c r="BX7" s="66">
        <v>0</v>
      </c>
      <c r="BY7" s="66">
        <v>1.3</v>
      </c>
      <c r="BZ7" s="66">
        <v>70.040000000000006</v>
      </c>
      <c r="CA7" s="66">
        <v>0</v>
      </c>
      <c r="CB7" s="66">
        <v>0</v>
      </c>
      <c r="CC7" s="66">
        <v>70.040000000000006</v>
      </c>
      <c r="CD7" s="68">
        <v>162</v>
      </c>
      <c r="CE7" s="65">
        <v>1123.7</v>
      </c>
      <c r="CF7" s="66">
        <v>3129.12</v>
      </c>
      <c r="CG7" s="66">
        <v>49.88</v>
      </c>
      <c r="CH7" s="66">
        <v>0</v>
      </c>
      <c r="CI7" s="66">
        <v>0</v>
      </c>
      <c r="CJ7" s="66">
        <v>34.119999999999997</v>
      </c>
      <c r="CK7" s="66">
        <v>7.2</v>
      </c>
      <c r="CL7" s="66">
        <v>0</v>
      </c>
      <c r="CM7" s="66">
        <v>0</v>
      </c>
      <c r="CN7" s="66">
        <v>2.19</v>
      </c>
      <c r="CO7" s="66">
        <v>106</v>
      </c>
      <c r="CP7" s="66">
        <v>1017.7</v>
      </c>
      <c r="CQ7" s="66">
        <v>1017.7</v>
      </c>
      <c r="CR7" s="66">
        <v>106</v>
      </c>
      <c r="CS7" s="68">
        <v>85.4</v>
      </c>
      <c r="CT7" s="65">
        <v>0</v>
      </c>
      <c r="DH7" s="68"/>
      <c r="DI7" s="65">
        <v>0</v>
      </c>
      <c r="DX7" s="69" t="s">
        <v>411</v>
      </c>
      <c r="DY7" s="66">
        <v>425</v>
      </c>
      <c r="DZ7" s="66">
        <v>2.35</v>
      </c>
      <c r="EA7" s="66">
        <v>1000</v>
      </c>
      <c r="EB7" s="66">
        <v>84</v>
      </c>
      <c r="EC7" s="66">
        <v>301.14999999999998</v>
      </c>
      <c r="ED7" s="66">
        <v>133.28</v>
      </c>
      <c r="EE7" s="66">
        <v>54.16</v>
      </c>
      <c r="EG7" s="66" t="s">
        <v>399</v>
      </c>
      <c r="EI7" s="66" t="s">
        <v>158</v>
      </c>
      <c r="ER7" s="66" t="s">
        <v>158</v>
      </c>
      <c r="ES7" s="66">
        <v>0</v>
      </c>
      <c r="ET7" s="66">
        <v>0</v>
      </c>
      <c r="EU7" s="66">
        <v>0</v>
      </c>
      <c r="EV7" s="66">
        <v>0</v>
      </c>
      <c r="EX7" s="65" t="s">
        <v>413</v>
      </c>
      <c r="EY7" s="66">
        <v>108</v>
      </c>
      <c r="EZ7" s="66">
        <v>0.93</v>
      </c>
      <c r="FA7" s="66">
        <v>100</v>
      </c>
      <c r="FB7" s="66">
        <v>42</v>
      </c>
      <c r="FC7" s="66">
        <v>305.14999999999998</v>
      </c>
      <c r="FD7" s="66">
        <v>0</v>
      </c>
      <c r="FE7" s="66">
        <v>0</v>
      </c>
      <c r="FG7" s="66" t="s">
        <v>399</v>
      </c>
      <c r="FR7" s="66" t="s">
        <v>158</v>
      </c>
      <c r="FS7" s="66">
        <v>0</v>
      </c>
      <c r="FT7" s="66">
        <v>0</v>
      </c>
      <c r="FU7" s="66">
        <v>0</v>
      </c>
      <c r="FV7" s="66">
        <v>0</v>
      </c>
      <c r="FX7" s="65"/>
      <c r="GX7" s="65"/>
      <c r="HX7" s="65"/>
      <c r="IX7" s="65"/>
      <c r="JC7" s="65"/>
      <c r="JG7" s="68"/>
      <c r="JH7" s="65"/>
      <c r="JI7" s="102"/>
      <c r="JJ7" s="102"/>
      <c r="JK7" s="102"/>
      <c r="JL7" s="102"/>
      <c r="JM7" s="102"/>
      <c r="JN7" s="102"/>
      <c r="JO7" s="102"/>
      <c r="JP7" s="102"/>
      <c r="JQ7" s="102"/>
      <c r="JR7" s="104"/>
      <c r="JS7" s="65"/>
      <c r="JT7" s="102"/>
      <c r="JU7" s="102"/>
      <c r="JV7" s="102"/>
      <c r="JW7" s="102"/>
      <c r="JX7" s="102"/>
      <c r="JY7" s="102"/>
      <c r="JZ7" s="102"/>
      <c r="KA7" s="102"/>
      <c r="KB7" s="68"/>
      <c r="KC7" s="65"/>
      <c r="KD7" s="65" t="s">
        <v>151</v>
      </c>
      <c r="KE7" s="102"/>
      <c r="KF7" s="102"/>
      <c r="KG7" s="102"/>
      <c r="KH7" s="68"/>
      <c r="KI7" s="65"/>
      <c r="KJ7" s="68" t="s">
        <v>150</v>
      </c>
      <c r="KK7" s="65" t="s">
        <v>152</v>
      </c>
      <c r="KL7" s="66">
        <v>2016</v>
      </c>
      <c r="KO7" s="65" t="s">
        <v>152</v>
      </c>
      <c r="KP7" s="66">
        <v>2016</v>
      </c>
      <c r="KR7" s="68"/>
      <c r="KS7" s="66" t="s">
        <v>150</v>
      </c>
      <c r="KU7" s="65" t="s">
        <v>150</v>
      </c>
      <c r="KV7" s="68"/>
      <c r="KW7" s="66" t="s">
        <v>150</v>
      </c>
      <c r="KY7" s="65" t="s">
        <v>150</v>
      </c>
      <c r="KZ7" s="68"/>
      <c r="LA7" s="66" t="s">
        <v>150</v>
      </c>
      <c r="LF7" s="65" t="s">
        <v>152</v>
      </c>
      <c r="LG7" s="102"/>
      <c r="LH7" s="66" t="s">
        <v>150</v>
      </c>
      <c r="LI7" s="66" t="s">
        <v>150</v>
      </c>
      <c r="LL7" s="65" t="s">
        <v>152</v>
      </c>
      <c r="LM7" s="102"/>
      <c r="LN7" s="66" t="s">
        <v>152</v>
      </c>
      <c r="LO7" s="66" t="s">
        <v>150</v>
      </c>
      <c r="LQ7" s="68"/>
      <c r="LR7" s="65"/>
      <c r="LS7" s="65"/>
    </row>
    <row r="8" spans="1:332" s="66" customFormat="1" x14ac:dyDescent="0.25">
      <c r="A8" s="65" t="s">
        <v>401</v>
      </c>
      <c r="B8" s="66" t="s">
        <v>148</v>
      </c>
      <c r="C8" s="66" t="s">
        <v>149</v>
      </c>
      <c r="D8" s="66">
        <v>2990.19</v>
      </c>
      <c r="E8" s="66">
        <v>1964</v>
      </c>
      <c r="F8" s="65"/>
      <c r="H8" s="65">
        <v>913.09</v>
      </c>
      <c r="I8" s="66">
        <v>5569.41</v>
      </c>
      <c r="J8" s="66">
        <v>119.55</v>
      </c>
      <c r="K8" s="66">
        <v>261</v>
      </c>
      <c r="L8" s="66">
        <v>290.55</v>
      </c>
      <c r="M8" s="66">
        <v>244.32</v>
      </c>
      <c r="N8" s="66">
        <v>0</v>
      </c>
      <c r="O8" s="66">
        <v>24.99</v>
      </c>
      <c r="P8" s="66">
        <v>107.08</v>
      </c>
      <c r="Q8" s="66">
        <v>117.19</v>
      </c>
      <c r="R8" s="66">
        <v>884.05</v>
      </c>
      <c r="S8" s="66">
        <v>0</v>
      </c>
      <c r="T8" s="66">
        <v>176.99</v>
      </c>
      <c r="U8" s="66">
        <v>736.1</v>
      </c>
      <c r="V8" s="68">
        <v>112.91</v>
      </c>
      <c r="W8" s="65">
        <v>298.99</v>
      </c>
      <c r="X8" s="66">
        <v>822.22</v>
      </c>
      <c r="Y8" s="66">
        <v>0</v>
      </c>
      <c r="Z8" s="66">
        <v>0</v>
      </c>
      <c r="AA8" s="66">
        <v>0</v>
      </c>
      <c r="AB8" s="66">
        <v>63.05</v>
      </c>
      <c r="AC8" s="66">
        <v>0</v>
      </c>
      <c r="AD8" s="66">
        <v>0</v>
      </c>
      <c r="AE8" s="66">
        <v>0</v>
      </c>
      <c r="AF8" s="66">
        <v>5.28</v>
      </c>
      <c r="AG8" s="66">
        <v>298.99</v>
      </c>
      <c r="AH8" s="66">
        <v>0</v>
      </c>
      <c r="AI8" s="66">
        <v>0</v>
      </c>
      <c r="AJ8" s="66">
        <v>298.99</v>
      </c>
      <c r="AK8" s="68">
        <v>256.35000000000002</v>
      </c>
      <c r="AL8" s="65">
        <v>121.13</v>
      </c>
      <c r="AM8" s="66">
        <v>333.11</v>
      </c>
      <c r="AN8" s="66">
        <v>0</v>
      </c>
      <c r="AO8" s="66">
        <v>0</v>
      </c>
      <c r="AP8" s="66">
        <v>19.48</v>
      </c>
      <c r="AQ8" s="66">
        <v>13.74</v>
      </c>
      <c r="AR8" s="66">
        <v>0</v>
      </c>
      <c r="AS8" s="66">
        <v>0</v>
      </c>
      <c r="AT8" s="66">
        <v>0</v>
      </c>
      <c r="AU8" s="66">
        <v>0</v>
      </c>
      <c r="AV8" s="66">
        <v>121.13</v>
      </c>
      <c r="AW8" s="66">
        <v>0</v>
      </c>
      <c r="AX8" s="66">
        <v>0</v>
      </c>
      <c r="AY8" s="66">
        <v>121.13</v>
      </c>
      <c r="AZ8" s="68">
        <v>129.71</v>
      </c>
      <c r="BA8" s="65">
        <v>235.09</v>
      </c>
      <c r="BB8" s="66">
        <v>646.5</v>
      </c>
      <c r="BC8" s="66">
        <v>88.19</v>
      </c>
      <c r="BD8" s="66">
        <v>0</v>
      </c>
      <c r="BE8" s="66">
        <v>7.76</v>
      </c>
      <c r="BF8" s="66">
        <v>42.91</v>
      </c>
      <c r="BG8" s="66">
        <v>33.4</v>
      </c>
      <c r="BH8" s="66">
        <v>0</v>
      </c>
      <c r="BI8" s="66">
        <v>0</v>
      </c>
      <c r="BJ8" s="66">
        <v>4.8600000000000003</v>
      </c>
      <c r="BK8" s="66">
        <v>235.09</v>
      </c>
      <c r="BL8" s="66">
        <v>0</v>
      </c>
      <c r="BM8" s="66">
        <v>0</v>
      </c>
      <c r="BN8" s="66">
        <v>235.09</v>
      </c>
      <c r="BO8" s="68">
        <v>123.5</v>
      </c>
      <c r="BP8" s="65">
        <v>105.94</v>
      </c>
      <c r="BQ8" s="66">
        <v>291.33999999999997</v>
      </c>
      <c r="BR8" s="66">
        <v>0</v>
      </c>
      <c r="BS8" s="66">
        <v>9.0399999999999991</v>
      </c>
      <c r="BT8" s="66">
        <v>0</v>
      </c>
      <c r="BU8" s="66">
        <v>31.08</v>
      </c>
      <c r="BV8" s="66">
        <v>0</v>
      </c>
      <c r="BW8" s="66">
        <v>1.8</v>
      </c>
      <c r="BX8" s="66">
        <v>0</v>
      </c>
      <c r="BY8" s="66">
        <v>5.85</v>
      </c>
      <c r="BZ8" s="66">
        <v>105.94</v>
      </c>
      <c r="CA8" s="66">
        <v>0</v>
      </c>
      <c r="CB8" s="66">
        <v>0</v>
      </c>
      <c r="CC8" s="66">
        <v>105.94</v>
      </c>
      <c r="CD8" s="68">
        <v>218.91</v>
      </c>
      <c r="CE8" s="65">
        <v>925.6</v>
      </c>
      <c r="CF8" s="66">
        <v>3037.43</v>
      </c>
      <c r="CG8" s="66">
        <v>0</v>
      </c>
      <c r="CH8" s="66">
        <v>9.74</v>
      </c>
      <c r="CI8" s="66">
        <v>59.67</v>
      </c>
      <c r="CJ8" s="66">
        <v>0</v>
      </c>
      <c r="CK8" s="66">
        <v>0</v>
      </c>
      <c r="CL8" s="66">
        <v>0</v>
      </c>
      <c r="CM8" s="66">
        <v>7.2</v>
      </c>
      <c r="CN8" s="66">
        <v>0</v>
      </c>
      <c r="CO8" s="66">
        <v>36.81</v>
      </c>
      <c r="CP8" s="66">
        <v>888.79</v>
      </c>
      <c r="CQ8" s="66">
        <v>888.79</v>
      </c>
      <c r="CR8" s="66">
        <v>36.81</v>
      </c>
      <c r="CS8" s="68">
        <v>69.37</v>
      </c>
      <c r="CT8" s="65">
        <v>82.18</v>
      </c>
      <c r="CU8" s="66">
        <v>226</v>
      </c>
      <c r="CV8" s="66">
        <v>0</v>
      </c>
      <c r="CW8" s="66">
        <v>22.7</v>
      </c>
      <c r="CX8" s="66">
        <v>0</v>
      </c>
      <c r="CY8" s="66">
        <v>0</v>
      </c>
      <c r="CZ8" s="66">
        <v>0</v>
      </c>
      <c r="DA8" s="66">
        <v>1.8</v>
      </c>
      <c r="DB8" s="66">
        <v>0</v>
      </c>
      <c r="DC8" s="66">
        <v>0</v>
      </c>
      <c r="DD8" s="66">
        <v>82.18</v>
      </c>
      <c r="DE8" s="66">
        <v>0</v>
      </c>
      <c r="DF8" s="66">
        <v>31.69</v>
      </c>
      <c r="DG8" s="66">
        <v>50.49</v>
      </c>
      <c r="DH8" s="68">
        <v>138.4</v>
      </c>
      <c r="DI8" s="65">
        <v>308.17</v>
      </c>
      <c r="DJ8" s="66">
        <v>847.47</v>
      </c>
      <c r="DK8" s="66">
        <v>97.23</v>
      </c>
      <c r="DL8" s="66">
        <v>108.68</v>
      </c>
      <c r="DM8" s="66">
        <v>21.73</v>
      </c>
      <c r="DN8" s="66">
        <v>0</v>
      </c>
      <c r="DO8" s="66">
        <v>9</v>
      </c>
      <c r="DP8" s="66">
        <v>10.8</v>
      </c>
      <c r="DQ8" s="66">
        <v>0</v>
      </c>
      <c r="DR8" s="66">
        <v>0</v>
      </c>
      <c r="DS8" s="66">
        <v>308.17</v>
      </c>
      <c r="DT8" s="66">
        <v>0</v>
      </c>
      <c r="DU8" s="66">
        <v>0</v>
      </c>
      <c r="DV8" s="66">
        <v>308.17</v>
      </c>
      <c r="DW8" s="66">
        <v>147.16999999999999</v>
      </c>
      <c r="DX8" s="69" t="s">
        <v>410</v>
      </c>
      <c r="DY8" s="66">
        <v>416.5</v>
      </c>
      <c r="EX8" s="65" t="s">
        <v>413</v>
      </c>
      <c r="FX8" s="65"/>
      <c r="GX8" s="65"/>
      <c r="HX8" s="65"/>
      <c r="IX8" s="65"/>
      <c r="JC8" s="65"/>
      <c r="JG8" s="68"/>
      <c r="JH8" s="65"/>
      <c r="JI8" s="102"/>
      <c r="JJ8" s="102"/>
      <c r="JK8" s="102"/>
      <c r="JL8" s="102"/>
      <c r="JM8" s="102"/>
      <c r="JN8" s="102"/>
      <c r="JO8" s="102"/>
      <c r="JP8" s="102"/>
      <c r="JQ8" s="102"/>
      <c r="JR8" s="104"/>
      <c r="JS8" s="65"/>
      <c r="JT8" s="102"/>
      <c r="JU8" s="102"/>
      <c r="JV8" s="102"/>
      <c r="JW8" s="102"/>
      <c r="JX8" s="102"/>
      <c r="JY8" s="102"/>
      <c r="JZ8" s="102"/>
      <c r="KA8" s="102"/>
      <c r="KB8" s="68"/>
      <c r="KC8" s="65"/>
      <c r="KD8" s="65"/>
      <c r="KE8" s="102"/>
      <c r="KF8" s="102"/>
      <c r="KG8" s="102"/>
      <c r="KH8" s="68"/>
      <c r="KI8" s="65"/>
      <c r="KJ8" s="68"/>
      <c r="KK8" s="65"/>
      <c r="KO8" s="65"/>
      <c r="KR8" s="68"/>
      <c r="KU8" s="65"/>
      <c r="KV8" s="68"/>
      <c r="KY8" s="65"/>
      <c r="KZ8" s="68"/>
      <c r="LF8" s="65"/>
      <c r="LG8" s="102"/>
      <c r="LL8" s="65"/>
      <c r="LM8" s="102"/>
      <c r="LQ8" s="68"/>
      <c r="LR8" s="65"/>
      <c r="LS8" s="65"/>
    </row>
    <row r="9" spans="1:332" s="66" customFormat="1" x14ac:dyDescent="0.25">
      <c r="A9" s="65"/>
      <c r="F9" s="65"/>
      <c r="H9" s="65"/>
      <c r="V9" s="68"/>
      <c r="W9" s="65"/>
      <c r="AK9" s="68"/>
      <c r="AL9" s="65"/>
      <c r="AZ9" s="68"/>
      <c r="BA9" s="65"/>
      <c r="BO9" s="68"/>
      <c r="BP9" s="65"/>
      <c r="CD9" s="68"/>
      <c r="CE9" s="65"/>
      <c r="CS9" s="68"/>
      <c r="CT9" s="65"/>
      <c r="DH9" s="68"/>
      <c r="DI9" s="65"/>
      <c r="DX9" s="69"/>
      <c r="EX9" s="65"/>
      <c r="FX9" s="65"/>
      <c r="GX9" s="65"/>
      <c r="HX9" s="65"/>
      <c r="IX9" s="65"/>
      <c r="JC9" s="65"/>
      <c r="JG9" s="68"/>
      <c r="JH9" s="65"/>
      <c r="JI9" s="102"/>
      <c r="JJ9" s="102"/>
      <c r="JK9" s="102"/>
      <c r="JL9" s="102"/>
      <c r="JM9" s="102"/>
      <c r="JN9" s="102"/>
      <c r="JO9" s="102"/>
      <c r="JP9" s="102"/>
      <c r="JQ9" s="102"/>
      <c r="JR9" s="104"/>
      <c r="JS9" s="65"/>
      <c r="JT9" s="102"/>
      <c r="JU9" s="102"/>
      <c r="JV9" s="102"/>
      <c r="JW9" s="102"/>
      <c r="JX9" s="102"/>
      <c r="JY9" s="102"/>
      <c r="JZ9" s="102"/>
      <c r="KA9" s="102"/>
      <c r="KB9" s="68"/>
      <c r="KC9" s="65"/>
      <c r="KD9" s="65"/>
      <c r="KE9" s="102"/>
      <c r="KF9" s="102"/>
      <c r="KG9" s="102"/>
      <c r="KH9" s="68"/>
      <c r="KI9" s="65"/>
      <c r="KJ9" s="68"/>
      <c r="KK9" s="65"/>
      <c r="KO9" s="65"/>
      <c r="KR9" s="68"/>
      <c r="KU9" s="65"/>
      <c r="KV9" s="68"/>
      <c r="KY9" s="65"/>
      <c r="KZ9" s="68"/>
      <c r="LF9" s="65"/>
      <c r="LG9" s="102"/>
      <c r="LL9" s="65"/>
      <c r="LM9" s="102"/>
      <c r="LQ9" s="68"/>
      <c r="LR9" s="65"/>
      <c r="LS9" s="65"/>
    </row>
    <row r="10" spans="1:332" s="66" customFormat="1" x14ac:dyDescent="0.25">
      <c r="A10" s="65"/>
      <c r="F10" s="65"/>
      <c r="H10" s="65"/>
      <c r="V10" s="68"/>
      <c r="W10" s="65"/>
      <c r="AK10" s="68"/>
      <c r="AL10" s="65"/>
      <c r="AZ10" s="68"/>
      <c r="BA10" s="65"/>
      <c r="BO10" s="68"/>
      <c r="BP10" s="65"/>
      <c r="CD10" s="68"/>
      <c r="CE10" s="65"/>
      <c r="CS10" s="68"/>
      <c r="CT10" s="65"/>
      <c r="DH10" s="68"/>
      <c r="DI10" s="65"/>
      <c r="DX10" s="69"/>
      <c r="EX10" s="65"/>
      <c r="FX10" s="65"/>
      <c r="GX10" s="65"/>
      <c r="HX10" s="65"/>
      <c r="IX10" s="65"/>
      <c r="JC10" s="65"/>
      <c r="JG10" s="68"/>
      <c r="JH10" s="65"/>
      <c r="JI10" s="102"/>
      <c r="JJ10" s="102"/>
      <c r="JK10" s="102"/>
      <c r="JL10" s="102"/>
      <c r="JM10" s="102"/>
      <c r="JN10" s="102"/>
      <c r="JO10" s="102"/>
      <c r="JP10" s="102"/>
      <c r="JQ10" s="102"/>
      <c r="JR10" s="104"/>
      <c r="JS10" s="65"/>
      <c r="JT10" s="102"/>
      <c r="JU10" s="102"/>
      <c r="JV10" s="102"/>
      <c r="JW10" s="102"/>
      <c r="JX10" s="102"/>
      <c r="JY10" s="102"/>
      <c r="JZ10" s="102"/>
      <c r="KA10" s="102"/>
      <c r="KB10" s="68"/>
      <c r="KC10" s="65"/>
      <c r="KD10" s="65"/>
      <c r="KE10" s="102"/>
      <c r="KF10" s="102"/>
      <c r="KG10" s="102"/>
      <c r="KH10" s="68"/>
      <c r="KI10" s="65"/>
      <c r="KJ10" s="68"/>
      <c r="KK10" s="65"/>
      <c r="KO10" s="65"/>
      <c r="KR10" s="68"/>
      <c r="KU10" s="65"/>
      <c r="KV10" s="68"/>
      <c r="KY10" s="65"/>
      <c r="KZ10" s="68"/>
      <c r="LF10" s="65"/>
      <c r="LG10" s="102"/>
      <c r="LL10" s="65"/>
      <c r="LM10" s="102"/>
      <c r="LQ10" s="68"/>
      <c r="LR10" s="65"/>
      <c r="LS10" s="65"/>
    </row>
    <row r="11" spans="1:332" s="66" customFormat="1" x14ac:dyDescent="0.25">
      <c r="A11" s="65"/>
      <c r="F11" s="65"/>
      <c r="H11" s="65"/>
      <c r="V11" s="68"/>
      <c r="W11" s="65"/>
      <c r="AK11" s="68"/>
      <c r="AL11" s="65"/>
      <c r="AZ11" s="68"/>
      <c r="BA11" s="65"/>
      <c r="BO11" s="68"/>
      <c r="BP11" s="65"/>
      <c r="CD11" s="68"/>
      <c r="CE11" s="65"/>
      <c r="CS11" s="68"/>
      <c r="CT11" s="65"/>
      <c r="DH11" s="68"/>
      <c r="DI11" s="65"/>
      <c r="DX11" s="69"/>
      <c r="EX11" s="65"/>
      <c r="FX11" s="65"/>
      <c r="GX11" s="65"/>
      <c r="HX11" s="65"/>
      <c r="IX11" s="65"/>
      <c r="JC11" s="65"/>
      <c r="JG11" s="68"/>
      <c r="JH11" s="65"/>
      <c r="JI11" s="102"/>
      <c r="JJ11" s="102"/>
      <c r="JK11" s="102"/>
      <c r="JL11" s="102"/>
      <c r="JM11" s="102"/>
      <c r="JN11" s="102"/>
      <c r="JO11" s="102"/>
      <c r="JP11" s="102"/>
      <c r="JQ11" s="102"/>
      <c r="JR11" s="104"/>
      <c r="JS11" s="65"/>
      <c r="JT11" s="102"/>
      <c r="JU11" s="102"/>
      <c r="JV11" s="102"/>
      <c r="JW11" s="102"/>
      <c r="JX11" s="102"/>
      <c r="JY11" s="102"/>
      <c r="JZ11" s="102"/>
      <c r="KA11" s="102"/>
      <c r="KB11" s="68"/>
      <c r="KC11" s="65"/>
      <c r="KD11" s="65"/>
      <c r="KE11" s="102"/>
      <c r="KF11" s="102"/>
      <c r="KG11" s="102"/>
      <c r="KH11" s="68"/>
      <c r="KI11" s="65"/>
      <c r="KJ11" s="68"/>
      <c r="KK11" s="65"/>
      <c r="KO11" s="65"/>
      <c r="KR11" s="68"/>
      <c r="KU11" s="65"/>
      <c r="KV11" s="68"/>
      <c r="KY11" s="65"/>
      <c r="KZ11" s="68"/>
      <c r="LF11" s="65"/>
      <c r="LG11" s="102"/>
      <c r="LL11" s="65"/>
      <c r="LM11" s="102"/>
      <c r="LQ11" s="68"/>
      <c r="LR11" s="65"/>
      <c r="LS11" s="65"/>
    </row>
    <row r="12" spans="1:332" s="66" customFormat="1" x14ac:dyDescent="0.25">
      <c r="A12" s="65"/>
      <c r="F12" s="65"/>
      <c r="H12" s="65"/>
      <c r="V12" s="68"/>
      <c r="W12" s="65"/>
      <c r="AK12" s="68"/>
      <c r="AL12" s="65"/>
      <c r="AZ12" s="68"/>
      <c r="BA12" s="65"/>
      <c r="BO12" s="68"/>
      <c r="BP12" s="65"/>
      <c r="CD12" s="68"/>
      <c r="CE12" s="65"/>
      <c r="CS12" s="68"/>
      <c r="CT12" s="65"/>
      <c r="DH12" s="68"/>
      <c r="DI12" s="65"/>
      <c r="DX12" s="69"/>
      <c r="EX12" s="65"/>
      <c r="FX12" s="65"/>
      <c r="GX12" s="65"/>
      <c r="HX12" s="65"/>
      <c r="IX12" s="65"/>
      <c r="JC12" s="65"/>
      <c r="JG12" s="68"/>
      <c r="JH12" s="65"/>
      <c r="JI12" s="102"/>
      <c r="JJ12" s="102"/>
      <c r="JK12" s="102"/>
      <c r="JL12" s="102"/>
      <c r="JM12" s="102"/>
      <c r="JN12" s="102"/>
      <c r="JO12" s="102"/>
      <c r="JP12" s="102"/>
      <c r="JQ12" s="102"/>
      <c r="JR12" s="104"/>
      <c r="JS12" s="65"/>
      <c r="JT12" s="102"/>
      <c r="JU12" s="102"/>
      <c r="JV12" s="102"/>
      <c r="JW12" s="102"/>
      <c r="JX12" s="102"/>
      <c r="JY12" s="102"/>
      <c r="JZ12" s="102"/>
      <c r="KA12" s="102"/>
      <c r="KB12" s="68"/>
      <c r="KC12" s="65"/>
      <c r="KD12" s="65"/>
      <c r="KE12" s="102"/>
      <c r="KF12" s="102"/>
      <c r="KG12" s="102"/>
      <c r="KH12" s="68"/>
      <c r="KI12" s="65"/>
      <c r="KJ12" s="68"/>
      <c r="KK12" s="65"/>
      <c r="KO12" s="65"/>
      <c r="KR12" s="68"/>
      <c r="KU12" s="65"/>
      <c r="KV12" s="68"/>
      <c r="KY12" s="65"/>
      <c r="KZ12" s="68"/>
      <c r="LF12" s="65"/>
      <c r="LG12" s="102"/>
      <c r="LL12" s="65"/>
      <c r="LM12" s="102"/>
      <c r="LQ12" s="68"/>
      <c r="LR12" s="65"/>
      <c r="LS12" s="65"/>
    </row>
    <row r="13" spans="1:332" s="66" customFormat="1" x14ac:dyDescent="0.25">
      <c r="A13" s="65"/>
      <c r="F13" s="65"/>
      <c r="H13" s="65"/>
      <c r="V13" s="68"/>
      <c r="W13" s="65"/>
      <c r="AK13" s="68"/>
      <c r="AL13" s="65"/>
      <c r="AZ13" s="68"/>
      <c r="BA13" s="65"/>
      <c r="BO13" s="68"/>
      <c r="BP13" s="65"/>
      <c r="CD13" s="68"/>
      <c r="CE13" s="65"/>
      <c r="CS13" s="68"/>
      <c r="CT13" s="65"/>
      <c r="DH13" s="68"/>
      <c r="DI13" s="65"/>
      <c r="DX13" s="69"/>
      <c r="EX13" s="65"/>
      <c r="FX13" s="65"/>
      <c r="GX13" s="65"/>
      <c r="HX13" s="65"/>
      <c r="IX13" s="65"/>
      <c r="JC13" s="65"/>
      <c r="JG13" s="68"/>
      <c r="JH13" s="65"/>
      <c r="JI13" s="102"/>
      <c r="JJ13" s="102"/>
      <c r="JK13" s="102"/>
      <c r="JL13" s="102"/>
      <c r="JM13" s="102"/>
      <c r="JN13" s="102"/>
      <c r="JO13" s="102"/>
      <c r="JP13" s="102"/>
      <c r="JQ13" s="102"/>
      <c r="JR13" s="104"/>
      <c r="JS13" s="65"/>
      <c r="JT13" s="102"/>
      <c r="JU13" s="102"/>
      <c r="JV13" s="102"/>
      <c r="JW13" s="102"/>
      <c r="JX13" s="102"/>
      <c r="JY13" s="102"/>
      <c r="JZ13" s="102"/>
      <c r="KA13" s="102"/>
      <c r="KB13" s="68"/>
      <c r="KC13" s="65"/>
      <c r="KD13" s="65"/>
      <c r="KE13" s="102"/>
      <c r="KF13" s="102"/>
      <c r="KG13" s="102"/>
      <c r="KH13" s="68"/>
      <c r="KI13" s="65"/>
      <c r="KJ13" s="68"/>
      <c r="KK13" s="65"/>
      <c r="KO13" s="65"/>
      <c r="KR13" s="68"/>
      <c r="KU13" s="65"/>
      <c r="KV13" s="68"/>
      <c r="KY13" s="65"/>
      <c r="KZ13" s="68"/>
      <c r="LF13" s="65"/>
      <c r="LG13" s="102"/>
      <c r="LL13" s="65"/>
      <c r="LM13" s="102"/>
      <c r="LQ13" s="68"/>
      <c r="LR13" s="65"/>
      <c r="LS13" s="65"/>
    </row>
    <row r="14" spans="1:332" s="66" customFormat="1" x14ac:dyDescent="0.25">
      <c r="A14" s="65"/>
      <c r="F14" s="65"/>
      <c r="H14" s="65"/>
      <c r="V14" s="68"/>
      <c r="W14" s="65"/>
      <c r="AK14" s="68"/>
      <c r="AL14" s="65"/>
      <c r="AZ14" s="68"/>
      <c r="BA14" s="65"/>
      <c r="BO14" s="68"/>
      <c r="BP14" s="65"/>
      <c r="CD14" s="68"/>
      <c r="CE14" s="65"/>
      <c r="CS14" s="68"/>
      <c r="CT14" s="65"/>
      <c r="DH14" s="68"/>
      <c r="DI14" s="65"/>
      <c r="DX14" s="69"/>
      <c r="EX14" s="65"/>
      <c r="FX14" s="65"/>
      <c r="GX14" s="65"/>
      <c r="HX14" s="65"/>
      <c r="IX14" s="65"/>
      <c r="JC14" s="65"/>
      <c r="JG14" s="68"/>
      <c r="JH14" s="65"/>
      <c r="JI14" s="102"/>
      <c r="JJ14" s="102"/>
      <c r="JK14" s="102"/>
      <c r="JL14" s="102"/>
      <c r="JM14" s="102"/>
      <c r="JN14" s="102"/>
      <c r="JO14" s="102"/>
      <c r="JP14" s="102"/>
      <c r="JQ14" s="102"/>
      <c r="JR14" s="104"/>
      <c r="JS14" s="65"/>
      <c r="JT14" s="102"/>
      <c r="JU14" s="102"/>
      <c r="JV14" s="102"/>
      <c r="JW14" s="102"/>
      <c r="JX14" s="102"/>
      <c r="JY14" s="102"/>
      <c r="JZ14" s="102"/>
      <c r="KA14" s="102"/>
      <c r="KB14" s="68"/>
      <c r="KC14" s="65"/>
      <c r="KD14" s="65"/>
      <c r="KE14" s="102"/>
      <c r="KF14" s="102"/>
      <c r="KG14" s="102"/>
      <c r="KH14" s="68"/>
      <c r="KI14" s="65"/>
      <c r="KJ14" s="68"/>
      <c r="KK14" s="65"/>
      <c r="KO14" s="65"/>
      <c r="KR14" s="68"/>
      <c r="KU14" s="65"/>
      <c r="KV14" s="68"/>
      <c r="KY14" s="65"/>
      <c r="KZ14" s="68"/>
      <c r="LF14" s="65"/>
      <c r="LG14" s="102"/>
      <c r="LL14" s="65"/>
      <c r="LM14" s="102"/>
      <c r="LQ14" s="68"/>
      <c r="LR14" s="65"/>
      <c r="LS14" s="65"/>
    </row>
    <row r="15" spans="1:332" s="66" customFormat="1" x14ac:dyDescent="0.25">
      <c r="A15" s="65"/>
      <c r="F15" s="65"/>
      <c r="H15" s="65"/>
      <c r="V15" s="68"/>
      <c r="W15" s="65"/>
      <c r="AK15" s="68"/>
      <c r="AL15" s="65"/>
      <c r="AZ15" s="68"/>
      <c r="BA15" s="65"/>
      <c r="BO15" s="68"/>
      <c r="BP15" s="65"/>
      <c r="CD15" s="68"/>
      <c r="CE15" s="65"/>
      <c r="CS15" s="68"/>
      <c r="CT15" s="65"/>
      <c r="DH15" s="68"/>
      <c r="DI15" s="65"/>
      <c r="DX15" s="69"/>
      <c r="EX15" s="65"/>
      <c r="FX15" s="65"/>
      <c r="GX15" s="65"/>
      <c r="HX15" s="65"/>
      <c r="IX15" s="65"/>
      <c r="JC15" s="65"/>
      <c r="JG15" s="68"/>
      <c r="JH15" s="65"/>
      <c r="JI15" s="102"/>
      <c r="JJ15" s="102"/>
      <c r="JK15" s="102"/>
      <c r="JL15" s="102"/>
      <c r="JM15" s="102"/>
      <c r="JN15" s="102"/>
      <c r="JO15" s="102"/>
      <c r="JP15" s="102"/>
      <c r="JQ15" s="102"/>
      <c r="JR15" s="104"/>
      <c r="JS15" s="65"/>
      <c r="JT15" s="102"/>
      <c r="JU15" s="102"/>
      <c r="JV15" s="102"/>
      <c r="JW15" s="102"/>
      <c r="JX15" s="102"/>
      <c r="JY15" s="102"/>
      <c r="JZ15" s="102"/>
      <c r="KA15" s="102"/>
      <c r="KB15" s="68"/>
      <c r="KC15" s="65"/>
      <c r="KD15" s="65"/>
      <c r="KE15" s="102"/>
      <c r="KF15" s="102"/>
      <c r="KG15" s="102"/>
      <c r="KH15" s="68"/>
      <c r="KI15" s="65"/>
      <c r="KJ15" s="68"/>
      <c r="KK15" s="65"/>
      <c r="KO15" s="65"/>
      <c r="KR15" s="68"/>
      <c r="KU15" s="65"/>
      <c r="KV15" s="68"/>
      <c r="KY15" s="65"/>
      <c r="KZ15" s="68"/>
      <c r="LF15" s="65"/>
      <c r="LG15" s="102"/>
      <c r="LL15" s="65"/>
      <c r="LM15" s="102"/>
      <c r="LQ15" s="68"/>
      <c r="LR15" s="65"/>
      <c r="LS15" s="65"/>
    </row>
    <row r="16" spans="1:332" s="66" customFormat="1" x14ac:dyDescent="0.25">
      <c r="A16" s="65"/>
      <c r="F16" s="65"/>
      <c r="H16" s="65"/>
      <c r="V16" s="68"/>
      <c r="W16" s="65"/>
      <c r="AK16" s="68"/>
      <c r="AL16" s="65"/>
      <c r="AZ16" s="68"/>
      <c r="BA16" s="65"/>
      <c r="BO16" s="68"/>
      <c r="BP16" s="65"/>
      <c r="CD16" s="68"/>
      <c r="CE16" s="65"/>
      <c r="CS16" s="68"/>
      <c r="CT16" s="65"/>
      <c r="DH16" s="68"/>
      <c r="DI16" s="65"/>
      <c r="DX16" s="69"/>
      <c r="EX16" s="65"/>
      <c r="FX16" s="65"/>
      <c r="GX16" s="65"/>
      <c r="HX16" s="65"/>
      <c r="IX16" s="65"/>
      <c r="JC16" s="65"/>
      <c r="JG16" s="68"/>
      <c r="JH16" s="65"/>
      <c r="JI16" s="102"/>
      <c r="JJ16" s="102"/>
      <c r="JK16" s="102"/>
      <c r="JL16" s="102"/>
      <c r="JM16" s="102"/>
      <c r="JN16" s="102"/>
      <c r="JO16" s="102"/>
      <c r="JP16" s="102"/>
      <c r="JQ16" s="102"/>
      <c r="JR16" s="104"/>
      <c r="JS16" s="65"/>
      <c r="JT16" s="102"/>
      <c r="JU16" s="102"/>
      <c r="JV16" s="102"/>
      <c r="JW16" s="102"/>
      <c r="JX16" s="102"/>
      <c r="JY16" s="102"/>
      <c r="JZ16" s="102"/>
      <c r="KA16" s="102"/>
      <c r="KB16" s="68"/>
      <c r="KC16" s="65"/>
      <c r="KD16" s="65"/>
      <c r="KE16" s="102"/>
      <c r="KF16" s="102"/>
      <c r="KG16" s="102"/>
      <c r="KH16" s="68"/>
      <c r="KI16" s="65"/>
      <c r="KJ16" s="68"/>
      <c r="KK16" s="65"/>
      <c r="KO16" s="65"/>
      <c r="KR16" s="68"/>
      <c r="KU16" s="65"/>
      <c r="KV16" s="68"/>
      <c r="KY16" s="65"/>
      <c r="KZ16" s="68"/>
      <c r="LF16" s="65"/>
      <c r="LG16" s="102"/>
      <c r="LL16" s="65"/>
      <c r="LM16" s="102"/>
      <c r="LQ16" s="68"/>
      <c r="LR16" s="65"/>
      <c r="LS16" s="65"/>
    </row>
    <row r="17" spans="1:331" s="66" customFormat="1" x14ac:dyDescent="0.25">
      <c r="A17" s="65"/>
      <c r="F17" s="65"/>
      <c r="H17" s="65"/>
      <c r="V17" s="68"/>
      <c r="W17" s="65"/>
      <c r="AK17" s="68"/>
      <c r="AL17" s="65"/>
      <c r="AZ17" s="68"/>
      <c r="BA17" s="65"/>
      <c r="BO17" s="68"/>
      <c r="BP17" s="65"/>
      <c r="CD17" s="68"/>
      <c r="CE17" s="65"/>
      <c r="CS17" s="68"/>
      <c r="CT17" s="65"/>
      <c r="DH17" s="68"/>
      <c r="DI17" s="65"/>
      <c r="DX17" s="69"/>
      <c r="EX17" s="65"/>
      <c r="FX17" s="65"/>
      <c r="GX17" s="65"/>
      <c r="HX17" s="65"/>
      <c r="IX17" s="65"/>
      <c r="JC17" s="65"/>
      <c r="JG17" s="68"/>
      <c r="JH17" s="65"/>
      <c r="JI17" s="102"/>
      <c r="JJ17" s="102"/>
      <c r="JK17" s="102"/>
      <c r="JL17" s="102"/>
      <c r="JM17" s="102"/>
      <c r="JN17" s="102"/>
      <c r="JO17" s="102"/>
      <c r="JP17" s="102"/>
      <c r="JQ17" s="102"/>
      <c r="JR17" s="104"/>
      <c r="JS17" s="65"/>
      <c r="JT17" s="102"/>
      <c r="JU17" s="102"/>
      <c r="JV17" s="102"/>
      <c r="JW17" s="102"/>
      <c r="JX17" s="102"/>
      <c r="JY17" s="102"/>
      <c r="JZ17" s="102"/>
      <c r="KA17" s="102"/>
      <c r="KB17" s="68"/>
      <c r="KC17" s="65"/>
      <c r="KD17" s="65"/>
      <c r="KE17" s="102"/>
      <c r="KF17" s="102"/>
      <c r="KG17" s="102"/>
      <c r="KH17" s="68"/>
      <c r="KI17" s="65"/>
      <c r="KJ17" s="68"/>
      <c r="KK17" s="65"/>
      <c r="KO17" s="65"/>
      <c r="KR17" s="68"/>
      <c r="KU17" s="65"/>
      <c r="KV17" s="68"/>
      <c r="KY17" s="65"/>
      <c r="KZ17" s="68"/>
      <c r="LF17" s="65"/>
      <c r="LG17" s="102"/>
      <c r="LL17" s="65"/>
      <c r="LM17" s="102"/>
      <c r="LQ17" s="68"/>
      <c r="LR17" s="65"/>
      <c r="LS17" s="65"/>
    </row>
    <row r="18" spans="1:331" s="66" customFormat="1" x14ac:dyDescent="0.25">
      <c r="A18" s="65"/>
      <c r="F18" s="65"/>
      <c r="H18" s="65"/>
      <c r="V18" s="68"/>
      <c r="W18" s="65"/>
      <c r="AK18" s="68"/>
      <c r="AL18" s="65"/>
      <c r="AZ18" s="68"/>
      <c r="BA18" s="65"/>
      <c r="BO18" s="68"/>
      <c r="BP18" s="65"/>
      <c r="CD18" s="68"/>
      <c r="CE18" s="65"/>
      <c r="CS18" s="68"/>
      <c r="CT18" s="65"/>
      <c r="DH18" s="68"/>
      <c r="DI18" s="65"/>
      <c r="DX18" s="69"/>
      <c r="EX18" s="65"/>
      <c r="FX18" s="65"/>
      <c r="GX18" s="65"/>
      <c r="HX18" s="65"/>
      <c r="IX18" s="65"/>
      <c r="JC18" s="65"/>
      <c r="JG18" s="68"/>
      <c r="JH18" s="65"/>
      <c r="JI18" s="102"/>
      <c r="JJ18" s="102"/>
      <c r="JK18" s="102"/>
      <c r="JL18" s="102"/>
      <c r="JM18" s="102"/>
      <c r="JN18" s="102"/>
      <c r="JO18" s="102"/>
      <c r="JP18" s="102"/>
      <c r="JQ18" s="102"/>
      <c r="JR18" s="104"/>
      <c r="JS18" s="65"/>
      <c r="JT18" s="102"/>
      <c r="JU18" s="102"/>
      <c r="JV18" s="102"/>
      <c r="JW18" s="102"/>
      <c r="JX18" s="102"/>
      <c r="JY18" s="102"/>
      <c r="JZ18" s="102"/>
      <c r="KA18" s="102"/>
      <c r="KB18" s="68"/>
      <c r="KC18" s="65"/>
      <c r="KD18" s="65"/>
      <c r="KE18" s="102"/>
      <c r="KF18" s="102"/>
      <c r="KG18" s="102"/>
      <c r="KH18" s="68"/>
      <c r="KI18" s="65"/>
      <c r="KJ18" s="68"/>
      <c r="KK18" s="65"/>
      <c r="KO18" s="65"/>
      <c r="KR18" s="68"/>
      <c r="KU18" s="65"/>
      <c r="KV18" s="68"/>
      <c r="KY18" s="65"/>
      <c r="KZ18" s="68"/>
      <c r="LF18" s="65"/>
      <c r="LG18" s="102"/>
      <c r="LL18" s="65"/>
      <c r="LM18" s="102"/>
      <c r="LQ18" s="68"/>
      <c r="LR18" s="65"/>
      <c r="LS18" s="65"/>
    </row>
    <row r="19" spans="1:331" s="66" customFormat="1" x14ac:dyDescent="0.25">
      <c r="A19" s="65"/>
      <c r="F19" s="65"/>
      <c r="H19" s="65"/>
      <c r="V19" s="68"/>
      <c r="W19" s="65"/>
      <c r="AK19" s="68"/>
      <c r="AL19" s="65"/>
      <c r="AZ19" s="68"/>
      <c r="BA19" s="65"/>
      <c r="BO19" s="68"/>
      <c r="BP19" s="65"/>
      <c r="CD19" s="68"/>
      <c r="CE19" s="65"/>
      <c r="CS19" s="68"/>
      <c r="CT19" s="65"/>
      <c r="DH19" s="68"/>
      <c r="DI19" s="65"/>
      <c r="DX19" s="69"/>
      <c r="EX19" s="65"/>
      <c r="FX19" s="65"/>
      <c r="GX19" s="65"/>
      <c r="HX19" s="65"/>
      <c r="IX19" s="65"/>
      <c r="JC19" s="65"/>
      <c r="JG19" s="68"/>
      <c r="JH19" s="65"/>
      <c r="JI19" s="102"/>
      <c r="JJ19" s="102"/>
      <c r="JK19" s="102"/>
      <c r="JL19" s="102"/>
      <c r="JM19" s="102"/>
      <c r="JN19" s="102"/>
      <c r="JO19" s="102"/>
      <c r="JP19" s="102"/>
      <c r="JQ19" s="102"/>
      <c r="JR19" s="104"/>
      <c r="JS19" s="65"/>
      <c r="JT19" s="102"/>
      <c r="JU19" s="102"/>
      <c r="JV19" s="102"/>
      <c r="JW19" s="102"/>
      <c r="JX19" s="102"/>
      <c r="JY19" s="102"/>
      <c r="JZ19" s="102"/>
      <c r="KA19" s="102"/>
      <c r="KB19" s="68"/>
      <c r="KC19" s="65"/>
      <c r="KD19" s="65"/>
      <c r="KE19" s="102"/>
      <c r="KF19" s="102"/>
      <c r="KG19" s="102"/>
      <c r="KH19" s="68"/>
      <c r="KI19" s="65"/>
      <c r="KJ19" s="68"/>
      <c r="KK19" s="65"/>
      <c r="KO19" s="65"/>
      <c r="KR19" s="68"/>
      <c r="KU19" s="65"/>
      <c r="KV19" s="68"/>
      <c r="KY19" s="65"/>
      <c r="KZ19" s="68"/>
      <c r="LF19" s="65"/>
      <c r="LG19" s="102"/>
      <c r="LL19" s="65"/>
      <c r="LM19" s="102"/>
      <c r="LQ19" s="68"/>
      <c r="LR19" s="65"/>
      <c r="LS19" s="65"/>
    </row>
    <row r="20" spans="1:331" s="66" customFormat="1" x14ac:dyDescent="0.25">
      <c r="A20" s="65"/>
      <c r="F20" s="65"/>
      <c r="H20" s="65"/>
      <c r="V20" s="68"/>
      <c r="W20" s="65"/>
      <c r="AK20" s="68"/>
      <c r="AL20" s="65"/>
      <c r="AZ20" s="68"/>
      <c r="BA20" s="65"/>
      <c r="BO20" s="68"/>
      <c r="BP20" s="65"/>
      <c r="CD20" s="68"/>
      <c r="CE20" s="65"/>
      <c r="CS20" s="68"/>
      <c r="CT20" s="65"/>
      <c r="DH20" s="68"/>
      <c r="DI20" s="65"/>
      <c r="DX20" s="69"/>
      <c r="EX20" s="65"/>
      <c r="FX20" s="65"/>
      <c r="GX20" s="65"/>
      <c r="HX20" s="65"/>
      <c r="IX20" s="65"/>
      <c r="JC20" s="65"/>
      <c r="JG20" s="68"/>
      <c r="JH20" s="65"/>
      <c r="JI20" s="102"/>
      <c r="JJ20" s="102"/>
      <c r="JK20" s="102"/>
      <c r="JL20" s="102"/>
      <c r="JM20" s="102"/>
      <c r="JN20" s="102"/>
      <c r="JO20" s="102"/>
      <c r="JP20" s="102"/>
      <c r="JQ20" s="102"/>
      <c r="JR20" s="104"/>
      <c r="JS20" s="65"/>
      <c r="JT20" s="102"/>
      <c r="JU20" s="102"/>
      <c r="JV20" s="102"/>
      <c r="JW20" s="102"/>
      <c r="JX20" s="102"/>
      <c r="JY20" s="102"/>
      <c r="JZ20" s="102"/>
      <c r="KA20" s="102"/>
      <c r="KB20" s="68"/>
      <c r="KC20" s="65"/>
      <c r="KD20" s="65"/>
      <c r="KE20" s="102"/>
      <c r="KF20" s="102"/>
      <c r="KG20" s="102"/>
      <c r="KH20" s="68"/>
      <c r="KI20" s="65"/>
      <c r="KJ20" s="68"/>
      <c r="KK20" s="65"/>
      <c r="KO20" s="65"/>
      <c r="KR20" s="68"/>
      <c r="KU20" s="65"/>
      <c r="KV20" s="68"/>
      <c r="KY20" s="65"/>
      <c r="KZ20" s="68"/>
      <c r="LF20" s="65"/>
      <c r="LG20" s="102"/>
      <c r="LL20" s="65"/>
      <c r="LM20" s="102"/>
      <c r="LQ20" s="68"/>
      <c r="LR20" s="65"/>
      <c r="LS20" s="65"/>
    </row>
    <row r="21" spans="1:331" s="66" customFormat="1" x14ac:dyDescent="0.25">
      <c r="A21" s="65"/>
      <c r="F21" s="65"/>
      <c r="H21" s="65"/>
      <c r="V21" s="68"/>
      <c r="W21" s="65"/>
      <c r="AK21" s="68"/>
      <c r="AL21" s="65"/>
      <c r="AZ21" s="68"/>
      <c r="BA21" s="65"/>
      <c r="BO21" s="68"/>
      <c r="BP21" s="65"/>
      <c r="CD21" s="68"/>
      <c r="CE21" s="65"/>
      <c r="CS21" s="68"/>
      <c r="CT21" s="65"/>
      <c r="DH21" s="68"/>
      <c r="DI21" s="65"/>
      <c r="DX21" s="69"/>
      <c r="EX21" s="65"/>
      <c r="FX21" s="65"/>
      <c r="GX21" s="65"/>
      <c r="HX21" s="65"/>
      <c r="IX21" s="65"/>
      <c r="JC21" s="65"/>
      <c r="JG21" s="68"/>
      <c r="JH21" s="65"/>
      <c r="JI21" s="102"/>
      <c r="JJ21" s="102"/>
      <c r="JK21" s="102"/>
      <c r="JL21" s="102"/>
      <c r="JM21" s="102"/>
      <c r="JN21" s="102"/>
      <c r="JO21" s="102"/>
      <c r="JP21" s="102"/>
      <c r="JQ21" s="102"/>
      <c r="JR21" s="104"/>
      <c r="JS21" s="65"/>
      <c r="JT21" s="102"/>
      <c r="JU21" s="102"/>
      <c r="JV21" s="102"/>
      <c r="JW21" s="102"/>
      <c r="JX21" s="102"/>
      <c r="JY21" s="102"/>
      <c r="JZ21" s="102"/>
      <c r="KA21" s="102"/>
      <c r="KB21" s="68"/>
      <c r="KC21" s="65"/>
      <c r="KD21" s="65"/>
      <c r="KE21" s="102"/>
      <c r="KF21" s="102"/>
      <c r="KG21" s="102"/>
      <c r="KH21" s="68"/>
      <c r="KI21" s="65"/>
      <c r="KJ21" s="68"/>
      <c r="KK21" s="65"/>
      <c r="KO21" s="65"/>
      <c r="KR21" s="68"/>
      <c r="KU21" s="65"/>
      <c r="KV21" s="68"/>
      <c r="KY21" s="65"/>
      <c r="KZ21" s="68"/>
      <c r="LF21" s="65"/>
      <c r="LG21" s="102"/>
      <c r="LL21" s="65"/>
      <c r="LM21" s="102"/>
      <c r="LQ21" s="68"/>
      <c r="LR21" s="65"/>
      <c r="LS21" s="65"/>
    </row>
    <row r="22" spans="1:331" s="66" customFormat="1" x14ac:dyDescent="0.25">
      <c r="A22" s="65"/>
      <c r="F22" s="65"/>
      <c r="H22" s="65"/>
      <c r="V22" s="68"/>
      <c r="W22" s="65"/>
      <c r="AK22" s="68"/>
      <c r="AL22" s="65"/>
      <c r="AZ22" s="68"/>
      <c r="BA22" s="65"/>
      <c r="BO22" s="68"/>
      <c r="BP22" s="65"/>
      <c r="CD22" s="68"/>
      <c r="CE22" s="65"/>
      <c r="CS22" s="68"/>
      <c r="CT22" s="65"/>
      <c r="DH22" s="68"/>
      <c r="DI22" s="65"/>
      <c r="DX22" s="69"/>
      <c r="EX22" s="65"/>
      <c r="FX22" s="65"/>
      <c r="GX22" s="65"/>
      <c r="HX22" s="65"/>
      <c r="IX22" s="65"/>
      <c r="JC22" s="65"/>
      <c r="JG22" s="68"/>
      <c r="JH22" s="65"/>
      <c r="JI22" s="102"/>
      <c r="JJ22" s="102"/>
      <c r="JK22" s="102"/>
      <c r="JL22" s="102"/>
      <c r="JM22" s="102"/>
      <c r="JN22" s="102"/>
      <c r="JO22" s="102"/>
      <c r="JP22" s="102"/>
      <c r="JQ22" s="102"/>
      <c r="JR22" s="104"/>
      <c r="JS22" s="65"/>
      <c r="JT22" s="102"/>
      <c r="JU22" s="102"/>
      <c r="JV22" s="102"/>
      <c r="JW22" s="102"/>
      <c r="JX22" s="102"/>
      <c r="JY22" s="102"/>
      <c r="JZ22" s="102"/>
      <c r="KA22" s="102"/>
      <c r="KB22" s="68"/>
      <c r="KC22" s="65"/>
      <c r="KD22" s="65"/>
      <c r="KE22" s="102"/>
      <c r="KF22" s="102"/>
      <c r="KG22" s="102"/>
      <c r="KH22" s="68"/>
      <c r="KI22" s="65"/>
      <c r="KJ22" s="68"/>
      <c r="KK22" s="65"/>
      <c r="KO22" s="65"/>
      <c r="KR22" s="68"/>
      <c r="KU22" s="65"/>
      <c r="KV22" s="68"/>
      <c r="KY22" s="65"/>
      <c r="KZ22" s="68"/>
      <c r="LF22" s="65"/>
      <c r="LG22" s="102"/>
      <c r="LL22" s="65"/>
      <c r="LM22" s="102"/>
      <c r="LQ22" s="68"/>
      <c r="LR22" s="65"/>
      <c r="LS22" s="65"/>
    </row>
    <row r="23" spans="1:331" s="66" customFormat="1" x14ac:dyDescent="0.25">
      <c r="A23" s="65"/>
      <c r="F23" s="65"/>
      <c r="H23" s="65"/>
      <c r="V23" s="68"/>
      <c r="W23" s="65"/>
      <c r="AK23" s="68"/>
      <c r="AL23" s="65"/>
      <c r="AZ23" s="68"/>
      <c r="BA23" s="65"/>
      <c r="BO23" s="68"/>
      <c r="BP23" s="65"/>
      <c r="CD23" s="68"/>
      <c r="CE23" s="65"/>
      <c r="CS23" s="68"/>
      <c r="CT23" s="65"/>
      <c r="DH23" s="68"/>
      <c r="DI23" s="65"/>
      <c r="DX23" s="69"/>
      <c r="EX23" s="65"/>
      <c r="FX23" s="65"/>
      <c r="GX23" s="65"/>
      <c r="HX23" s="65"/>
      <c r="IX23" s="65"/>
      <c r="JC23" s="65"/>
      <c r="JG23" s="68"/>
      <c r="JH23" s="65"/>
      <c r="JI23" s="102"/>
      <c r="JJ23" s="102"/>
      <c r="JK23" s="102"/>
      <c r="JL23" s="102"/>
      <c r="JM23" s="102"/>
      <c r="JN23" s="102"/>
      <c r="JO23" s="102"/>
      <c r="JP23" s="102"/>
      <c r="JQ23" s="102"/>
      <c r="JR23" s="104"/>
      <c r="JS23" s="65"/>
      <c r="JT23" s="102"/>
      <c r="JU23" s="102"/>
      <c r="JV23" s="102"/>
      <c r="JW23" s="102"/>
      <c r="JX23" s="102"/>
      <c r="JY23" s="102"/>
      <c r="JZ23" s="102"/>
      <c r="KA23" s="102"/>
      <c r="KB23" s="68"/>
      <c r="KC23" s="65"/>
      <c r="KD23" s="65"/>
      <c r="KE23" s="102"/>
      <c r="KF23" s="102"/>
      <c r="KG23" s="102"/>
      <c r="KH23" s="68"/>
      <c r="KI23" s="65"/>
      <c r="KJ23" s="68"/>
      <c r="KK23" s="65"/>
      <c r="KO23" s="65"/>
      <c r="KR23" s="68"/>
      <c r="KU23" s="65"/>
      <c r="KV23" s="68"/>
      <c r="KY23" s="65"/>
      <c r="KZ23" s="68"/>
      <c r="LF23" s="65"/>
      <c r="LG23" s="102"/>
      <c r="LL23" s="65"/>
      <c r="LM23" s="102"/>
      <c r="LQ23" s="68"/>
      <c r="LR23" s="65"/>
      <c r="LS23" s="65"/>
    </row>
    <row r="24" spans="1:331" s="66" customFormat="1" x14ac:dyDescent="0.25">
      <c r="A24" s="65"/>
      <c r="F24" s="65"/>
      <c r="H24" s="65"/>
      <c r="V24" s="68"/>
      <c r="W24" s="65"/>
      <c r="AK24" s="68"/>
      <c r="AL24" s="65"/>
      <c r="AZ24" s="68"/>
      <c r="BA24" s="65"/>
      <c r="BO24" s="68"/>
      <c r="BP24" s="65"/>
      <c r="CD24" s="68"/>
      <c r="CE24" s="65"/>
      <c r="CS24" s="68"/>
      <c r="CT24" s="65"/>
      <c r="DH24" s="68"/>
      <c r="DI24" s="65"/>
      <c r="DX24" s="69"/>
      <c r="EX24" s="65"/>
      <c r="FX24" s="65"/>
      <c r="GX24" s="65"/>
      <c r="HX24" s="65"/>
      <c r="IX24" s="65"/>
      <c r="JC24" s="65"/>
      <c r="JG24" s="68"/>
      <c r="JH24" s="65"/>
      <c r="JI24" s="102"/>
      <c r="JJ24" s="102"/>
      <c r="JK24" s="102"/>
      <c r="JL24" s="102"/>
      <c r="JM24" s="102"/>
      <c r="JN24" s="102"/>
      <c r="JO24" s="102"/>
      <c r="JP24" s="102"/>
      <c r="JQ24" s="102"/>
      <c r="JR24" s="104"/>
      <c r="JS24" s="65"/>
      <c r="JT24" s="102"/>
      <c r="JU24" s="102"/>
      <c r="JV24" s="102"/>
      <c r="JW24" s="102"/>
      <c r="JX24" s="102"/>
      <c r="JY24" s="102"/>
      <c r="JZ24" s="102"/>
      <c r="KA24" s="102"/>
      <c r="KB24" s="68"/>
      <c r="KC24" s="65"/>
      <c r="KD24" s="65"/>
      <c r="KE24" s="102"/>
      <c r="KF24" s="102"/>
      <c r="KG24" s="102"/>
      <c r="KH24" s="68"/>
      <c r="KI24" s="65"/>
      <c r="KJ24" s="68"/>
      <c r="KK24" s="65"/>
      <c r="KO24" s="65"/>
      <c r="KR24" s="68"/>
      <c r="KU24" s="65"/>
      <c r="KV24" s="68"/>
      <c r="KY24" s="65"/>
      <c r="KZ24" s="68"/>
      <c r="LF24" s="65"/>
      <c r="LG24" s="102"/>
      <c r="LL24" s="65"/>
      <c r="LM24" s="102"/>
      <c r="LQ24" s="68"/>
      <c r="LR24" s="65"/>
      <c r="LS24" s="65"/>
    </row>
    <row r="25" spans="1:331" s="66" customFormat="1" x14ac:dyDescent="0.25">
      <c r="A25" s="65"/>
      <c r="F25" s="65"/>
      <c r="H25" s="65"/>
      <c r="V25" s="68"/>
      <c r="W25" s="65"/>
      <c r="AK25" s="68"/>
      <c r="AL25" s="65"/>
      <c r="AZ25" s="68"/>
      <c r="BA25" s="65"/>
      <c r="BO25" s="68"/>
      <c r="BP25" s="65"/>
      <c r="CD25" s="68"/>
      <c r="CE25" s="65"/>
      <c r="CS25" s="68"/>
      <c r="CT25" s="65"/>
      <c r="DH25" s="68"/>
      <c r="DI25" s="65"/>
      <c r="DX25" s="69"/>
      <c r="EX25" s="65"/>
      <c r="FX25" s="65"/>
      <c r="GX25" s="65"/>
      <c r="HX25" s="65"/>
      <c r="IX25" s="65"/>
      <c r="JC25" s="65"/>
      <c r="JG25" s="68"/>
      <c r="JH25" s="65"/>
      <c r="JI25" s="102"/>
      <c r="JJ25" s="102"/>
      <c r="JK25" s="102"/>
      <c r="JL25" s="102"/>
      <c r="JM25" s="102"/>
      <c r="JN25" s="102"/>
      <c r="JO25" s="102"/>
      <c r="JP25" s="102"/>
      <c r="JQ25" s="102"/>
      <c r="JR25" s="104"/>
      <c r="JS25" s="65"/>
      <c r="JT25" s="102"/>
      <c r="JU25" s="102"/>
      <c r="JV25" s="102"/>
      <c r="JW25" s="102"/>
      <c r="JX25" s="102"/>
      <c r="JY25" s="102"/>
      <c r="JZ25" s="102"/>
      <c r="KA25" s="102"/>
      <c r="KB25" s="68"/>
      <c r="KC25" s="65"/>
      <c r="KD25" s="65"/>
      <c r="KE25" s="102"/>
      <c r="KF25" s="102"/>
      <c r="KG25" s="102"/>
      <c r="KH25" s="68"/>
      <c r="KI25" s="65"/>
      <c r="KJ25" s="68"/>
      <c r="KK25" s="65"/>
      <c r="KO25" s="65"/>
      <c r="KR25" s="68"/>
      <c r="KU25" s="65"/>
      <c r="KV25" s="68"/>
      <c r="KY25" s="65"/>
      <c r="KZ25" s="68"/>
      <c r="LF25" s="65"/>
      <c r="LG25" s="102"/>
      <c r="LL25" s="65"/>
      <c r="LM25" s="102"/>
      <c r="LQ25" s="68"/>
      <c r="LR25" s="65"/>
      <c r="LS25" s="65"/>
    </row>
    <row r="26" spans="1:331" s="66" customFormat="1" x14ac:dyDescent="0.25">
      <c r="A26" s="65"/>
      <c r="F26" s="65"/>
      <c r="H26" s="65"/>
      <c r="V26" s="68"/>
      <c r="W26" s="65"/>
      <c r="AK26" s="68"/>
      <c r="AL26" s="65"/>
      <c r="AZ26" s="68"/>
      <c r="BA26" s="65"/>
      <c r="BO26" s="68"/>
      <c r="BP26" s="65"/>
      <c r="CD26" s="68"/>
      <c r="CE26" s="65"/>
      <c r="CS26" s="68"/>
      <c r="CT26" s="65"/>
      <c r="DH26" s="68"/>
      <c r="DI26" s="65"/>
      <c r="DX26" s="69"/>
      <c r="EX26" s="65"/>
      <c r="FX26" s="65"/>
      <c r="GX26" s="65"/>
      <c r="HX26" s="65"/>
      <c r="IX26" s="65"/>
      <c r="JC26" s="65"/>
      <c r="JG26" s="68"/>
      <c r="JH26" s="65"/>
      <c r="JI26" s="102"/>
      <c r="JJ26" s="102"/>
      <c r="JK26" s="102"/>
      <c r="JL26" s="102"/>
      <c r="JM26" s="102"/>
      <c r="JN26" s="102"/>
      <c r="JO26" s="102"/>
      <c r="JP26" s="102"/>
      <c r="JQ26" s="102"/>
      <c r="JR26" s="104"/>
      <c r="JS26" s="65"/>
      <c r="JT26" s="102"/>
      <c r="JU26" s="102"/>
      <c r="JV26" s="102"/>
      <c r="JW26" s="102"/>
      <c r="JX26" s="102"/>
      <c r="JY26" s="102"/>
      <c r="JZ26" s="102"/>
      <c r="KA26" s="102"/>
      <c r="KB26" s="68"/>
      <c r="KC26" s="65"/>
      <c r="KD26" s="65"/>
      <c r="KE26" s="102"/>
      <c r="KF26" s="102"/>
      <c r="KG26" s="102"/>
      <c r="KH26" s="68"/>
      <c r="KI26" s="65"/>
      <c r="KJ26" s="68"/>
      <c r="KK26" s="65"/>
      <c r="KO26" s="65"/>
      <c r="KR26" s="68"/>
      <c r="KU26" s="65"/>
      <c r="KV26" s="68"/>
      <c r="KY26" s="65"/>
      <c r="KZ26" s="68"/>
      <c r="LF26" s="65"/>
      <c r="LG26" s="102"/>
      <c r="LL26" s="65"/>
      <c r="LM26" s="102"/>
      <c r="LQ26" s="68"/>
      <c r="LR26" s="65"/>
      <c r="LS26" s="65"/>
    </row>
    <row r="27" spans="1:331" s="66" customFormat="1" x14ac:dyDescent="0.25">
      <c r="A27" s="65"/>
      <c r="F27" s="65"/>
      <c r="H27" s="65"/>
      <c r="V27" s="68"/>
      <c r="W27" s="65"/>
      <c r="AK27" s="68"/>
      <c r="AL27" s="65"/>
      <c r="AZ27" s="68"/>
      <c r="BA27" s="65"/>
      <c r="BO27" s="68"/>
      <c r="BP27" s="65"/>
      <c r="CD27" s="68"/>
      <c r="CE27" s="65"/>
      <c r="CS27" s="68"/>
      <c r="CT27" s="65"/>
      <c r="DH27" s="68"/>
      <c r="DI27" s="65"/>
      <c r="DX27" s="69"/>
      <c r="EX27" s="65"/>
      <c r="FX27" s="65"/>
      <c r="GX27" s="65"/>
      <c r="HX27" s="65"/>
      <c r="IX27" s="65"/>
      <c r="JC27" s="65"/>
      <c r="JG27" s="68"/>
      <c r="JH27" s="65"/>
      <c r="JI27" s="102"/>
      <c r="JJ27" s="102"/>
      <c r="JK27" s="102"/>
      <c r="JL27" s="102"/>
      <c r="JM27" s="102"/>
      <c r="JN27" s="102"/>
      <c r="JO27" s="102"/>
      <c r="JP27" s="102"/>
      <c r="JQ27" s="102"/>
      <c r="JR27" s="104"/>
      <c r="JS27" s="65"/>
      <c r="JT27" s="102"/>
      <c r="JU27" s="102"/>
      <c r="JV27" s="102"/>
      <c r="JW27" s="102"/>
      <c r="JX27" s="102"/>
      <c r="JY27" s="102"/>
      <c r="JZ27" s="102"/>
      <c r="KA27" s="102"/>
      <c r="KB27" s="68"/>
      <c r="KC27" s="65"/>
      <c r="KD27" s="65"/>
      <c r="KE27" s="102"/>
      <c r="KF27" s="102"/>
      <c r="KG27" s="102"/>
      <c r="KH27" s="68"/>
      <c r="KI27" s="65"/>
      <c r="KJ27" s="68"/>
      <c r="KK27" s="65"/>
      <c r="KO27" s="65"/>
      <c r="KR27" s="68"/>
      <c r="KU27" s="65"/>
      <c r="KV27" s="68"/>
      <c r="KY27" s="65"/>
      <c r="KZ27" s="68"/>
      <c r="LF27" s="65"/>
      <c r="LG27" s="102"/>
      <c r="LL27" s="65"/>
      <c r="LM27" s="102"/>
      <c r="LQ27" s="68"/>
      <c r="LR27" s="65"/>
      <c r="LS27" s="65"/>
    </row>
    <row r="28" spans="1:331" s="66" customFormat="1" x14ac:dyDescent="0.25">
      <c r="A28" s="65"/>
      <c r="F28" s="65"/>
      <c r="H28" s="65"/>
      <c r="V28" s="68"/>
      <c r="W28" s="65"/>
      <c r="AK28" s="68"/>
      <c r="AL28" s="65"/>
      <c r="AZ28" s="68"/>
      <c r="BA28" s="65"/>
      <c r="BO28" s="68"/>
      <c r="BP28" s="65"/>
      <c r="CD28" s="68"/>
      <c r="CE28" s="65"/>
      <c r="CS28" s="68"/>
      <c r="CT28" s="65"/>
      <c r="DH28" s="68"/>
      <c r="DI28" s="65"/>
      <c r="DX28" s="69"/>
      <c r="EX28" s="65"/>
      <c r="FX28" s="65"/>
      <c r="GX28" s="65"/>
      <c r="HX28" s="65"/>
      <c r="IX28" s="65"/>
      <c r="JC28" s="65"/>
      <c r="JG28" s="68"/>
      <c r="JH28" s="65"/>
      <c r="JI28" s="102"/>
      <c r="JJ28" s="102"/>
      <c r="JK28" s="102"/>
      <c r="JL28" s="102"/>
      <c r="JM28" s="102"/>
      <c r="JN28" s="102"/>
      <c r="JO28" s="102"/>
      <c r="JP28" s="102"/>
      <c r="JQ28" s="102"/>
      <c r="JR28" s="104"/>
      <c r="JS28" s="65"/>
      <c r="JT28" s="102"/>
      <c r="JU28" s="102"/>
      <c r="JV28" s="102"/>
      <c r="JW28" s="102"/>
      <c r="JX28" s="102"/>
      <c r="JY28" s="102"/>
      <c r="JZ28" s="102"/>
      <c r="KA28" s="102"/>
      <c r="KB28" s="68"/>
      <c r="KC28" s="65"/>
      <c r="KD28" s="65"/>
      <c r="KE28" s="102"/>
      <c r="KF28" s="102"/>
      <c r="KG28" s="102"/>
      <c r="KH28" s="68"/>
      <c r="KI28" s="65"/>
      <c r="KJ28" s="68"/>
      <c r="KK28" s="65"/>
      <c r="KO28" s="65"/>
      <c r="KR28" s="68"/>
      <c r="KU28" s="65"/>
      <c r="KV28" s="68"/>
      <c r="KY28" s="65"/>
      <c r="KZ28" s="68"/>
      <c r="LF28" s="65"/>
      <c r="LG28" s="102"/>
      <c r="LL28" s="65"/>
      <c r="LM28" s="102"/>
      <c r="LQ28" s="68"/>
      <c r="LR28" s="65"/>
      <c r="LS28" s="65"/>
    </row>
    <row r="29" spans="1:331" s="66" customFormat="1" x14ac:dyDescent="0.25">
      <c r="A29" s="65"/>
      <c r="F29" s="65"/>
      <c r="H29" s="65"/>
      <c r="V29" s="68"/>
      <c r="W29" s="65"/>
      <c r="AK29" s="68"/>
      <c r="AL29" s="65"/>
      <c r="AZ29" s="68"/>
      <c r="BA29" s="65"/>
      <c r="BO29" s="68"/>
      <c r="BP29" s="65"/>
      <c r="CD29" s="68"/>
      <c r="CE29" s="65"/>
      <c r="CS29" s="68"/>
      <c r="CT29" s="65"/>
      <c r="DH29" s="68"/>
      <c r="DI29" s="65"/>
      <c r="DX29" s="69"/>
      <c r="EX29" s="65"/>
      <c r="FX29" s="65"/>
      <c r="GX29" s="65"/>
      <c r="HX29" s="65"/>
      <c r="IX29" s="65"/>
      <c r="JC29" s="65"/>
      <c r="JG29" s="68"/>
      <c r="JH29" s="65"/>
      <c r="JI29" s="102"/>
      <c r="JJ29" s="102"/>
      <c r="JK29" s="102"/>
      <c r="JL29" s="102"/>
      <c r="JM29" s="102"/>
      <c r="JN29" s="102"/>
      <c r="JO29" s="102"/>
      <c r="JP29" s="102"/>
      <c r="JQ29" s="102"/>
      <c r="JR29" s="104"/>
      <c r="JS29" s="65"/>
      <c r="JT29" s="102"/>
      <c r="JU29" s="102"/>
      <c r="JV29" s="102"/>
      <c r="JW29" s="102"/>
      <c r="JX29" s="102"/>
      <c r="JY29" s="102"/>
      <c r="JZ29" s="102"/>
      <c r="KA29" s="102"/>
      <c r="KB29" s="68"/>
      <c r="KC29" s="65"/>
      <c r="KD29" s="65"/>
      <c r="KE29" s="102"/>
      <c r="KF29" s="102"/>
      <c r="KG29" s="102"/>
      <c r="KH29" s="68"/>
      <c r="KI29" s="65"/>
      <c r="KJ29" s="68"/>
      <c r="KK29" s="65"/>
      <c r="KO29" s="65"/>
      <c r="KR29" s="68"/>
      <c r="KU29" s="65"/>
      <c r="KV29" s="68"/>
      <c r="KY29" s="65"/>
      <c r="KZ29" s="68"/>
      <c r="LF29" s="65"/>
      <c r="LG29" s="102"/>
      <c r="LL29" s="65"/>
      <c r="LM29" s="102"/>
      <c r="LQ29" s="68"/>
      <c r="LR29" s="65"/>
      <c r="LS29" s="65"/>
    </row>
    <row r="30" spans="1:331" s="66" customFormat="1" x14ac:dyDescent="0.25">
      <c r="A30" s="65"/>
      <c r="F30" s="65"/>
      <c r="H30" s="65"/>
      <c r="V30" s="68"/>
      <c r="W30" s="65"/>
      <c r="AK30" s="68"/>
      <c r="AL30" s="65"/>
      <c r="AZ30" s="68"/>
      <c r="BA30" s="65"/>
      <c r="BO30" s="68"/>
      <c r="BP30" s="65"/>
      <c r="CD30" s="68"/>
      <c r="CE30" s="65"/>
      <c r="CS30" s="68"/>
      <c r="CT30" s="65"/>
      <c r="DH30" s="68"/>
      <c r="DI30" s="65"/>
      <c r="DX30" s="69"/>
      <c r="EX30" s="65"/>
      <c r="FX30" s="65"/>
      <c r="GX30" s="65"/>
      <c r="HX30" s="65"/>
      <c r="IX30" s="65"/>
      <c r="JC30" s="65"/>
      <c r="JG30" s="68"/>
      <c r="JH30" s="65"/>
      <c r="JI30" s="102"/>
      <c r="JJ30" s="102"/>
      <c r="JK30" s="102"/>
      <c r="JL30" s="102"/>
      <c r="JM30" s="102"/>
      <c r="JN30" s="102"/>
      <c r="JO30" s="102"/>
      <c r="JP30" s="102"/>
      <c r="JQ30" s="102"/>
      <c r="JR30" s="104"/>
      <c r="JS30" s="65"/>
      <c r="JT30" s="102"/>
      <c r="JU30" s="102"/>
      <c r="JV30" s="102"/>
      <c r="JW30" s="102"/>
      <c r="JX30" s="102"/>
      <c r="JY30" s="102"/>
      <c r="JZ30" s="102"/>
      <c r="KA30" s="102"/>
      <c r="KB30" s="68"/>
      <c r="KC30" s="65"/>
      <c r="KD30" s="65"/>
      <c r="KE30" s="102"/>
      <c r="KF30" s="102"/>
      <c r="KG30" s="102"/>
      <c r="KH30" s="68"/>
      <c r="KI30" s="65"/>
      <c r="KJ30" s="68"/>
      <c r="KK30" s="65"/>
      <c r="KO30" s="65"/>
      <c r="KR30" s="68"/>
      <c r="KU30" s="65"/>
      <c r="KV30" s="68"/>
      <c r="KY30" s="65"/>
      <c r="KZ30" s="68"/>
      <c r="LF30" s="65"/>
      <c r="LG30" s="102"/>
      <c r="LL30" s="65"/>
      <c r="LM30" s="102"/>
      <c r="LQ30" s="68"/>
      <c r="LR30" s="65"/>
      <c r="LS30" s="65"/>
    </row>
    <row r="31" spans="1:331" s="66" customFormat="1" x14ac:dyDescent="0.25">
      <c r="A31" s="65"/>
      <c r="F31" s="65"/>
      <c r="H31" s="65"/>
      <c r="V31" s="68"/>
      <c r="W31" s="65"/>
      <c r="AK31" s="68"/>
      <c r="AL31" s="65"/>
      <c r="AZ31" s="68"/>
      <c r="BA31" s="65"/>
      <c r="BO31" s="68"/>
      <c r="BP31" s="65"/>
      <c r="CD31" s="68"/>
      <c r="CE31" s="65"/>
      <c r="CS31" s="68"/>
      <c r="CT31" s="65"/>
      <c r="DH31" s="68"/>
      <c r="DI31" s="65"/>
      <c r="DX31" s="69"/>
      <c r="EX31" s="65"/>
      <c r="FX31" s="65"/>
      <c r="GX31" s="65"/>
      <c r="HX31" s="65"/>
      <c r="IX31" s="65"/>
      <c r="JC31" s="65"/>
      <c r="JG31" s="68"/>
      <c r="JH31" s="65"/>
      <c r="JI31" s="102"/>
      <c r="JJ31" s="102"/>
      <c r="JK31" s="102"/>
      <c r="JL31" s="102"/>
      <c r="JM31" s="102"/>
      <c r="JN31" s="102"/>
      <c r="JO31" s="102"/>
      <c r="JP31" s="102"/>
      <c r="JQ31" s="102"/>
      <c r="JR31" s="104"/>
      <c r="JS31" s="65"/>
      <c r="JT31" s="102"/>
      <c r="JU31" s="102"/>
      <c r="JV31" s="102"/>
      <c r="JW31" s="102"/>
      <c r="JX31" s="102"/>
      <c r="JY31" s="102"/>
      <c r="JZ31" s="102"/>
      <c r="KA31" s="102"/>
      <c r="KB31" s="68"/>
      <c r="KC31" s="65"/>
      <c r="KD31" s="65"/>
      <c r="KE31" s="102"/>
      <c r="KF31" s="102"/>
      <c r="KG31" s="102"/>
      <c r="KH31" s="68"/>
      <c r="KI31" s="65"/>
      <c r="KJ31" s="68"/>
      <c r="KK31" s="65"/>
      <c r="KO31" s="65"/>
      <c r="KR31" s="68"/>
      <c r="KU31" s="65"/>
      <c r="KV31" s="68"/>
      <c r="KY31" s="65"/>
      <c r="KZ31" s="68"/>
      <c r="LF31" s="65"/>
      <c r="LG31" s="102"/>
      <c r="LL31" s="65"/>
      <c r="LM31" s="102"/>
      <c r="LQ31" s="68"/>
      <c r="LR31" s="65"/>
      <c r="LS31" s="65"/>
    </row>
    <row r="32" spans="1:331" s="66" customFormat="1" x14ac:dyDescent="0.25">
      <c r="A32" s="65"/>
      <c r="F32" s="65"/>
      <c r="H32" s="65"/>
      <c r="V32" s="68"/>
      <c r="W32" s="65"/>
      <c r="AK32" s="68"/>
      <c r="AL32" s="65"/>
      <c r="AZ32" s="68"/>
      <c r="BA32" s="65"/>
      <c r="BO32" s="68"/>
      <c r="BP32" s="65"/>
      <c r="CD32" s="68"/>
      <c r="CE32" s="65"/>
      <c r="CS32" s="68"/>
      <c r="CT32" s="65"/>
      <c r="DH32" s="68"/>
      <c r="DI32" s="65"/>
      <c r="DX32" s="69"/>
      <c r="EX32" s="65"/>
      <c r="FX32" s="65"/>
      <c r="GX32" s="65"/>
      <c r="HX32" s="65"/>
      <c r="IX32" s="65"/>
      <c r="JC32" s="65"/>
      <c r="JG32" s="68"/>
      <c r="JH32" s="65"/>
      <c r="JI32" s="102"/>
      <c r="JJ32" s="102"/>
      <c r="JK32" s="102"/>
      <c r="JL32" s="102"/>
      <c r="JM32" s="102"/>
      <c r="JN32" s="102"/>
      <c r="JO32" s="102"/>
      <c r="JP32" s="102"/>
      <c r="JQ32" s="102"/>
      <c r="JR32" s="104"/>
      <c r="JS32" s="65"/>
      <c r="JT32" s="102"/>
      <c r="JU32" s="102"/>
      <c r="JV32" s="102"/>
      <c r="JW32" s="102"/>
      <c r="JX32" s="102"/>
      <c r="JY32" s="102"/>
      <c r="JZ32" s="102"/>
      <c r="KA32" s="102"/>
      <c r="KB32" s="68"/>
      <c r="KC32" s="65"/>
      <c r="KD32" s="65"/>
      <c r="KE32" s="102"/>
      <c r="KF32" s="102"/>
      <c r="KG32" s="102"/>
      <c r="KH32" s="68"/>
      <c r="KI32" s="65"/>
      <c r="KJ32" s="68"/>
      <c r="KK32" s="65"/>
      <c r="KO32" s="65"/>
      <c r="KR32" s="68"/>
      <c r="KU32" s="65"/>
      <c r="KV32" s="68"/>
      <c r="KY32" s="65"/>
      <c r="KZ32" s="68"/>
      <c r="LF32" s="65"/>
      <c r="LG32" s="102"/>
      <c r="LL32" s="65"/>
      <c r="LM32" s="102"/>
      <c r="LQ32" s="68"/>
      <c r="LR32" s="65"/>
      <c r="LS32" s="65"/>
    </row>
    <row r="33" spans="1:331" s="66" customFormat="1" x14ac:dyDescent="0.25">
      <c r="A33" s="65"/>
      <c r="F33" s="65"/>
      <c r="H33" s="65"/>
      <c r="V33" s="68"/>
      <c r="W33" s="65"/>
      <c r="AK33" s="68"/>
      <c r="AL33" s="65"/>
      <c r="AZ33" s="68"/>
      <c r="BA33" s="65"/>
      <c r="BO33" s="68"/>
      <c r="BP33" s="65"/>
      <c r="CD33" s="68"/>
      <c r="CE33" s="65"/>
      <c r="CS33" s="68"/>
      <c r="CT33" s="65"/>
      <c r="DH33" s="68"/>
      <c r="DI33" s="65"/>
      <c r="DX33" s="69"/>
      <c r="EX33" s="65"/>
      <c r="FX33" s="65"/>
      <c r="GX33" s="65"/>
      <c r="HX33" s="65"/>
      <c r="IX33" s="65"/>
      <c r="JC33" s="65"/>
      <c r="JG33" s="68"/>
      <c r="JH33" s="65"/>
      <c r="JI33" s="102"/>
      <c r="JJ33" s="102"/>
      <c r="JK33" s="102"/>
      <c r="JL33" s="102"/>
      <c r="JM33" s="102"/>
      <c r="JN33" s="102"/>
      <c r="JO33" s="102"/>
      <c r="JP33" s="102"/>
      <c r="JQ33" s="102"/>
      <c r="JR33" s="104"/>
      <c r="JS33" s="65"/>
      <c r="JT33" s="102"/>
      <c r="JU33" s="102"/>
      <c r="JV33" s="102"/>
      <c r="JW33" s="102"/>
      <c r="JX33" s="102"/>
      <c r="JY33" s="102"/>
      <c r="JZ33" s="102"/>
      <c r="KA33" s="102"/>
      <c r="KB33" s="68"/>
      <c r="KC33" s="65"/>
      <c r="KD33" s="65"/>
      <c r="KE33" s="102"/>
      <c r="KF33" s="102"/>
      <c r="KG33" s="102"/>
      <c r="KH33" s="68"/>
      <c r="KI33" s="65"/>
      <c r="KJ33" s="68"/>
      <c r="KK33" s="65"/>
      <c r="KO33" s="65"/>
      <c r="KR33" s="68"/>
      <c r="KU33" s="65"/>
      <c r="KV33" s="68"/>
      <c r="KY33" s="65"/>
      <c r="KZ33" s="68"/>
      <c r="LF33" s="65"/>
      <c r="LG33" s="102"/>
      <c r="LL33" s="65"/>
      <c r="LM33" s="102"/>
      <c r="LQ33" s="68"/>
      <c r="LR33" s="65"/>
      <c r="LS33" s="65"/>
    </row>
    <row r="34" spans="1:331" s="66" customFormat="1" x14ac:dyDescent="0.25">
      <c r="A34" s="65"/>
      <c r="F34" s="65"/>
      <c r="H34" s="65"/>
      <c r="V34" s="68"/>
      <c r="W34" s="65"/>
      <c r="AK34" s="68"/>
      <c r="AL34" s="65"/>
      <c r="AZ34" s="68"/>
      <c r="BA34" s="65"/>
      <c r="BO34" s="68"/>
      <c r="BP34" s="65"/>
      <c r="CD34" s="68"/>
      <c r="CE34" s="65"/>
      <c r="CS34" s="68"/>
      <c r="CT34" s="65"/>
      <c r="DH34" s="68"/>
      <c r="DI34" s="65"/>
      <c r="DX34" s="69"/>
      <c r="EX34" s="65"/>
      <c r="FX34" s="65"/>
      <c r="GX34" s="65"/>
      <c r="HX34" s="65"/>
      <c r="IX34" s="65"/>
      <c r="JC34" s="65"/>
      <c r="JG34" s="68"/>
      <c r="JH34" s="65"/>
      <c r="JI34" s="102"/>
      <c r="JJ34" s="102"/>
      <c r="JK34" s="102"/>
      <c r="JL34" s="102"/>
      <c r="JM34" s="102"/>
      <c r="JN34" s="102"/>
      <c r="JO34" s="102"/>
      <c r="JP34" s="102"/>
      <c r="JQ34" s="102"/>
      <c r="JR34" s="104"/>
      <c r="JS34" s="65"/>
      <c r="JT34" s="102"/>
      <c r="JU34" s="102"/>
      <c r="JV34" s="102"/>
      <c r="JW34" s="102"/>
      <c r="JX34" s="102"/>
      <c r="JY34" s="102"/>
      <c r="JZ34" s="102"/>
      <c r="KA34" s="102"/>
      <c r="KB34" s="68"/>
      <c r="KC34" s="65"/>
      <c r="KD34" s="65"/>
      <c r="KE34" s="102"/>
      <c r="KF34" s="102"/>
      <c r="KG34" s="102"/>
      <c r="KH34" s="68"/>
      <c r="KI34" s="65"/>
      <c r="KJ34" s="68"/>
      <c r="KK34" s="65"/>
      <c r="KO34" s="65"/>
      <c r="KR34" s="68"/>
      <c r="KU34" s="65"/>
      <c r="KV34" s="68"/>
      <c r="KY34" s="65"/>
      <c r="KZ34" s="68"/>
      <c r="LF34" s="65"/>
      <c r="LG34" s="102"/>
      <c r="LL34" s="65"/>
      <c r="LM34" s="102"/>
      <c r="LQ34" s="68"/>
      <c r="LR34" s="65"/>
      <c r="LS34" s="65"/>
    </row>
    <row r="35" spans="1:331" s="66" customFormat="1" x14ac:dyDescent="0.25">
      <c r="A35" s="65"/>
      <c r="F35" s="65"/>
      <c r="H35" s="65"/>
      <c r="V35" s="68"/>
      <c r="W35" s="65"/>
      <c r="AK35" s="68"/>
      <c r="AL35" s="65"/>
      <c r="AZ35" s="68"/>
      <c r="BA35" s="65"/>
      <c r="BO35" s="68"/>
      <c r="BP35" s="65"/>
      <c r="CD35" s="68"/>
      <c r="CE35" s="65"/>
      <c r="CS35" s="68"/>
      <c r="CT35" s="65"/>
      <c r="DH35" s="68"/>
      <c r="DI35" s="65"/>
      <c r="DX35" s="69"/>
      <c r="EX35" s="65"/>
      <c r="FX35" s="65"/>
      <c r="GX35" s="65"/>
      <c r="HX35" s="65"/>
      <c r="IX35" s="65"/>
      <c r="JC35" s="65"/>
      <c r="JG35" s="68"/>
      <c r="JH35" s="65"/>
      <c r="JI35" s="102"/>
      <c r="JJ35" s="102"/>
      <c r="JK35" s="102"/>
      <c r="JL35" s="102"/>
      <c r="JM35" s="102"/>
      <c r="JN35" s="102"/>
      <c r="JO35" s="102"/>
      <c r="JP35" s="102"/>
      <c r="JQ35" s="102"/>
      <c r="JR35" s="104"/>
      <c r="JS35" s="65"/>
      <c r="JT35" s="102"/>
      <c r="JU35" s="102"/>
      <c r="JV35" s="102"/>
      <c r="JW35" s="102"/>
      <c r="JX35" s="102"/>
      <c r="JY35" s="102"/>
      <c r="JZ35" s="102"/>
      <c r="KA35" s="102"/>
      <c r="KB35" s="68"/>
      <c r="KC35" s="65"/>
      <c r="KD35" s="65"/>
      <c r="KE35" s="102"/>
      <c r="KF35" s="102"/>
      <c r="KG35" s="102"/>
      <c r="KH35" s="68"/>
      <c r="KI35" s="65"/>
      <c r="KJ35" s="68"/>
      <c r="KK35" s="65"/>
      <c r="KO35" s="65"/>
      <c r="KR35" s="68"/>
      <c r="KU35" s="65"/>
      <c r="KV35" s="68"/>
      <c r="KY35" s="65"/>
      <c r="KZ35" s="68"/>
      <c r="LF35" s="65"/>
      <c r="LG35" s="102"/>
      <c r="LL35" s="65"/>
      <c r="LM35" s="102"/>
      <c r="LQ35" s="68"/>
      <c r="LR35" s="65"/>
      <c r="LS35" s="65"/>
    </row>
    <row r="36" spans="1:331" s="66" customFormat="1" x14ac:dyDescent="0.25">
      <c r="A36" s="65"/>
      <c r="F36" s="65"/>
      <c r="H36" s="65"/>
      <c r="V36" s="68"/>
      <c r="W36" s="65"/>
      <c r="AK36" s="68"/>
      <c r="AL36" s="65"/>
      <c r="AZ36" s="68"/>
      <c r="BA36" s="65"/>
      <c r="BO36" s="68"/>
      <c r="BP36" s="65"/>
      <c r="CD36" s="68"/>
      <c r="CE36" s="65"/>
      <c r="CS36" s="68"/>
      <c r="CT36" s="65"/>
      <c r="DH36" s="68"/>
      <c r="DI36" s="65"/>
      <c r="DX36" s="69"/>
      <c r="EX36" s="65"/>
      <c r="FX36" s="65"/>
      <c r="GX36" s="65"/>
      <c r="HX36" s="65"/>
      <c r="IX36" s="65"/>
      <c r="JC36" s="65"/>
      <c r="JG36" s="68"/>
      <c r="JH36" s="65"/>
      <c r="JI36" s="102"/>
      <c r="JJ36" s="102"/>
      <c r="JK36" s="102"/>
      <c r="JL36" s="102"/>
      <c r="JM36" s="102"/>
      <c r="JN36" s="102"/>
      <c r="JO36" s="102"/>
      <c r="JP36" s="102"/>
      <c r="JQ36" s="102"/>
      <c r="JR36" s="104"/>
      <c r="JS36" s="65"/>
      <c r="JT36" s="102"/>
      <c r="JU36" s="102"/>
      <c r="JV36" s="102"/>
      <c r="JW36" s="102"/>
      <c r="JX36" s="102"/>
      <c r="JY36" s="102"/>
      <c r="JZ36" s="102"/>
      <c r="KA36" s="102"/>
      <c r="KB36" s="68"/>
      <c r="KC36" s="65"/>
      <c r="KD36" s="65"/>
      <c r="KE36" s="102"/>
      <c r="KF36" s="102"/>
      <c r="KG36" s="102"/>
      <c r="KH36" s="68"/>
      <c r="KI36" s="65"/>
      <c r="KJ36" s="68"/>
      <c r="KK36" s="65"/>
      <c r="KO36" s="65"/>
      <c r="KR36" s="68"/>
      <c r="KU36" s="65"/>
      <c r="KV36" s="68"/>
      <c r="KY36" s="65"/>
      <c r="KZ36" s="68"/>
      <c r="LF36" s="65"/>
      <c r="LG36" s="102"/>
      <c r="LL36" s="65"/>
      <c r="LM36" s="102"/>
      <c r="LQ36" s="68"/>
      <c r="LR36" s="65"/>
      <c r="LS36" s="65"/>
    </row>
    <row r="37" spans="1:331" s="66" customFormat="1" x14ac:dyDescent="0.25">
      <c r="A37" s="65"/>
      <c r="F37" s="65"/>
      <c r="H37" s="65"/>
      <c r="V37" s="68"/>
      <c r="W37" s="65"/>
      <c r="AK37" s="68"/>
      <c r="AL37" s="65"/>
      <c r="AZ37" s="68"/>
      <c r="BA37" s="65"/>
      <c r="BO37" s="68"/>
      <c r="BP37" s="65"/>
      <c r="CD37" s="68"/>
      <c r="CE37" s="65"/>
      <c r="CS37" s="68"/>
      <c r="CT37" s="65"/>
      <c r="DH37" s="68"/>
      <c r="DI37" s="65"/>
      <c r="DX37" s="69"/>
      <c r="EX37" s="65"/>
      <c r="FX37" s="65"/>
      <c r="GX37" s="65"/>
      <c r="HX37" s="65"/>
      <c r="IX37" s="65"/>
      <c r="JC37" s="65"/>
      <c r="JG37" s="68"/>
      <c r="JH37" s="65"/>
      <c r="JI37" s="102"/>
      <c r="JJ37" s="102"/>
      <c r="JK37" s="102"/>
      <c r="JL37" s="102"/>
      <c r="JM37" s="102"/>
      <c r="JN37" s="102"/>
      <c r="JO37" s="102"/>
      <c r="JP37" s="102"/>
      <c r="JQ37" s="102"/>
      <c r="JR37" s="104"/>
      <c r="JS37" s="65"/>
      <c r="JT37" s="102"/>
      <c r="JU37" s="102"/>
      <c r="JV37" s="102"/>
      <c r="JW37" s="102"/>
      <c r="JX37" s="102"/>
      <c r="JY37" s="102"/>
      <c r="JZ37" s="102"/>
      <c r="KA37" s="102"/>
      <c r="KB37" s="68"/>
      <c r="KC37" s="65"/>
      <c r="KD37" s="65"/>
      <c r="KE37" s="102"/>
      <c r="KF37" s="102"/>
      <c r="KG37" s="102"/>
      <c r="KH37" s="68"/>
      <c r="KI37" s="65"/>
      <c r="KJ37" s="68"/>
      <c r="KK37" s="65"/>
      <c r="KO37" s="65"/>
      <c r="KR37" s="68"/>
      <c r="KU37" s="65"/>
      <c r="KV37" s="68"/>
      <c r="KY37" s="65"/>
      <c r="KZ37" s="68"/>
      <c r="LF37" s="65"/>
      <c r="LG37" s="102"/>
      <c r="LL37" s="65"/>
      <c r="LM37" s="102"/>
      <c r="LQ37" s="68"/>
      <c r="LR37" s="65"/>
      <c r="LS37" s="65"/>
    </row>
    <row r="38" spans="1:331" s="66" customFormat="1" x14ac:dyDescent="0.25">
      <c r="A38" s="65"/>
      <c r="F38" s="65"/>
      <c r="H38" s="65"/>
      <c r="V38" s="68"/>
      <c r="W38" s="65"/>
      <c r="AK38" s="68"/>
      <c r="AL38" s="65"/>
      <c r="AZ38" s="68"/>
      <c r="BA38" s="65"/>
      <c r="BO38" s="68"/>
      <c r="BP38" s="65"/>
      <c r="CD38" s="68"/>
      <c r="CE38" s="65"/>
      <c r="CS38" s="68"/>
      <c r="CT38" s="65"/>
      <c r="DH38" s="68"/>
      <c r="DI38" s="65"/>
      <c r="DX38" s="69"/>
      <c r="EX38" s="65"/>
      <c r="FX38" s="65"/>
      <c r="GX38" s="65"/>
      <c r="HX38" s="65"/>
      <c r="IX38" s="65"/>
      <c r="JC38" s="65"/>
      <c r="JG38" s="68"/>
      <c r="JH38" s="65"/>
      <c r="JI38" s="102"/>
      <c r="JJ38" s="102"/>
      <c r="JK38" s="102"/>
      <c r="JL38" s="102"/>
      <c r="JM38" s="102"/>
      <c r="JN38" s="102"/>
      <c r="JO38" s="102"/>
      <c r="JP38" s="102"/>
      <c r="JQ38" s="102"/>
      <c r="JR38" s="104"/>
      <c r="JS38" s="65"/>
      <c r="JT38" s="102"/>
      <c r="JU38" s="102"/>
      <c r="JV38" s="102"/>
      <c r="JW38" s="102"/>
      <c r="JX38" s="102"/>
      <c r="JY38" s="102"/>
      <c r="JZ38" s="102"/>
      <c r="KA38" s="102"/>
      <c r="KB38" s="68"/>
      <c r="KC38" s="65"/>
      <c r="KD38" s="65"/>
      <c r="KE38" s="102"/>
      <c r="KF38" s="102"/>
      <c r="KG38" s="102"/>
      <c r="KH38" s="68"/>
      <c r="KI38" s="65"/>
      <c r="KJ38" s="68"/>
      <c r="KK38" s="65"/>
      <c r="KO38" s="65"/>
      <c r="KR38" s="68"/>
      <c r="KU38" s="65"/>
      <c r="KV38" s="68"/>
      <c r="KY38" s="65"/>
      <c r="KZ38" s="68"/>
      <c r="LF38" s="65"/>
      <c r="LG38" s="102"/>
      <c r="LL38" s="65"/>
      <c r="LM38" s="102"/>
      <c r="LQ38" s="68"/>
      <c r="LR38" s="65"/>
      <c r="LS38" s="65"/>
    </row>
    <row r="39" spans="1:331" s="66" customFormat="1" x14ac:dyDescent="0.25">
      <c r="A39" s="65"/>
      <c r="F39" s="65"/>
      <c r="H39" s="65"/>
      <c r="V39" s="68"/>
      <c r="W39" s="65"/>
      <c r="AK39" s="68"/>
      <c r="AL39" s="65"/>
      <c r="AZ39" s="68"/>
      <c r="BA39" s="65"/>
      <c r="BO39" s="68"/>
      <c r="BP39" s="65"/>
      <c r="CD39" s="68"/>
      <c r="CE39" s="65"/>
      <c r="CS39" s="68"/>
      <c r="CT39" s="65"/>
      <c r="DH39" s="68"/>
      <c r="DI39" s="65"/>
      <c r="DX39" s="69"/>
      <c r="EX39" s="65"/>
      <c r="FX39" s="65"/>
      <c r="GX39" s="65"/>
      <c r="HX39" s="65"/>
      <c r="IX39" s="65"/>
      <c r="JC39" s="65"/>
      <c r="JG39" s="68"/>
      <c r="JH39" s="65"/>
      <c r="JI39" s="102"/>
      <c r="JJ39" s="102"/>
      <c r="JK39" s="102"/>
      <c r="JL39" s="102"/>
      <c r="JM39" s="102"/>
      <c r="JN39" s="102"/>
      <c r="JO39" s="102"/>
      <c r="JP39" s="102"/>
      <c r="JQ39" s="102"/>
      <c r="JR39" s="104"/>
      <c r="JS39" s="65"/>
      <c r="JT39" s="102"/>
      <c r="JU39" s="102"/>
      <c r="JV39" s="102"/>
      <c r="JW39" s="102"/>
      <c r="JX39" s="102"/>
      <c r="JY39" s="102"/>
      <c r="JZ39" s="102"/>
      <c r="KA39" s="102"/>
      <c r="KB39" s="68"/>
      <c r="KC39" s="65"/>
      <c r="KD39" s="65"/>
      <c r="KE39" s="102"/>
      <c r="KF39" s="102"/>
      <c r="KG39" s="102"/>
      <c r="KH39" s="68"/>
      <c r="KI39" s="65"/>
      <c r="KJ39" s="68"/>
      <c r="KK39" s="65"/>
      <c r="KO39" s="65"/>
      <c r="KR39" s="68"/>
      <c r="KU39" s="65"/>
      <c r="KV39" s="68"/>
      <c r="KY39" s="65"/>
      <c r="KZ39" s="68"/>
      <c r="LF39" s="65"/>
      <c r="LG39" s="102"/>
      <c r="LL39" s="65"/>
      <c r="LM39" s="102"/>
      <c r="LQ39" s="68"/>
      <c r="LR39" s="65"/>
      <c r="LS39" s="65"/>
    </row>
    <row r="40" spans="1:331" s="66" customFormat="1" x14ac:dyDescent="0.25">
      <c r="A40" s="65"/>
      <c r="F40" s="65"/>
      <c r="H40" s="65"/>
      <c r="V40" s="68"/>
      <c r="W40" s="65"/>
      <c r="AK40" s="68"/>
      <c r="AL40" s="65"/>
      <c r="AZ40" s="68"/>
      <c r="BA40" s="65"/>
      <c r="BO40" s="68"/>
      <c r="BP40" s="65"/>
      <c r="CD40" s="68"/>
      <c r="CE40" s="65"/>
      <c r="CS40" s="68"/>
      <c r="CT40" s="65"/>
      <c r="DH40" s="68"/>
      <c r="DI40" s="65"/>
      <c r="DX40" s="69"/>
      <c r="EX40" s="65"/>
      <c r="FX40" s="65"/>
      <c r="GX40" s="65"/>
      <c r="HX40" s="65"/>
      <c r="IX40" s="65"/>
      <c r="JC40" s="65"/>
      <c r="JG40" s="68"/>
      <c r="JH40" s="65"/>
      <c r="JI40" s="102"/>
      <c r="JJ40" s="102"/>
      <c r="JK40" s="102"/>
      <c r="JL40" s="102"/>
      <c r="JM40" s="102"/>
      <c r="JN40" s="102"/>
      <c r="JO40" s="102"/>
      <c r="JP40" s="102"/>
      <c r="JQ40" s="102"/>
      <c r="JR40" s="104"/>
      <c r="JS40" s="65"/>
      <c r="JT40" s="102"/>
      <c r="JU40" s="102"/>
      <c r="JV40" s="102"/>
      <c r="JW40" s="102"/>
      <c r="JX40" s="102"/>
      <c r="JY40" s="102"/>
      <c r="JZ40" s="102"/>
      <c r="KA40" s="102"/>
      <c r="KB40" s="68"/>
      <c r="KC40" s="65"/>
      <c r="KD40" s="65"/>
      <c r="KE40" s="102"/>
      <c r="KF40" s="102"/>
      <c r="KG40" s="102"/>
      <c r="KH40" s="68"/>
      <c r="KI40" s="65"/>
      <c r="KJ40" s="68"/>
      <c r="KK40" s="65"/>
      <c r="KO40" s="65"/>
      <c r="KR40" s="68"/>
      <c r="KU40" s="65"/>
      <c r="KV40" s="68"/>
      <c r="KY40" s="65"/>
      <c r="KZ40" s="68"/>
      <c r="LF40" s="65"/>
      <c r="LG40" s="102"/>
      <c r="LL40" s="65"/>
      <c r="LM40" s="102"/>
      <c r="LQ40" s="68"/>
      <c r="LR40" s="65"/>
      <c r="LS40" s="65"/>
    </row>
    <row r="41" spans="1:331" s="66" customFormat="1" x14ac:dyDescent="0.25">
      <c r="A41" s="65"/>
      <c r="F41" s="65"/>
      <c r="H41" s="65"/>
      <c r="V41" s="68"/>
      <c r="W41" s="65"/>
      <c r="AK41" s="68"/>
      <c r="AL41" s="65"/>
      <c r="AZ41" s="68"/>
      <c r="BA41" s="65"/>
      <c r="BO41" s="68"/>
      <c r="BP41" s="65"/>
      <c r="CD41" s="68"/>
      <c r="CE41" s="65"/>
      <c r="CS41" s="68"/>
      <c r="CT41" s="65"/>
      <c r="DH41" s="68"/>
      <c r="DI41" s="65"/>
      <c r="DX41" s="69"/>
      <c r="EX41" s="65"/>
      <c r="FX41" s="65"/>
      <c r="GX41" s="65"/>
      <c r="HX41" s="65"/>
      <c r="IX41" s="65"/>
      <c r="JC41" s="65"/>
      <c r="JG41" s="68"/>
      <c r="JH41" s="65"/>
      <c r="JI41" s="102"/>
      <c r="JJ41" s="102"/>
      <c r="JK41" s="102"/>
      <c r="JL41" s="102"/>
      <c r="JM41" s="102"/>
      <c r="JN41" s="102"/>
      <c r="JO41" s="102"/>
      <c r="JP41" s="102"/>
      <c r="JQ41" s="102"/>
      <c r="JR41" s="104"/>
      <c r="JS41" s="65"/>
      <c r="JT41" s="102"/>
      <c r="JU41" s="102"/>
      <c r="JV41" s="102"/>
      <c r="JW41" s="102"/>
      <c r="JX41" s="102"/>
      <c r="JY41" s="102"/>
      <c r="JZ41" s="102"/>
      <c r="KA41" s="102"/>
      <c r="KB41" s="68"/>
      <c r="KC41" s="65"/>
      <c r="KD41" s="65"/>
      <c r="KE41" s="102"/>
      <c r="KF41" s="102"/>
      <c r="KG41" s="102"/>
      <c r="KH41" s="68"/>
      <c r="KI41" s="65"/>
      <c r="KJ41" s="68"/>
      <c r="KK41" s="65"/>
      <c r="KO41" s="65"/>
      <c r="KR41" s="68"/>
      <c r="KU41" s="65"/>
      <c r="KV41" s="68"/>
      <c r="KY41" s="65"/>
      <c r="KZ41" s="68"/>
      <c r="LF41" s="65"/>
      <c r="LG41" s="102"/>
      <c r="LL41" s="65"/>
      <c r="LM41" s="102"/>
      <c r="LQ41" s="68"/>
      <c r="LR41" s="65"/>
      <c r="LS41" s="65"/>
    </row>
    <row r="42" spans="1:331" s="66" customFormat="1" x14ac:dyDescent="0.25">
      <c r="A42" s="65"/>
      <c r="F42" s="65"/>
      <c r="H42" s="65"/>
      <c r="V42" s="68"/>
      <c r="W42" s="65"/>
      <c r="AK42" s="68"/>
      <c r="AL42" s="65"/>
      <c r="AZ42" s="68"/>
      <c r="BA42" s="65"/>
      <c r="BO42" s="68"/>
      <c r="BP42" s="65"/>
      <c r="CD42" s="68"/>
      <c r="CE42" s="65"/>
      <c r="CS42" s="68"/>
      <c r="CT42" s="65"/>
      <c r="DH42" s="68"/>
      <c r="DI42" s="65"/>
      <c r="DX42" s="69"/>
      <c r="EX42" s="65"/>
      <c r="FX42" s="65"/>
      <c r="GX42" s="65"/>
      <c r="HX42" s="65"/>
      <c r="IX42" s="65"/>
      <c r="JC42" s="65"/>
      <c r="JG42" s="68"/>
      <c r="JH42" s="65"/>
      <c r="JI42" s="102"/>
      <c r="JJ42" s="102"/>
      <c r="JK42" s="102"/>
      <c r="JL42" s="102"/>
      <c r="JM42" s="102"/>
      <c r="JN42" s="102"/>
      <c r="JO42" s="102"/>
      <c r="JP42" s="102"/>
      <c r="JQ42" s="102"/>
      <c r="JR42" s="104"/>
      <c r="JS42" s="65"/>
      <c r="JT42" s="102"/>
      <c r="JU42" s="102"/>
      <c r="JV42" s="102"/>
      <c r="JW42" s="102"/>
      <c r="JX42" s="102"/>
      <c r="JY42" s="102"/>
      <c r="JZ42" s="102"/>
      <c r="KA42" s="102"/>
      <c r="KB42" s="68"/>
      <c r="KC42" s="65"/>
      <c r="KD42" s="65"/>
      <c r="KE42" s="102"/>
      <c r="KF42" s="102"/>
      <c r="KG42" s="102"/>
      <c r="KH42" s="68"/>
      <c r="KI42" s="65"/>
      <c r="KJ42" s="68"/>
      <c r="KK42" s="65"/>
      <c r="KO42" s="65"/>
      <c r="KR42" s="68"/>
      <c r="KU42" s="65"/>
      <c r="KV42" s="68"/>
      <c r="KY42" s="65"/>
      <c r="KZ42" s="68"/>
      <c r="LF42" s="65"/>
      <c r="LG42" s="102"/>
      <c r="LL42" s="65"/>
      <c r="LM42" s="102"/>
      <c r="LQ42" s="68"/>
      <c r="LR42" s="65"/>
      <c r="LS42" s="65"/>
    </row>
    <row r="43" spans="1:331" s="66" customFormat="1" x14ac:dyDescent="0.25">
      <c r="A43" s="65"/>
      <c r="F43" s="65"/>
      <c r="H43" s="65"/>
      <c r="V43" s="68"/>
      <c r="W43" s="65"/>
      <c r="AK43" s="68"/>
      <c r="AL43" s="65"/>
      <c r="AZ43" s="68"/>
      <c r="BA43" s="65"/>
      <c r="BO43" s="68"/>
      <c r="BP43" s="65"/>
      <c r="CD43" s="68"/>
      <c r="CE43" s="65"/>
      <c r="CS43" s="68"/>
      <c r="CT43" s="65"/>
      <c r="DH43" s="68"/>
      <c r="DI43" s="65"/>
      <c r="DX43" s="69"/>
      <c r="EX43" s="65"/>
      <c r="FX43" s="65"/>
      <c r="GX43" s="65"/>
      <c r="HX43" s="65"/>
      <c r="IX43" s="65"/>
      <c r="JC43" s="65"/>
      <c r="JG43" s="68"/>
      <c r="JH43" s="65"/>
      <c r="JI43" s="102"/>
      <c r="JJ43" s="102"/>
      <c r="JK43" s="102"/>
      <c r="JL43" s="102"/>
      <c r="JM43" s="102"/>
      <c r="JN43" s="102"/>
      <c r="JO43" s="102"/>
      <c r="JP43" s="102"/>
      <c r="JQ43" s="102"/>
      <c r="JR43" s="104"/>
      <c r="JS43" s="65"/>
      <c r="JT43" s="102"/>
      <c r="JU43" s="102"/>
      <c r="JV43" s="102"/>
      <c r="JW43" s="102"/>
      <c r="JX43" s="102"/>
      <c r="JY43" s="102"/>
      <c r="JZ43" s="102"/>
      <c r="KA43" s="102"/>
      <c r="KB43" s="68"/>
      <c r="KC43" s="65"/>
      <c r="KD43" s="65"/>
      <c r="KE43" s="102"/>
      <c r="KF43" s="102"/>
      <c r="KG43" s="102"/>
      <c r="KH43" s="68"/>
      <c r="KI43" s="65"/>
      <c r="KJ43" s="68"/>
      <c r="KK43" s="65"/>
      <c r="KO43" s="65"/>
      <c r="KR43" s="68"/>
      <c r="KU43" s="65"/>
      <c r="KV43" s="68"/>
      <c r="KY43" s="65"/>
      <c r="KZ43" s="68"/>
      <c r="LF43" s="65"/>
      <c r="LG43" s="102"/>
      <c r="LL43" s="65"/>
      <c r="LM43" s="102"/>
      <c r="LQ43" s="68"/>
      <c r="LR43" s="65"/>
      <c r="LS43" s="65"/>
    </row>
    <row r="44" spans="1:331" s="66" customFormat="1" x14ac:dyDescent="0.25">
      <c r="A44" s="65"/>
      <c r="F44" s="65"/>
      <c r="H44" s="65"/>
      <c r="V44" s="68"/>
      <c r="W44" s="65"/>
      <c r="AK44" s="68"/>
      <c r="AL44" s="65"/>
      <c r="AZ44" s="68"/>
      <c r="BA44" s="65"/>
      <c r="BO44" s="68"/>
      <c r="BP44" s="65"/>
      <c r="CD44" s="68"/>
      <c r="CE44" s="65"/>
      <c r="CS44" s="68"/>
      <c r="CT44" s="65"/>
      <c r="DH44" s="68"/>
      <c r="DI44" s="65"/>
      <c r="DX44" s="69"/>
      <c r="EX44" s="65"/>
      <c r="FX44" s="65"/>
      <c r="GX44" s="65"/>
      <c r="HX44" s="65"/>
      <c r="IX44" s="65"/>
      <c r="JC44" s="65"/>
      <c r="JG44" s="68"/>
      <c r="JH44" s="65"/>
      <c r="JI44" s="102"/>
      <c r="JJ44" s="102"/>
      <c r="JK44" s="102"/>
      <c r="JL44" s="102"/>
      <c r="JM44" s="102"/>
      <c r="JN44" s="102"/>
      <c r="JO44" s="102"/>
      <c r="JP44" s="102"/>
      <c r="JQ44" s="102"/>
      <c r="JR44" s="104"/>
      <c r="JS44" s="65"/>
      <c r="JT44" s="102"/>
      <c r="JU44" s="102"/>
      <c r="JV44" s="102"/>
      <c r="JW44" s="102"/>
      <c r="JX44" s="102"/>
      <c r="JY44" s="102"/>
      <c r="JZ44" s="102"/>
      <c r="KA44" s="102"/>
      <c r="KB44" s="68"/>
      <c r="KC44" s="65"/>
      <c r="KD44" s="65"/>
      <c r="KE44" s="102"/>
      <c r="KF44" s="102"/>
      <c r="KG44" s="102"/>
      <c r="KH44" s="68"/>
      <c r="KI44" s="65"/>
      <c r="KJ44" s="68"/>
      <c r="KK44" s="65"/>
      <c r="KO44" s="65"/>
      <c r="KR44" s="68"/>
      <c r="KU44" s="65"/>
      <c r="KV44" s="68"/>
      <c r="KY44" s="65"/>
      <c r="KZ44" s="68"/>
      <c r="LF44" s="65"/>
      <c r="LG44" s="102"/>
      <c r="LL44" s="65"/>
      <c r="LM44" s="102"/>
      <c r="LQ44" s="68"/>
      <c r="LR44" s="65"/>
      <c r="LS44" s="65"/>
    </row>
    <row r="45" spans="1:331" s="66" customFormat="1" x14ac:dyDescent="0.25">
      <c r="A45" s="65"/>
      <c r="F45" s="65"/>
      <c r="H45" s="65"/>
      <c r="V45" s="68"/>
      <c r="W45" s="65"/>
      <c r="AK45" s="68"/>
      <c r="AL45" s="65"/>
      <c r="AZ45" s="68"/>
      <c r="BA45" s="65"/>
      <c r="BO45" s="68"/>
      <c r="BP45" s="65"/>
      <c r="CD45" s="68"/>
      <c r="CE45" s="65"/>
      <c r="CS45" s="68"/>
      <c r="CT45" s="65"/>
      <c r="DH45" s="68"/>
      <c r="DI45" s="65"/>
      <c r="DX45" s="69"/>
      <c r="EX45" s="65"/>
      <c r="FX45" s="65"/>
      <c r="GX45" s="65"/>
      <c r="HX45" s="65"/>
      <c r="IX45" s="65"/>
      <c r="JC45" s="65"/>
      <c r="JG45" s="68"/>
      <c r="JH45" s="65"/>
      <c r="JI45" s="102"/>
      <c r="JJ45" s="102"/>
      <c r="JK45" s="102"/>
      <c r="JL45" s="102"/>
      <c r="JM45" s="102"/>
      <c r="JN45" s="102"/>
      <c r="JO45" s="102"/>
      <c r="JP45" s="102"/>
      <c r="JQ45" s="102"/>
      <c r="JR45" s="104"/>
      <c r="JS45" s="65"/>
      <c r="JT45" s="102"/>
      <c r="JU45" s="102"/>
      <c r="JV45" s="102"/>
      <c r="JW45" s="102"/>
      <c r="JX45" s="102"/>
      <c r="JY45" s="102"/>
      <c r="JZ45" s="102"/>
      <c r="KA45" s="102"/>
      <c r="KB45" s="68"/>
      <c r="KC45" s="65"/>
      <c r="KD45" s="65"/>
      <c r="KE45" s="102"/>
      <c r="KF45" s="102"/>
      <c r="KG45" s="102"/>
      <c r="KH45" s="68"/>
      <c r="KI45" s="65"/>
      <c r="KJ45" s="68"/>
      <c r="KK45" s="65"/>
      <c r="KO45" s="65"/>
      <c r="KR45" s="68"/>
      <c r="KU45" s="65"/>
      <c r="KV45" s="68"/>
      <c r="KY45" s="65"/>
      <c r="KZ45" s="68"/>
      <c r="LF45" s="65"/>
      <c r="LG45" s="102"/>
      <c r="LL45" s="65"/>
      <c r="LM45" s="102"/>
      <c r="LQ45" s="68"/>
      <c r="LR45" s="65"/>
      <c r="LS45" s="65"/>
    </row>
    <row r="46" spans="1:331" s="66" customFormat="1" x14ac:dyDescent="0.25">
      <c r="A46" s="65"/>
      <c r="F46" s="65"/>
      <c r="H46" s="65"/>
      <c r="V46" s="68"/>
      <c r="W46" s="65"/>
      <c r="AK46" s="68"/>
      <c r="AL46" s="65"/>
      <c r="AZ46" s="68"/>
      <c r="BA46" s="65"/>
      <c r="BO46" s="68"/>
      <c r="BP46" s="65"/>
      <c r="CD46" s="68"/>
      <c r="CE46" s="65"/>
      <c r="CS46" s="68"/>
      <c r="CT46" s="65"/>
      <c r="DH46" s="68"/>
      <c r="DI46" s="65"/>
      <c r="DX46" s="69"/>
      <c r="EX46" s="65"/>
      <c r="FX46" s="65"/>
      <c r="GX46" s="65"/>
      <c r="HX46" s="65"/>
      <c r="IX46" s="65"/>
      <c r="JC46" s="65"/>
      <c r="JG46" s="68"/>
      <c r="JH46" s="65"/>
      <c r="JI46" s="102"/>
      <c r="JJ46" s="102"/>
      <c r="JK46" s="102"/>
      <c r="JL46" s="102"/>
      <c r="JM46" s="102"/>
      <c r="JN46" s="102"/>
      <c r="JO46" s="102"/>
      <c r="JP46" s="102"/>
      <c r="JQ46" s="102"/>
      <c r="JR46" s="104"/>
      <c r="JS46" s="65"/>
      <c r="JT46" s="102"/>
      <c r="JU46" s="102"/>
      <c r="JV46" s="102"/>
      <c r="JW46" s="102"/>
      <c r="JX46" s="102"/>
      <c r="JY46" s="102"/>
      <c r="JZ46" s="102"/>
      <c r="KA46" s="102"/>
      <c r="KB46" s="68"/>
      <c r="KC46" s="65"/>
      <c r="KD46" s="65"/>
      <c r="KE46" s="102"/>
      <c r="KF46" s="102"/>
      <c r="KG46" s="102"/>
      <c r="KH46" s="68"/>
      <c r="KI46" s="65"/>
      <c r="KJ46" s="68"/>
      <c r="KK46" s="65"/>
      <c r="KO46" s="65"/>
      <c r="KR46" s="68"/>
      <c r="KU46" s="65"/>
      <c r="KV46" s="68"/>
      <c r="KY46" s="65"/>
      <c r="KZ46" s="68"/>
      <c r="LF46" s="65"/>
      <c r="LG46" s="102"/>
      <c r="LL46" s="65"/>
      <c r="LM46" s="102"/>
      <c r="LQ46" s="68"/>
      <c r="LR46" s="65"/>
      <c r="LS46" s="65"/>
    </row>
    <row r="47" spans="1:331" s="66" customFormat="1" x14ac:dyDescent="0.25">
      <c r="A47" s="65"/>
      <c r="F47" s="65"/>
      <c r="H47" s="65"/>
      <c r="V47" s="68"/>
      <c r="W47" s="65"/>
      <c r="AK47" s="68"/>
      <c r="AL47" s="65"/>
      <c r="AZ47" s="68"/>
      <c r="BA47" s="65"/>
      <c r="BO47" s="68"/>
      <c r="BP47" s="65"/>
      <c r="CD47" s="68"/>
      <c r="CE47" s="65"/>
      <c r="CS47" s="68"/>
      <c r="CT47" s="65"/>
      <c r="DH47" s="68"/>
      <c r="DI47" s="65"/>
      <c r="DX47" s="69"/>
      <c r="EX47" s="65"/>
      <c r="FX47" s="65"/>
      <c r="GX47" s="65"/>
      <c r="HX47" s="65"/>
      <c r="IX47" s="65"/>
      <c r="JC47" s="65"/>
      <c r="JG47" s="68"/>
      <c r="JH47" s="65"/>
      <c r="JI47" s="102"/>
      <c r="JJ47" s="102"/>
      <c r="JK47" s="102"/>
      <c r="JL47" s="102"/>
      <c r="JM47" s="102"/>
      <c r="JN47" s="102"/>
      <c r="JO47" s="102"/>
      <c r="JP47" s="102"/>
      <c r="JQ47" s="102"/>
      <c r="JR47" s="104"/>
      <c r="JS47" s="65"/>
      <c r="JT47" s="102"/>
      <c r="JU47" s="102"/>
      <c r="JV47" s="102"/>
      <c r="JW47" s="102"/>
      <c r="JX47" s="102"/>
      <c r="JY47" s="102"/>
      <c r="JZ47" s="102"/>
      <c r="KA47" s="102"/>
      <c r="KB47" s="68"/>
      <c r="KC47" s="65"/>
      <c r="KD47" s="65"/>
      <c r="KE47" s="102"/>
      <c r="KF47" s="102"/>
      <c r="KG47" s="102"/>
      <c r="KH47" s="68"/>
      <c r="KI47" s="65"/>
      <c r="KJ47" s="68"/>
      <c r="KK47" s="65"/>
      <c r="KO47" s="65"/>
      <c r="KR47" s="68"/>
      <c r="KU47" s="65"/>
      <c r="KV47" s="68"/>
      <c r="KY47" s="65"/>
      <c r="KZ47" s="68"/>
      <c r="LF47" s="65"/>
      <c r="LG47" s="102"/>
      <c r="LL47" s="65"/>
      <c r="LM47" s="102"/>
      <c r="LQ47" s="68"/>
      <c r="LR47" s="65"/>
      <c r="LS47" s="65"/>
    </row>
    <row r="48" spans="1:331" s="66" customFormat="1" x14ac:dyDescent="0.25">
      <c r="A48" s="65"/>
      <c r="F48" s="65"/>
      <c r="H48" s="65"/>
      <c r="V48" s="68"/>
      <c r="W48" s="65"/>
      <c r="AK48" s="68"/>
      <c r="AL48" s="65"/>
      <c r="AZ48" s="68"/>
      <c r="BA48" s="65"/>
      <c r="BO48" s="68"/>
      <c r="BP48" s="65"/>
      <c r="CD48" s="68"/>
      <c r="CE48" s="65"/>
      <c r="CS48" s="68"/>
      <c r="CT48" s="65"/>
      <c r="DH48" s="68"/>
      <c r="DI48" s="65"/>
      <c r="DX48" s="69"/>
      <c r="EX48" s="65"/>
      <c r="FX48" s="65"/>
      <c r="GX48" s="65"/>
      <c r="HX48" s="65"/>
      <c r="IX48" s="65"/>
      <c r="JC48" s="65"/>
      <c r="JG48" s="68"/>
      <c r="JH48" s="65"/>
      <c r="JI48" s="102"/>
      <c r="JJ48" s="102"/>
      <c r="JK48" s="102"/>
      <c r="JL48" s="102"/>
      <c r="JM48" s="102"/>
      <c r="JN48" s="102"/>
      <c r="JO48" s="102"/>
      <c r="JP48" s="102"/>
      <c r="JQ48" s="102"/>
      <c r="JR48" s="104"/>
      <c r="JS48" s="65"/>
      <c r="JT48" s="102"/>
      <c r="JU48" s="102"/>
      <c r="JV48" s="102"/>
      <c r="JW48" s="102"/>
      <c r="JX48" s="102"/>
      <c r="JY48" s="102"/>
      <c r="JZ48" s="102"/>
      <c r="KA48" s="102"/>
      <c r="KB48" s="68"/>
      <c r="KC48" s="65"/>
      <c r="KD48" s="65"/>
      <c r="KE48" s="102"/>
      <c r="KF48" s="102"/>
      <c r="KG48" s="102"/>
      <c r="KH48" s="68"/>
      <c r="KI48" s="65"/>
      <c r="KJ48" s="68"/>
      <c r="KK48" s="65"/>
      <c r="KO48" s="65"/>
      <c r="KR48" s="68"/>
      <c r="KU48" s="65"/>
      <c r="KV48" s="68"/>
      <c r="KY48" s="65"/>
      <c r="KZ48" s="68"/>
      <c r="LF48" s="65"/>
      <c r="LG48" s="102"/>
      <c r="LL48" s="65"/>
      <c r="LM48" s="102"/>
      <c r="LQ48" s="68"/>
      <c r="LR48" s="65"/>
      <c r="LS48" s="65"/>
    </row>
    <row r="49" spans="1:331" s="66" customFormat="1" x14ac:dyDescent="0.25">
      <c r="A49" s="65"/>
      <c r="F49" s="65"/>
      <c r="H49" s="65"/>
      <c r="V49" s="68"/>
      <c r="W49" s="65"/>
      <c r="AK49" s="68"/>
      <c r="AL49" s="65"/>
      <c r="AZ49" s="68"/>
      <c r="BA49" s="65"/>
      <c r="BO49" s="68"/>
      <c r="BP49" s="65"/>
      <c r="CD49" s="68"/>
      <c r="CE49" s="65"/>
      <c r="CS49" s="68"/>
      <c r="CT49" s="65"/>
      <c r="DH49" s="68"/>
      <c r="DI49" s="65"/>
      <c r="DX49" s="69"/>
      <c r="EX49" s="65"/>
      <c r="FX49" s="65"/>
      <c r="GX49" s="65"/>
      <c r="HX49" s="65"/>
      <c r="IX49" s="65"/>
      <c r="JC49" s="65"/>
      <c r="JG49" s="68"/>
      <c r="JH49" s="65"/>
      <c r="JI49" s="102"/>
      <c r="JJ49" s="102"/>
      <c r="JK49" s="102"/>
      <c r="JL49" s="102"/>
      <c r="JM49" s="102"/>
      <c r="JN49" s="102"/>
      <c r="JO49" s="102"/>
      <c r="JP49" s="102"/>
      <c r="JQ49" s="102"/>
      <c r="JR49" s="104"/>
      <c r="JS49" s="65"/>
      <c r="JT49" s="102"/>
      <c r="JU49" s="102"/>
      <c r="JV49" s="102"/>
      <c r="JW49" s="102"/>
      <c r="JX49" s="102"/>
      <c r="JY49" s="102"/>
      <c r="JZ49" s="102"/>
      <c r="KA49" s="102"/>
      <c r="KB49" s="68"/>
      <c r="KC49" s="65"/>
      <c r="KD49" s="65"/>
      <c r="KE49" s="102"/>
      <c r="KF49" s="102"/>
      <c r="KG49" s="102"/>
      <c r="KH49" s="68"/>
      <c r="KI49" s="65"/>
      <c r="KJ49" s="68"/>
      <c r="KK49" s="65"/>
      <c r="KO49" s="65"/>
      <c r="KR49" s="68"/>
      <c r="KU49" s="65"/>
      <c r="KV49" s="68"/>
      <c r="KY49" s="65"/>
      <c r="KZ49" s="68"/>
      <c r="LF49" s="65"/>
      <c r="LG49" s="102"/>
      <c r="LL49" s="65"/>
      <c r="LM49" s="102"/>
      <c r="LQ49" s="68"/>
      <c r="LR49" s="65"/>
      <c r="LS49" s="65"/>
    </row>
    <row r="50" spans="1:331" s="66" customFormat="1" x14ac:dyDescent="0.25">
      <c r="A50" s="65"/>
      <c r="F50" s="65"/>
      <c r="H50" s="65"/>
      <c r="V50" s="68"/>
      <c r="W50" s="65"/>
      <c r="AK50" s="68"/>
      <c r="AL50" s="65"/>
      <c r="AZ50" s="68"/>
      <c r="BA50" s="65"/>
      <c r="BO50" s="68"/>
      <c r="BP50" s="65"/>
      <c r="CD50" s="68"/>
      <c r="CE50" s="65"/>
      <c r="CS50" s="68"/>
      <c r="CT50" s="65"/>
      <c r="DH50" s="68"/>
      <c r="DI50" s="65"/>
      <c r="DX50" s="69"/>
      <c r="EX50" s="65"/>
      <c r="FX50" s="65"/>
      <c r="GX50" s="65"/>
      <c r="HX50" s="65"/>
      <c r="IX50" s="65"/>
      <c r="JC50" s="65"/>
      <c r="JG50" s="68"/>
      <c r="JH50" s="65"/>
      <c r="JI50" s="102"/>
      <c r="JJ50" s="102"/>
      <c r="JK50" s="102"/>
      <c r="JL50" s="102"/>
      <c r="JM50" s="102"/>
      <c r="JN50" s="102"/>
      <c r="JO50" s="102"/>
      <c r="JP50" s="102"/>
      <c r="JQ50" s="102"/>
      <c r="JR50" s="104"/>
      <c r="JS50" s="65"/>
      <c r="JT50" s="102"/>
      <c r="JU50" s="102"/>
      <c r="JV50" s="102"/>
      <c r="JW50" s="102"/>
      <c r="JX50" s="102"/>
      <c r="JY50" s="102"/>
      <c r="JZ50" s="102"/>
      <c r="KA50" s="102"/>
      <c r="KB50" s="68"/>
      <c r="KC50" s="65"/>
      <c r="KD50" s="65"/>
      <c r="KE50" s="102"/>
      <c r="KF50" s="102"/>
      <c r="KG50" s="102"/>
      <c r="KH50" s="68"/>
      <c r="KI50" s="65"/>
      <c r="KJ50" s="68"/>
      <c r="KK50" s="65"/>
      <c r="KO50" s="65"/>
      <c r="KR50" s="68"/>
      <c r="KU50" s="65"/>
      <c r="KV50" s="68"/>
      <c r="KY50" s="65"/>
      <c r="KZ50" s="68"/>
      <c r="LF50" s="65"/>
      <c r="LG50" s="102"/>
      <c r="LL50" s="65"/>
      <c r="LM50" s="102"/>
      <c r="LQ50" s="68"/>
      <c r="LR50" s="65"/>
      <c r="LS50" s="65"/>
    </row>
    <row r="51" spans="1:331" s="66" customFormat="1" x14ac:dyDescent="0.25">
      <c r="A51" s="65"/>
      <c r="F51" s="65"/>
      <c r="H51" s="65"/>
      <c r="V51" s="68"/>
      <c r="W51" s="65"/>
      <c r="AK51" s="68"/>
      <c r="AL51" s="65"/>
      <c r="AZ51" s="68"/>
      <c r="BA51" s="65"/>
      <c r="BO51" s="68"/>
      <c r="BP51" s="65"/>
      <c r="CD51" s="68"/>
      <c r="CE51" s="65"/>
      <c r="CS51" s="68"/>
      <c r="CT51" s="65"/>
      <c r="DH51" s="68"/>
      <c r="DI51" s="65"/>
      <c r="DX51" s="69"/>
      <c r="EX51" s="65"/>
      <c r="FX51" s="65"/>
      <c r="GX51" s="65"/>
      <c r="HX51" s="65"/>
      <c r="IX51" s="65"/>
      <c r="JC51" s="65"/>
      <c r="JG51" s="68"/>
      <c r="JH51" s="65"/>
      <c r="JI51" s="102"/>
      <c r="JJ51" s="102"/>
      <c r="JK51" s="102"/>
      <c r="JL51" s="102"/>
      <c r="JM51" s="102"/>
      <c r="JN51" s="102"/>
      <c r="JO51" s="102"/>
      <c r="JP51" s="102"/>
      <c r="JQ51" s="102"/>
      <c r="JR51" s="104"/>
      <c r="JS51" s="65"/>
      <c r="JT51" s="102"/>
      <c r="JU51" s="102"/>
      <c r="JV51" s="102"/>
      <c r="JW51" s="102"/>
      <c r="JX51" s="102"/>
      <c r="JY51" s="102"/>
      <c r="JZ51" s="102"/>
      <c r="KA51" s="102"/>
      <c r="KB51" s="68"/>
      <c r="KC51" s="65"/>
      <c r="KD51" s="65"/>
      <c r="KE51" s="102"/>
      <c r="KF51" s="102"/>
      <c r="KG51" s="102"/>
      <c r="KH51" s="68"/>
      <c r="KI51" s="65"/>
      <c r="KJ51" s="68"/>
      <c r="KK51" s="65"/>
      <c r="KO51" s="65"/>
      <c r="KR51" s="68"/>
      <c r="KU51" s="65"/>
      <c r="KV51" s="68"/>
      <c r="KY51" s="65"/>
      <c r="KZ51" s="68"/>
      <c r="LF51" s="65"/>
      <c r="LG51" s="102"/>
      <c r="LL51" s="65"/>
      <c r="LM51" s="102"/>
      <c r="LQ51" s="68"/>
      <c r="LR51" s="65"/>
      <c r="LS51" s="65"/>
    </row>
    <row r="52" spans="1:331" s="66" customFormat="1" x14ac:dyDescent="0.25">
      <c r="A52" s="65"/>
      <c r="F52" s="65"/>
      <c r="H52" s="65"/>
      <c r="V52" s="68"/>
      <c r="W52" s="65"/>
      <c r="AK52" s="68"/>
      <c r="AL52" s="65"/>
      <c r="AZ52" s="68"/>
      <c r="BA52" s="65"/>
      <c r="BO52" s="68"/>
      <c r="BP52" s="65"/>
      <c r="CD52" s="68"/>
      <c r="CE52" s="65"/>
      <c r="CS52" s="68"/>
      <c r="CT52" s="65"/>
      <c r="DH52" s="68"/>
      <c r="DI52" s="65"/>
      <c r="DX52" s="69"/>
      <c r="EX52" s="65"/>
      <c r="FX52" s="65"/>
      <c r="GX52" s="65"/>
      <c r="HX52" s="65"/>
      <c r="IX52" s="65"/>
      <c r="JC52" s="65"/>
      <c r="JG52" s="68"/>
      <c r="JH52" s="65"/>
      <c r="JI52" s="102"/>
      <c r="JJ52" s="102"/>
      <c r="JK52" s="102"/>
      <c r="JL52" s="102"/>
      <c r="JM52" s="102"/>
      <c r="JN52" s="102"/>
      <c r="JO52" s="102"/>
      <c r="JP52" s="102"/>
      <c r="JQ52" s="102"/>
      <c r="JR52" s="104"/>
      <c r="JS52" s="65"/>
      <c r="JT52" s="102"/>
      <c r="JU52" s="102"/>
      <c r="JV52" s="102"/>
      <c r="JW52" s="102"/>
      <c r="JX52" s="102"/>
      <c r="JY52" s="102"/>
      <c r="JZ52" s="102"/>
      <c r="KA52" s="102"/>
      <c r="KB52" s="68"/>
      <c r="KC52" s="65"/>
      <c r="KD52" s="65"/>
      <c r="KE52" s="102"/>
      <c r="KF52" s="102"/>
      <c r="KG52" s="102"/>
      <c r="KH52" s="68"/>
      <c r="KI52" s="65"/>
      <c r="KJ52" s="68"/>
      <c r="KK52" s="65"/>
      <c r="KO52" s="65"/>
      <c r="KR52" s="68"/>
      <c r="KU52" s="65"/>
      <c r="KV52" s="68"/>
      <c r="KY52" s="65"/>
      <c r="KZ52" s="68"/>
      <c r="LF52" s="65"/>
      <c r="LG52" s="102"/>
      <c r="LL52" s="65"/>
      <c r="LM52" s="102"/>
      <c r="LQ52" s="68"/>
      <c r="LR52" s="65"/>
      <c r="LS52" s="65"/>
    </row>
    <row r="53" spans="1:331" s="66" customFormat="1" x14ac:dyDescent="0.25">
      <c r="A53" s="65"/>
      <c r="F53" s="65"/>
      <c r="H53" s="65"/>
      <c r="V53" s="68"/>
      <c r="W53" s="65"/>
      <c r="AK53" s="68"/>
      <c r="AL53" s="65"/>
      <c r="AZ53" s="68"/>
      <c r="BA53" s="65"/>
      <c r="BO53" s="68"/>
      <c r="BP53" s="65"/>
      <c r="CD53" s="68"/>
      <c r="CE53" s="65"/>
      <c r="CS53" s="68"/>
      <c r="CT53" s="65"/>
      <c r="DH53" s="68"/>
      <c r="DI53" s="65"/>
      <c r="DX53" s="69"/>
      <c r="EX53" s="65"/>
      <c r="FX53" s="65"/>
      <c r="GX53" s="65"/>
      <c r="HX53" s="65"/>
      <c r="IX53" s="65"/>
      <c r="JC53" s="65"/>
      <c r="JG53" s="68"/>
      <c r="JH53" s="65"/>
      <c r="JI53" s="102"/>
      <c r="JJ53" s="102"/>
      <c r="JK53" s="102"/>
      <c r="JL53" s="102"/>
      <c r="JM53" s="102"/>
      <c r="JN53" s="102"/>
      <c r="JO53" s="102"/>
      <c r="JP53" s="102"/>
      <c r="JQ53" s="102"/>
      <c r="JR53" s="104"/>
      <c r="JS53" s="65"/>
      <c r="JT53" s="102"/>
      <c r="JU53" s="102"/>
      <c r="JV53" s="102"/>
      <c r="JW53" s="102"/>
      <c r="JX53" s="102"/>
      <c r="JY53" s="102"/>
      <c r="JZ53" s="102"/>
      <c r="KA53" s="102"/>
      <c r="KB53" s="68"/>
      <c r="KC53" s="65"/>
      <c r="KD53" s="65"/>
      <c r="KE53" s="102"/>
      <c r="KF53" s="102"/>
      <c r="KG53" s="102"/>
      <c r="KH53" s="68"/>
      <c r="KI53" s="65"/>
      <c r="KJ53" s="68"/>
      <c r="KK53" s="65"/>
      <c r="KO53" s="65"/>
      <c r="KR53" s="68"/>
      <c r="KU53" s="65"/>
      <c r="KV53" s="68"/>
      <c r="KY53" s="65"/>
      <c r="KZ53" s="68"/>
      <c r="LF53" s="65"/>
      <c r="LG53" s="102"/>
      <c r="LL53" s="65"/>
      <c r="LM53" s="102"/>
      <c r="LQ53" s="68"/>
      <c r="LR53" s="65"/>
      <c r="LS53" s="65"/>
    </row>
    <row r="54" spans="1:331" s="66" customFormat="1" x14ac:dyDescent="0.25">
      <c r="A54" s="65"/>
      <c r="F54" s="65"/>
      <c r="H54" s="65"/>
      <c r="V54" s="68"/>
      <c r="W54" s="65"/>
      <c r="AK54" s="68"/>
      <c r="AL54" s="65"/>
      <c r="AZ54" s="68"/>
      <c r="BA54" s="65"/>
      <c r="BO54" s="68"/>
      <c r="BP54" s="65"/>
      <c r="CD54" s="68"/>
      <c r="CE54" s="65"/>
      <c r="CS54" s="68"/>
      <c r="CT54" s="65"/>
      <c r="DH54" s="68"/>
      <c r="DI54" s="65"/>
      <c r="DX54" s="69"/>
      <c r="EX54" s="65"/>
      <c r="FX54" s="65"/>
      <c r="GX54" s="65"/>
      <c r="HX54" s="65"/>
      <c r="IX54" s="65"/>
      <c r="JC54" s="65"/>
      <c r="JG54" s="68"/>
      <c r="JH54" s="65"/>
      <c r="JI54" s="102"/>
      <c r="JJ54" s="102"/>
      <c r="JK54" s="102"/>
      <c r="JL54" s="102"/>
      <c r="JM54" s="102"/>
      <c r="JN54" s="102"/>
      <c r="JO54" s="102"/>
      <c r="JP54" s="102"/>
      <c r="JQ54" s="102"/>
      <c r="JR54" s="104"/>
      <c r="JS54" s="65"/>
      <c r="JT54" s="102"/>
      <c r="JU54" s="102"/>
      <c r="JV54" s="102"/>
      <c r="JW54" s="102"/>
      <c r="JX54" s="102"/>
      <c r="JY54" s="102"/>
      <c r="JZ54" s="102"/>
      <c r="KA54" s="102"/>
      <c r="KB54" s="68"/>
      <c r="KC54" s="65"/>
      <c r="KD54" s="65"/>
      <c r="KE54" s="102"/>
      <c r="KF54" s="102"/>
      <c r="KG54" s="102"/>
      <c r="KH54" s="68"/>
      <c r="KI54" s="65"/>
      <c r="KJ54" s="68"/>
      <c r="KK54" s="65"/>
      <c r="KO54" s="65"/>
      <c r="KR54" s="68"/>
      <c r="KU54" s="65"/>
      <c r="KV54" s="68"/>
      <c r="KY54" s="65"/>
      <c r="KZ54" s="68"/>
      <c r="LF54" s="65"/>
      <c r="LG54" s="102"/>
      <c r="LL54" s="65"/>
      <c r="LM54" s="102"/>
      <c r="LQ54" s="68"/>
      <c r="LR54" s="65"/>
      <c r="LS54" s="65"/>
    </row>
    <row r="55" spans="1:331" s="66" customFormat="1" x14ac:dyDescent="0.25">
      <c r="A55" s="65"/>
      <c r="F55" s="65"/>
      <c r="H55" s="65"/>
      <c r="V55" s="68"/>
      <c r="W55" s="65"/>
      <c r="AK55" s="68"/>
      <c r="AL55" s="65"/>
      <c r="AZ55" s="68"/>
      <c r="BA55" s="65"/>
      <c r="BO55" s="68"/>
      <c r="BP55" s="65"/>
      <c r="CD55" s="68"/>
      <c r="CE55" s="65"/>
      <c r="CS55" s="68"/>
      <c r="CT55" s="65"/>
      <c r="DH55" s="68"/>
      <c r="DI55" s="65"/>
      <c r="DX55" s="69"/>
      <c r="EX55" s="65"/>
      <c r="FX55" s="65"/>
      <c r="GX55" s="65"/>
      <c r="HX55" s="65"/>
      <c r="IX55" s="65"/>
      <c r="JC55" s="65"/>
      <c r="JG55" s="68"/>
      <c r="JH55" s="65"/>
      <c r="JI55" s="102"/>
      <c r="JJ55" s="102"/>
      <c r="JK55" s="102"/>
      <c r="JL55" s="102"/>
      <c r="JM55" s="102"/>
      <c r="JN55" s="102"/>
      <c r="JO55" s="102"/>
      <c r="JP55" s="102"/>
      <c r="JQ55" s="102"/>
      <c r="JR55" s="104"/>
      <c r="JS55" s="65"/>
      <c r="JT55" s="102"/>
      <c r="JU55" s="102"/>
      <c r="JV55" s="102"/>
      <c r="JW55" s="102"/>
      <c r="JX55" s="102"/>
      <c r="JY55" s="102"/>
      <c r="JZ55" s="102"/>
      <c r="KA55" s="102"/>
      <c r="KB55" s="68"/>
      <c r="KC55" s="65"/>
      <c r="KD55" s="65"/>
      <c r="KE55" s="102"/>
      <c r="KF55" s="102"/>
      <c r="KG55" s="102"/>
      <c r="KH55" s="68"/>
      <c r="KI55" s="65"/>
      <c r="KJ55" s="68"/>
      <c r="KK55" s="65"/>
      <c r="KO55" s="65"/>
      <c r="KR55" s="68"/>
      <c r="KU55" s="65"/>
      <c r="KV55" s="68"/>
      <c r="KY55" s="65"/>
      <c r="KZ55" s="68"/>
      <c r="LF55" s="65"/>
      <c r="LG55" s="102"/>
      <c r="LL55" s="65"/>
      <c r="LM55" s="102"/>
      <c r="LQ55" s="68"/>
      <c r="LR55" s="65"/>
      <c r="LS55" s="65"/>
    </row>
    <row r="56" spans="1:331" s="66" customFormat="1" x14ac:dyDescent="0.25">
      <c r="A56" s="65"/>
      <c r="F56" s="65"/>
      <c r="H56" s="65"/>
      <c r="V56" s="68"/>
      <c r="W56" s="65"/>
      <c r="AK56" s="68"/>
      <c r="AL56" s="65"/>
      <c r="AZ56" s="68"/>
      <c r="BA56" s="65"/>
      <c r="BO56" s="68"/>
      <c r="BP56" s="65"/>
      <c r="CD56" s="68"/>
      <c r="CE56" s="65"/>
      <c r="CS56" s="68"/>
      <c r="CT56" s="65"/>
      <c r="DH56" s="68"/>
      <c r="DI56" s="65"/>
      <c r="DX56" s="69"/>
      <c r="EX56" s="65"/>
      <c r="FX56" s="65"/>
      <c r="GX56" s="65"/>
      <c r="HX56" s="65"/>
      <c r="IX56" s="65"/>
      <c r="JC56" s="65"/>
      <c r="JG56" s="68"/>
      <c r="JH56" s="65"/>
      <c r="JI56" s="102"/>
      <c r="JJ56" s="102"/>
      <c r="JK56" s="102"/>
      <c r="JL56" s="102"/>
      <c r="JM56" s="102"/>
      <c r="JN56" s="102"/>
      <c r="JO56" s="102"/>
      <c r="JP56" s="102"/>
      <c r="JQ56" s="102"/>
      <c r="JR56" s="104"/>
      <c r="JS56" s="65"/>
      <c r="JT56" s="102"/>
      <c r="JU56" s="102"/>
      <c r="JV56" s="102"/>
      <c r="JW56" s="102"/>
      <c r="JX56" s="102"/>
      <c r="JY56" s="102"/>
      <c r="JZ56" s="102"/>
      <c r="KA56" s="102"/>
      <c r="KB56" s="68"/>
      <c r="KC56" s="65"/>
      <c r="KD56" s="65"/>
      <c r="KE56" s="102"/>
      <c r="KF56" s="102"/>
      <c r="KG56" s="102"/>
      <c r="KH56" s="68"/>
      <c r="KI56" s="65"/>
      <c r="KJ56" s="68"/>
      <c r="KK56" s="65"/>
      <c r="KO56" s="65"/>
      <c r="KR56" s="68"/>
      <c r="KU56" s="65"/>
      <c r="KV56" s="68"/>
      <c r="KY56" s="65"/>
      <c r="KZ56" s="68"/>
      <c r="LF56" s="65"/>
      <c r="LG56" s="102"/>
      <c r="LL56" s="65"/>
      <c r="LM56" s="102"/>
      <c r="LQ56" s="68"/>
      <c r="LR56" s="65"/>
      <c r="LS56" s="65"/>
    </row>
    <row r="57" spans="1:331" s="66" customFormat="1" x14ac:dyDescent="0.25">
      <c r="A57" s="65"/>
      <c r="F57" s="65"/>
      <c r="H57" s="65"/>
      <c r="V57" s="68"/>
      <c r="W57" s="65"/>
      <c r="AK57" s="68"/>
      <c r="AL57" s="65"/>
      <c r="AZ57" s="68"/>
      <c r="BA57" s="65"/>
      <c r="BO57" s="68"/>
      <c r="BP57" s="65"/>
      <c r="CD57" s="68"/>
      <c r="CE57" s="65"/>
      <c r="CS57" s="68"/>
      <c r="CT57" s="65"/>
      <c r="DH57" s="68"/>
      <c r="DI57" s="65"/>
      <c r="DX57" s="69"/>
      <c r="EX57" s="65"/>
      <c r="FX57" s="65"/>
      <c r="GX57" s="65"/>
      <c r="HX57" s="65"/>
      <c r="IX57" s="65"/>
      <c r="JC57" s="65"/>
      <c r="JG57" s="68"/>
      <c r="JH57" s="65"/>
      <c r="JI57" s="102"/>
      <c r="JJ57" s="102"/>
      <c r="JK57" s="102"/>
      <c r="JL57" s="102"/>
      <c r="JM57" s="102"/>
      <c r="JN57" s="102"/>
      <c r="JO57" s="102"/>
      <c r="JP57" s="102"/>
      <c r="JQ57" s="102"/>
      <c r="JR57" s="104"/>
      <c r="JS57" s="65"/>
      <c r="JT57" s="102"/>
      <c r="JU57" s="102"/>
      <c r="JV57" s="102"/>
      <c r="JW57" s="102"/>
      <c r="JX57" s="102"/>
      <c r="JY57" s="102"/>
      <c r="JZ57" s="102"/>
      <c r="KA57" s="102"/>
      <c r="KB57" s="68"/>
      <c r="KC57" s="65"/>
      <c r="KD57" s="65"/>
      <c r="KE57" s="102"/>
      <c r="KF57" s="102"/>
      <c r="KG57" s="102"/>
      <c r="KH57" s="68"/>
      <c r="KI57" s="65"/>
      <c r="KJ57" s="68"/>
      <c r="KK57" s="65"/>
      <c r="KO57" s="65"/>
      <c r="KR57" s="68"/>
      <c r="KU57" s="65"/>
      <c r="KV57" s="68"/>
      <c r="KY57" s="65"/>
      <c r="KZ57" s="68"/>
      <c r="LF57" s="65"/>
      <c r="LG57" s="102"/>
      <c r="LL57" s="65"/>
      <c r="LM57" s="102"/>
      <c r="LQ57" s="68"/>
      <c r="LR57" s="65"/>
      <c r="LS57" s="65"/>
    </row>
    <row r="58" spans="1:331" s="66" customFormat="1" x14ac:dyDescent="0.25">
      <c r="A58" s="65"/>
      <c r="F58" s="65"/>
      <c r="H58" s="65"/>
      <c r="V58" s="68"/>
      <c r="W58" s="65"/>
      <c r="AK58" s="68"/>
      <c r="AL58" s="65"/>
      <c r="AZ58" s="68"/>
      <c r="BA58" s="65"/>
      <c r="BO58" s="68"/>
      <c r="BP58" s="65"/>
      <c r="CD58" s="68"/>
      <c r="CE58" s="65"/>
      <c r="CS58" s="68"/>
      <c r="CT58" s="65"/>
      <c r="DH58" s="68"/>
      <c r="DI58" s="65"/>
      <c r="DX58" s="69"/>
      <c r="EX58" s="65"/>
      <c r="FX58" s="65"/>
      <c r="GX58" s="65"/>
      <c r="HX58" s="65"/>
      <c r="IX58" s="65"/>
      <c r="JC58" s="65"/>
      <c r="JG58" s="68"/>
      <c r="JH58" s="65"/>
      <c r="JI58" s="102"/>
      <c r="JJ58" s="102"/>
      <c r="JK58" s="102"/>
      <c r="JL58" s="102"/>
      <c r="JM58" s="102"/>
      <c r="JN58" s="102"/>
      <c r="JO58" s="102"/>
      <c r="JP58" s="102"/>
      <c r="JQ58" s="102"/>
      <c r="JR58" s="104"/>
      <c r="JS58" s="65"/>
      <c r="JT58" s="102"/>
      <c r="JU58" s="102"/>
      <c r="JV58" s="102"/>
      <c r="JW58" s="102"/>
      <c r="JX58" s="102"/>
      <c r="JY58" s="102"/>
      <c r="JZ58" s="102"/>
      <c r="KA58" s="102"/>
      <c r="KB58" s="68"/>
      <c r="KC58" s="65"/>
      <c r="KD58" s="65"/>
      <c r="KE58" s="102"/>
      <c r="KF58" s="102"/>
      <c r="KG58" s="102"/>
      <c r="KH58" s="68"/>
      <c r="KI58" s="65"/>
      <c r="KJ58" s="68"/>
      <c r="KK58" s="65"/>
      <c r="KO58" s="65"/>
      <c r="KR58" s="68"/>
      <c r="KU58" s="65"/>
      <c r="KV58" s="68"/>
      <c r="KY58" s="65"/>
      <c r="KZ58" s="68"/>
      <c r="LF58" s="65"/>
      <c r="LG58" s="102"/>
      <c r="LL58" s="65"/>
      <c r="LM58" s="102"/>
      <c r="LQ58" s="68"/>
      <c r="LR58" s="65"/>
      <c r="LS58" s="65"/>
    </row>
    <row r="59" spans="1:331" s="66" customFormat="1" x14ac:dyDescent="0.25">
      <c r="A59" s="65"/>
      <c r="F59" s="65"/>
      <c r="H59" s="65"/>
      <c r="V59" s="68"/>
      <c r="W59" s="65"/>
      <c r="AK59" s="68"/>
      <c r="AL59" s="65"/>
      <c r="AZ59" s="68"/>
      <c r="BA59" s="65"/>
      <c r="BO59" s="68"/>
      <c r="BP59" s="65"/>
      <c r="CD59" s="68"/>
      <c r="CE59" s="65"/>
      <c r="CS59" s="68"/>
      <c r="CT59" s="65"/>
      <c r="DH59" s="68"/>
      <c r="DI59" s="65"/>
      <c r="DX59" s="69"/>
      <c r="EX59" s="65"/>
      <c r="FX59" s="65"/>
      <c r="GX59" s="65"/>
      <c r="HX59" s="65"/>
      <c r="IX59" s="65"/>
      <c r="JC59" s="65"/>
      <c r="JG59" s="68"/>
      <c r="JH59" s="65"/>
      <c r="JI59" s="102"/>
      <c r="JJ59" s="102"/>
      <c r="JK59" s="102"/>
      <c r="JL59" s="102"/>
      <c r="JM59" s="102"/>
      <c r="JN59" s="102"/>
      <c r="JO59" s="102"/>
      <c r="JP59" s="102"/>
      <c r="JQ59" s="102"/>
      <c r="JR59" s="104"/>
      <c r="JS59" s="65"/>
      <c r="JT59" s="102"/>
      <c r="JU59" s="102"/>
      <c r="JV59" s="102"/>
      <c r="JW59" s="102"/>
      <c r="JX59" s="102"/>
      <c r="JY59" s="102"/>
      <c r="JZ59" s="102"/>
      <c r="KA59" s="102"/>
      <c r="KB59" s="68"/>
      <c r="KC59" s="65"/>
      <c r="KD59" s="65"/>
      <c r="KE59" s="102"/>
      <c r="KF59" s="102"/>
      <c r="KG59" s="102"/>
      <c r="KH59" s="68"/>
      <c r="KI59" s="65"/>
      <c r="KJ59" s="68"/>
      <c r="KK59" s="65"/>
      <c r="KO59" s="65"/>
      <c r="KR59" s="68"/>
      <c r="KU59" s="65"/>
      <c r="KV59" s="68"/>
      <c r="KY59" s="65"/>
      <c r="KZ59" s="68"/>
      <c r="LF59" s="65"/>
      <c r="LG59" s="102"/>
      <c r="LL59" s="65"/>
      <c r="LM59" s="102"/>
      <c r="LQ59" s="68"/>
      <c r="LR59" s="65"/>
      <c r="LS59" s="65"/>
    </row>
    <row r="60" spans="1:331" s="66" customFormat="1" x14ac:dyDescent="0.25">
      <c r="A60" s="65"/>
      <c r="F60" s="65"/>
      <c r="H60" s="65"/>
      <c r="V60" s="68"/>
      <c r="W60" s="65"/>
      <c r="AK60" s="68"/>
      <c r="AL60" s="65"/>
      <c r="AZ60" s="68"/>
      <c r="BA60" s="65"/>
      <c r="BO60" s="68"/>
      <c r="BP60" s="65"/>
      <c r="CD60" s="68"/>
      <c r="CE60" s="65"/>
      <c r="CS60" s="68"/>
      <c r="CT60" s="65"/>
      <c r="DH60" s="68"/>
      <c r="DI60" s="65"/>
      <c r="DX60" s="69"/>
      <c r="EX60" s="65"/>
      <c r="FX60" s="65"/>
      <c r="GX60" s="65"/>
      <c r="HX60" s="65"/>
      <c r="IX60" s="65"/>
      <c r="JC60" s="65"/>
      <c r="JG60" s="68"/>
      <c r="JH60" s="65"/>
      <c r="JI60" s="102"/>
      <c r="JJ60" s="102"/>
      <c r="JK60" s="102"/>
      <c r="JL60" s="102"/>
      <c r="JM60" s="102"/>
      <c r="JN60" s="102"/>
      <c r="JO60" s="102"/>
      <c r="JP60" s="102"/>
      <c r="JQ60" s="102"/>
      <c r="JR60" s="104"/>
      <c r="JS60" s="65"/>
      <c r="JT60" s="102"/>
      <c r="JU60" s="102"/>
      <c r="JV60" s="102"/>
      <c r="JW60" s="102"/>
      <c r="JX60" s="102"/>
      <c r="JY60" s="102"/>
      <c r="JZ60" s="102"/>
      <c r="KA60" s="102"/>
      <c r="KB60" s="68"/>
      <c r="KC60" s="65"/>
      <c r="KD60" s="65"/>
      <c r="KE60" s="102"/>
      <c r="KF60" s="102"/>
      <c r="KG60" s="102"/>
      <c r="KH60" s="68"/>
      <c r="KI60" s="65"/>
      <c r="KJ60" s="68"/>
      <c r="KK60" s="65"/>
      <c r="KO60" s="65"/>
      <c r="KR60" s="68"/>
      <c r="KU60" s="65"/>
      <c r="KV60" s="68"/>
      <c r="KY60" s="65"/>
      <c r="KZ60" s="68"/>
      <c r="LF60" s="65"/>
      <c r="LG60" s="102"/>
      <c r="LL60" s="65"/>
      <c r="LM60" s="102"/>
      <c r="LQ60" s="68"/>
      <c r="LR60" s="65"/>
      <c r="LS60" s="65"/>
    </row>
    <row r="61" spans="1:331" s="66" customFormat="1" x14ac:dyDescent="0.25">
      <c r="A61" s="65"/>
      <c r="F61" s="65"/>
      <c r="H61" s="65"/>
      <c r="V61" s="68"/>
      <c r="W61" s="65"/>
      <c r="AK61" s="68"/>
      <c r="AL61" s="65"/>
      <c r="AZ61" s="68"/>
      <c r="BA61" s="65"/>
      <c r="BO61" s="68"/>
      <c r="BP61" s="65"/>
      <c r="CD61" s="68"/>
      <c r="CE61" s="65"/>
      <c r="CS61" s="68"/>
      <c r="CT61" s="65"/>
      <c r="DH61" s="68"/>
      <c r="DI61" s="65"/>
      <c r="DX61" s="69"/>
      <c r="EX61" s="65"/>
      <c r="FX61" s="65"/>
      <c r="GX61" s="65"/>
      <c r="HX61" s="65"/>
      <c r="IX61" s="65"/>
      <c r="JC61" s="65"/>
      <c r="JG61" s="68"/>
      <c r="JH61" s="65"/>
      <c r="JI61" s="102"/>
      <c r="JJ61" s="102"/>
      <c r="JK61" s="102"/>
      <c r="JL61" s="102"/>
      <c r="JM61" s="102"/>
      <c r="JN61" s="102"/>
      <c r="JO61" s="102"/>
      <c r="JP61" s="102"/>
      <c r="JQ61" s="102"/>
      <c r="JR61" s="104"/>
      <c r="JS61" s="65"/>
      <c r="JT61" s="102"/>
      <c r="JU61" s="102"/>
      <c r="JV61" s="102"/>
      <c r="JW61" s="102"/>
      <c r="JX61" s="102"/>
      <c r="JY61" s="102"/>
      <c r="JZ61" s="102"/>
      <c r="KA61" s="102"/>
      <c r="KB61" s="68"/>
      <c r="KC61" s="65"/>
      <c r="KD61" s="65"/>
      <c r="KE61" s="102"/>
      <c r="KF61" s="102"/>
      <c r="KG61" s="102"/>
      <c r="KH61" s="68"/>
      <c r="KI61" s="65"/>
      <c r="KJ61" s="68"/>
      <c r="KK61" s="65"/>
      <c r="KO61" s="65"/>
      <c r="KR61" s="68"/>
      <c r="KU61" s="65"/>
      <c r="KV61" s="68"/>
      <c r="KY61" s="65"/>
      <c r="KZ61" s="68"/>
      <c r="LF61" s="65"/>
      <c r="LG61" s="102"/>
      <c r="LL61" s="65"/>
      <c r="LM61" s="102"/>
      <c r="LQ61" s="68"/>
      <c r="LR61" s="65"/>
      <c r="LS61" s="65"/>
    </row>
    <row r="62" spans="1:331" s="66" customFormat="1" x14ac:dyDescent="0.25">
      <c r="A62" s="65"/>
      <c r="F62" s="65"/>
      <c r="H62" s="65"/>
      <c r="V62" s="68"/>
      <c r="W62" s="65"/>
      <c r="AK62" s="68"/>
      <c r="AL62" s="65"/>
      <c r="AZ62" s="68"/>
      <c r="BA62" s="65"/>
      <c r="BO62" s="68"/>
      <c r="BP62" s="65"/>
      <c r="CD62" s="68"/>
      <c r="CE62" s="65"/>
      <c r="CS62" s="68"/>
      <c r="CT62" s="65"/>
      <c r="DH62" s="68"/>
      <c r="DI62" s="65"/>
      <c r="DX62" s="69"/>
      <c r="EX62" s="65"/>
      <c r="FX62" s="65"/>
      <c r="GX62" s="65"/>
      <c r="HX62" s="65"/>
      <c r="IX62" s="65"/>
      <c r="JC62" s="65"/>
      <c r="JG62" s="68"/>
      <c r="JH62" s="65"/>
      <c r="JI62" s="102"/>
      <c r="JJ62" s="102"/>
      <c r="JK62" s="102"/>
      <c r="JL62" s="102"/>
      <c r="JM62" s="102"/>
      <c r="JN62" s="102"/>
      <c r="JO62" s="102"/>
      <c r="JP62" s="102"/>
      <c r="JQ62" s="102"/>
      <c r="JR62" s="104"/>
      <c r="JS62" s="65"/>
      <c r="JT62" s="102"/>
      <c r="JU62" s="102"/>
      <c r="JV62" s="102"/>
      <c r="JW62" s="102"/>
      <c r="JX62" s="102"/>
      <c r="JY62" s="102"/>
      <c r="JZ62" s="102"/>
      <c r="KA62" s="102"/>
      <c r="KB62" s="68"/>
      <c r="KC62" s="65"/>
      <c r="KD62" s="65"/>
      <c r="KE62" s="102"/>
      <c r="KF62" s="102"/>
      <c r="KG62" s="102"/>
      <c r="KH62" s="68"/>
      <c r="KI62" s="65"/>
      <c r="KJ62" s="68"/>
      <c r="KK62" s="65"/>
      <c r="KO62" s="65"/>
      <c r="KR62" s="68"/>
      <c r="KU62" s="65"/>
      <c r="KV62" s="68"/>
      <c r="KY62" s="65"/>
      <c r="KZ62" s="68"/>
      <c r="LF62" s="65"/>
      <c r="LG62" s="102"/>
      <c r="LL62" s="65"/>
      <c r="LM62" s="102"/>
      <c r="LQ62" s="68"/>
      <c r="LR62" s="65"/>
      <c r="LS62" s="65"/>
    </row>
    <row r="63" spans="1:331" s="66" customFormat="1" x14ac:dyDescent="0.25">
      <c r="A63" s="65"/>
      <c r="F63" s="65"/>
      <c r="H63" s="65"/>
      <c r="V63" s="68"/>
      <c r="W63" s="65"/>
      <c r="AK63" s="68"/>
      <c r="AL63" s="65"/>
      <c r="AZ63" s="68"/>
      <c r="BA63" s="65"/>
      <c r="BO63" s="68"/>
      <c r="BP63" s="65"/>
      <c r="CD63" s="68"/>
      <c r="CE63" s="65"/>
      <c r="CS63" s="68"/>
      <c r="CT63" s="65"/>
      <c r="DH63" s="68"/>
      <c r="DI63" s="65"/>
      <c r="DX63" s="69"/>
      <c r="EX63" s="65"/>
      <c r="FX63" s="65"/>
      <c r="GX63" s="65"/>
      <c r="HX63" s="65"/>
      <c r="IX63" s="65"/>
      <c r="JC63" s="65"/>
      <c r="JG63" s="68"/>
      <c r="JH63" s="65"/>
      <c r="JI63" s="102"/>
      <c r="JJ63" s="102"/>
      <c r="JK63" s="102"/>
      <c r="JL63" s="102"/>
      <c r="JM63" s="102"/>
      <c r="JN63" s="102"/>
      <c r="JO63" s="102"/>
      <c r="JP63" s="102"/>
      <c r="JQ63" s="102"/>
      <c r="JR63" s="104"/>
      <c r="JS63" s="65"/>
      <c r="JT63" s="102"/>
      <c r="JU63" s="102"/>
      <c r="JV63" s="102"/>
      <c r="JW63" s="102"/>
      <c r="JX63" s="102"/>
      <c r="JY63" s="102"/>
      <c r="JZ63" s="102"/>
      <c r="KA63" s="102"/>
      <c r="KB63" s="68"/>
      <c r="KC63" s="65"/>
      <c r="KD63" s="65"/>
      <c r="KE63" s="102"/>
      <c r="KF63" s="102"/>
      <c r="KG63" s="102"/>
      <c r="KH63" s="68"/>
      <c r="KI63" s="65"/>
      <c r="KJ63" s="68"/>
      <c r="KK63" s="65"/>
      <c r="KO63" s="65"/>
      <c r="KR63" s="68"/>
      <c r="KU63" s="65"/>
      <c r="KV63" s="68"/>
      <c r="KY63" s="65"/>
      <c r="KZ63" s="68"/>
      <c r="LF63" s="65"/>
      <c r="LG63" s="102"/>
      <c r="LL63" s="65"/>
      <c r="LM63" s="102"/>
      <c r="LQ63" s="68"/>
      <c r="LR63" s="65"/>
      <c r="LS63" s="65"/>
    </row>
    <row r="64" spans="1:331" s="66" customFormat="1" x14ac:dyDescent="0.25">
      <c r="A64" s="65"/>
      <c r="F64" s="65"/>
      <c r="H64" s="65"/>
      <c r="V64" s="68"/>
      <c r="W64" s="65"/>
      <c r="AK64" s="68"/>
      <c r="AL64" s="65"/>
      <c r="AZ64" s="68"/>
      <c r="BA64" s="65"/>
      <c r="BO64" s="68"/>
      <c r="BP64" s="65"/>
      <c r="CD64" s="68"/>
      <c r="CE64" s="65"/>
      <c r="CS64" s="68"/>
      <c r="CT64" s="65"/>
      <c r="DH64" s="68"/>
      <c r="DI64" s="65"/>
      <c r="DX64" s="69"/>
      <c r="EX64" s="65"/>
      <c r="FX64" s="65"/>
      <c r="GX64" s="65"/>
      <c r="HX64" s="65"/>
      <c r="IX64" s="65"/>
      <c r="JC64" s="65"/>
      <c r="JG64" s="68"/>
      <c r="JH64" s="65"/>
      <c r="JI64" s="102"/>
      <c r="JJ64" s="102"/>
      <c r="JK64" s="102"/>
      <c r="JL64" s="102"/>
      <c r="JM64" s="102"/>
      <c r="JN64" s="102"/>
      <c r="JO64" s="102"/>
      <c r="JP64" s="102"/>
      <c r="JQ64" s="102"/>
      <c r="JR64" s="104"/>
      <c r="JS64" s="65"/>
      <c r="JT64" s="102"/>
      <c r="JU64" s="102"/>
      <c r="JV64" s="102"/>
      <c r="JW64" s="102"/>
      <c r="JX64" s="102"/>
      <c r="JY64" s="102"/>
      <c r="JZ64" s="102"/>
      <c r="KA64" s="102"/>
      <c r="KB64" s="68"/>
      <c r="KC64" s="65"/>
      <c r="KD64" s="65"/>
      <c r="KE64" s="102"/>
      <c r="KF64" s="102"/>
      <c r="KG64" s="102"/>
      <c r="KH64" s="68"/>
      <c r="KI64" s="65"/>
      <c r="KJ64" s="68"/>
      <c r="KK64" s="65"/>
      <c r="KO64" s="65"/>
      <c r="KR64" s="68"/>
      <c r="KU64" s="65"/>
      <c r="KV64" s="68"/>
      <c r="KY64" s="65"/>
      <c r="KZ64" s="68"/>
      <c r="LF64" s="65"/>
      <c r="LG64" s="102"/>
      <c r="LL64" s="65"/>
      <c r="LM64" s="102"/>
      <c r="LQ64" s="68"/>
      <c r="LR64" s="65"/>
      <c r="LS64" s="65"/>
    </row>
    <row r="65" spans="1:331" s="66" customFormat="1" x14ac:dyDescent="0.25">
      <c r="A65" s="65"/>
      <c r="F65" s="65"/>
      <c r="H65" s="65"/>
      <c r="V65" s="68"/>
      <c r="W65" s="65"/>
      <c r="AK65" s="68"/>
      <c r="AL65" s="65"/>
      <c r="AZ65" s="68"/>
      <c r="BA65" s="65"/>
      <c r="BO65" s="68"/>
      <c r="BP65" s="65"/>
      <c r="CD65" s="68"/>
      <c r="CE65" s="65"/>
      <c r="CS65" s="68"/>
      <c r="CT65" s="65"/>
      <c r="DH65" s="68"/>
      <c r="DI65" s="65"/>
      <c r="DX65" s="69"/>
      <c r="EX65" s="65"/>
      <c r="FX65" s="65"/>
      <c r="GX65" s="65"/>
      <c r="HX65" s="65"/>
      <c r="IX65" s="65"/>
      <c r="JC65" s="65"/>
      <c r="JG65" s="68"/>
      <c r="JH65" s="65"/>
      <c r="JI65" s="102"/>
      <c r="JJ65" s="102"/>
      <c r="JK65" s="102"/>
      <c r="JL65" s="102"/>
      <c r="JM65" s="102"/>
      <c r="JN65" s="102"/>
      <c r="JO65" s="102"/>
      <c r="JP65" s="102"/>
      <c r="JQ65" s="102"/>
      <c r="JR65" s="104"/>
      <c r="JS65" s="65"/>
      <c r="JT65" s="102"/>
      <c r="JU65" s="102"/>
      <c r="JV65" s="102"/>
      <c r="JW65" s="102"/>
      <c r="JX65" s="102"/>
      <c r="JY65" s="102"/>
      <c r="JZ65" s="102"/>
      <c r="KA65" s="102"/>
      <c r="KB65" s="68"/>
      <c r="KC65" s="65"/>
      <c r="KD65" s="65"/>
      <c r="KE65" s="102"/>
      <c r="KF65" s="102"/>
      <c r="KG65" s="102"/>
      <c r="KH65" s="68"/>
      <c r="KI65" s="65"/>
      <c r="KJ65" s="68"/>
      <c r="KK65" s="65"/>
      <c r="KO65" s="65"/>
      <c r="KR65" s="68"/>
      <c r="KU65" s="65"/>
      <c r="KV65" s="68"/>
      <c r="KY65" s="65"/>
      <c r="KZ65" s="68"/>
      <c r="LF65" s="65"/>
      <c r="LG65" s="102"/>
      <c r="LL65" s="65"/>
      <c r="LM65" s="102"/>
      <c r="LQ65" s="68"/>
      <c r="LR65" s="65"/>
      <c r="LS65" s="65"/>
    </row>
    <row r="66" spans="1:331" s="66" customFormat="1" x14ac:dyDescent="0.25">
      <c r="A66" s="65"/>
      <c r="F66" s="65"/>
      <c r="H66" s="65"/>
      <c r="V66" s="68"/>
      <c r="W66" s="65"/>
      <c r="AK66" s="68"/>
      <c r="AL66" s="65"/>
      <c r="AZ66" s="68"/>
      <c r="BA66" s="65"/>
      <c r="BO66" s="68"/>
      <c r="BP66" s="65"/>
      <c r="CD66" s="68"/>
      <c r="CE66" s="65"/>
      <c r="CS66" s="68"/>
      <c r="CT66" s="65"/>
      <c r="DH66" s="68"/>
      <c r="DI66" s="65"/>
      <c r="DX66" s="69"/>
      <c r="EX66" s="65"/>
      <c r="FX66" s="65"/>
      <c r="GX66" s="65"/>
      <c r="HX66" s="65"/>
      <c r="IX66" s="65"/>
      <c r="JC66" s="65"/>
      <c r="JG66" s="68"/>
      <c r="JH66" s="65"/>
      <c r="JI66" s="102"/>
      <c r="JJ66" s="102"/>
      <c r="JK66" s="102"/>
      <c r="JL66" s="102"/>
      <c r="JM66" s="102"/>
      <c r="JN66" s="102"/>
      <c r="JO66" s="102"/>
      <c r="JP66" s="102"/>
      <c r="JQ66" s="102"/>
      <c r="JR66" s="104"/>
      <c r="JS66" s="65"/>
      <c r="JT66" s="102"/>
      <c r="JU66" s="102"/>
      <c r="JV66" s="102"/>
      <c r="JW66" s="102"/>
      <c r="JX66" s="102"/>
      <c r="JY66" s="102"/>
      <c r="JZ66" s="102"/>
      <c r="KA66" s="102"/>
      <c r="KB66" s="68"/>
      <c r="KC66" s="65"/>
      <c r="KD66" s="65"/>
      <c r="KE66" s="102"/>
      <c r="KF66" s="102"/>
      <c r="KG66" s="102"/>
      <c r="KH66" s="68"/>
      <c r="KI66" s="65"/>
      <c r="KJ66" s="68"/>
      <c r="KK66" s="65"/>
      <c r="KO66" s="65"/>
      <c r="KR66" s="68"/>
      <c r="KU66" s="65"/>
      <c r="KV66" s="68"/>
      <c r="KY66" s="65"/>
      <c r="KZ66" s="68"/>
      <c r="LF66" s="65"/>
      <c r="LG66" s="102"/>
      <c r="LL66" s="65"/>
      <c r="LM66" s="102"/>
      <c r="LQ66" s="68"/>
      <c r="LR66" s="65"/>
      <c r="LS66" s="65"/>
    </row>
    <row r="67" spans="1:331" s="66" customFormat="1" x14ac:dyDescent="0.25">
      <c r="A67" s="65"/>
      <c r="F67" s="65"/>
      <c r="H67" s="65"/>
      <c r="V67" s="68"/>
      <c r="W67" s="65"/>
      <c r="AK67" s="68"/>
      <c r="AL67" s="65"/>
      <c r="AZ67" s="68"/>
      <c r="BA67" s="65"/>
      <c r="BO67" s="68"/>
      <c r="BP67" s="65"/>
      <c r="CD67" s="68"/>
      <c r="CE67" s="65"/>
      <c r="CS67" s="68"/>
      <c r="CT67" s="65"/>
      <c r="DH67" s="68"/>
      <c r="DI67" s="65"/>
      <c r="DX67" s="69"/>
      <c r="EX67" s="65"/>
      <c r="FX67" s="65"/>
      <c r="GX67" s="65"/>
      <c r="HX67" s="65"/>
      <c r="IX67" s="65"/>
      <c r="JC67" s="65"/>
      <c r="JG67" s="68"/>
      <c r="JH67" s="65"/>
      <c r="JI67" s="102"/>
      <c r="JJ67" s="102"/>
      <c r="JK67" s="102"/>
      <c r="JL67" s="102"/>
      <c r="JM67" s="102"/>
      <c r="JN67" s="102"/>
      <c r="JO67" s="102"/>
      <c r="JP67" s="102"/>
      <c r="JQ67" s="102"/>
      <c r="JR67" s="104"/>
      <c r="JS67" s="65"/>
      <c r="JT67" s="102"/>
      <c r="JU67" s="102"/>
      <c r="JV67" s="102"/>
      <c r="JW67" s="102"/>
      <c r="JX67" s="102"/>
      <c r="JY67" s="102"/>
      <c r="JZ67" s="102"/>
      <c r="KA67" s="102"/>
      <c r="KB67" s="68"/>
      <c r="KC67" s="65"/>
      <c r="KD67" s="65"/>
      <c r="KE67" s="102"/>
      <c r="KF67" s="102"/>
      <c r="KG67" s="102"/>
      <c r="KH67" s="68"/>
      <c r="KI67" s="65"/>
      <c r="KJ67" s="68"/>
      <c r="KK67" s="65"/>
      <c r="KO67" s="65"/>
      <c r="KR67" s="68"/>
      <c r="KU67" s="65"/>
      <c r="KV67" s="68"/>
      <c r="KY67" s="65"/>
      <c r="KZ67" s="68"/>
      <c r="LF67" s="65"/>
      <c r="LG67" s="102"/>
      <c r="LL67" s="65"/>
      <c r="LM67" s="102"/>
      <c r="LQ67" s="68"/>
      <c r="LR67" s="65"/>
      <c r="LS67" s="65"/>
    </row>
    <row r="68" spans="1:331" s="66" customFormat="1" x14ac:dyDescent="0.25">
      <c r="A68" s="65"/>
      <c r="F68" s="65"/>
      <c r="H68" s="65"/>
      <c r="V68" s="68"/>
      <c r="W68" s="65"/>
      <c r="AK68" s="68"/>
      <c r="AL68" s="65"/>
      <c r="AZ68" s="68"/>
      <c r="BA68" s="65"/>
      <c r="BO68" s="68"/>
      <c r="BP68" s="65"/>
      <c r="CD68" s="68"/>
      <c r="CE68" s="65"/>
      <c r="CS68" s="68"/>
      <c r="CT68" s="65"/>
      <c r="DH68" s="68"/>
      <c r="DI68" s="65"/>
      <c r="DX68" s="69"/>
      <c r="EX68" s="65"/>
      <c r="FX68" s="65"/>
      <c r="GX68" s="65"/>
      <c r="HX68" s="65"/>
      <c r="IX68" s="65"/>
      <c r="JC68" s="65"/>
      <c r="JG68" s="68"/>
      <c r="JH68" s="65"/>
      <c r="JI68" s="102"/>
      <c r="JJ68" s="102"/>
      <c r="JK68" s="102"/>
      <c r="JL68" s="102"/>
      <c r="JM68" s="102"/>
      <c r="JN68" s="102"/>
      <c r="JO68" s="102"/>
      <c r="JP68" s="102"/>
      <c r="JQ68" s="102"/>
      <c r="JR68" s="104"/>
      <c r="JS68" s="65"/>
      <c r="JT68" s="102"/>
      <c r="JU68" s="102"/>
      <c r="JV68" s="102"/>
      <c r="JW68" s="102"/>
      <c r="JX68" s="102"/>
      <c r="JY68" s="102"/>
      <c r="JZ68" s="102"/>
      <c r="KA68" s="102"/>
      <c r="KB68" s="68"/>
      <c r="KC68" s="65"/>
      <c r="KD68" s="65"/>
      <c r="KE68" s="102"/>
      <c r="KF68" s="102"/>
      <c r="KG68" s="102"/>
      <c r="KH68" s="68"/>
      <c r="KI68" s="65"/>
      <c r="KJ68" s="68"/>
      <c r="KK68" s="65"/>
      <c r="KO68" s="65"/>
      <c r="KR68" s="68"/>
      <c r="KU68" s="65"/>
      <c r="KV68" s="68"/>
      <c r="KY68" s="65"/>
      <c r="KZ68" s="68"/>
      <c r="LF68" s="65"/>
      <c r="LG68" s="102"/>
      <c r="LL68" s="65"/>
      <c r="LM68" s="102"/>
      <c r="LQ68" s="68"/>
      <c r="LR68" s="65"/>
      <c r="LS68" s="65"/>
    </row>
    <row r="69" spans="1:331" s="66" customFormat="1" x14ac:dyDescent="0.25">
      <c r="A69" s="65"/>
      <c r="F69" s="65"/>
      <c r="H69" s="65"/>
      <c r="V69" s="68"/>
      <c r="W69" s="65"/>
      <c r="AK69" s="68"/>
      <c r="AL69" s="65"/>
      <c r="AZ69" s="68"/>
      <c r="BA69" s="65"/>
      <c r="BO69" s="68"/>
      <c r="BP69" s="65"/>
      <c r="CD69" s="68"/>
      <c r="CE69" s="65"/>
      <c r="CS69" s="68"/>
      <c r="CT69" s="65"/>
      <c r="DH69" s="68"/>
      <c r="DI69" s="65"/>
      <c r="DX69" s="69"/>
      <c r="EX69" s="65"/>
      <c r="FX69" s="65"/>
      <c r="GX69" s="65"/>
      <c r="HX69" s="65"/>
      <c r="IX69" s="65"/>
      <c r="JC69" s="65"/>
      <c r="JG69" s="68"/>
      <c r="JH69" s="65"/>
      <c r="JI69" s="102"/>
      <c r="JJ69" s="102"/>
      <c r="JK69" s="102"/>
      <c r="JL69" s="102"/>
      <c r="JM69" s="102"/>
      <c r="JN69" s="102"/>
      <c r="JO69" s="102"/>
      <c r="JP69" s="102"/>
      <c r="JQ69" s="102"/>
      <c r="JR69" s="104"/>
      <c r="JS69" s="65"/>
      <c r="JT69" s="102"/>
      <c r="JU69" s="102"/>
      <c r="JV69" s="102"/>
      <c r="JW69" s="102"/>
      <c r="JX69" s="102"/>
      <c r="JY69" s="102"/>
      <c r="JZ69" s="102"/>
      <c r="KA69" s="102"/>
      <c r="KB69" s="68"/>
      <c r="KC69" s="65"/>
      <c r="KD69" s="65"/>
      <c r="KE69" s="102"/>
      <c r="KF69" s="102"/>
      <c r="KG69" s="102"/>
      <c r="KH69" s="68"/>
      <c r="KI69" s="65"/>
      <c r="KJ69" s="68"/>
      <c r="KK69" s="65"/>
      <c r="KO69" s="65"/>
      <c r="KR69" s="68"/>
      <c r="KU69" s="65"/>
      <c r="KV69" s="68"/>
      <c r="KY69" s="65"/>
      <c r="KZ69" s="68"/>
      <c r="LF69" s="65"/>
      <c r="LG69" s="102"/>
      <c r="LL69" s="65"/>
      <c r="LM69" s="102"/>
      <c r="LQ69" s="68"/>
      <c r="LR69" s="65"/>
      <c r="LS69" s="65"/>
    </row>
    <row r="70" spans="1:331" s="66" customFormat="1" x14ac:dyDescent="0.25">
      <c r="A70" s="65"/>
      <c r="F70" s="65"/>
      <c r="H70" s="65"/>
      <c r="V70" s="68"/>
      <c r="W70" s="65"/>
      <c r="AK70" s="68"/>
      <c r="AL70" s="65"/>
      <c r="AZ70" s="68"/>
      <c r="BA70" s="65"/>
      <c r="BO70" s="68"/>
      <c r="BP70" s="65"/>
      <c r="CD70" s="68"/>
      <c r="CE70" s="65"/>
      <c r="CS70" s="68"/>
      <c r="CT70" s="65"/>
      <c r="DH70" s="68"/>
      <c r="DI70" s="65"/>
      <c r="DX70" s="69"/>
      <c r="EX70" s="65"/>
      <c r="FX70" s="65"/>
      <c r="GX70" s="65"/>
      <c r="HX70" s="65"/>
      <c r="IX70" s="65"/>
      <c r="JC70" s="65"/>
      <c r="JG70" s="68"/>
      <c r="JH70" s="65"/>
      <c r="JI70" s="102"/>
      <c r="JJ70" s="102"/>
      <c r="JK70" s="102"/>
      <c r="JL70" s="102"/>
      <c r="JM70" s="102"/>
      <c r="JN70" s="102"/>
      <c r="JO70" s="102"/>
      <c r="JP70" s="102"/>
      <c r="JQ70" s="102"/>
      <c r="JR70" s="104"/>
      <c r="JS70" s="65"/>
      <c r="JT70" s="102"/>
      <c r="JU70" s="102"/>
      <c r="JV70" s="102"/>
      <c r="JW70" s="102"/>
      <c r="JX70" s="102"/>
      <c r="JY70" s="102"/>
      <c r="JZ70" s="102"/>
      <c r="KA70" s="102"/>
      <c r="KB70" s="68"/>
      <c r="KC70" s="65"/>
      <c r="KD70" s="65"/>
      <c r="KE70" s="102"/>
      <c r="KF70" s="102"/>
      <c r="KG70" s="102"/>
      <c r="KH70" s="68"/>
      <c r="KI70" s="65"/>
      <c r="KJ70" s="68"/>
      <c r="KK70" s="65"/>
      <c r="KO70" s="65"/>
      <c r="KR70" s="68"/>
      <c r="KU70" s="65"/>
      <c r="KV70" s="68"/>
      <c r="KY70" s="65"/>
      <c r="KZ70" s="68"/>
      <c r="LF70" s="65"/>
      <c r="LG70" s="102"/>
      <c r="LL70" s="65"/>
      <c r="LM70" s="102"/>
      <c r="LQ70" s="68"/>
      <c r="LR70" s="65"/>
      <c r="LS70" s="65"/>
    </row>
    <row r="71" spans="1:331" s="66" customFormat="1" x14ac:dyDescent="0.25">
      <c r="A71" s="65"/>
      <c r="F71" s="65"/>
      <c r="H71" s="65"/>
      <c r="V71" s="68"/>
      <c r="W71" s="65"/>
      <c r="AK71" s="68"/>
      <c r="AL71" s="65"/>
      <c r="AZ71" s="68"/>
      <c r="BA71" s="65"/>
      <c r="BO71" s="68"/>
      <c r="BP71" s="65"/>
      <c r="CD71" s="68"/>
      <c r="CE71" s="65"/>
      <c r="CS71" s="68"/>
      <c r="CT71" s="65"/>
      <c r="DH71" s="68"/>
      <c r="DI71" s="65"/>
      <c r="DX71" s="69"/>
      <c r="EX71" s="65"/>
      <c r="FX71" s="65"/>
      <c r="GX71" s="65"/>
      <c r="HX71" s="65"/>
      <c r="IX71" s="65"/>
      <c r="JC71" s="65"/>
      <c r="JG71" s="68"/>
      <c r="JH71" s="65"/>
      <c r="JI71" s="102"/>
      <c r="JJ71" s="102"/>
      <c r="JK71" s="102"/>
      <c r="JL71" s="102"/>
      <c r="JM71" s="102"/>
      <c r="JN71" s="102"/>
      <c r="JO71" s="102"/>
      <c r="JP71" s="102"/>
      <c r="JQ71" s="102"/>
      <c r="JR71" s="104"/>
      <c r="JS71" s="65"/>
      <c r="JT71" s="102"/>
      <c r="JU71" s="102"/>
      <c r="JV71" s="102"/>
      <c r="JW71" s="102"/>
      <c r="JX71" s="102"/>
      <c r="JY71" s="102"/>
      <c r="JZ71" s="102"/>
      <c r="KA71" s="102"/>
      <c r="KB71" s="68"/>
      <c r="KC71" s="65"/>
      <c r="KD71" s="65"/>
      <c r="KE71" s="102"/>
      <c r="KF71" s="102"/>
      <c r="KG71" s="102"/>
      <c r="KH71" s="68"/>
      <c r="KI71" s="65"/>
      <c r="KJ71" s="68"/>
      <c r="KK71" s="65"/>
      <c r="KO71" s="65"/>
      <c r="KR71" s="68"/>
      <c r="KU71" s="65"/>
      <c r="KV71" s="68"/>
      <c r="KY71" s="65"/>
      <c r="KZ71" s="68"/>
      <c r="LF71" s="65"/>
      <c r="LG71" s="102"/>
      <c r="LL71" s="65"/>
      <c r="LM71" s="102"/>
      <c r="LQ71" s="68"/>
      <c r="LR71" s="65"/>
      <c r="LS71" s="65"/>
    </row>
    <row r="72" spans="1:331" s="66" customFormat="1" x14ac:dyDescent="0.25">
      <c r="A72" s="65"/>
      <c r="F72" s="65"/>
      <c r="H72" s="65"/>
      <c r="V72" s="68"/>
      <c r="W72" s="65"/>
      <c r="AK72" s="68"/>
      <c r="AL72" s="65"/>
      <c r="AZ72" s="68"/>
      <c r="BA72" s="65"/>
      <c r="BO72" s="68"/>
      <c r="BP72" s="65"/>
      <c r="CD72" s="68"/>
      <c r="CE72" s="65"/>
      <c r="CS72" s="68"/>
      <c r="CT72" s="65"/>
      <c r="DH72" s="68"/>
      <c r="DI72" s="65"/>
      <c r="DX72" s="69"/>
      <c r="EX72" s="65"/>
      <c r="FX72" s="65"/>
      <c r="GX72" s="65"/>
      <c r="HX72" s="65"/>
      <c r="IX72" s="65"/>
      <c r="JC72" s="65"/>
      <c r="JG72" s="68"/>
      <c r="JH72" s="65"/>
      <c r="JI72" s="102"/>
      <c r="JJ72" s="102"/>
      <c r="JK72" s="102"/>
      <c r="JL72" s="102"/>
      <c r="JM72" s="102"/>
      <c r="JN72" s="102"/>
      <c r="JO72" s="102"/>
      <c r="JP72" s="102"/>
      <c r="JQ72" s="102"/>
      <c r="JR72" s="104"/>
      <c r="JS72" s="65"/>
      <c r="JT72" s="102"/>
      <c r="JU72" s="102"/>
      <c r="JV72" s="102"/>
      <c r="JW72" s="102"/>
      <c r="JX72" s="102"/>
      <c r="JY72" s="102"/>
      <c r="JZ72" s="102"/>
      <c r="KA72" s="102"/>
      <c r="KB72" s="68"/>
      <c r="KC72" s="65"/>
      <c r="KD72" s="65"/>
      <c r="KE72" s="102"/>
      <c r="KF72" s="102"/>
      <c r="KG72" s="102"/>
      <c r="KH72" s="68"/>
      <c r="KI72" s="65"/>
      <c r="KJ72" s="68"/>
      <c r="KK72" s="65"/>
      <c r="KO72" s="65"/>
      <c r="KR72" s="68"/>
      <c r="KU72" s="65"/>
      <c r="KV72" s="68"/>
      <c r="KY72" s="65"/>
      <c r="KZ72" s="68"/>
      <c r="LF72" s="65"/>
      <c r="LG72" s="102"/>
      <c r="LL72" s="65"/>
      <c r="LM72" s="102"/>
      <c r="LQ72" s="68"/>
      <c r="LR72" s="65"/>
      <c r="LS72" s="65"/>
    </row>
    <row r="73" spans="1:331" s="66" customFormat="1" x14ac:dyDescent="0.25">
      <c r="A73" s="65"/>
      <c r="F73" s="65"/>
      <c r="H73" s="65"/>
      <c r="V73" s="68"/>
      <c r="W73" s="65"/>
      <c r="AK73" s="68"/>
      <c r="AL73" s="65"/>
      <c r="AZ73" s="68"/>
      <c r="BA73" s="65"/>
      <c r="BO73" s="68"/>
      <c r="BP73" s="65"/>
      <c r="CD73" s="68"/>
      <c r="CE73" s="65"/>
      <c r="CS73" s="68"/>
      <c r="CT73" s="65"/>
      <c r="DH73" s="68"/>
      <c r="DI73" s="65"/>
      <c r="DX73" s="69"/>
      <c r="EX73" s="65"/>
      <c r="FX73" s="65"/>
      <c r="GX73" s="65"/>
      <c r="HX73" s="65"/>
      <c r="IX73" s="65"/>
      <c r="JC73" s="65"/>
      <c r="JG73" s="68"/>
      <c r="JH73" s="65"/>
      <c r="JI73" s="102"/>
      <c r="JJ73" s="102"/>
      <c r="JK73" s="102"/>
      <c r="JL73" s="102"/>
      <c r="JM73" s="102"/>
      <c r="JN73" s="102"/>
      <c r="JO73" s="102"/>
      <c r="JP73" s="102"/>
      <c r="JQ73" s="102"/>
      <c r="JR73" s="104"/>
      <c r="JS73" s="65"/>
      <c r="JT73" s="102"/>
      <c r="JU73" s="102"/>
      <c r="JV73" s="102"/>
      <c r="JW73" s="102"/>
      <c r="JX73" s="102"/>
      <c r="JY73" s="102"/>
      <c r="JZ73" s="102"/>
      <c r="KA73" s="102"/>
      <c r="KB73" s="68"/>
      <c r="KC73" s="65"/>
      <c r="KD73" s="65"/>
      <c r="KE73" s="102"/>
      <c r="KF73" s="102"/>
      <c r="KG73" s="102"/>
      <c r="KH73" s="68"/>
      <c r="KI73" s="65"/>
      <c r="KJ73" s="68"/>
      <c r="KK73" s="65"/>
      <c r="KO73" s="65"/>
      <c r="KR73" s="68"/>
      <c r="KU73" s="65"/>
      <c r="KV73" s="68"/>
      <c r="KY73" s="65"/>
      <c r="KZ73" s="68"/>
      <c r="LF73" s="65"/>
      <c r="LG73" s="102"/>
      <c r="LL73" s="65"/>
      <c r="LM73" s="102"/>
      <c r="LQ73" s="68"/>
      <c r="LR73" s="65"/>
      <c r="LS73" s="65"/>
    </row>
    <row r="74" spans="1:331" s="66" customFormat="1" x14ac:dyDescent="0.25">
      <c r="A74" s="65"/>
      <c r="F74" s="65"/>
      <c r="H74" s="65"/>
      <c r="V74" s="68"/>
      <c r="W74" s="65"/>
      <c r="AK74" s="68"/>
      <c r="AL74" s="65"/>
      <c r="AZ74" s="68"/>
      <c r="BA74" s="65"/>
      <c r="BO74" s="68"/>
      <c r="BP74" s="65"/>
      <c r="CD74" s="68"/>
      <c r="CE74" s="65"/>
      <c r="CS74" s="68"/>
      <c r="CT74" s="65"/>
      <c r="DH74" s="68"/>
      <c r="DI74" s="65"/>
      <c r="DX74" s="69"/>
      <c r="EX74" s="65"/>
      <c r="FX74" s="65"/>
      <c r="GX74" s="65"/>
      <c r="HX74" s="65"/>
      <c r="IX74" s="65"/>
      <c r="JC74" s="65"/>
      <c r="JG74" s="68"/>
      <c r="JH74" s="65"/>
      <c r="JI74" s="102"/>
      <c r="JJ74" s="102"/>
      <c r="JK74" s="102"/>
      <c r="JL74" s="102"/>
      <c r="JM74" s="102"/>
      <c r="JN74" s="102"/>
      <c r="JO74" s="102"/>
      <c r="JP74" s="102"/>
      <c r="JQ74" s="102"/>
      <c r="JR74" s="104"/>
      <c r="JS74" s="65"/>
      <c r="JT74" s="102"/>
      <c r="JU74" s="102"/>
      <c r="JV74" s="102"/>
      <c r="JW74" s="102"/>
      <c r="JX74" s="102"/>
      <c r="JY74" s="102"/>
      <c r="JZ74" s="102"/>
      <c r="KA74" s="102"/>
      <c r="KB74" s="68"/>
      <c r="KC74" s="65"/>
      <c r="KD74" s="65"/>
      <c r="KE74" s="102"/>
      <c r="KF74" s="102"/>
      <c r="KG74" s="102"/>
      <c r="KH74" s="68"/>
      <c r="KI74" s="65"/>
      <c r="KJ74" s="68"/>
      <c r="KK74" s="65"/>
      <c r="KO74" s="65"/>
      <c r="KR74" s="68"/>
      <c r="KU74" s="65"/>
      <c r="KV74" s="68"/>
      <c r="KY74" s="65"/>
      <c r="KZ74" s="68"/>
      <c r="LF74" s="65"/>
      <c r="LG74" s="102"/>
      <c r="LL74" s="65"/>
      <c r="LM74" s="102"/>
      <c r="LQ74" s="68"/>
      <c r="LR74" s="65"/>
      <c r="LS74" s="65"/>
    </row>
    <row r="75" spans="1:331" s="66" customFormat="1" x14ac:dyDescent="0.25">
      <c r="A75" s="65"/>
      <c r="F75" s="65"/>
      <c r="H75" s="65"/>
      <c r="V75" s="68"/>
      <c r="W75" s="65"/>
      <c r="AK75" s="68"/>
      <c r="AL75" s="65"/>
      <c r="AZ75" s="68"/>
      <c r="BA75" s="65"/>
      <c r="BO75" s="68"/>
      <c r="BP75" s="65"/>
      <c r="CD75" s="68"/>
      <c r="CE75" s="65"/>
      <c r="CS75" s="68"/>
      <c r="CT75" s="65"/>
      <c r="DH75" s="68"/>
      <c r="DI75" s="65"/>
      <c r="DX75" s="69"/>
      <c r="EX75" s="65"/>
      <c r="FX75" s="65"/>
      <c r="GX75" s="65"/>
      <c r="HX75" s="65"/>
      <c r="IX75" s="65"/>
      <c r="JC75" s="65"/>
      <c r="JG75" s="68"/>
      <c r="JH75" s="65"/>
      <c r="JI75" s="102"/>
      <c r="JJ75" s="102"/>
      <c r="JK75" s="102"/>
      <c r="JL75" s="102"/>
      <c r="JM75" s="102"/>
      <c r="JN75" s="102"/>
      <c r="JO75" s="102"/>
      <c r="JP75" s="102"/>
      <c r="JQ75" s="102"/>
      <c r="JR75" s="104"/>
      <c r="JS75" s="65"/>
      <c r="JT75" s="102"/>
      <c r="JU75" s="102"/>
      <c r="JV75" s="102"/>
      <c r="JW75" s="102"/>
      <c r="JX75" s="102"/>
      <c r="JY75" s="102"/>
      <c r="JZ75" s="102"/>
      <c r="KA75" s="102"/>
      <c r="KB75" s="68"/>
      <c r="KC75" s="65"/>
      <c r="KD75" s="65"/>
      <c r="KE75" s="102"/>
      <c r="KF75" s="102"/>
      <c r="KG75" s="102"/>
      <c r="KH75" s="68"/>
      <c r="KI75" s="65"/>
      <c r="KJ75" s="68"/>
      <c r="KK75" s="65"/>
      <c r="KO75" s="65"/>
      <c r="KR75" s="68"/>
      <c r="KU75" s="65"/>
      <c r="KV75" s="68"/>
      <c r="KY75" s="65"/>
      <c r="KZ75" s="68"/>
      <c r="LF75" s="65"/>
      <c r="LG75" s="102"/>
      <c r="LL75" s="65"/>
      <c r="LM75" s="102"/>
      <c r="LQ75" s="68"/>
      <c r="LR75" s="65"/>
      <c r="LS75" s="65"/>
    </row>
    <row r="76" spans="1:331" s="66" customFormat="1" x14ac:dyDescent="0.25">
      <c r="A76" s="65"/>
      <c r="F76" s="65"/>
      <c r="H76" s="65"/>
      <c r="V76" s="68"/>
      <c r="W76" s="65"/>
      <c r="AK76" s="68"/>
      <c r="AL76" s="65"/>
      <c r="AZ76" s="68"/>
      <c r="BA76" s="65"/>
      <c r="BO76" s="68"/>
      <c r="BP76" s="65"/>
      <c r="CD76" s="68"/>
      <c r="CE76" s="65"/>
      <c r="CS76" s="68"/>
      <c r="CT76" s="65"/>
      <c r="DH76" s="68"/>
      <c r="DI76" s="65"/>
      <c r="DX76" s="69"/>
      <c r="EX76" s="65"/>
      <c r="FX76" s="65"/>
      <c r="GX76" s="65"/>
      <c r="HX76" s="65"/>
      <c r="IX76" s="65"/>
      <c r="JC76" s="65"/>
      <c r="JG76" s="68"/>
      <c r="JH76" s="65"/>
      <c r="JI76" s="102"/>
      <c r="JJ76" s="102"/>
      <c r="JK76" s="102"/>
      <c r="JL76" s="102"/>
      <c r="JM76" s="102"/>
      <c r="JN76" s="102"/>
      <c r="JO76" s="102"/>
      <c r="JP76" s="102"/>
      <c r="JQ76" s="102"/>
      <c r="JR76" s="104"/>
      <c r="JS76" s="65"/>
      <c r="JT76" s="102"/>
      <c r="JU76" s="102"/>
      <c r="JV76" s="102"/>
      <c r="JW76" s="102"/>
      <c r="JX76" s="102"/>
      <c r="JY76" s="102"/>
      <c r="JZ76" s="102"/>
      <c r="KA76" s="102"/>
      <c r="KB76" s="68"/>
      <c r="KC76" s="65"/>
      <c r="KD76" s="65"/>
      <c r="KE76" s="102"/>
      <c r="KF76" s="102"/>
      <c r="KG76" s="102"/>
      <c r="KH76" s="68"/>
      <c r="KI76" s="65"/>
      <c r="KJ76" s="68"/>
      <c r="KK76" s="65"/>
      <c r="KO76" s="65"/>
      <c r="KR76" s="68"/>
      <c r="KU76" s="65"/>
      <c r="KV76" s="68"/>
      <c r="KY76" s="65"/>
      <c r="KZ76" s="68"/>
      <c r="LF76" s="65"/>
      <c r="LG76" s="102"/>
      <c r="LL76" s="65"/>
      <c r="LM76" s="102"/>
      <c r="LQ76" s="68"/>
      <c r="LR76" s="65"/>
      <c r="LS76" s="65"/>
    </row>
    <row r="77" spans="1:331" s="66" customFormat="1" x14ac:dyDescent="0.25">
      <c r="A77" s="65"/>
      <c r="F77" s="65"/>
      <c r="H77" s="65"/>
      <c r="V77" s="68"/>
      <c r="W77" s="65"/>
      <c r="AK77" s="68"/>
      <c r="AL77" s="65"/>
      <c r="AZ77" s="68"/>
      <c r="BA77" s="65"/>
      <c r="BO77" s="68"/>
      <c r="BP77" s="65"/>
      <c r="CD77" s="68"/>
      <c r="CE77" s="65"/>
      <c r="CS77" s="68"/>
      <c r="CT77" s="65"/>
      <c r="DH77" s="68"/>
      <c r="DI77" s="65"/>
      <c r="DX77" s="69"/>
      <c r="EX77" s="65"/>
      <c r="FX77" s="65"/>
      <c r="GX77" s="65"/>
      <c r="HX77" s="65"/>
      <c r="IX77" s="65"/>
      <c r="JC77" s="65"/>
      <c r="JG77" s="68"/>
      <c r="JH77" s="65"/>
      <c r="JI77" s="102"/>
      <c r="JJ77" s="102"/>
      <c r="JK77" s="102"/>
      <c r="JL77" s="102"/>
      <c r="JM77" s="102"/>
      <c r="JN77" s="102"/>
      <c r="JO77" s="102"/>
      <c r="JP77" s="102"/>
      <c r="JQ77" s="102"/>
      <c r="JR77" s="104"/>
      <c r="JS77" s="65"/>
      <c r="JT77" s="102"/>
      <c r="JU77" s="102"/>
      <c r="JV77" s="102"/>
      <c r="JW77" s="102"/>
      <c r="JX77" s="102"/>
      <c r="JY77" s="102"/>
      <c r="JZ77" s="102"/>
      <c r="KA77" s="102"/>
      <c r="KB77" s="68"/>
      <c r="KC77" s="65"/>
      <c r="KD77" s="65"/>
      <c r="KE77" s="102"/>
      <c r="KF77" s="102"/>
      <c r="KG77" s="102"/>
      <c r="KH77" s="68"/>
      <c r="KI77" s="65"/>
      <c r="KJ77" s="68"/>
      <c r="KK77" s="65"/>
      <c r="KO77" s="65"/>
      <c r="KR77" s="68"/>
      <c r="KU77" s="65"/>
      <c r="KV77" s="68"/>
      <c r="KY77" s="65"/>
      <c r="KZ77" s="68"/>
      <c r="LF77" s="65"/>
      <c r="LG77" s="102"/>
      <c r="LL77" s="65"/>
      <c r="LM77" s="102"/>
      <c r="LQ77" s="68"/>
      <c r="LR77" s="65"/>
      <c r="LS77" s="65"/>
    </row>
    <row r="78" spans="1:331" s="66" customFormat="1" x14ac:dyDescent="0.25">
      <c r="A78" s="65"/>
      <c r="F78" s="65"/>
      <c r="H78" s="65"/>
      <c r="V78" s="68"/>
      <c r="W78" s="65"/>
      <c r="AK78" s="68"/>
      <c r="AL78" s="65"/>
      <c r="AZ78" s="68"/>
      <c r="BA78" s="65"/>
      <c r="BO78" s="68"/>
      <c r="BP78" s="65"/>
      <c r="CD78" s="68"/>
      <c r="CE78" s="65"/>
      <c r="CS78" s="68"/>
      <c r="CT78" s="65"/>
      <c r="DH78" s="68"/>
      <c r="DI78" s="65"/>
      <c r="DX78" s="69"/>
      <c r="EX78" s="65"/>
      <c r="FX78" s="65"/>
      <c r="GX78" s="65"/>
      <c r="HX78" s="65"/>
      <c r="IX78" s="65"/>
      <c r="JC78" s="65"/>
      <c r="JG78" s="68"/>
      <c r="JH78" s="65"/>
      <c r="JI78" s="102"/>
      <c r="JJ78" s="102"/>
      <c r="JK78" s="102"/>
      <c r="JL78" s="102"/>
      <c r="JM78" s="102"/>
      <c r="JN78" s="102"/>
      <c r="JO78" s="102"/>
      <c r="JP78" s="102"/>
      <c r="JQ78" s="102"/>
      <c r="JR78" s="104"/>
      <c r="JS78" s="65"/>
      <c r="JT78" s="102"/>
      <c r="JU78" s="102"/>
      <c r="JV78" s="102"/>
      <c r="JW78" s="102"/>
      <c r="JX78" s="102"/>
      <c r="JY78" s="102"/>
      <c r="JZ78" s="102"/>
      <c r="KA78" s="102"/>
      <c r="KB78" s="68"/>
      <c r="KC78" s="65"/>
      <c r="KD78" s="65"/>
      <c r="KE78" s="102"/>
      <c r="KF78" s="102"/>
      <c r="KG78" s="102"/>
      <c r="KH78" s="68"/>
      <c r="KI78" s="65"/>
      <c r="KJ78" s="68"/>
      <c r="KK78" s="65"/>
      <c r="KO78" s="65"/>
      <c r="KR78" s="68"/>
      <c r="KU78" s="65"/>
      <c r="KV78" s="68"/>
      <c r="KY78" s="65"/>
      <c r="KZ78" s="68"/>
      <c r="LF78" s="65"/>
      <c r="LG78" s="102"/>
      <c r="LL78" s="65"/>
      <c r="LM78" s="102"/>
      <c r="LQ78" s="68"/>
      <c r="LR78" s="65"/>
      <c r="LS78" s="65"/>
    </row>
    <row r="79" spans="1:331" s="66" customFormat="1" x14ac:dyDescent="0.25">
      <c r="A79" s="65"/>
      <c r="F79" s="65"/>
      <c r="H79" s="65"/>
      <c r="V79" s="68"/>
      <c r="W79" s="65"/>
      <c r="AK79" s="68"/>
      <c r="AL79" s="65"/>
      <c r="AZ79" s="68"/>
      <c r="BA79" s="65"/>
      <c r="BO79" s="68"/>
      <c r="BP79" s="65"/>
      <c r="CD79" s="68"/>
      <c r="CE79" s="65"/>
      <c r="CS79" s="68"/>
      <c r="CT79" s="65"/>
      <c r="DH79" s="68"/>
      <c r="DI79" s="65"/>
      <c r="DX79" s="69"/>
      <c r="EX79" s="65"/>
      <c r="FX79" s="65"/>
      <c r="GX79" s="65"/>
      <c r="HX79" s="65"/>
      <c r="IX79" s="65"/>
      <c r="JC79" s="65"/>
      <c r="JG79" s="68"/>
      <c r="JH79" s="65"/>
      <c r="JI79" s="102"/>
      <c r="JJ79" s="102"/>
      <c r="JK79" s="102"/>
      <c r="JL79" s="102"/>
      <c r="JM79" s="102"/>
      <c r="JN79" s="102"/>
      <c r="JO79" s="102"/>
      <c r="JP79" s="102"/>
      <c r="JQ79" s="102"/>
      <c r="JR79" s="104"/>
      <c r="JS79" s="65"/>
      <c r="JT79" s="102"/>
      <c r="JU79" s="102"/>
      <c r="JV79" s="102"/>
      <c r="JW79" s="102"/>
      <c r="JX79" s="102"/>
      <c r="JY79" s="102"/>
      <c r="JZ79" s="102"/>
      <c r="KA79" s="102"/>
      <c r="KB79" s="68"/>
      <c r="KC79" s="65"/>
      <c r="KD79" s="65"/>
      <c r="KE79" s="102"/>
      <c r="KF79" s="102"/>
      <c r="KG79" s="102"/>
      <c r="KH79" s="68"/>
      <c r="KI79" s="65"/>
      <c r="KJ79" s="68"/>
      <c r="KK79" s="65"/>
      <c r="KO79" s="65"/>
      <c r="KR79" s="68"/>
      <c r="KU79" s="65"/>
      <c r="KV79" s="68"/>
      <c r="KY79" s="65"/>
      <c r="KZ79" s="68"/>
      <c r="LF79" s="65"/>
      <c r="LG79" s="102"/>
      <c r="LL79" s="65"/>
      <c r="LM79" s="102"/>
      <c r="LQ79" s="68"/>
      <c r="LR79" s="65"/>
      <c r="LS79" s="65"/>
    </row>
    <row r="80" spans="1:331" s="66" customFormat="1" x14ac:dyDescent="0.25">
      <c r="A80" s="65"/>
      <c r="F80" s="65"/>
      <c r="H80" s="65"/>
      <c r="V80" s="68"/>
      <c r="W80" s="65"/>
      <c r="AK80" s="68"/>
      <c r="AL80" s="65"/>
      <c r="AZ80" s="68"/>
      <c r="BA80" s="65"/>
      <c r="BO80" s="68"/>
      <c r="BP80" s="65"/>
      <c r="CD80" s="68"/>
      <c r="CE80" s="65"/>
      <c r="CS80" s="68"/>
      <c r="CT80" s="65"/>
      <c r="DH80" s="68"/>
      <c r="DI80" s="65"/>
      <c r="DX80" s="69"/>
      <c r="EX80" s="65"/>
      <c r="FX80" s="65"/>
      <c r="GX80" s="65"/>
      <c r="HX80" s="65"/>
      <c r="IX80" s="65"/>
      <c r="JC80" s="65"/>
      <c r="JG80" s="68"/>
      <c r="JH80" s="65"/>
      <c r="JI80" s="102"/>
      <c r="JJ80" s="102"/>
      <c r="JK80" s="102"/>
      <c r="JL80" s="102"/>
      <c r="JM80" s="102"/>
      <c r="JN80" s="102"/>
      <c r="JO80" s="102"/>
      <c r="JP80" s="102"/>
      <c r="JQ80" s="102"/>
      <c r="JR80" s="104"/>
      <c r="JS80" s="65"/>
      <c r="JT80" s="102"/>
      <c r="JU80" s="102"/>
      <c r="JV80" s="102"/>
      <c r="JW80" s="102"/>
      <c r="JX80" s="102"/>
      <c r="JY80" s="102"/>
      <c r="JZ80" s="102"/>
      <c r="KA80" s="102"/>
      <c r="KB80" s="68"/>
      <c r="KC80" s="65"/>
      <c r="KD80" s="65"/>
      <c r="KE80" s="102"/>
      <c r="KF80" s="102"/>
      <c r="KG80" s="102"/>
      <c r="KH80" s="68"/>
      <c r="KI80" s="65"/>
      <c r="KJ80" s="68"/>
      <c r="KK80" s="65"/>
      <c r="KO80" s="65"/>
      <c r="KR80" s="68"/>
      <c r="KU80" s="65"/>
      <c r="KV80" s="68"/>
      <c r="KY80" s="65"/>
      <c r="KZ80" s="68"/>
      <c r="LF80" s="65"/>
      <c r="LG80" s="102"/>
      <c r="LL80" s="65"/>
      <c r="LM80" s="102"/>
      <c r="LQ80" s="68"/>
      <c r="LR80" s="65"/>
      <c r="LS80" s="65"/>
    </row>
    <row r="81" spans="1:331" s="66" customFormat="1" x14ac:dyDescent="0.25">
      <c r="A81" s="65"/>
      <c r="F81" s="65"/>
      <c r="H81" s="65"/>
      <c r="V81" s="68"/>
      <c r="W81" s="65"/>
      <c r="AK81" s="68"/>
      <c r="AL81" s="65"/>
      <c r="AZ81" s="68"/>
      <c r="BA81" s="65"/>
      <c r="BO81" s="68"/>
      <c r="BP81" s="65"/>
      <c r="CD81" s="68"/>
      <c r="CE81" s="65"/>
      <c r="CS81" s="68"/>
      <c r="CT81" s="65"/>
      <c r="DH81" s="68"/>
      <c r="DI81" s="65"/>
      <c r="DX81" s="69"/>
      <c r="EX81" s="65"/>
      <c r="FX81" s="65"/>
      <c r="GX81" s="65"/>
      <c r="HX81" s="65"/>
      <c r="IX81" s="65"/>
      <c r="JC81" s="65"/>
      <c r="JG81" s="68"/>
      <c r="JH81" s="65"/>
      <c r="JI81" s="102"/>
      <c r="JJ81" s="102"/>
      <c r="JK81" s="102"/>
      <c r="JL81" s="102"/>
      <c r="JM81" s="102"/>
      <c r="JN81" s="102"/>
      <c r="JO81" s="102"/>
      <c r="JP81" s="102"/>
      <c r="JQ81" s="102"/>
      <c r="JR81" s="104"/>
      <c r="JS81" s="65"/>
      <c r="JT81" s="102"/>
      <c r="JU81" s="102"/>
      <c r="JV81" s="102"/>
      <c r="JW81" s="102"/>
      <c r="JX81" s="102"/>
      <c r="JY81" s="102"/>
      <c r="JZ81" s="102"/>
      <c r="KA81" s="102"/>
      <c r="KB81" s="68"/>
      <c r="KC81" s="65"/>
      <c r="KD81" s="65"/>
      <c r="KE81" s="102"/>
      <c r="KF81" s="102"/>
      <c r="KG81" s="102"/>
      <c r="KH81" s="68"/>
      <c r="KI81" s="65"/>
      <c r="KJ81" s="68"/>
      <c r="KK81" s="65"/>
      <c r="KO81" s="65"/>
      <c r="KR81" s="68"/>
      <c r="KU81" s="65"/>
      <c r="KV81" s="68"/>
      <c r="KY81" s="65"/>
      <c r="KZ81" s="68"/>
      <c r="LF81" s="65"/>
      <c r="LG81" s="102"/>
      <c r="LL81" s="65"/>
      <c r="LM81" s="102"/>
      <c r="LQ81" s="68"/>
      <c r="LR81" s="65"/>
      <c r="LS81" s="65"/>
    </row>
    <row r="82" spans="1:331" s="66" customFormat="1" x14ac:dyDescent="0.25">
      <c r="A82" s="65"/>
      <c r="F82" s="65"/>
      <c r="H82" s="65"/>
      <c r="V82" s="68"/>
      <c r="W82" s="65"/>
      <c r="AK82" s="68"/>
      <c r="AL82" s="65"/>
      <c r="AZ82" s="68"/>
      <c r="BA82" s="65"/>
      <c r="BO82" s="68"/>
      <c r="BP82" s="65"/>
      <c r="CD82" s="68"/>
      <c r="CE82" s="65"/>
      <c r="CS82" s="68"/>
      <c r="CT82" s="65"/>
      <c r="DH82" s="68"/>
      <c r="DI82" s="65"/>
      <c r="DX82" s="69"/>
      <c r="EX82" s="65"/>
      <c r="FX82" s="65"/>
      <c r="GX82" s="65"/>
      <c r="HX82" s="65"/>
      <c r="IX82" s="65"/>
      <c r="JC82" s="65"/>
      <c r="JG82" s="68"/>
      <c r="JH82" s="65"/>
      <c r="JI82" s="102"/>
      <c r="JJ82" s="102"/>
      <c r="JK82" s="102"/>
      <c r="JL82" s="102"/>
      <c r="JM82" s="102"/>
      <c r="JN82" s="102"/>
      <c r="JO82" s="102"/>
      <c r="JP82" s="102"/>
      <c r="JQ82" s="102"/>
      <c r="JR82" s="104"/>
      <c r="JS82" s="65"/>
      <c r="JT82" s="102"/>
      <c r="JU82" s="102"/>
      <c r="JV82" s="102"/>
      <c r="JW82" s="102"/>
      <c r="JX82" s="102"/>
      <c r="JY82" s="102"/>
      <c r="JZ82" s="102"/>
      <c r="KA82" s="102"/>
      <c r="KB82" s="68"/>
      <c r="KC82" s="65"/>
      <c r="KD82" s="65"/>
      <c r="KE82" s="102"/>
      <c r="KF82" s="102"/>
      <c r="KG82" s="102"/>
      <c r="KH82" s="68"/>
      <c r="KI82" s="65"/>
      <c r="KJ82" s="68"/>
      <c r="KK82" s="65"/>
      <c r="KO82" s="65"/>
      <c r="KR82" s="68"/>
      <c r="KU82" s="65"/>
      <c r="KV82" s="68"/>
      <c r="KY82" s="65"/>
      <c r="KZ82" s="68"/>
      <c r="LF82" s="65"/>
      <c r="LG82" s="102"/>
      <c r="LL82" s="65"/>
      <c r="LM82" s="102"/>
      <c r="LQ82" s="68"/>
      <c r="LR82" s="65"/>
      <c r="LS82" s="65"/>
    </row>
    <row r="83" spans="1:331" s="66" customFormat="1" x14ac:dyDescent="0.25">
      <c r="A83" s="65"/>
      <c r="F83" s="65"/>
      <c r="H83" s="65"/>
      <c r="V83" s="68"/>
      <c r="W83" s="65"/>
      <c r="AK83" s="68"/>
      <c r="AL83" s="65"/>
      <c r="AZ83" s="68"/>
      <c r="BA83" s="65"/>
      <c r="BO83" s="68"/>
      <c r="BP83" s="65"/>
      <c r="CD83" s="68"/>
      <c r="CE83" s="65"/>
      <c r="CS83" s="68"/>
      <c r="CT83" s="65"/>
      <c r="DH83" s="68"/>
      <c r="DI83" s="65"/>
      <c r="DX83" s="69"/>
      <c r="EX83" s="65"/>
      <c r="FX83" s="65"/>
      <c r="GX83" s="65"/>
      <c r="HX83" s="65"/>
      <c r="IX83" s="65"/>
      <c r="JC83" s="65"/>
      <c r="JG83" s="68"/>
      <c r="JH83" s="65"/>
      <c r="JI83" s="102"/>
      <c r="JJ83" s="102"/>
      <c r="JK83" s="102"/>
      <c r="JL83" s="102"/>
      <c r="JM83" s="102"/>
      <c r="JN83" s="102"/>
      <c r="JO83" s="102"/>
      <c r="JP83" s="102"/>
      <c r="JQ83" s="102"/>
      <c r="JR83" s="104"/>
      <c r="JS83" s="65"/>
      <c r="JT83" s="102"/>
      <c r="JU83" s="102"/>
      <c r="JV83" s="102"/>
      <c r="JW83" s="102"/>
      <c r="JX83" s="102"/>
      <c r="JY83" s="102"/>
      <c r="JZ83" s="102"/>
      <c r="KA83" s="102"/>
      <c r="KB83" s="68"/>
      <c r="KC83" s="65"/>
      <c r="KD83" s="65"/>
      <c r="KE83" s="102"/>
      <c r="KF83" s="102"/>
      <c r="KG83" s="102"/>
      <c r="KH83" s="68"/>
      <c r="KI83" s="65"/>
      <c r="KJ83" s="68"/>
      <c r="KK83" s="65"/>
      <c r="KO83" s="65"/>
      <c r="KR83" s="68"/>
      <c r="KU83" s="65"/>
      <c r="KV83" s="68"/>
      <c r="KY83" s="65"/>
      <c r="KZ83" s="68"/>
      <c r="LF83" s="65"/>
      <c r="LG83" s="102"/>
      <c r="LL83" s="65"/>
      <c r="LM83" s="102"/>
      <c r="LQ83" s="68"/>
      <c r="LR83" s="65"/>
      <c r="LS83" s="65"/>
    </row>
    <row r="84" spans="1:331" s="66" customFormat="1" x14ac:dyDescent="0.25">
      <c r="A84" s="65"/>
      <c r="F84" s="65"/>
      <c r="H84" s="65"/>
      <c r="V84" s="68"/>
      <c r="W84" s="65"/>
      <c r="AK84" s="68"/>
      <c r="AL84" s="65"/>
      <c r="AZ84" s="68"/>
      <c r="BA84" s="65"/>
      <c r="BO84" s="68"/>
      <c r="BP84" s="65"/>
      <c r="CD84" s="68"/>
      <c r="CE84" s="65"/>
      <c r="CS84" s="68"/>
      <c r="CT84" s="65"/>
      <c r="DH84" s="68"/>
      <c r="DI84" s="65"/>
      <c r="DX84" s="69"/>
      <c r="EX84" s="65"/>
      <c r="FX84" s="65"/>
      <c r="GX84" s="65"/>
      <c r="HX84" s="65"/>
      <c r="IX84" s="65"/>
      <c r="JC84" s="65"/>
      <c r="JG84" s="68"/>
      <c r="JH84" s="65"/>
      <c r="JI84" s="102"/>
      <c r="JJ84" s="102"/>
      <c r="JK84" s="102"/>
      <c r="JL84" s="102"/>
      <c r="JM84" s="102"/>
      <c r="JN84" s="102"/>
      <c r="JO84" s="102"/>
      <c r="JP84" s="102"/>
      <c r="JQ84" s="102"/>
      <c r="JR84" s="104"/>
      <c r="JS84" s="65"/>
      <c r="JT84" s="102"/>
      <c r="JU84" s="102"/>
      <c r="JV84" s="102"/>
      <c r="JW84" s="102"/>
      <c r="JX84" s="102"/>
      <c r="JY84" s="102"/>
      <c r="JZ84" s="102"/>
      <c r="KA84" s="102"/>
      <c r="KB84" s="68"/>
      <c r="KC84" s="65"/>
      <c r="KD84" s="65"/>
      <c r="KE84" s="102"/>
      <c r="KF84" s="102"/>
      <c r="KG84" s="102"/>
      <c r="KH84" s="68"/>
      <c r="KI84" s="65"/>
      <c r="KJ84" s="68"/>
      <c r="KK84" s="65"/>
      <c r="KO84" s="65"/>
      <c r="KR84" s="68"/>
      <c r="KU84" s="65"/>
      <c r="KV84" s="68"/>
      <c r="KY84" s="65"/>
      <c r="KZ84" s="68"/>
      <c r="LF84" s="65"/>
      <c r="LG84" s="102"/>
      <c r="LL84" s="65"/>
      <c r="LM84" s="102"/>
      <c r="LQ84" s="68"/>
      <c r="LR84" s="65"/>
      <c r="LS84" s="65"/>
    </row>
    <row r="85" spans="1:331" s="66" customFormat="1" x14ac:dyDescent="0.25">
      <c r="A85" s="65"/>
      <c r="F85" s="65"/>
      <c r="H85" s="65"/>
      <c r="V85" s="68"/>
      <c r="W85" s="65"/>
      <c r="AK85" s="68"/>
      <c r="AL85" s="65"/>
      <c r="AZ85" s="68"/>
      <c r="BA85" s="65"/>
      <c r="BO85" s="68"/>
      <c r="BP85" s="65"/>
      <c r="CD85" s="68"/>
      <c r="CE85" s="65"/>
      <c r="CS85" s="68"/>
      <c r="CT85" s="65"/>
      <c r="DH85" s="68"/>
      <c r="DI85" s="65"/>
      <c r="DX85" s="69"/>
      <c r="EX85" s="65"/>
      <c r="FX85" s="65"/>
      <c r="GX85" s="65"/>
      <c r="HX85" s="65"/>
      <c r="IX85" s="65"/>
      <c r="JC85" s="65"/>
      <c r="JG85" s="68"/>
      <c r="JH85" s="65"/>
      <c r="JI85" s="102"/>
      <c r="JJ85" s="102"/>
      <c r="JK85" s="102"/>
      <c r="JL85" s="102"/>
      <c r="JM85" s="102"/>
      <c r="JN85" s="102"/>
      <c r="JO85" s="102"/>
      <c r="JP85" s="102"/>
      <c r="JQ85" s="102"/>
      <c r="JR85" s="104"/>
      <c r="JS85" s="65"/>
      <c r="JT85" s="102"/>
      <c r="JU85" s="102"/>
      <c r="JV85" s="102"/>
      <c r="JW85" s="102"/>
      <c r="JX85" s="102"/>
      <c r="JY85" s="102"/>
      <c r="JZ85" s="102"/>
      <c r="KA85" s="102"/>
      <c r="KB85" s="68"/>
      <c r="KC85" s="65"/>
      <c r="KD85" s="65"/>
      <c r="KE85" s="102"/>
      <c r="KF85" s="102"/>
      <c r="KG85" s="102"/>
      <c r="KH85" s="68"/>
      <c r="KI85" s="65"/>
      <c r="KJ85" s="68"/>
      <c r="KK85" s="65"/>
      <c r="KO85" s="65"/>
      <c r="KR85" s="68"/>
      <c r="KU85" s="65"/>
      <c r="KV85" s="68"/>
      <c r="KY85" s="65"/>
      <c r="KZ85" s="68"/>
      <c r="LF85" s="65"/>
      <c r="LG85" s="102"/>
      <c r="LL85" s="65"/>
      <c r="LM85" s="102"/>
      <c r="LQ85" s="68"/>
      <c r="LR85" s="65"/>
      <c r="LS85" s="65"/>
    </row>
    <row r="86" spans="1:331" s="66" customFormat="1" x14ac:dyDescent="0.25">
      <c r="A86" s="65"/>
      <c r="F86" s="65"/>
      <c r="H86" s="65"/>
      <c r="V86" s="68"/>
      <c r="W86" s="65"/>
      <c r="AK86" s="68"/>
      <c r="AL86" s="65"/>
      <c r="AZ86" s="68"/>
      <c r="BA86" s="65"/>
      <c r="BO86" s="68"/>
      <c r="BP86" s="65"/>
      <c r="CD86" s="68"/>
      <c r="CE86" s="65"/>
      <c r="CS86" s="68"/>
      <c r="CT86" s="65"/>
      <c r="DH86" s="68"/>
      <c r="DI86" s="65"/>
      <c r="DX86" s="69"/>
      <c r="EX86" s="65"/>
      <c r="FX86" s="65"/>
      <c r="GX86" s="65"/>
      <c r="HX86" s="65"/>
      <c r="IX86" s="65"/>
      <c r="JC86" s="65"/>
      <c r="JG86" s="68"/>
      <c r="JH86" s="65"/>
      <c r="JI86" s="102"/>
      <c r="JJ86" s="102"/>
      <c r="JK86" s="102"/>
      <c r="JL86" s="102"/>
      <c r="JM86" s="102"/>
      <c r="JN86" s="102"/>
      <c r="JO86" s="102"/>
      <c r="JP86" s="102"/>
      <c r="JQ86" s="102"/>
      <c r="JR86" s="104"/>
      <c r="JS86" s="65"/>
      <c r="JT86" s="102"/>
      <c r="JU86" s="102"/>
      <c r="JV86" s="102"/>
      <c r="JW86" s="102"/>
      <c r="JX86" s="102"/>
      <c r="JY86" s="102"/>
      <c r="JZ86" s="102"/>
      <c r="KA86" s="102"/>
      <c r="KB86" s="68"/>
      <c r="KC86" s="65"/>
      <c r="KD86" s="65"/>
      <c r="KE86" s="102"/>
      <c r="KF86" s="102"/>
      <c r="KG86" s="102"/>
      <c r="KH86" s="68"/>
      <c r="KI86" s="65"/>
      <c r="KJ86" s="68"/>
      <c r="KK86" s="65"/>
      <c r="KO86" s="65"/>
      <c r="KR86" s="68"/>
      <c r="KU86" s="65"/>
      <c r="KV86" s="68"/>
      <c r="KY86" s="65"/>
      <c r="KZ86" s="68"/>
      <c r="LF86" s="65"/>
      <c r="LG86" s="102"/>
      <c r="LL86" s="65"/>
      <c r="LM86" s="102"/>
      <c r="LQ86" s="68"/>
      <c r="LR86" s="65"/>
      <c r="LS86" s="65"/>
    </row>
    <row r="87" spans="1:331" s="66" customFormat="1" x14ac:dyDescent="0.25">
      <c r="A87" s="65"/>
      <c r="F87" s="65"/>
      <c r="H87" s="65"/>
      <c r="V87" s="68"/>
      <c r="W87" s="65"/>
      <c r="AK87" s="68"/>
      <c r="AL87" s="65"/>
      <c r="AZ87" s="68"/>
      <c r="BA87" s="65"/>
      <c r="BO87" s="68"/>
      <c r="BP87" s="65"/>
      <c r="CD87" s="68"/>
      <c r="CE87" s="65"/>
      <c r="CS87" s="68"/>
      <c r="CT87" s="65"/>
      <c r="DH87" s="68"/>
      <c r="DI87" s="65"/>
      <c r="DX87" s="69"/>
      <c r="EX87" s="65"/>
      <c r="FX87" s="65"/>
      <c r="GX87" s="65"/>
      <c r="HX87" s="65"/>
      <c r="IX87" s="65"/>
      <c r="JC87" s="65"/>
      <c r="JG87" s="68"/>
      <c r="JH87" s="65"/>
      <c r="JI87" s="102"/>
      <c r="JJ87" s="102"/>
      <c r="JK87" s="102"/>
      <c r="JL87" s="102"/>
      <c r="JM87" s="102"/>
      <c r="JN87" s="102"/>
      <c r="JO87" s="102"/>
      <c r="JP87" s="102"/>
      <c r="JQ87" s="102"/>
      <c r="JR87" s="104"/>
      <c r="JS87" s="65"/>
      <c r="JT87" s="102"/>
      <c r="JU87" s="102"/>
      <c r="JV87" s="102"/>
      <c r="JW87" s="102"/>
      <c r="JX87" s="102"/>
      <c r="JY87" s="102"/>
      <c r="JZ87" s="102"/>
      <c r="KA87" s="102"/>
      <c r="KB87" s="68"/>
      <c r="KC87" s="65"/>
      <c r="KD87" s="65"/>
      <c r="KE87" s="102"/>
      <c r="KF87" s="102"/>
      <c r="KG87" s="102"/>
      <c r="KH87" s="68"/>
      <c r="KI87" s="65"/>
      <c r="KJ87" s="68"/>
      <c r="KK87" s="65"/>
      <c r="KO87" s="65"/>
      <c r="KR87" s="68"/>
      <c r="KU87" s="65"/>
      <c r="KV87" s="68"/>
      <c r="KY87" s="65"/>
      <c r="KZ87" s="68"/>
      <c r="LF87" s="65"/>
      <c r="LG87" s="102"/>
      <c r="LL87" s="65"/>
      <c r="LM87" s="102"/>
      <c r="LQ87" s="68"/>
      <c r="LR87" s="65"/>
      <c r="LS87" s="65"/>
    </row>
    <row r="88" spans="1:331" s="66" customFormat="1" x14ac:dyDescent="0.25">
      <c r="A88" s="65"/>
      <c r="F88" s="65"/>
      <c r="H88" s="65"/>
      <c r="V88" s="68"/>
      <c r="W88" s="65"/>
      <c r="AK88" s="68"/>
      <c r="AL88" s="65"/>
      <c r="AZ88" s="68"/>
      <c r="BA88" s="65"/>
      <c r="BO88" s="68"/>
      <c r="BP88" s="65"/>
      <c r="CD88" s="68"/>
      <c r="CE88" s="65"/>
      <c r="CS88" s="68"/>
      <c r="CT88" s="65"/>
      <c r="DH88" s="68"/>
      <c r="DI88" s="65"/>
      <c r="DX88" s="69"/>
      <c r="EX88" s="65"/>
      <c r="FX88" s="65"/>
      <c r="GX88" s="65"/>
      <c r="HX88" s="65"/>
      <c r="IX88" s="65"/>
      <c r="JC88" s="65"/>
      <c r="JG88" s="68"/>
      <c r="JH88" s="65"/>
      <c r="JI88" s="102"/>
      <c r="JJ88" s="102"/>
      <c r="JK88" s="102"/>
      <c r="JL88" s="102"/>
      <c r="JM88" s="102"/>
      <c r="JN88" s="102"/>
      <c r="JO88" s="102"/>
      <c r="JP88" s="102"/>
      <c r="JQ88" s="102"/>
      <c r="JR88" s="104"/>
      <c r="JS88" s="65"/>
      <c r="JT88" s="102"/>
      <c r="JU88" s="102"/>
      <c r="JV88" s="102"/>
      <c r="JW88" s="102"/>
      <c r="JX88" s="102"/>
      <c r="JY88" s="102"/>
      <c r="JZ88" s="102"/>
      <c r="KA88" s="102"/>
      <c r="KB88" s="68"/>
      <c r="KC88" s="65"/>
      <c r="KD88" s="65"/>
      <c r="KE88" s="102"/>
      <c r="KF88" s="102"/>
      <c r="KG88" s="102"/>
      <c r="KH88" s="68"/>
      <c r="KI88" s="65"/>
      <c r="KJ88" s="68"/>
      <c r="KK88" s="65"/>
      <c r="KO88" s="65"/>
      <c r="KR88" s="68"/>
      <c r="KU88" s="65"/>
      <c r="KV88" s="68"/>
      <c r="KY88" s="65"/>
      <c r="KZ88" s="68"/>
      <c r="LF88" s="65"/>
      <c r="LG88" s="102"/>
      <c r="LL88" s="65"/>
      <c r="LM88" s="102"/>
      <c r="LQ88" s="68"/>
      <c r="LR88" s="65"/>
      <c r="LS88" s="65"/>
    </row>
    <row r="89" spans="1:331" s="66" customFormat="1" x14ac:dyDescent="0.25">
      <c r="A89" s="65"/>
      <c r="F89" s="65"/>
      <c r="H89" s="65"/>
      <c r="V89" s="68"/>
      <c r="W89" s="65"/>
      <c r="AK89" s="68"/>
      <c r="AL89" s="65"/>
      <c r="AZ89" s="68"/>
      <c r="BA89" s="65"/>
      <c r="BO89" s="68"/>
      <c r="BP89" s="65"/>
      <c r="CD89" s="68"/>
      <c r="CE89" s="65"/>
      <c r="CS89" s="68"/>
      <c r="CT89" s="65"/>
      <c r="DH89" s="68"/>
      <c r="DI89" s="65"/>
      <c r="DX89" s="69"/>
      <c r="EX89" s="65"/>
      <c r="FX89" s="65"/>
      <c r="GX89" s="65"/>
      <c r="HX89" s="65"/>
      <c r="IX89" s="65"/>
      <c r="JC89" s="65"/>
      <c r="JG89" s="68"/>
      <c r="JH89" s="65"/>
      <c r="JI89" s="102"/>
      <c r="JJ89" s="102"/>
      <c r="JK89" s="102"/>
      <c r="JL89" s="102"/>
      <c r="JM89" s="102"/>
      <c r="JN89" s="102"/>
      <c r="JO89" s="102"/>
      <c r="JP89" s="102"/>
      <c r="JQ89" s="102"/>
      <c r="JR89" s="104"/>
      <c r="JS89" s="65"/>
      <c r="JT89" s="102"/>
      <c r="JU89" s="102"/>
      <c r="JV89" s="102"/>
      <c r="JW89" s="102"/>
      <c r="JX89" s="102"/>
      <c r="JY89" s="102"/>
      <c r="JZ89" s="102"/>
      <c r="KA89" s="102"/>
      <c r="KB89" s="68"/>
      <c r="KC89" s="65"/>
      <c r="KD89" s="65"/>
      <c r="KE89" s="102"/>
      <c r="KF89" s="102"/>
      <c r="KG89" s="102"/>
      <c r="KH89" s="68"/>
      <c r="KI89" s="65"/>
      <c r="KJ89" s="68"/>
      <c r="KK89" s="65"/>
      <c r="KO89" s="65"/>
      <c r="KR89" s="68"/>
      <c r="KU89" s="65"/>
      <c r="KV89" s="68"/>
      <c r="KY89" s="65"/>
      <c r="KZ89" s="68"/>
      <c r="LF89" s="65"/>
      <c r="LG89" s="102"/>
      <c r="LL89" s="65"/>
      <c r="LM89" s="102"/>
      <c r="LQ89" s="68"/>
      <c r="LR89" s="65"/>
      <c r="LS89" s="65"/>
    </row>
    <row r="90" spans="1:331" s="66" customFormat="1" x14ac:dyDescent="0.25">
      <c r="A90" s="65"/>
      <c r="F90" s="65"/>
      <c r="H90" s="65"/>
      <c r="V90" s="68"/>
      <c r="W90" s="65"/>
      <c r="AK90" s="68"/>
      <c r="AL90" s="65"/>
      <c r="AZ90" s="68"/>
      <c r="BA90" s="65"/>
      <c r="BO90" s="68"/>
      <c r="BP90" s="65"/>
      <c r="CD90" s="68"/>
      <c r="CE90" s="65"/>
      <c r="CS90" s="68"/>
      <c r="CT90" s="65"/>
      <c r="DH90" s="68"/>
      <c r="DI90" s="65"/>
      <c r="DX90" s="69"/>
      <c r="EX90" s="65"/>
      <c r="FX90" s="65"/>
      <c r="GX90" s="65"/>
      <c r="HX90" s="65"/>
      <c r="IX90" s="65"/>
      <c r="JC90" s="65"/>
      <c r="JG90" s="68"/>
      <c r="JH90" s="65"/>
      <c r="JI90" s="102"/>
      <c r="JJ90" s="102"/>
      <c r="JK90" s="102"/>
      <c r="JL90" s="102"/>
      <c r="JM90" s="102"/>
      <c r="JN90" s="102"/>
      <c r="JO90" s="102"/>
      <c r="JP90" s="102"/>
      <c r="JQ90" s="102"/>
      <c r="JR90" s="104"/>
      <c r="JS90" s="65"/>
      <c r="JT90" s="102"/>
      <c r="JU90" s="102"/>
      <c r="JV90" s="102"/>
      <c r="JW90" s="102"/>
      <c r="JX90" s="102"/>
      <c r="JY90" s="102"/>
      <c r="JZ90" s="102"/>
      <c r="KA90" s="102"/>
      <c r="KB90" s="68"/>
      <c r="KC90" s="65"/>
      <c r="KD90" s="65"/>
      <c r="KE90" s="102"/>
      <c r="KF90" s="102"/>
      <c r="KG90" s="102"/>
      <c r="KH90" s="68"/>
      <c r="KI90" s="65"/>
      <c r="KJ90" s="68"/>
      <c r="KK90" s="65"/>
      <c r="KO90" s="65"/>
      <c r="KR90" s="68"/>
      <c r="KU90" s="65"/>
      <c r="KV90" s="68"/>
      <c r="KY90" s="65"/>
      <c r="KZ90" s="68"/>
      <c r="LF90" s="65"/>
      <c r="LG90" s="102"/>
      <c r="LL90" s="65"/>
      <c r="LM90" s="102"/>
      <c r="LQ90" s="68"/>
      <c r="LR90" s="65"/>
      <c r="LS90" s="65"/>
    </row>
    <row r="91" spans="1:331" s="66" customFormat="1" x14ac:dyDescent="0.25">
      <c r="A91" s="65"/>
      <c r="F91" s="65"/>
      <c r="H91" s="65"/>
      <c r="V91" s="68"/>
      <c r="W91" s="65"/>
      <c r="AK91" s="68"/>
      <c r="AL91" s="65"/>
      <c r="AZ91" s="68"/>
      <c r="BA91" s="65"/>
      <c r="BO91" s="68"/>
      <c r="BP91" s="65"/>
      <c r="CD91" s="68"/>
      <c r="CE91" s="65"/>
      <c r="CS91" s="68"/>
      <c r="CT91" s="65"/>
      <c r="DH91" s="68"/>
      <c r="DI91" s="65"/>
      <c r="DX91" s="69"/>
      <c r="EX91" s="65"/>
      <c r="FX91" s="65"/>
      <c r="GX91" s="65"/>
      <c r="HX91" s="65"/>
      <c r="IX91" s="65"/>
      <c r="JC91" s="65"/>
      <c r="JG91" s="68"/>
      <c r="JH91" s="65"/>
      <c r="JI91" s="102"/>
      <c r="JJ91" s="102"/>
      <c r="JK91" s="102"/>
      <c r="JL91" s="102"/>
      <c r="JM91" s="102"/>
      <c r="JN91" s="102"/>
      <c r="JO91" s="102"/>
      <c r="JP91" s="102"/>
      <c r="JQ91" s="102"/>
      <c r="JR91" s="104"/>
      <c r="JS91" s="65"/>
      <c r="JT91" s="102"/>
      <c r="JU91" s="102"/>
      <c r="JV91" s="102"/>
      <c r="JW91" s="102"/>
      <c r="JX91" s="102"/>
      <c r="JY91" s="102"/>
      <c r="JZ91" s="102"/>
      <c r="KA91" s="102"/>
      <c r="KB91" s="68"/>
      <c r="KC91" s="65"/>
      <c r="KD91" s="65"/>
      <c r="KE91" s="102"/>
      <c r="KF91" s="102"/>
      <c r="KG91" s="102"/>
      <c r="KH91" s="68"/>
      <c r="KI91" s="65"/>
      <c r="KJ91" s="68"/>
      <c r="KK91" s="65"/>
      <c r="KO91" s="65"/>
      <c r="KR91" s="68"/>
      <c r="KU91" s="65"/>
      <c r="KV91" s="68"/>
      <c r="KY91" s="65"/>
      <c r="KZ91" s="68"/>
      <c r="LF91" s="65"/>
      <c r="LG91" s="102"/>
      <c r="LL91" s="65"/>
      <c r="LM91" s="102"/>
      <c r="LQ91" s="68"/>
      <c r="LR91" s="65"/>
      <c r="LS91" s="65"/>
    </row>
    <row r="92" spans="1:331" s="66" customFormat="1" x14ac:dyDescent="0.25">
      <c r="A92" s="65"/>
      <c r="F92" s="65"/>
      <c r="H92" s="65"/>
      <c r="V92" s="68"/>
      <c r="W92" s="65"/>
      <c r="AK92" s="68"/>
      <c r="AL92" s="65"/>
      <c r="AZ92" s="68"/>
      <c r="BA92" s="65"/>
      <c r="BO92" s="68"/>
      <c r="BP92" s="65"/>
      <c r="CD92" s="68"/>
      <c r="CE92" s="65"/>
      <c r="CS92" s="68"/>
      <c r="CT92" s="65"/>
      <c r="DH92" s="68"/>
      <c r="DI92" s="65"/>
      <c r="DX92" s="69"/>
      <c r="EX92" s="65"/>
      <c r="FX92" s="65"/>
      <c r="GX92" s="65"/>
      <c r="HX92" s="65"/>
      <c r="IX92" s="65"/>
      <c r="JC92" s="65"/>
      <c r="JG92" s="68"/>
      <c r="JH92" s="65"/>
      <c r="JI92" s="102"/>
      <c r="JJ92" s="102"/>
      <c r="JK92" s="102"/>
      <c r="JL92" s="102"/>
      <c r="JM92" s="102"/>
      <c r="JN92" s="102"/>
      <c r="JO92" s="102"/>
      <c r="JP92" s="102"/>
      <c r="JQ92" s="102"/>
      <c r="JR92" s="104"/>
      <c r="JS92" s="65"/>
      <c r="JT92" s="102"/>
      <c r="JU92" s="102"/>
      <c r="JV92" s="102"/>
      <c r="JW92" s="102"/>
      <c r="JX92" s="102"/>
      <c r="JY92" s="102"/>
      <c r="JZ92" s="102"/>
      <c r="KA92" s="102"/>
      <c r="KB92" s="68"/>
      <c r="KC92" s="65"/>
      <c r="KD92" s="65"/>
      <c r="KE92" s="102"/>
      <c r="KF92" s="102"/>
      <c r="KG92" s="102"/>
      <c r="KH92" s="68"/>
      <c r="KI92" s="65"/>
      <c r="KJ92" s="68"/>
      <c r="KK92" s="65"/>
      <c r="KO92" s="65"/>
      <c r="KR92" s="68"/>
      <c r="KU92" s="65"/>
      <c r="KV92" s="68"/>
      <c r="KY92" s="65"/>
      <c r="KZ92" s="68"/>
      <c r="LF92" s="65"/>
      <c r="LG92" s="102"/>
      <c r="LL92" s="65"/>
      <c r="LM92" s="102"/>
      <c r="LQ92" s="68"/>
      <c r="LR92" s="65"/>
      <c r="LS92" s="65"/>
    </row>
    <row r="93" spans="1:331" s="66" customFormat="1" x14ac:dyDescent="0.25">
      <c r="A93" s="65"/>
      <c r="F93" s="65"/>
      <c r="H93" s="65"/>
      <c r="V93" s="68"/>
      <c r="W93" s="65"/>
      <c r="AK93" s="68"/>
      <c r="AL93" s="65"/>
      <c r="AZ93" s="68"/>
      <c r="BA93" s="65"/>
      <c r="BO93" s="68"/>
      <c r="BP93" s="65"/>
      <c r="CD93" s="68"/>
      <c r="CE93" s="65"/>
      <c r="CS93" s="68"/>
      <c r="CT93" s="65"/>
      <c r="DH93" s="68"/>
      <c r="DI93" s="65"/>
      <c r="DX93" s="69"/>
      <c r="EX93" s="65"/>
      <c r="FX93" s="65"/>
      <c r="GX93" s="65"/>
      <c r="HX93" s="65"/>
      <c r="IX93" s="65"/>
      <c r="JC93" s="65"/>
      <c r="JG93" s="68"/>
      <c r="JH93" s="65"/>
      <c r="JI93" s="102"/>
      <c r="JJ93" s="102"/>
      <c r="JK93" s="102"/>
      <c r="JL93" s="102"/>
      <c r="JM93" s="102"/>
      <c r="JN93" s="102"/>
      <c r="JO93" s="102"/>
      <c r="JP93" s="102"/>
      <c r="JQ93" s="102"/>
      <c r="JR93" s="104"/>
      <c r="JS93" s="65"/>
      <c r="JT93" s="102"/>
      <c r="JU93" s="102"/>
      <c r="JV93" s="102"/>
      <c r="JW93" s="102"/>
      <c r="JX93" s="102"/>
      <c r="JY93" s="102"/>
      <c r="JZ93" s="102"/>
      <c r="KA93" s="102"/>
      <c r="KB93" s="68"/>
      <c r="KC93" s="65"/>
      <c r="KD93" s="65"/>
      <c r="KE93" s="102"/>
      <c r="KF93" s="102"/>
      <c r="KG93" s="102"/>
      <c r="KH93" s="68"/>
      <c r="KI93" s="65"/>
      <c r="KJ93" s="68"/>
      <c r="KK93" s="65"/>
      <c r="KO93" s="65"/>
      <c r="KR93" s="68"/>
      <c r="KU93" s="65"/>
      <c r="KV93" s="68"/>
      <c r="KY93" s="65"/>
      <c r="KZ93" s="68"/>
      <c r="LF93" s="65"/>
      <c r="LG93" s="102"/>
      <c r="LL93" s="65"/>
      <c r="LM93" s="102"/>
      <c r="LQ93" s="68"/>
      <c r="LR93" s="65"/>
      <c r="LS93" s="65"/>
    </row>
    <row r="94" spans="1:331" s="66" customFormat="1" x14ac:dyDescent="0.25">
      <c r="A94" s="65"/>
      <c r="F94" s="65"/>
      <c r="H94" s="65"/>
      <c r="V94" s="68"/>
      <c r="W94" s="65"/>
      <c r="AK94" s="68"/>
      <c r="AL94" s="65"/>
      <c r="AZ94" s="68"/>
      <c r="BA94" s="65"/>
      <c r="BO94" s="68"/>
      <c r="BP94" s="65"/>
      <c r="CD94" s="68"/>
      <c r="CE94" s="65"/>
      <c r="CS94" s="68"/>
      <c r="CT94" s="65"/>
      <c r="DH94" s="68"/>
      <c r="DI94" s="65"/>
      <c r="DX94" s="69"/>
      <c r="EX94" s="65"/>
      <c r="FX94" s="65"/>
      <c r="GX94" s="65"/>
      <c r="HX94" s="65"/>
      <c r="IX94" s="65"/>
      <c r="JC94" s="65"/>
      <c r="JG94" s="68"/>
      <c r="JH94" s="65"/>
      <c r="JI94" s="102"/>
      <c r="JJ94" s="102"/>
      <c r="JK94" s="102"/>
      <c r="JL94" s="102"/>
      <c r="JM94" s="102"/>
      <c r="JN94" s="102"/>
      <c r="JO94" s="102"/>
      <c r="JP94" s="102"/>
      <c r="JQ94" s="102"/>
      <c r="JR94" s="104"/>
      <c r="JS94" s="65"/>
      <c r="JT94" s="102"/>
      <c r="JU94" s="102"/>
      <c r="JV94" s="102"/>
      <c r="JW94" s="102"/>
      <c r="JX94" s="102"/>
      <c r="JY94" s="102"/>
      <c r="JZ94" s="102"/>
      <c r="KA94" s="102"/>
      <c r="KB94" s="68"/>
      <c r="KC94" s="65"/>
      <c r="KD94" s="65"/>
      <c r="KE94" s="102"/>
      <c r="KF94" s="102"/>
      <c r="KG94" s="102"/>
      <c r="KH94" s="68"/>
      <c r="KI94" s="65"/>
      <c r="KJ94" s="68"/>
      <c r="KK94" s="65"/>
      <c r="KO94" s="65"/>
      <c r="KR94" s="68"/>
      <c r="KU94" s="65"/>
      <c r="KV94" s="68"/>
      <c r="KY94" s="65"/>
      <c r="KZ94" s="68"/>
      <c r="LF94" s="65"/>
      <c r="LG94" s="102"/>
      <c r="LL94" s="65"/>
      <c r="LM94" s="102"/>
      <c r="LQ94" s="68"/>
      <c r="LR94" s="65"/>
      <c r="LS94" s="65"/>
    </row>
    <row r="95" spans="1:331" s="66" customFormat="1" x14ac:dyDescent="0.25">
      <c r="A95" s="65"/>
      <c r="F95" s="65"/>
      <c r="H95" s="65"/>
      <c r="V95" s="68"/>
      <c r="W95" s="65"/>
      <c r="AK95" s="68"/>
      <c r="AL95" s="65"/>
      <c r="AZ95" s="68"/>
      <c r="BA95" s="65"/>
      <c r="BO95" s="68"/>
      <c r="BP95" s="65"/>
      <c r="CD95" s="68"/>
      <c r="CE95" s="65"/>
      <c r="CS95" s="68"/>
      <c r="CT95" s="65"/>
      <c r="DH95" s="68"/>
      <c r="DI95" s="65"/>
      <c r="DX95" s="69"/>
      <c r="EX95" s="65"/>
      <c r="FX95" s="65"/>
      <c r="GX95" s="65"/>
      <c r="HX95" s="65"/>
      <c r="IX95" s="65"/>
      <c r="JC95" s="65"/>
      <c r="JG95" s="68"/>
      <c r="JH95" s="65"/>
      <c r="JI95" s="102"/>
      <c r="JJ95" s="102"/>
      <c r="JK95" s="102"/>
      <c r="JL95" s="102"/>
      <c r="JM95" s="102"/>
      <c r="JN95" s="102"/>
      <c r="JO95" s="102"/>
      <c r="JP95" s="102"/>
      <c r="JQ95" s="102"/>
      <c r="JR95" s="104"/>
      <c r="JS95" s="65"/>
      <c r="JT95" s="102"/>
      <c r="JU95" s="102"/>
      <c r="JV95" s="102"/>
      <c r="JW95" s="102"/>
      <c r="JX95" s="102"/>
      <c r="JY95" s="102"/>
      <c r="JZ95" s="102"/>
      <c r="KA95" s="102"/>
      <c r="KB95" s="68"/>
      <c r="KC95" s="65"/>
      <c r="KD95" s="65"/>
      <c r="KE95" s="102"/>
      <c r="KF95" s="102"/>
      <c r="KG95" s="102"/>
      <c r="KH95" s="68"/>
      <c r="KI95" s="65"/>
      <c r="KJ95" s="68"/>
      <c r="KK95" s="65"/>
      <c r="KO95" s="65"/>
      <c r="KR95" s="68"/>
      <c r="KU95" s="65"/>
      <c r="KV95" s="68"/>
      <c r="KY95" s="65"/>
      <c r="KZ95" s="68"/>
      <c r="LF95" s="65"/>
      <c r="LG95" s="102"/>
      <c r="LL95" s="65"/>
      <c r="LM95" s="102"/>
      <c r="LQ95" s="68"/>
      <c r="LR95" s="65"/>
      <c r="LS95" s="65"/>
    </row>
    <row r="96" spans="1:331" s="66" customFormat="1" x14ac:dyDescent="0.25">
      <c r="A96" s="65"/>
      <c r="F96" s="65"/>
      <c r="H96" s="65"/>
      <c r="V96" s="68"/>
      <c r="W96" s="65"/>
      <c r="AK96" s="68"/>
      <c r="AL96" s="65"/>
      <c r="AZ96" s="68"/>
      <c r="BA96" s="65"/>
      <c r="BO96" s="68"/>
      <c r="BP96" s="65"/>
      <c r="CD96" s="68"/>
      <c r="CE96" s="65"/>
      <c r="CS96" s="68"/>
      <c r="CT96" s="65"/>
      <c r="DH96" s="68"/>
      <c r="DI96" s="65"/>
      <c r="DX96" s="69"/>
      <c r="EX96" s="65"/>
      <c r="FX96" s="65"/>
      <c r="GX96" s="65"/>
      <c r="HX96" s="65"/>
      <c r="IX96" s="65"/>
      <c r="JC96" s="65"/>
      <c r="JG96" s="68"/>
      <c r="JH96" s="65"/>
      <c r="JI96" s="102"/>
      <c r="JJ96" s="102"/>
      <c r="JK96" s="102"/>
      <c r="JL96" s="102"/>
      <c r="JM96" s="102"/>
      <c r="JN96" s="102"/>
      <c r="JO96" s="102"/>
      <c r="JP96" s="102"/>
      <c r="JQ96" s="102"/>
      <c r="JR96" s="104"/>
      <c r="JS96" s="65"/>
      <c r="JT96" s="102"/>
      <c r="JU96" s="102"/>
      <c r="JV96" s="102"/>
      <c r="JW96" s="102"/>
      <c r="JX96" s="102"/>
      <c r="JY96" s="102"/>
      <c r="JZ96" s="102"/>
      <c r="KA96" s="102"/>
      <c r="KB96" s="68"/>
      <c r="KC96" s="65"/>
      <c r="KD96" s="65"/>
      <c r="KE96" s="102"/>
      <c r="KF96" s="102"/>
      <c r="KG96" s="102"/>
      <c r="KH96" s="68"/>
      <c r="KI96" s="65"/>
      <c r="KJ96" s="68"/>
      <c r="KK96" s="65"/>
      <c r="KO96" s="65"/>
      <c r="KR96" s="68"/>
      <c r="KU96" s="65"/>
      <c r="KV96" s="68"/>
      <c r="KY96" s="65"/>
      <c r="KZ96" s="68"/>
      <c r="LF96" s="65"/>
      <c r="LG96" s="102"/>
      <c r="LL96" s="65"/>
      <c r="LM96" s="102"/>
      <c r="LQ96" s="68"/>
      <c r="LR96" s="65"/>
      <c r="LS96" s="65"/>
    </row>
    <row r="97" spans="1:331" s="66" customFormat="1" x14ac:dyDescent="0.25">
      <c r="A97" s="65"/>
      <c r="F97" s="65"/>
      <c r="H97" s="65"/>
      <c r="V97" s="68"/>
      <c r="W97" s="65"/>
      <c r="AK97" s="68"/>
      <c r="AL97" s="65"/>
      <c r="AZ97" s="68"/>
      <c r="BA97" s="65"/>
      <c r="BO97" s="68"/>
      <c r="BP97" s="65"/>
      <c r="CD97" s="68"/>
      <c r="CE97" s="65"/>
      <c r="CS97" s="68"/>
      <c r="CT97" s="65"/>
      <c r="DH97" s="68"/>
      <c r="DI97" s="65"/>
      <c r="DX97" s="69"/>
      <c r="EX97" s="65"/>
      <c r="FX97" s="65"/>
      <c r="GX97" s="65"/>
      <c r="HX97" s="65"/>
      <c r="IX97" s="65"/>
      <c r="JC97" s="65"/>
      <c r="JG97" s="68"/>
      <c r="JH97" s="65"/>
      <c r="JI97" s="102"/>
      <c r="JJ97" s="102"/>
      <c r="JK97" s="102"/>
      <c r="JL97" s="102"/>
      <c r="JM97" s="102"/>
      <c r="JN97" s="102"/>
      <c r="JO97" s="102"/>
      <c r="JP97" s="102"/>
      <c r="JQ97" s="102"/>
      <c r="JR97" s="104"/>
      <c r="JS97" s="65"/>
      <c r="JT97" s="102"/>
      <c r="JU97" s="102"/>
      <c r="JV97" s="102"/>
      <c r="JW97" s="102"/>
      <c r="JX97" s="102"/>
      <c r="JY97" s="102"/>
      <c r="JZ97" s="102"/>
      <c r="KA97" s="102"/>
      <c r="KB97" s="68"/>
      <c r="KC97" s="65"/>
      <c r="KD97" s="65"/>
      <c r="KE97" s="102"/>
      <c r="KF97" s="102"/>
      <c r="KG97" s="102"/>
      <c r="KH97" s="68"/>
      <c r="KI97" s="65"/>
      <c r="KJ97" s="68"/>
      <c r="KK97" s="65"/>
      <c r="KO97" s="65"/>
      <c r="KR97" s="68"/>
      <c r="KU97" s="65"/>
      <c r="KV97" s="68"/>
      <c r="KY97" s="65"/>
      <c r="KZ97" s="68"/>
      <c r="LF97" s="65"/>
      <c r="LG97" s="102"/>
      <c r="LL97" s="65"/>
      <c r="LM97" s="102"/>
      <c r="LQ97" s="68"/>
      <c r="LR97" s="65"/>
      <c r="LS97" s="65"/>
    </row>
    <row r="98" spans="1:331" s="66" customFormat="1" x14ac:dyDescent="0.25">
      <c r="A98" s="65"/>
      <c r="F98" s="65"/>
      <c r="H98" s="65"/>
      <c r="V98" s="68"/>
      <c r="W98" s="65"/>
      <c r="AK98" s="68"/>
      <c r="AL98" s="65"/>
      <c r="AZ98" s="68"/>
      <c r="BA98" s="65"/>
      <c r="BO98" s="68"/>
      <c r="BP98" s="65"/>
      <c r="CD98" s="68"/>
      <c r="CE98" s="65"/>
      <c r="CS98" s="68"/>
      <c r="CT98" s="65"/>
      <c r="DH98" s="68"/>
      <c r="DI98" s="65"/>
      <c r="DX98" s="69"/>
      <c r="EX98" s="65"/>
      <c r="FX98" s="65"/>
      <c r="GX98" s="65"/>
      <c r="HX98" s="65"/>
      <c r="IX98" s="65"/>
      <c r="JC98" s="65"/>
      <c r="JG98" s="68"/>
      <c r="JH98" s="65"/>
      <c r="JI98" s="102"/>
      <c r="JJ98" s="102"/>
      <c r="JK98" s="102"/>
      <c r="JL98" s="102"/>
      <c r="JM98" s="102"/>
      <c r="JN98" s="102"/>
      <c r="JO98" s="102"/>
      <c r="JP98" s="102"/>
      <c r="JQ98" s="102"/>
      <c r="JR98" s="104"/>
      <c r="JS98" s="65"/>
      <c r="JT98" s="102"/>
      <c r="JU98" s="102"/>
      <c r="JV98" s="102"/>
      <c r="JW98" s="102"/>
      <c r="JX98" s="102"/>
      <c r="JY98" s="102"/>
      <c r="JZ98" s="102"/>
      <c r="KA98" s="102"/>
      <c r="KB98" s="68"/>
      <c r="KC98" s="65"/>
      <c r="KD98" s="65"/>
      <c r="KE98" s="102"/>
      <c r="KF98" s="102"/>
      <c r="KG98" s="102"/>
      <c r="KH98" s="68"/>
      <c r="KI98" s="65"/>
      <c r="KJ98" s="68"/>
      <c r="KK98" s="65"/>
      <c r="KO98" s="65"/>
      <c r="KR98" s="68"/>
      <c r="KU98" s="65"/>
      <c r="KV98" s="68"/>
      <c r="KY98" s="65"/>
      <c r="KZ98" s="68"/>
      <c r="LF98" s="65"/>
      <c r="LG98" s="102"/>
      <c r="LL98" s="65"/>
      <c r="LM98" s="102"/>
      <c r="LQ98" s="68"/>
      <c r="LR98" s="65"/>
      <c r="LS98" s="65"/>
    </row>
    <row r="99" spans="1:331" s="66" customFormat="1" x14ac:dyDescent="0.25">
      <c r="A99" s="65"/>
      <c r="F99" s="65"/>
      <c r="H99" s="65"/>
      <c r="V99" s="68"/>
      <c r="W99" s="65"/>
      <c r="AK99" s="68"/>
      <c r="AL99" s="65"/>
      <c r="AZ99" s="68"/>
      <c r="BA99" s="65"/>
      <c r="BO99" s="68"/>
      <c r="BP99" s="65"/>
      <c r="CD99" s="68"/>
      <c r="CE99" s="65"/>
      <c r="CS99" s="68"/>
      <c r="CT99" s="65"/>
      <c r="DH99" s="68"/>
      <c r="DI99" s="65"/>
      <c r="DX99" s="69"/>
      <c r="EX99" s="65"/>
      <c r="FX99" s="65"/>
      <c r="GX99" s="65"/>
      <c r="HX99" s="65"/>
      <c r="IX99" s="65"/>
      <c r="JC99" s="65"/>
      <c r="JG99" s="68"/>
      <c r="JH99" s="65"/>
      <c r="JI99" s="102"/>
      <c r="JJ99" s="102"/>
      <c r="JK99" s="102"/>
      <c r="JL99" s="102"/>
      <c r="JM99" s="102"/>
      <c r="JN99" s="102"/>
      <c r="JO99" s="102"/>
      <c r="JP99" s="102"/>
      <c r="JQ99" s="102"/>
      <c r="JR99" s="104"/>
      <c r="JS99" s="65"/>
      <c r="JT99" s="102"/>
      <c r="JU99" s="102"/>
      <c r="JV99" s="102"/>
      <c r="JW99" s="102"/>
      <c r="JX99" s="102"/>
      <c r="JY99" s="102"/>
      <c r="JZ99" s="102"/>
      <c r="KA99" s="102"/>
      <c r="KB99" s="68"/>
      <c r="KC99" s="65"/>
      <c r="KD99" s="65"/>
      <c r="KE99" s="102"/>
      <c r="KF99" s="102"/>
      <c r="KG99" s="102"/>
      <c r="KH99" s="68"/>
      <c r="KI99" s="65"/>
      <c r="KJ99" s="68"/>
      <c r="KK99" s="65"/>
      <c r="KO99" s="65"/>
      <c r="KR99" s="68"/>
      <c r="KU99" s="65"/>
      <c r="KV99" s="68"/>
      <c r="KY99" s="65"/>
      <c r="KZ99" s="68"/>
      <c r="LF99" s="65"/>
      <c r="LG99" s="102"/>
      <c r="LL99" s="65"/>
      <c r="LM99" s="102"/>
      <c r="LQ99" s="68"/>
      <c r="LR99" s="65"/>
      <c r="LS99" s="65"/>
    </row>
    <row r="100" spans="1:331" s="66" customFormat="1" x14ac:dyDescent="0.25">
      <c r="A100" s="65"/>
      <c r="F100" s="65"/>
      <c r="H100" s="65"/>
      <c r="V100" s="68"/>
      <c r="W100" s="65"/>
      <c r="AK100" s="68"/>
      <c r="AL100" s="65"/>
      <c r="AZ100" s="68"/>
      <c r="BA100" s="65"/>
      <c r="BO100" s="68"/>
      <c r="BP100" s="65"/>
      <c r="CD100" s="68"/>
      <c r="CE100" s="65"/>
      <c r="CS100" s="68"/>
      <c r="CT100" s="65"/>
      <c r="DH100" s="68"/>
      <c r="DI100" s="65"/>
      <c r="DX100" s="69"/>
      <c r="EX100" s="65"/>
      <c r="FX100" s="65"/>
      <c r="GX100" s="65"/>
      <c r="HX100" s="65"/>
      <c r="IX100" s="65"/>
      <c r="JC100" s="65"/>
      <c r="JG100" s="68"/>
      <c r="JH100" s="65"/>
      <c r="JI100" s="102"/>
      <c r="JJ100" s="102"/>
      <c r="JK100" s="102"/>
      <c r="JL100" s="102"/>
      <c r="JM100" s="102"/>
      <c r="JN100" s="102"/>
      <c r="JO100" s="102"/>
      <c r="JP100" s="102"/>
      <c r="JQ100" s="102"/>
      <c r="JR100" s="104"/>
      <c r="JS100" s="65"/>
      <c r="JT100" s="102"/>
      <c r="JU100" s="102"/>
      <c r="JV100" s="102"/>
      <c r="JW100" s="102"/>
      <c r="JX100" s="102"/>
      <c r="JY100" s="102"/>
      <c r="JZ100" s="102"/>
      <c r="KA100" s="102"/>
      <c r="KB100" s="68"/>
      <c r="KC100" s="65"/>
      <c r="KD100" s="65"/>
      <c r="KE100" s="102"/>
      <c r="KF100" s="102"/>
      <c r="KG100" s="102"/>
      <c r="KH100" s="68"/>
      <c r="KI100" s="65"/>
      <c r="KJ100" s="68"/>
      <c r="KK100" s="65"/>
      <c r="KO100" s="65"/>
      <c r="KR100" s="68"/>
      <c r="KU100" s="65"/>
      <c r="KV100" s="68"/>
      <c r="KY100" s="65"/>
      <c r="KZ100" s="68"/>
      <c r="LF100" s="65"/>
      <c r="LG100" s="102"/>
      <c r="LL100" s="65"/>
      <c r="LM100" s="102"/>
      <c r="LQ100" s="68"/>
      <c r="LR100" s="65"/>
      <c r="LS100" s="65"/>
    </row>
  </sheetData>
  <mergeCells count="261">
    <mergeCell ref="H1:V1"/>
    <mergeCell ref="W1:AK1"/>
    <mergeCell ref="AL1:AZ1"/>
    <mergeCell ref="BA1:BO1"/>
    <mergeCell ref="JS1:KC1"/>
    <mergeCell ref="KD1:KH1"/>
    <mergeCell ref="KI1:KJ1"/>
    <mergeCell ref="KK1:LE1"/>
    <mergeCell ref="LF1:LQ1"/>
    <mergeCell ref="JC1:JG1"/>
    <mergeCell ref="JH1:JR1"/>
    <mergeCell ref="A2:A3"/>
    <mergeCell ref="B2:B3"/>
    <mergeCell ref="C2:C3"/>
    <mergeCell ref="D2:D3"/>
    <mergeCell ref="E2:E3"/>
    <mergeCell ref="FX1:GW1"/>
    <mergeCell ref="GX1:HW1"/>
    <mergeCell ref="HX1:IW1"/>
    <mergeCell ref="IX1:JB1"/>
    <mergeCell ref="BP1:CD1"/>
    <mergeCell ref="CE1:CS1"/>
    <mergeCell ref="CT1:DH1"/>
    <mergeCell ref="DI1:DW1"/>
    <mergeCell ref="DX1:EW1"/>
    <mergeCell ref="EX1:FW1"/>
    <mergeCell ref="A1:E1"/>
    <mergeCell ref="F1:G1"/>
    <mergeCell ref="R2:R3"/>
    <mergeCell ref="S2:S3"/>
    <mergeCell ref="T2:T3"/>
    <mergeCell ref="U2:U3"/>
    <mergeCell ref="V2:V3"/>
    <mergeCell ref="W2:W3"/>
    <mergeCell ref="F2:F3"/>
    <mergeCell ref="G2:G3"/>
    <mergeCell ref="H2:H3"/>
    <mergeCell ref="I2:I3"/>
    <mergeCell ref="J2:M2"/>
    <mergeCell ref="N2:Q2"/>
    <mergeCell ref="AJ2:AJ3"/>
    <mergeCell ref="AK2:AK3"/>
    <mergeCell ref="AL2:AL3"/>
    <mergeCell ref="AM2:AM3"/>
    <mergeCell ref="AN2:AQ2"/>
    <mergeCell ref="AR2:AU2"/>
    <mergeCell ref="X2:X3"/>
    <mergeCell ref="Y2:AB2"/>
    <mergeCell ref="AC2:AF2"/>
    <mergeCell ref="AG2:AG3"/>
    <mergeCell ref="AH2:AH3"/>
    <mergeCell ref="AI2:AI3"/>
    <mergeCell ref="BB2:BB3"/>
    <mergeCell ref="BC2:BF2"/>
    <mergeCell ref="BG2:BJ2"/>
    <mergeCell ref="BK2:BK3"/>
    <mergeCell ref="BL2:BL3"/>
    <mergeCell ref="BM2:BM3"/>
    <mergeCell ref="AV2:AV3"/>
    <mergeCell ref="AW2:AW3"/>
    <mergeCell ref="AX2:AX3"/>
    <mergeCell ref="AY2:AY3"/>
    <mergeCell ref="AZ2:AZ3"/>
    <mergeCell ref="BA2:BA3"/>
    <mergeCell ref="BZ2:BZ3"/>
    <mergeCell ref="CA2:CA3"/>
    <mergeCell ref="CB2:CB3"/>
    <mergeCell ref="CC2:CC3"/>
    <mergeCell ref="CD2:CD3"/>
    <mergeCell ref="CE2:CE3"/>
    <mergeCell ref="BN2:BN3"/>
    <mergeCell ref="BO2:BO3"/>
    <mergeCell ref="BP2:BP3"/>
    <mergeCell ref="BQ2:BQ3"/>
    <mergeCell ref="BR2:BU2"/>
    <mergeCell ref="BV2:BY2"/>
    <mergeCell ref="CR2:CR3"/>
    <mergeCell ref="CS2:CS3"/>
    <mergeCell ref="CT2:CT3"/>
    <mergeCell ref="CU2:CU3"/>
    <mergeCell ref="CV2:CY2"/>
    <mergeCell ref="CZ2:DC2"/>
    <mergeCell ref="CF2:CF3"/>
    <mergeCell ref="CG2:CJ2"/>
    <mergeCell ref="CK2:CN2"/>
    <mergeCell ref="CO2:CO3"/>
    <mergeCell ref="CP2:CP3"/>
    <mergeCell ref="CQ2:CQ3"/>
    <mergeCell ref="DJ2:DJ3"/>
    <mergeCell ref="DK2:DN2"/>
    <mergeCell ref="DO2:DR2"/>
    <mergeCell ref="DS2:DS3"/>
    <mergeCell ref="DT2:DT3"/>
    <mergeCell ref="DU2:DU3"/>
    <mergeCell ref="DD2:DD3"/>
    <mergeCell ref="DE2:DE3"/>
    <mergeCell ref="DF2:DF3"/>
    <mergeCell ref="DG2:DG3"/>
    <mergeCell ref="DH2:DH3"/>
    <mergeCell ref="DI2:DI3"/>
    <mergeCell ref="EC2:EC3"/>
    <mergeCell ref="ED2:ED3"/>
    <mergeCell ref="EE2:EE3"/>
    <mergeCell ref="EF2:EF3"/>
    <mergeCell ref="EG2:EG3"/>
    <mergeCell ref="EH2:EH3"/>
    <mergeCell ref="DV2:DV3"/>
    <mergeCell ref="DW2:DW3"/>
    <mergeCell ref="DX2:DX3"/>
    <mergeCell ref="DY2:DY3"/>
    <mergeCell ref="DZ2:DZ3"/>
    <mergeCell ref="EB2:EB3"/>
    <mergeCell ref="EA2:EA3"/>
    <mergeCell ref="EP2:EP3"/>
    <mergeCell ref="EQ2:EQ3"/>
    <mergeCell ref="ER2:ER3"/>
    <mergeCell ref="ES2:ES3"/>
    <mergeCell ref="ET2:ET3"/>
    <mergeCell ref="EU2:EU3"/>
    <mergeCell ref="EI2:EI3"/>
    <mergeCell ref="EJ2:EJ3"/>
    <mergeCell ref="EL2:EL3"/>
    <mergeCell ref="EM2:EM3"/>
    <mergeCell ref="EN2:EN3"/>
    <mergeCell ref="EO2:EO3"/>
    <mergeCell ref="EK2:EK3"/>
    <mergeCell ref="FC2:FC3"/>
    <mergeCell ref="FD2:FD3"/>
    <mergeCell ref="FE2:FE3"/>
    <mergeCell ref="FF2:FF3"/>
    <mergeCell ref="FG2:FG3"/>
    <mergeCell ref="FH2:FH3"/>
    <mergeCell ref="EV2:EV3"/>
    <mergeCell ref="EW2:EW3"/>
    <mergeCell ref="EX2:EX3"/>
    <mergeCell ref="EY2:EY3"/>
    <mergeCell ref="EZ2:EZ3"/>
    <mergeCell ref="FB2:FB3"/>
    <mergeCell ref="FA2:FA3"/>
    <mergeCell ref="FP2:FP3"/>
    <mergeCell ref="FQ2:FQ3"/>
    <mergeCell ref="FR2:FR3"/>
    <mergeCell ref="FS2:FS3"/>
    <mergeCell ref="FT2:FT3"/>
    <mergeCell ref="FU2:FU3"/>
    <mergeCell ref="FI2:FI3"/>
    <mergeCell ref="FJ2:FJ3"/>
    <mergeCell ref="FL2:FL3"/>
    <mergeCell ref="FM2:FM3"/>
    <mergeCell ref="FN2:FN3"/>
    <mergeCell ref="FO2:FO3"/>
    <mergeCell ref="FK2:FK3"/>
    <mergeCell ref="GC2:GC3"/>
    <mergeCell ref="GD2:GD3"/>
    <mergeCell ref="GE2:GE3"/>
    <mergeCell ref="GF2:GF3"/>
    <mergeCell ref="GG2:GG3"/>
    <mergeCell ref="GH2:GH3"/>
    <mergeCell ref="FV2:FV3"/>
    <mergeCell ref="FW2:FW3"/>
    <mergeCell ref="FX2:FX3"/>
    <mergeCell ref="FY2:FY3"/>
    <mergeCell ref="FZ2:FZ3"/>
    <mergeCell ref="GB2:GB3"/>
    <mergeCell ref="GA2:GA3"/>
    <mergeCell ref="GP2:GP3"/>
    <mergeCell ref="GQ2:GQ3"/>
    <mergeCell ref="GR2:GR3"/>
    <mergeCell ref="GS2:GS3"/>
    <mergeCell ref="GT2:GT3"/>
    <mergeCell ref="GU2:GU3"/>
    <mergeCell ref="GI2:GI3"/>
    <mergeCell ref="GJ2:GJ3"/>
    <mergeCell ref="GL2:GL3"/>
    <mergeCell ref="GM2:GM3"/>
    <mergeCell ref="GN2:GN3"/>
    <mergeCell ref="GO2:GO3"/>
    <mergeCell ref="GK2:GK3"/>
    <mergeCell ref="HC2:HC3"/>
    <mergeCell ref="HD2:HD3"/>
    <mergeCell ref="HE2:HE3"/>
    <mergeCell ref="HF2:HF3"/>
    <mergeCell ref="HG2:HG3"/>
    <mergeCell ref="HH2:HH3"/>
    <mergeCell ref="GV2:GV3"/>
    <mergeCell ref="GW2:GW3"/>
    <mergeCell ref="GX2:GX3"/>
    <mergeCell ref="GY2:GY3"/>
    <mergeCell ref="GZ2:GZ3"/>
    <mergeCell ref="HB2:HB3"/>
    <mergeCell ref="HA2:HA3"/>
    <mergeCell ref="HP2:HP3"/>
    <mergeCell ref="HQ2:HQ3"/>
    <mergeCell ref="HR2:HR3"/>
    <mergeCell ref="HS2:HS3"/>
    <mergeCell ref="HT2:HT3"/>
    <mergeCell ref="HU2:HU3"/>
    <mergeCell ref="HI2:HI3"/>
    <mergeCell ref="HJ2:HJ3"/>
    <mergeCell ref="HL2:HL3"/>
    <mergeCell ref="HM2:HM3"/>
    <mergeCell ref="HN2:HN3"/>
    <mergeCell ref="HO2:HO3"/>
    <mergeCell ref="HK2:HK3"/>
    <mergeCell ref="IC2:IC3"/>
    <mergeCell ref="ID2:ID3"/>
    <mergeCell ref="IE2:IE3"/>
    <mergeCell ref="IF2:IF3"/>
    <mergeCell ref="IG2:IG3"/>
    <mergeCell ref="IH2:IH3"/>
    <mergeCell ref="HV2:HV3"/>
    <mergeCell ref="HW2:HW3"/>
    <mergeCell ref="HX2:HX3"/>
    <mergeCell ref="HY2:HY3"/>
    <mergeCell ref="HZ2:HZ3"/>
    <mergeCell ref="IB2:IB3"/>
    <mergeCell ref="IA2:IA3"/>
    <mergeCell ref="IP2:IP3"/>
    <mergeCell ref="IQ2:IQ3"/>
    <mergeCell ref="IR2:IR3"/>
    <mergeCell ref="IS2:IS3"/>
    <mergeCell ref="IT2:IT3"/>
    <mergeCell ref="IU2:IU3"/>
    <mergeCell ref="II2:II3"/>
    <mergeCell ref="IJ2:IJ3"/>
    <mergeCell ref="IL2:IL3"/>
    <mergeCell ref="IM2:IM3"/>
    <mergeCell ref="IN2:IN3"/>
    <mergeCell ref="IO2:IO3"/>
    <mergeCell ref="IK2:IK3"/>
    <mergeCell ref="JL2:JM2"/>
    <mergeCell ref="JN2:JO2"/>
    <mergeCell ref="JP2:JQ2"/>
    <mergeCell ref="JS2:JT2"/>
    <mergeCell ref="JU2:JV2"/>
    <mergeCell ref="IV2:IV3"/>
    <mergeCell ref="IW2:IW3"/>
    <mergeCell ref="IX2:JB2"/>
    <mergeCell ref="JC2:JG2"/>
    <mergeCell ref="JH2:JI2"/>
    <mergeCell ref="JJ2:JK2"/>
    <mergeCell ref="JR2:JR3"/>
    <mergeCell ref="KG2:KH2"/>
    <mergeCell ref="KJ2:KJ3"/>
    <mergeCell ref="KK2:KN2"/>
    <mergeCell ref="JW2:JX2"/>
    <mergeCell ref="JY2:JZ2"/>
    <mergeCell ref="KA2:KB2"/>
    <mergeCell ref="KE2:KF2"/>
    <mergeCell ref="KC2:KC3"/>
    <mergeCell ref="KD2:KD3"/>
    <mergeCell ref="KI2:KI3"/>
    <mergeCell ref="LF2:LK2"/>
    <mergeCell ref="LL2:LQ2"/>
    <mergeCell ref="LR2:LR3"/>
    <mergeCell ref="KO2:KR2"/>
    <mergeCell ref="KS2:KT2"/>
    <mergeCell ref="KU2:KV2"/>
    <mergeCell ref="KW2:KX2"/>
    <mergeCell ref="KY2:KZ2"/>
    <mergeCell ref="LA2:LE2"/>
  </mergeCells>
  <dataValidations count="15">
    <dataValidation type="list" allowBlank="1" showInputMessage="1" showErrorMessage="1" sqref="EI4:EI100 EN4:EN100 EL4:EL100 EQ4:ER100 FI4:FI100 FN4:FN100 FL4:FL100 FQ4:FR100 II4:II100 IN4:IN100 IL4:IL100 IQ4:IR100 HI4:HI100 HN4:HN100 HL4:HL100 HQ4:HR100 GI4:GI100 GN4:GN100 GL4:GL100 GQ4:GR100" xr:uid="{00000000-0002-0000-0100-000000000000}">
      <formula1>"true, false"</formula1>
    </dataValidation>
    <dataValidation type="list" allowBlank="1" showInputMessage="1" showErrorMessage="1" sqref="EH4:EH100 FH4:FH100 IH4:IH100 HH4:HH100 GH4:GH100" xr:uid="{00000000-0002-0000-0100-000001000000}">
      <formula1>"without ozone, with ozone, with ultrafiltration, with bromine"</formula1>
    </dataValidation>
    <dataValidation type="list" allowBlank="1" showInputMessage="1" showErrorMessage="1" sqref="EG4:EG100 FG4:FG100 IG4:IG100 HG4:HG100 GG4:GG100" xr:uid="{00000000-0002-0000-0100-000002000000}">
      <formula1>"Activated carbon filter with ozone, Closed quick filter, Closed sorption filter, Open quick filter, Open suction filter, Quantozone filter, Quartz gravel filter, Two-layer filter, Two-layer filter with ozone"</formula1>
    </dataValidation>
    <dataValidation type="list" allowBlank="1" showInputMessage="1" showErrorMessage="1" sqref="KQ4:KQ100 KM4:KM100 LD4:LD100" xr:uid="{00000000-0002-0000-0100-000003000000}">
      <formula1>"Erdgas / fossiles Flüssiggas, Biogas / biogenes Flüssiggas, Heizöl, Wasserstoff, Anderer Energieträger"</formula1>
    </dataValidation>
    <dataValidation type="list" allowBlank="1" showInputMessage="1" showErrorMessage="1" sqref="KK4:KK100 KO4:KO100 KS4:KS100 KU4:KU100 KW4:KW100 KY4:KY100 LA4:LA100 LF4:LJ100 LL4:LP100" xr:uid="{00000000-0002-0000-0100-000004000000}">
      <formula1>"Ja, Nein"</formula1>
    </dataValidation>
    <dataValidation type="list" allowBlank="1" showInputMessage="1" showErrorMessage="1" sqref="KE4:KE100" xr:uid="{00000000-0002-0000-0100-000005000000}">
      <formula1>"Holzkonstruktion, Stahlkonstruktion, Sonstiges"</formula1>
    </dataValidation>
    <dataValidation type="list" allowBlank="1" showInputMessage="1" showErrorMessage="1" sqref="C4:C99" xr:uid="{00000000-0002-0000-0100-000006000000}">
      <formula1>"Schul- und Gruppenbad, Sportbad, Leistungssportbad, Freizeitbad, Kur-, Heil- oder Medizinisches Bad"</formula1>
    </dataValidation>
    <dataValidation type="list" allowBlank="1" showInputMessage="1" showErrorMessage="1" sqref="B4:B99" xr:uid="{00000000-0002-0000-0100-000007000000}">
      <formula1>"Hallenbad, Kombibad, Freibad"</formula1>
    </dataValidation>
    <dataValidation type="list" allowBlank="1" showInputMessage="1" showErrorMessage="1" sqref="JR4:JR100 KC4:KC100 KG4:KG100" xr:uid="{00000000-0002-0000-0100-000008000000}">
      <formula1>"Basalt Fibre, EPS, Foam Glass Board, Glass Fibre, Mineral Wool, Polyethylene Foam, Polyurethane Foam, Rock Wool, Slag Wool, XPS"</formula1>
    </dataValidation>
    <dataValidation type="list" allowBlank="1" showInputMessage="1" showErrorMessage="1" sqref="KD4:KD100" xr:uid="{00000000-0002-0000-0100-000009000000}">
      <formula1>"Flachdach, Tonnendach, Satteldach, Pultdach, Scheddach, Zeltdach"</formula1>
    </dataValidation>
    <dataValidation type="list" allowBlank="1" showInputMessage="1" showErrorMessage="1" sqref="GX9:GX100 FX9:FX100 EX9:EX100 DX9:DX100 HX9:HX100" xr:uid="{00000000-0002-0000-0100-00000A000000}">
      <formula1>"Schwimmerbecken, Nichtschwimmerbecken, Kleinkinderbecken, Mehrzweckbecken, Springerbecken, Variobecken, Schwimmkanal, Freiformbecken, Wellenbecken, Außenbecken"</formula1>
    </dataValidation>
    <dataValidation type="list" allowBlank="1" showInputMessage="1" showErrorMessage="1" sqref="JH4:JH100 JJ4:JJ100 JL4:JL100 JN4:JN100 JP4:JP100" xr:uid="{00000000-0002-0000-0100-00000B000000}">
      <formula1>"Aluminium, Beton, Faserplatte, Fassadenputz, Gibskartonplatte, Gips, Holz/Fachwerk, Klebemörtel, Klinker, Luftschicht, Mauerwerk, Stahl, Stahlbeton, Vermiculit, Wärmedämmung"</formula1>
    </dataValidation>
    <dataValidation type="list" allowBlank="1" showInputMessage="1" showErrorMessage="1" sqref="JS4:JS100 JU4:JU100 JW4:JW100 JY4:JY100 KA4:KA100" xr:uid="{00000000-0002-0000-0100-00000C000000}">
      <formula1>"Eiche, Estrich, Faserplatte, Holzbalken mit Isolierung, Trittschalldämmung, Stahlbeton, Wärmedämmung"</formula1>
    </dataValidation>
    <dataValidation type="list" allowBlank="1" showInputMessage="1" showErrorMessage="1" sqref="EW4:EW100 FW4:FW100 GW4:GW100 HW4:HW100 IW4:IW100" xr:uid="{00000000-0002-0000-0100-00000D000000}">
      <formula1>"Reinforced concrete, Stainless steel, Other"</formula1>
    </dataValidation>
    <dataValidation type="list" allowBlank="1" showInputMessage="1" showErrorMessage="1" sqref="DX4:DX8 EX4:EX8 FX4:FX8 GX4:GX8 HX4:HX8" xr:uid="{FFEBB045-346A-4FEC-B025-7D4A4A2FCAC1}">
      <formula1>"Swimmer pool, Non-swimmer pool, Toddler pool, Multipurpose pool, Diving pool, Vario pool, Swimming channel, Freeform pool, Wave pool, Exterior pool"</formula1>
    </dataValidation>
  </dataValidations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E000000}">
          <x14:formula1>
            <xm:f>'Material Data'!$A$57:$A$71</xm:f>
          </x14:formula1>
          <xm:sqref>KI4:KI100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  <pageSetUpPr fitToPage="1"/>
  </sheetPr>
  <dimension ref="A1:R29"/>
  <sheetViews>
    <sheetView zoomScale="70" zoomScaleNormal="70" workbookViewId="0">
      <selection activeCell="R6" sqref="R6"/>
    </sheetView>
  </sheetViews>
  <sheetFormatPr baseColWidth="10" defaultColWidth="11.42578125" defaultRowHeight="15" x14ac:dyDescent="0.25"/>
  <cols>
    <col min="1" max="1" width="28.85546875" style="30" customWidth="1"/>
    <col min="2" max="3" width="13.140625" style="1" customWidth="1"/>
    <col min="4" max="4" width="13.140625" style="31" customWidth="1"/>
    <col min="5" max="7" width="13.140625" style="1" customWidth="1"/>
    <col min="8" max="8" width="13.140625" style="31" customWidth="1"/>
    <col min="9" max="17" width="13.140625" style="1" customWidth="1"/>
    <col min="18" max="16384" width="11.42578125" style="1"/>
  </cols>
  <sheetData>
    <row r="1" spans="1:17" ht="17.25" x14ac:dyDescent="0.25">
      <c r="A1" s="208" t="s">
        <v>41</v>
      </c>
      <c r="B1" s="208"/>
      <c r="C1" s="208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</row>
    <row r="2" spans="1:17" ht="18" thickBot="1" x14ac:dyDescent="0.3">
      <c r="A2" s="101" t="str">
        <f>Übersicht!$B$3</f>
        <v>Plytje Hallenbad Leer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</row>
    <row r="3" spans="1:17" ht="42" customHeight="1" x14ac:dyDescent="0.25">
      <c r="A3" s="100" t="s">
        <v>42</v>
      </c>
      <c r="B3" s="214" t="s">
        <v>43</v>
      </c>
      <c r="C3" s="212"/>
      <c r="D3" s="211" t="s">
        <v>44</v>
      </c>
      <c r="E3" s="212"/>
      <c r="F3" s="213" t="s">
        <v>45</v>
      </c>
      <c r="G3" s="210"/>
      <c r="H3" s="214" t="s">
        <v>46</v>
      </c>
      <c r="I3" s="212"/>
      <c r="J3" s="213" t="s">
        <v>47</v>
      </c>
      <c r="K3" s="210"/>
      <c r="L3" s="213" t="s">
        <v>48</v>
      </c>
      <c r="M3" s="210"/>
      <c r="N3" s="213" t="s">
        <v>49</v>
      </c>
      <c r="O3" s="210"/>
      <c r="P3" s="214" t="s">
        <v>50</v>
      </c>
      <c r="Q3" s="212"/>
    </row>
    <row r="4" spans="1:17" ht="50.1" customHeight="1" thickBot="1" x14ac:dyDescent="0.3">
      <c r="A4" s="10" t="s">
        <v>51</v>
      </c>
      <c r="B4" s="204" t="s">
        <v>55</v>
      </c>
      <c r="C4" s="205"/>
      <c r="D4" s="204" t="s">
        <v>53</v>
      </c>
      <c r="E4" s="205"/>
      <c r="F4" s="204" t="s">
        <v>54</v>
      </c>
      <c r="G4" s="205"/>
      <c r="H4" s="204" t="s">
        <v>52</v>
      </c>
      <c r="I4" s="205"/>
      <c r="J4" s="202" t="s">
        <v>56</v>
      </c>
      <c r="K4" s="203"/>
      <c r="L4" s="202" t="s">
        <v>57</v>
      </c>
      <c r="M4" s="203"/>
      <c r="N4" s="202" t="s">
        <v>58</v>
      </c>
      <c r="O4" s="203"/>
      <c r="P4" s="204" t="s">
        <v>59</v>
      </c>
      <c r="Q4" s="205"/>
    </row>
    <row r="5" spans="1:17" ht="50.1" customHeight="1" thickTop="1" x14ac:dyDescent="0.25">
      <c r="A5" s="206" t="s">
        <v>60</v>
      </c>
      <c r="B5" s="11" t="s">
        <v>61</v>
      </c>
      <c r="C5" s="98">
        <f>VLOOKUP(Übersicht!$B$3, Datenbank!$A$4:$LR$100, COLUMN(Datenbank!$J$2),FALSE)</f>
        <v>106.99849999999999</v>
      </c>
      <c r="D5" s="11" t="s">
        <v>61</v>
      </c>
      <c r="E5" s="12">
        <f>VLOOKUP(Übersicht!$B$3, Datenbank!$A$4:$LR$100, COLUMN(Datenbank!$Y$2),FALSE)</f>
        <v>113.3</v>
      </c>
      <c r="F5" s="92" t="s">
        <v>61</v>
      </c>
      <c r="G5" s="12">
        <f>VLOOKUP(Übersicht!$B$3, Datenbank!$A$4:$LR$100, COLUMN(Datenbank!$AN$2),FALSE)</f>
        <v>0</v>
      </c>
      <c r="H5" s="11" t="s">
        <v>61</v>
      </c>
      <c r="I5" s="98">
        <f>VLOOKUP(Übersicht!$B$3, Datenbank!$A$4:$LR$100, COLUMN(Datenbank!$BC$2),FALSE)</f>
        <v>67.31</v>
      </c>
      <c r="J5" s="92" t="s">
        <v>61</v>
      </c>
      <c r="K5" s="12">
        <f>VLOOKUP(Übersicht!$B$3, Datenbank!$A$4:$LR$100, COLUMN(Datenbank!$BR$2),FALSE)</f>
        <v>24.75</v>
      </c>
      <c r="L5" s="11" t="s">
        <v>61</v>
      </c>
      <c r="M5" s="12">
        <f>VLOOKUP(Übersicht!$B$3, Datenbank!$A$4:$LR$100, COLUMN(Datenbank!$CV$2),FALSE)</f>
        <v>0</v>
      </c>
      <c r="N5" s="92" t="s">
        <v>61</v>
      </c>
      <c r="O5" s="12">
        <f>VLOOKUP(Übersicht!$B$3, Datenbank!$A$4:$LR$100, COLUMN(Datenbank!$DK$2),FALSE)</f>
        <v>0</v>
      </c>
      <c r="P5" s="11" t="s">
        <v>61</v>
      </c>
      <c r="Q5" s="98">
        <f>VLOOKUP(Übersicht!$B$3, Datenbank!$A$4:$LR$100, COLUMN(Datenbank!$CG$2),FALSE)</f>
        <v>11.55</v>
      </c>
    </row>
    <row r="6" spans="1:17" ht="50.1" customHeight="1" x14ac:dyDescent="0.25">
      <c r="A6" s="206"/>
      <c r="B6" s="13" t="s">
        <v>62</v>
      </c>
      <c r="C6" s="98">
        <f>VLOOKUP(Übersicht!$B$3, Datenbank!$A$4:$LR$100, COLUMN(Datenbank!$K$2),FALSE)</f>
        <v>123</v>
      </c>
      <c r="D6" s="13" t="s">
        <v>62</v>
      </c>
      <c r="E6" s="12">
        <f>VLOOKUP(Übersicht!$B$3, Datenbank!$A$4:$LR$100, COLUMN(Datenbank!$Z$2),FALSE)</f>
        <v>42.66</v>
      </c>
      <c r="F6" s="93" t="s">
        <v>62</v>
      </c>
      <c r="G6" s="12">
        <f>VLOOKUP(Übersicht!$B$3, Datenbank!$A$4:$LR$100, COLUMN(Datenbank!$AO$2),FALSE)</f>
        <v>0</v>
      </c>
      <c r="H6" s="13" t="s">
        <v>62</v>
      </c>
      <c r="I6" s="98">
        <f>VLOOKUP(Übersicht!$B$3, Datenbank!$A$4:$LR$100, COLUMN(Datenbank!$BD$2),FALSE)</f>
        <v>0</v>
      </c>
      <c r="J6" s="93" t="s">
        <v>62</v>
      </c>
      <c r="K6" s="12">
        <f>VLOOKUP(Übersicht!$B$3, Datenbank!$A$4:$LR$100, COLUMN(Datenbank!$BS$2),FALSE)</f>
        <v>11.88</v>
      </c>
      <c r="L6" s="13" t="s">
        <v>62</v>
      </c>
      <c r="M6" s="12">
        <f>VLOOKUP(Übersicht!$B$3, Datenbank!$A$4:$LR$100, COLUMN(Datenbank!$CW$2),FALSE)</f>
        <v>0</v>
      </c>
      <c r="N6" s="93" t="s">
        <v>62</v>
      </c>
      <c r="O6" s="12">
        <f>VLOOKUP(Übersicht!$B$3, Datenbank!$A$4:$LR$100, COLUMN(Datenbank!$DL$2),FALSE)</f>
        <v>0</v>
      </c>
      <c r="P6" s="13" t="s">
        <v>62</v>
      </c>
      <c r="Q6" s="98">
        <f>VLOOKUP(Übersicht!$B$3, Datenbank!$A$4:$LR$100, COLUMN(Datenbank!$CH$2),FALSE)</f>
        <v>16.309999999999999</v>
      </c>
    </row>
    <row r="7" spans="1:17" ht="50.1" customHeight="1" x14ac:dyDescent="0.25">
      <c r="A7" s="206"/>
      <c r="B7" s="13" t="s">
        <v>63</v>
      </c>
      <c r="C7" s="98">
        <f>VLOOKUP(Übersicht!$B$3, Datenbank!$A$4:$LR$100, COLUMN(Datenbank!$L$2),FALSE)</f>
        <v>236.63210000000001</v>
      </c>
      <c r="D7" s="13" t="s">
        <v>63</v>
      </c>
      <c r="E7" s="12">
        <f>VLOOKUP(Übersicht!$B$3, Datenbank!$A$4:$LR$100, COLUMN(Datenbank!$AA$2),FALSE)</f>
        <v>0</v>
      </c>
      <c r="F7" s="93" t="s">
        <v>63</v>
      </c>
      <c r="G7" s="12">
        <f>VLOOKUP(Übersicht!$B$3, Datenbank!$A$4:$LR$100, COLUMN(Datenbank!$AP$2),FALSE)</f>
        <v>0</v>
      </c>
      <c r="H7" s="13" t="s">
        <v>63</v>
      </c>
      <c r="I7" s="98">
        <f>VLOOKUP(Übersicht!$B$3, Datenbank!$A$4:$LR$100, COLUMN(Datenbank!$BE$2),FALSE)</f>
        <v>25.68</v>
      </c>
      <c r="J7" s="93" t="s">
        <v>63</v>
      </c>
      <c r="K7" s="12">
        <f>VLOOKUP(Übersicht!$B$3, Datenbank!$A$4:$LR$100, COLUMN(Datenbank!$BT$2),FALSE)</f>
        <v>0</v>
      </c>
      <c r="L7" s="13" t="s">
        <v>63</v>
      </c>
      <c r="M7" s="12">
        <f>VLOOKUP(Übersicht!$B$3, Datenbank!$A$4:$LR$100, COLUMN(Datenbank!$CX$2),FALSE)</f>
        <v>0</v>
      </c>
      <c r="N7" s="93" t="s">
        <v>63</v>
      </c>
      <c r="O7" s="12">
        <f>VLOOKUP(Übersicht!$B$3, Datenbank!$A$4:$LR$100, COLUMN(Datenbank!$DM$2),FALSE)</f>
        <v>0</v>
      </c>
      <c r="P7" s="13" t="s">
        <v>63</v>
      </c>
      <c r="Q7" s="98">
        <f>VLOOKUP(Übersicht!$B$3, Datenbank!$A$4:$LR$100, COLUMN(Datenbank!$CI$2),FALSE)</f>
        <v>0</v>
      </c>
    </row>
    <row r="8" spans="1:17" ht="50.1" customHeight="1" thickBot="1" x14ac:dyDescent="0.3">
      <c r="A8" s="206"/>
      <c r="B8" s="15" t="s">
        <v>64</v>
      </c>
      <c r="C8" s="89">
        <f>VLOOKUP(Übersicht!$B$3, Datenbank!$A$4:$LR$100, COLUMN(Datenbank!$M$2),FALSE)</f>
        <v>34.253999999999998</v>
      </c>
      <c r="D8" s="15" t="s">
        <v>64</v>
      </c>
      <c r="E8" s="91">
        <f>VLOOKUP(Übersicht!$B$3, Datenbank!$A$4:$LR$100, COLUMN(Datenbank!$AB$2),FALSE)</f>
        <v>7.58</v>
      </c>
      <c r="F8" s="94" t="s">
        <v>64</v>
      </c>
      <c r="G8" s="89">
        <f>VLOOKUP(Übersicht!$B$3, Datenbank!$A$4:$LR$100, COLUMN(Datenbank!$AQ$2),FALSE)</f>
        <v>0</v>
      </c>
      <c r="H8" s="15" t="s">
        <v>64</v>
      </c>
      <c r="I8" s="89">
        <f>VLOOKUP(Übersicht!$B$3, Datenbank!$A$4:$LR$100, COLUMN(Datenbank!$BF$2),FALSE)</f>
        <v>64.5</v>
      </c>
      <c r="J8" s="94" t="s">
        <v>64</v>
      </c>
      <c r="K8" s="89">
        <f>VLOOKUP(Übersicht!$B$3, Datenbank!$A$4:$LR$100, COLUMN(Datenbank!$BU$2),FALSE)</f>
        <v>0</v>
      </c>
      <c r="L8" s="15" t="s">
        <v>64</v>
      </c>
      <c r="M8" s="91">
        <f>VLOOKUP(Übersicht!$B$3, Datenbank!$A$4:$LR$100, COLUMN(Datenbank!$CY$2),FALSE)</f>
        <v>0</v>
      </c>
      <c r="N8" s="94" t="s">
        <v>64</v>
      </c>
      <c r="O8" s="89">
        <f>VLOOKUP(Übersicht!$B$3, Datenbank!$A$4:$LR$100, COLUMN(Datenbank!$DN$2),FALSE)</f>
        <v>0</v>
      </c>
      <c r="P8" s="15" t="s">
        <v>64</v>
      </c>
      <c r="Q8" s="89">
        <f>VLOOKUP(Übersicht!$B$3, Datenbank!$A$4:$LR$100, COLUMN(Datenbank!$CJ$2),FALSE)</f>
        <v>0</v>
      </c>
    </row>
    <row r="9" spans="1:17" ht="50.1" customHeight="1" x14ac:dyDescent="0.25">
      <c r="A9" s="206" t="s">
        <v>65</v>
      </c>
      <c r="B9" s="90" t="s">
        <v>61</v>
      </c>
      <c r="C9" s="98">
        <f>VLOOKUP(Übersicht!$B$3, Datenbank!$A$4:$LR$100, COLUMN(Datenbank!$N$2),FALSE)</f>
        <v>17.440000000000001</v>
      </c>
      <c r="D9" s="90" t="s">
        <v>61</v>
      </c>
      <c r="E9" s="12">
        <f>VLOOKUP(Übersicht!$B$3, Datenbank!$A$4:$LR$100, COLUMN(Datenbank!$AC$2),FALSE)</f>
        <v>8.9600000000000009</v>
      </c>
      <c r="F9" s="95" t="s">
        <v>61</v>
      </c>
      <c r="G9" s="12">
        <f>VLOOKUP(Übersicht!$B$3, Datenbank!$A$4:$LR$100, COLUMN(Datenbank!$AR$2),FALSE)</f>
        <v>0</v>
      </c>
      <c r="H9" s="90" t="s">
        <v>61</v>
      </c>
      <c r="I9" s="98">
        <f>VLOOKUP(Übersicht!$B$3, Datenbank!$A$4:$LR$100, COLUMN(Datenbank!$BG$2),FALSE)</f>
        <v>6.72</v>
      </c>
      <c r="J9" s="95" t="s">
        <v>61</v>
      </c>
      <c r="K9" s="12">
        <f>VLOOKUP(Übersicht!$B$3, Datenbank!$A$4:$LR$100, COLUMN(Datenbank!$BV$2),FALSE)</f>
        <v>0</v>
      </c>
      <c r="L9" s="90" t="s">
        <v>61</v>
      </c>
      <c r="M9" s="12">
        <f>VLOOKUP(Übersicht!$B$3, Datenbank!$A$4:$LR$100, COLUMN(Datenbank!$CZ$2),FALSE)</f>
        <v>0</v>
      </c>
      <c r="N9" s="95" t="s">
        <v>61</v>
      </c>
      <c r="O9" s="12">
        <f>VLOOKUP(Übersicht!$B$3, Datenbank!$A$4:$LR$100, COLUMN(Datenbank!$DO$2),FALSE)</f>
        <v>0</v>
      </c>
      <c r="P9" s="90" t="s">
        <v>61</v>
      </c>
      <c r="Q9" s="98">
        <f>VLOOKUP(Übersicht!$B$3, Datenbank!$A$4:$LR$100, COLUMN(Datenbank!$CK$2),FALSE)</f>
        <v>0</v>
      </c>
    </row>
    <row r="10" spans="1:17" ht="50.1" customHeight="1" x14ac:dyDescent="0.25">
      <c r="A10" s="206"/>
      <c r="B10" s="13" t="s">
        <v>62</v>
      </c>
      <c r="C10" s="98">
        <f>VLOOKUP(Übersicht!$B$3, Datenbank!$A$4:$LR$100, COLUMN(Datenbank!$O$2),FALSE)</f>
        <v>110.7</v>
      </c>
      <c r="D10" s="13" t="s">
        <v>62</v>
      </c>
      <c r="E10" s="12">
        <f>VLOOKUP(Übersicht!$B$3, Datenbank!$A$4:$LR$100, COLUMN(Datenbank!$AD$2),FALSE)</f>
        <v>2.4</v>
      </c>
      <c r="F10" s="93" t="s">
        <v>62</v>
      </c>
      <c r="G10" s="12">
        <f>VLOOKUP(Übersicht!$B$3, Datenbank!$A$4:$LR$100, COLUMN(Datenbank!$AS$2),FALSE)</f>
        <v>0</v>
      </c>
      <c r="H10" s="13" t="s">
        <v>62</v>
      </c>
      <c r="I10" s="98">
        <f>VLOOKUP(Übersicht!$B$3, Datenbank!$A$4:$LR$100, COLUMN(Datenbank!$BH$2),FALSE)</f>
        <v>0</v>
      </c>
      <c r="J10" s="93" t="s">
        <v>62</v>
      </c>
      <c r="K10" s="12">
        <f>VLOOKUP(Übersicht!$B$3, Datenbank!$A$4:$LR$100, COLUMN(Datenbank!$BW$2),FALSE)</f>
        <v>0</v>
      </c>
      <c r="L10" s="13" t="s">
        <v>62</v>
      </c>
      <c r="M10" s="12">
        <f>VLOOKUP(Übersicht!$B$3, Datenbank!$A$4:$LR$100, COLUMN(Datenbank!$DA$2),FALSE)</f>
        <v>0</v>
      </c>
      <c r="N10" s="93" t="s">
        <v>62</v>
      </c>
      <c r="O10" s="12">
        <f>VLOOKUP(Übersicht!$B$3, Datenbank!$A$4:$LR$100, COLUMN(Datenbank!$DP$2),FALSE)</f>
        <v>0</v>
      </c>
      <c r="P10" s="13" t="s">
        <v>62</v>
      </c>
      <c r="Q10" s="98">
        <f>VLOOKUP(Übersicht!$B$3, Datenbank!$A$4:$LR$100, COLUMN(Datenbank!$CL$2),FALSE)</f>
        <v>0</v>
      </c>
    </row>
    <row r="11" spans="1:17" ht="50.1" customHeight="1" x14ac:dyDescent="0.25">
      <c r="A11" s="206"/>
      <c r="B11" s="13" t="s">
        <v>63</v>
      </c>
      <c r="C11" s="98">
        <f>VLOOKUP(Übersicht!$B$3, Datenbank!$A$4:$LR$100, COLUMN(Datenbank!$P$2),FALSE)</f>
        <v>247.54129999999998</v>
      </c>
      <c r="D11" s="13" t="s">
        <v>63</v>
      </c>
      <c r="E11" s="12">
        <f>VLOOKUP(Übersicht!$B$3, Datenbank!$A$4:$LR$100, COLUMN(Datenbank!$AE$2),FALSE)</f>
        <v>0</v>
      </c>
      <c r="F11" s="93" t="s">
        <v>63</v>
      </c>
      <c r="G11" s="12">
        <f>VLOOKUP(Übersicht!$B$3, Datenbank!$A$4:$LR$100, COLUMN(Datenbank!$AT$2),FALSE)</f>
        <v>0</v>
      </c>
      <c r="H11" s="13" t="s">
        <v>63</v>
      </c>
      <c r="I11" s="98">
        <f>VLOOKUP(Übersicht!$B$3, Datenbank!$A$4:$LR$100, COLUMN(Datenbank!$BI$2),FALSE)</f>
        <v>1.8</v>
      </c>
      <c r="J11" s="93" t="s">
        <v>63</v>
      </c>
      <c r="K11" s="12">
        <f>VLOOKUP(Übersicht!$B$3, Datenbank!$A$4:$LR$100, COLUMN(Datenbank!$BX$2),FALSE)</f>
        <v>0</v>
      </c>
      <c r="L11" s="13" t="s">
        <v>63</v>
      </c>
      <c r="M11" s="12">
        <f>VLOOKUP(Übersicht!$B$3, Datenbank!$A$4:$LR$100, COLUMN(Datenbank!$DB$2),FALSE)</f>
        <v>0</v>
      </c>
      <c r="N11" s="93" t="s">
        <v>63</v>
      </c>
      <c r="O11" s="12">
        <f>VLOOKUP(Übersicht!$B$3, Datenbank!$A$4:$LR$100, COLUMN(Datenbank!$DQ$2),FALSE)</f>
        <v>0</v>
      </c>
      <c r="P11" s="13" t="s">
        <v>63</v>
      </c>
      <c r="Q11" s="98">
        <f>VLOOKUP(Übersicht!$B$3, Datenbank!$A$4:$LR$100, COLUMN(Datenbank!$CM$2),FALSE)</f>
        <v>0</v>
      </c>
    </row>
    <row r="12" spans="1:17" ht="50.1" customHeight="1" thickBot="1" x14ac:dyDescent="0.3">
      <c r="A12" s="206"/>
      <c r="B12" s="15" t="s">
        <v>64</v>
      </c>
      <c r="C12" s="89">
        <f>VLOOKUP(Übersicht!$B$3, Datenbank!$A$4:$LR$100, COLUMN(Datenbank!$Q$2),FALSE)</f>
        <v>75.635999999999996</v>
      </c>
      <c r="D12" s="16" t="s">
        <v>64</v>
      </c>
      <c r="E12" s="91">
        <f>VLOOKUP(Übersicht!$B$3, Datenbank!$A$4:$LR$100, COLUMN(Datenbank!$AF$2),FALSE)</f>
        <v>0</v>
      </c>
      <c r="F12" s="96" t="s">
        <v>64</v>
      </c>
      <c r="G12" s="89">
        <f>VLOOKUP(Übersicht!$B$3, Datenbank!$A$4:$LR$100, COLUMN(Datenbank!$AU$2),FALSE)</f>
        <v>0</v>
      </c>
      <c r="H12" s="15" t="s">
        <v>64</v>
      </c>
      <c r="I12" s="89">
        <f>VLOOKUP(Übersicht!$B$3, Datenbank!$A$4:$LR$100, COLUMN(Datenbank!$BJ$2),FALSE)</f>
        <v>40</v>
      </c>
      <c r="J12" s="96" t="s">
        <v>64</v>
      </c>
      <c r="K12" s="89">
        <f>VLOOKUP(Übersicht!$B$3, Datenbank!$A$4:$LR$100, COLUMN(Datenbank!$BY$2),FALSE)</f>
        <v>0</v>
      </c>
      <c r="L12" s="16" t="s">
        <v>64</v>
      </c>
      <c r="M12" s="91">
        <f>VLOOKUP(Übersicht!$B$3, Datenbank!$A$4:$LR$100, COLUMN(Datenbank!$DC$2),FALSE)</f>
        <v>0</v>
      </c>
      <c r="N12" s="96" t="s">
        <v>64</v>
      </c>
      <c r="O12" s="89">
        <f>VLOOKUP(Übersicht!$B$3, Datenbank!$A$4:$LR$100, COLUMN(Datenbank!$DR$2),FALSE)</f>
        <v>0</v>
      </c>
      <c r="P12" s="15" t="s">
        <v>64</v>
      </c>
      <c r="Q12" s="89">
        <f>VLOOKUP(Übersicht!$B$3, Datenbank!$A$4:$LR$100, COLUMN(Datenbank!$CN$2),FALSE)</f>
        <v>0</v>
      </c>
    </row>
    <row r="13" spans="1:17" ht="69.95" customHeight="1" thickBot="1" x14ac:dyDescent="0.3">
      <c r="A13" s="10" t="s">
        <v>66</v>
      </c>
      <c r="B13" s="19"/>
      <c r="C13" s="18">
        <f>VLOOKUP(Übersicht!$B$3, Datenbank!$A$4:$LR$100, COLUMN(Datenbank!$R$2),FALSE)</f>
        <v>1113.68</v>
      </c>
      <c r="D13" s="19"/>
      <c r="E13" s="18">
        <f>VLOOKUP(Übersicht!$B$3, Datenbank!$A$4:$LR$100, COLUMN(Datenbank!$AG$2),FALSE)</f>
        <v>323.45999999999998</v>
      </c>
      <c r="F13" s="17"/>
      <c r="G13" s="18">
        <f>VLOOKUP(Übersicht!$B$3, Datenbank!$A$4:$LR$100, COLUMN(Datenbank!$AV$2),FALSE)</f>
        <v>102.82</v>
      </c>
      <c r="H13" s="19"/>
      <c r="I13" s="18">
        <f>VLOOKUP(Übersicht!$B$3, Datenbank!$A$4:$LR$100, COLUMN(Datenbank!$BK$2),FALSE)</f>
        <v>222.27</v>
      </c>
      <c r="J13" s="97"/>
      <c r="K13" s="18">
        <f>VLOOKUP(Übersicht!$B$3, Datenbank!$A$4:$LR$100, COLUMN(Datenbank!$BZ$2),FALSE)</f>
        <v>59.44</v>
      </c>
      <c r="L13" s="19"/>
      <c r="M13" s="18">
        <f>VLOOKUP(Übersicht!$B$3, Datenbank!$A$4:$LR$100, COLUMN(Datenbank!$DD$2),FALSE)</f>
        <v>14.29</v>
      </c>
      <c r="N13" s="17"/>
      <c r="O13" s="18">
        <f>VLOOKUP(Übersicht!$B$3, Datenbank!$A$4:$LR$100, COLUMN(Datenbank!$DS$2),FALSE)</f>
        <v>0</v>
      </c>
      <c r="P13" s="19"/>
      <c r="Q13" s="18">
        <f>VLOOKUP(Übersicht!$B$3, Datenbank!$A$4:$LR$100, COLUMN(Datenbank!$CO$2),FALSE)</f>
        <v>12.7</v>
      </c>
    </row>
    <row r="14" spans="1:17" ht="69.95" customHeight="1" thickBot="1" x14ac:dyDescent="0.3">
      <c r="A14" s="10" t="s">
        <v>67</v>
      </c>
      <c r="B14" s="19"/>
      <c r="C14" s="18">
        <f>VLOOKUP(Übersicht!$B$3, Datenbank!$A$4:$LR$100, COLUMN(Datenbank!$T$2),FALSE)</f>
        <v>0</v>
      </c>
      <c r="D14" s="19"/>
      <c r="E14" s="18">
        <f>VLOOKUP(Übersicht!$B$3, Datenbank!$A$4:$LR$100, COLUMN(Datenbank!$AI$2),FALSE)</f>
        <v>0</v>
      </c>
      <c r="F14" s="17"/>
      <c r="G14" s="18">
        <f>VLOOKUP(Übersicht!$B$3, Datenbank!$A$4:$LR$100, COLUMN(Datenbank!$AX$2),FALSE)</f>
        <v>0</v>
      </c>
      <c r="H14" s="19"/>
      <c r="I14" s="18">
        <f>VLOOKUP(Übersicht!$B$3, Datenbank!$A$4:$LR$100, COLUMN(Datenbank!$BM$2),FALSE)</f>
        <v>222.27</v>
      </c>
      <c r="J14" s="17"/>
      <c r="K14" s="18">
        <f>VLOOKUP(Übersicht!$B$3, Datenbank!$A$4:$LR$100, COLUMN(Datenbank!$CB$2),FALSE)</f>
        <v>0</v>
      </c>
      <c r="L14" s="19"/>
      <c r="M14" s="18">
        <f>VLOOKUP(Übersicht!$B$3, Datenbank!$A$4:$LR$100, COLUMN(Datenbank!$DF$2),FALSE)</f>
        <v>0</v>
      </c>
      <c r="N14" s="17"/>
      <c r="O14" s="18">
        <f>VLOOKUP(Übersicht!$B$3, Datenbank!$A$4:$LR$100, COLUMN(Datenbank!$DU$2),FALSE)</f>
        <v>0</v>
      </c>
      <c r="P14" s="19"/>
      <c r="Q14" s="18">
        <f>VLOOKUP(Übersicht!$B$3, Datenbank!$A$4:$LR$100, COLUMN(Datenbank!$CQ$2),FALSE)</f>
        <v>1119.32</v>
      </c>
    </row>
    <row r="15" spans="1:17" ht="69.95" customHeight="1" thickBot="1" x14ac:dyDescent="0.3">
      <c r="A15" s="58" t="s">
        <v>68</v>
      </c>
      <c r="B15" s="22"/>
      <c r="C15" s="21">
        <f>VLOOKUP(Übersicht!$B$3, Datenbank!$A$4:$LR$100, COLUMN(Datenbank!$V$2),FALSE)</f>
        <v>227.43799999999999</v>
      </c>
      <c r="D15" s="22"/>
      <c r="E15" s="21">
        <f>VLOOKUP(Übersicht!$B$3, Datenbank!$A$4:$LR$100, COLUMN(Datenbank!$AK$2),FALSE)</f>
        <v>135.44999999999999</v>
      </c>
      <c r="F15" s="20"/>
      <c r="G15" s="21">
        <f>VLOOKUP(Übersicht!$B$3, Datenbank!$A$4:$LR$100, COLUMN(Datenbank!$AZ$2),FALSE)</f>
        <v>154.55000000000001</v>
      </c>
      <c r="H15" s="22"/>
      <c r="I15" s="21">
        <f>VLOOKUP(Übersicht!$B$3, Datenbank!$A$4:$LR$100, COLUMN(Datenbank!$BO$2),FALSE)</f>
        <v>90.06</v>
      </c>
      <c r="J15" s="20"/>
      <c r="K15" s="21">
        <f>VLOOKUP(Übersicht!$B$3, Datenbank!$A$4:$LR$100, COLUMN(Datenbank!$CD$2),FALSE)</f>
        <v>47.6</v>
      </c>
      <c r="L15" s="22"/>
      <c r="M15" s="21">
        <f>VLOOKUP(Übersicht!$B$3, Datenbank!$A$4:$LR$100, COLUMN(Datenbank!$DH$2),FALSE)</f>
        <v>40.32</v>
      </c>
      <c r="N15" s="20"/>
      <c r="O15" s="21">
        <f>VLOOKUP(Übersicht!$B$3, Datenbank!$A$4:$LR$100, COLUMN(Datenbank!$AZ$2),FALSE)</f>
        <v>154.55000000000001</v>
      </c>
      <c r="P15" s="22"/>
      <c r="Q15" s="21">
        <f>VLOOKUP(Übersicht!$B$3, Datenbank!$A$4:$LR$100, COLUMN(Datenbank!$CS$2),FALSE)</f>
        <v>34.229999999999997</v>
      </c>
    </row>
    <row r="16" spans="1:17" ht="69.95" customHeight="1" thickBot="1" x14ac:dyDescent="0.3">
      <c r="A16" s="58" t="s">
        <v>69</v>
      </c>
      <c r="B16" s="22"/>
      <c r="C16" s="21">
        <f>VLOOKUP(Übersicht!$B$3, Datenbank!$A$4:$LR$100, COLUMN(Datenbank!$S$2),FALSE)</f>
        <v>0</v>
      </c>
      <c r="D16" s="22"/>
      <c r="E16" s="21">
        <f>VLOOKUP(Übersicht!$B$3, Datenbank!$A$4:$LR$100, COLUMN(Datenbank!$AH$2),FALSE)</f>
        <v>0</v>
      </c>
      <c r="F16" s="20"/>
      <c r="G16" s="21">
        <f>VLOOKUP(Übersicht!$B$3, Datenbank!$A$4:$LR$100, COLUMN(Datenbank!$AW$2),FALSE)</f>
        <v>0</v>
      </c>
      <c r="H16" s="22"/>
      <c r="I16" s="21">
        <f>VLOOKUP(Übersicht!$B$3, Datenbank!$A$4:$LR$100, COLUMN(Datenbank!$BL$2),FALSE)</f>
        <v>0</v>
      </c>
      <c r="J16" s="20"/>
      <c r="K16" s="21">
        <f>VLOOKUP(Übersicht!$B$3, Datenbank!$A$4:$LR$100, COLUMN(Datenbank!$CA$2),FALSE)</f>
        <v>0</v>
      </c>
      <c r="L16" s="22"/>
      <c r="M16" s="21">
        <f>VLOOKUP(Übersicht!$B$3, Datenbank!$A$4:$LR$100, COLUMN(Datenbank!$DE$2),FALSE)</f>
        <v>0</v>
      </c>
      <c r="N16" s="20"/>
      <c r="O16" s="21">
        <f>VLOOKUP(Übersicht!$B$3, Datenbank!$A$4:$LR$100, COLUMN(Datenbank!$DW$2),FALSE)</f>
        <v>0</v>
      </c>
      <c r="P16" s="22"/>
      <c r="Q16" s="21">
        <f>VLOOKUP(Übersicht!$B$3, Datenbank!$A$4:$LR$100, COLUMN(Datenbank!$CP$2),FALSE)</f>
        <v>1119.32</v>
      </c>
    </row>
    <row r="17" spans="1:18" ht="69.95" customHeight="1" thickBot="1" x14ac:dyDescent="0.3">
      <c r="A17" s="10" t="s">
        <v>70</v>
      </c>
      <c r="B17" s="22"/>
      <c r="C17" s="21">
        <f>VLOOKUP(Übersicht!$B$3, Datenbank!$A$4:$LR$100, COLUMN(Datenbank!$U$2),FALSE)</f>
        <v>1113.68</v>
      </c>
      <c r="D17" s="22"/>
      <c r="E17" s="21">
        <f>VLOOKUP(Übersicht!$B$3, Datenbank!$A$4:$LR$100, COLUMN(Datenbank!$AJ$2),FALSE)</f>
        <v>323.45999999999998</v>
      </c>
      <c r="F17" s="20"/>
      <c r="G17" s="21">
        <f>VLOOKUP(Übersicht!$B$3, Datenbank!$A$4:$LR$100, COLUMN(Datenbank!$AY$2),FALSE)</f>
        <v>102.82</v>
      </c>
      <c r="H17" s="22"/>
      <c r="I17" s="21">
        <f>VLOOKUP(Übersicht!$B$3, Datenbank!$A$4:$LR$100, COLUMN(Datenbank!$BN$2),FALSE)</f>
        <v>0</v>
      </c>
      <c r="J17" s="20"/>
      <c r="K17" s="21">
        <f>VLOOKUP(Übersicht!$B$3, Datenbank!$A$4:$LR$100, COLUMN(Datenbank!$CC$2),FALSE)</f>
        <v>59.44</v>
      </c>
      <c r="L17" s="22"/>
      <c r="M17" s="21">
        <f>VLOOKUP(Übersicht!$B$3, Datenbank!$A$4:$LR$100, COLUMN(Datenbank!$DG$2),FALSE)</f>
        <v>14.29</v>
      </c>
      <c r="N17" s="20"/>
      <c r="O17" s="21">
        <f>VLOOKUP(Übersicht!$B$3, Datenbank!$A$4:$LR$100, COLUMN(Datenbank!$DV$2),FALSE)</f>
        <v>0</v>
      </c>
      <c r="P17" s="22"/>
      <c r="Q17" s="21">
        <f>VLOOKUP(Übersicht!$B$3, Datenbank!$A$4:$LR$100, COLUMN(Datenbank!$CR$2),FALSE)</f>
        <v>12.7</v>
      </c>
      <c r="R17" s="23"/>
    </row>
    <row r="18" spans="1:18" ht="69.95" customHeight="1" thickBot="1" x14ac:dyDescent="0.3">
      <c r="A18" s="10" t="s">
        <v>71</v>
      </c>
      <c r="B18" s="19"/>
      <c r="C18" s="18">
        <f>VLOOKUP(Übersicht!$B$3, Datenbank!$A$4:$LR$100, COLUMN(Datenbank!$H$2),FALSE)</f>
        <v>1113.68</v>
      </c>
      <c r="D18" s="19"/>
      <c r="E18" s="18">
        <f>VLOOKUP(Übersicht!$B$3, Datenbank!$A$4:$LR$100, COLUMN(Datenbank!$W$2),FALSE)</f>
        <v>323.45999999999998</v>
      </c>
      <c r="F18" s="17"/>
      <c r="G18" s="18">
        <f>VLOOKUP(Übersicht!$B$3, Datenbank!$A$4:$LR$100, COLUMN(Datenbank!$AL$2),FALSE)</f>
        <v>102.82</v>
      </c>
      <c r="H18" s="19"/>
      <c r="I18" s="18">
        <f>VLOOKUP(Übersicht!$B$3, Datenbank!$A$4:$LR$100, COLUMN(Datenbank!$BA$2),FALSE)</f>
        <v>222.27</v>
      </c>
      <c r="J18" s="17"/>
      <c r="K18" s="18">
        <f>VLOOKUP(Übersicht!$B$3, Datenbank!$A$4:$LR$100, COLUMN(Datenbank!$BP$2),FALSE)</f>
        <v>59.44</v>
      </c>
      <c r="L18" s="19"/>
      <c r="M18" s="18">
        <f>VLOOKUP(Übersicht!$B$3, Datenbank!$A$4:$LR$100, COLUMN(Datenbank!$CT$2),FALSE)</f>
        <v>14.29</v>
      </c>
      <c r="N18" s="17"/>
      <c r="O18" s="18">
        <f>VLOOKUP(Übersicht!$B$3, Datenbank!$A$4:$LR$100, COLUMN(Datenbank!$DI$2),FALSE)</f>
        <v>0</v>
      </c>
      <c r="P18" s="19"/>
      <c r="Q18" s="18">
        <f>VLOOKUP(Übersicht!$B$3, Datenbank!$A$4:$LR$100, COLUMN(Datenbank!$CE$2),FALSE)</f>
        <v>1132.02</v>
      </c>
    </row>
    <row r="19" spans="1:18" ht="69.95" customHeight="1" thickBot="1" x14ac:dyDescent="0.3">
      <c r="A19" s="99" t="s">
        <v>72</v>
      </c>
      <c r="B19" s="19"/>
      <c r="C19" s="18">
        <f>VLOOKUP(Übersicht!$B$3, Datenbank!$A$4:$LR$100, COLUMN(Datenbank!$I$2),FALSE)</f>
        <v>6357.3620000000001</v>
      </c>
      <c r="D19" s="19"/>
      <c r="E19" s="18">
        <f>VLOOKUP(Übersicht!$B$3, Datenbank!$A$4:$LR$100, COLUMN(Datenbank!$X$2),FALSE)</f>
        <v>1277.6669999999999</v>
      </c>
      <c r="F19" s="17"/>
      <c r="G19" s="18">
        <f>VLOOKUP(Übersicht!$B$3, Datenbank!$A$4:$LR$100, COLUMN(Datenbank!$AM$2),FALSE)</f>
        <v>282.76</v>
      </c>
      <c r="H19" s="19"/>
      <c r="I19" s="18">
        <f>VLOOKUP(Übersicht!$B$3, Datenbank!$A$4:$LR$100, COLUMN(Datenbank!$BB$2),FALSE)</f>
        <v>877.97</v>
      </c>
      <c r="J19" s="17"/>
      <c r="K19" s="18">
        <f>VLOOKUP(Übersicht!$B$3, Datenbank!$A$4:$LR$100, COLUMN(Datenbank!$BQ$2),FALSE)</f>
        <v>163.46</v>
      </c>
      <c r="L19" s="19"/>
      <c r="M19" s="18">
        <f>VLOOKUP(Übersicht!$B$3, Datenbank!$A$4:$LR$100, COLUMN(Datenbank!$CU$2),FALSE)</f>
        <v>39.299999999999997</v>
      </c>
      <c r="N19" s="17"/>
      <c r="O19" s="18">
        <f>VLOOKUP(Übersicht!$B$3, Datenbank!$A$4:$LR$100, COLUMN(Datenbank!$DJ$2),FALSE)</f>
        <v>0</v>
      </c>
      <c r="P19" s="19"/>
      <c r="Q19" s="18">
        <f>VLOOKUP(Übersicht!$B$3, Datenbank!$A$4:$LR$100, COLUMN(Datenbank!$CF$2),FALSE)</f>
        <v>3865.25</v>
      </c>
      <c r="R19" s="23"/>
    </row>
    <row r="20" spans="1:18" ht="58.9" customHeight="1" x14ac:dyDescent="0.3">
      <c r="A20" s="24"/>
      <c r="B20" s="26"/>
      <c r="C20" s="25"/>
      <c r="D20" s="24"/>
      <c r="E20" s="25"/>
      <c r="F20" s="26"/>
      <c r="G20" s="25"/>
      <c r="H20" s="24"/>
      <c r="I20" s="25"/>
      <c r="J20" s="26"/>
      <c r="K20" s="25"/>
      <c r="L20" s="27"/>
      <c r="M20" s="27"/>
      <c r="N20" s="27"/>
      <c r="O20" s="27"/>
      <c r="P20" s="26"/>
      <c r="Q20" s="25"/>
      <c r="R20" s="23"/>
    </row>
    <row r="21" spans="1:18" ht="54.6" customHeight="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5"/>
      <c r="R21" s="23"/>
    </row>
    <row r="22" spans="1:18" ht="57.6" customHeight="1" x14ac:dyDescent="0.25">
      <c r="A22" s="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5"/>
      <c r="R22" s="23"/>
    </row>
    <row r="23" spans="1:18" ht="57.6" customHeight="1" x14ac:dyDescent="0.25">
      <c r="A23" s="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5"/>
    </row>
    <row r="24" spans="1:18" ht="53.45" customHeight="1" x14ac:dyDescent="0.25">
      <c r="A24" s="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5"/>
    </row>
    <row r="25" spans="1:18" ht="43.9" customHeight="1" x14ac:dyDescent="0.25"/>
    <row r="26" spans="1:18" ht="43.9" customHeight="1" x14ac:dyDescent="0.25">
      <c r="R26" s="207"/>
    </row>
    <row r="27" spans="1:18" ht="46.9" customHeight="1" x14ac:dyDescent="0.25">
      <c r="R27" s="207"/>
    </row>
    <row r="28" spans="1:18" ht="44.45" customHeight="1" x14ac:dyDescent="0.25"/>
    <row r="29" spans="1:18" ht="46.9" customHeight="1" x14ac:dyDescent="0.25"/>
  </sheetData>
  <mergeCells count="20">
    <mergeCell ref="A1:Q1"/>
    <mergeCell ref="D3:E3"/>
    <mergeCell ref="F3:G3"/>
    <mergeCell ref="J3:K3"/>
    <mergeCell ref="L3:M3"/>
    <mergeCell ref="N3:O3"/>
    <mergeCell ref="P3:Q3"/>
    <mergeCell ref="B3:C3"/>
    <mergeCell ref="H3:I3"/>
    <mergeCell ref="N4:O4"/>
    <mergeCell ref="P4:Q4"/>
    <mergeCell ref="A5:A8"/>
    <mergeCell ref="A9:A12"/>
    <mergeCell ref="R26:R27"/>
    <mergeCell ref="D4:E4"/>
    <mergeCell ref="F4:G4"/>
    <mergeCell ref="J4:K4"/>
    <mergeCell ref="L4:M4"/>
    <mergeCell ref="B4:C4"/>
    <mergeCell ref="H4:I4"/>
  </mergeCells>
  <conditionalFormatting sqref="E23">
    <cfRule type="cellIs" dxfId="6" priority="6" operator="equal">
      <formula>TRUE</formula>
    </cfRule>
  </conditionalFormatting>
  <conditionalFormatting sqref="D5:Q19">
    <cfRule type="cellIs" dxfId="5" priority="5" operator="lessThan">
      <formula>0</formula>
    </cfRule>
  </conditionalFormatting>
  <conditionalFormatting sqref="H22">
    <cfRule type="cellIs" dxfId="3" priority="3" operator="equal">
      <formula>TRUE</formula>
    </cfRule>
  </conditionalFormatting>
  <conditionalFormatting sqref="I23">
    <cfRule type="cellIs" dxfId="2" priority="2" operator="equal">
      <formula>TRUE</formula>
    </cfRule>
  </conditionalFormatting>
  <conditionalFormatting sqref="B5:C19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  <pageSetUpPr fitToPage="1"/>
  </sheetPr>
  <dimension ref="A1:N32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4" sqref="C14"/>
    </sheetView>
  </sheetViews>
  <sheetFormatPr baseColWidth="10" defaultColWidth="11.42578125" defaultRowHeight="15" x14ac:dyDescent="0.25"/>
  <cols>
    <col min="1" max="1" width="25.7109375" style="1" customWidth="1"/>
    <col min="2" max="2" width="10.7109375" style="1" customWidth="1"/>
    <col min="3" max="3" width="15.28515625" style="1" customWidth="1"/>
    <col min="4" max="9" width="26.28515625" style="1" customWidth="1"/>
    <col min="10" max="10" width="16.7109375" style="1" bestFit="1" customWidth="1"/>
    <col min="11" max="16384" width="11.42578125" style="1"/>
  </cols>
  <sheetData>
    <row r="1" spans="1:14" ht="17.25" x14ac:dyDescent="0.25">
      <c r="A1" s="208" t="s">
        <v>416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</row>
    <row r="2" spans="1:14" x14ac:dyDescent="0.25">
      <c r="A2" s="1" t="str">
        <f>Übersicht!$B$3</f>
        <v>Plytje Hallenbad Leer</v>
      </c>
    </row>
    <row r="3" spans="1:14" ht="42" customHeight="1" thickBot="1" x14ac:dyDescent="0.3">
      <c r="A3" s="215" t="s">
        <v>73</v>
      </c>
      <c r="B3" s="206"/>
      <c r="C3" s="14" t="s">
        <v>74</v>
      </c>
      <c r="D3" s="32" t="s">
        <v>75</v>
      </c>
      <c r="E3" s="32" t="s">
        <v>76</v>
      </c>
      <c r="F3" s="32" t="s">
        <v>77</v>
      </c>
      <c r="G3" s="32" t="s">
        <v>78</v>
      </c>
      <c r="H3" s="32" t="s">
        <v>79</v>
      </c>
      <c r="I3" s="32" t="s">
        <v>80</v>
      </c>
    </row>
    <row r="4" spans="1:14" ht="50.1" customHeight="1" thickBot="1" x14ac:dyDescent="0.3">
      <c r="A4" s="33" t="s">
        <v>81</v>
      </c>
      <c r="B4" s="10"/>
      <c r="C4" s="34" t="s">
        <v>82</v>
      </c>
      <c r="D4" s="35" t="s">
        <v>410</v>
      </c>
      <c r="E4" s="35" t="s">
        <v>411</v>
      </c>
      <c r="F4" s="35" t="s">
        <v>412</v>
      </c>
      <c r="G4" s="35" t="s">
        <v>413</v>
      </c>
      <c r="H4" s="35" t="s">
        <v>414</v>
      </c>
      <c r="I4" s="35" t="s">
        <v>415</v>
      </c>
    </row>
    <row r="5" spans="1:14" ht="50.1" customHeight="1" thickTop="1" x14ac:dyDescent="0.25">
      <c r="A5" s="33" t="s">
        <v>146</v>
      </c>
      <c r="B5" s="36" t="s">
        <v>83</v>
      </c>
      <c r="C5" s="37">
        <f ca="1">SUM(D5:I5)</f>
        <v>511.8</v>
      </c>
      <c r="D5" s="148" cm="1">
        <f t="array" aca="1" ref="D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+1)))</f>
        <v>375.3</v>
      </c>
      <c r="E5" s="148" t="str" cm="1">
        <f t="array" aca="1" ref="E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+1)))</f>
        <v/>
      </c>
      <c r="F5" s="148" cm="1">
        <f t="array" aca="1" ref="F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+1)))</f>
        <v>33.5</v>
      </c>
      <c r="G5" s="148" cm="1">
        <f t="array" aca="1" ref="G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+1)))</f>
        <v>103</v>
      </c>
      <c r="H5" s="148" t="str" cm="1">
        <f t="array" aca="1" ref="H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+1)))</f>
        <v/>
      </c>
      <c r="I5" s="148" t="str" cm="1">
        <f t="array" aca="1" ref="I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+1)))</f>
        <v/>
      </c>
    </row>
    <row r="6" spans="1:14" ht="69.95" customHeight="1" x14ac:dyDescent="0.25">
      <c r="A6" s="33" t="s">
        <v>402</v>
      </c>
      <c r="B6" s="36" t="s">
        <v>84</v>
      </c>
      <c r="C6" s="37"/>
      <c r="D6" s="148" cm="1">
        <f t="array" aca="1" ref="D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+2)))</f>
        <v>3.1</v>
      </c>
      <c r="E6" s="148" t="str" cm="1">
        <f t="array" aca="1" ref="E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+2)))</f>
        <v/>
      </c>
      <c r="F6" s="148" cm="1">
        <f t="array" aca="1" ref="F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+2)))</f>
        <v>0.35</v>
      </c>
      <c r="G6" s="148" cm="1">
        <f t="array" aca="1" ref="G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+2)))</f>
        <v>1.8</v>
      </c>
      <c r="H6" s="148" t="str" cm="1">
        <f t="array" aca="1" ref="H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+2)))</f>
        <v/>
      </c>
      <c r="I6" s="148" t="str" cm="1">
        <f t="array" aca="1" ref="I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+2)))</f>
        <v/>
      </c>
      <c r="J6" s="40"/>
    </row>
    <row r="7" spans="1:14" ht="50.1" customHeight="1" x14ac:dyDescent="0.25">
      <c r="A7" s="33" t="s">
        <v>85</v>
      </c>
      <c r="B7" s="36" t="s">
        <v>86</v>
      </c>
      <c r="C7" s="37">
        <f ca="1">SUM(D7:I7)</f>
        <v>1361.1100000000001</v>
      </c>
      <c r="D7" s="148" cm="1">
        <f t="array" aca="1" ref="D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+3)))</f>
        <v>1163.98</v>
      </c>
      <c r="E7" s="148" t="str" cm="1">
        <f t="array" aca="1" ref="E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+3)))</f>
        <v/>
      </c>
      <c r="F7" s="148" cm="1">
        <f t="array" aca="1" ref="F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+3)))</f>
        <v>11.73</v>
      </c>
      <c r="G7" s="148" cm="1">
        <f t="array" aca="1" ref="G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+3)))</f>
        <v>185.4</v>
      </c>
      <c r="H7" s="148" t="str" cm="1">
        <f t="array" aca="1" ref="H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+3)))</f>
        <v/>
      </c>
      <c r="I7" s="148" t="str" cm="1">
        <f t="array" aca="1" ref="I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+3)))</f>
        <v/>
      </c>
      <c r="J7" s="43"/>
    </row>
    <row r="8" spans="1:14" ht="50.1" customHeight="1" x14ac:dyDescent="0.25">
      <c r="A8" s="33" t="s">
        <v>87</v>
      </c>
      <c r="B8" s="36" t="s">
        <v>84</v>
      </c>
      <c r="C8" s="37"/>
      <c r="D8" s="148" cm="1">
        <f t="array" aca="1" ref="D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+4)))</f>
        <v>80</v>
      </c>
      <c r="E8" s="148" t="str" cm="1">
        <f t="array" aca="1" ref="E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+4)))</f>
        <v/>
      </c>
      <c r="F8" s="148" cm="1">
        <f t="array" aca="1" ref="F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+4)))</f>
        <v>24</v>
      </c>
      <c r="G8" s="148" cm="1">
        <f t="array" aca="1" ref="G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+4)))</f>
        <v>41</v>
      </c>
      <c r="H8" s="148" t="str" cm="1">
        <f t="array" aca="1" ref="H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+4)))</f>
        <v/>
      </c>
      <c r="I8" s="148" t="str" cm="1">
        <f t="array" aca="1" ref="I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+4)))</f>
        <v/>
      </c>
      <c r="J8" s="43"/>
    </row>
    <row r="9" spans="1:14" ht="50.1" customHeight="1" x14ac:dyDescent="0.25">
      <c r="A9" s="33" t="s">
        <v>88</v>
      </c>
      <c r="B9" s="36" t="s">
        <v>83</v>
      </c>
      <c r="C9" s="37">
        <f ca="1">SUM(D9:I9)</f>
        <v>511.8</v>
      </c>
      <c r="D9" s="148" cm="1">
        <f t="array" aca="1" ref="D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</f>
        <v>375.3</v>
      </c>
      <c r="E9" s="148" t="str" cm="1">
        <f t="array" aca="1" ref="E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</f>
        <v/>
      </c>
      <c r="F9" s="148" cm="1">
        <f t="array" aca="1" ref="F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</f>
        <v>33.5</v>
      </c>
      <c r="G9" s="148" cm="1">
        <f t="array" aca="1" ref="G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</f>
        <v>103</v>
      </c>
      <c r="H9" s="148" t="str" cm="1">
        <f t="array" aca="1" ref="H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</f>
        <v/>
      </c>
      <c r="I9" s="148" t="str" cm="1">
        <f t="array" aca="1" ref="I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</f>
        <v/>
      </c>
      <c r="J9" s="44"/>
    </row>
    <row r="10" spans="1:14" ht="50.1" customHeight="1" x14ac:dyDescent="0.25">
      <c r="A10" s="33" t="s">
        <v>89</v>
      </c>
      <c r="B10" s="36" t="s">
        <v>83</v>
      </c>
      <c r="C10" s="37">
        <f ca="1">SUM(D10:I10)</f>
        <v>0</v>
      </c>
      <c r="D10" s="148" cm="1">
        <f t="array" aca="1" ref="D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+6))),"",D$5-D$9)</f>
        <v>0</v>
      </c>
      <c r="E10" s="148" t="str" cm="1">
        <f t="array" aca="1" ref="E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+6))),"",E$5-E$9)</f>
        <v/>
      </c>
      <c r="F10" s="148" cm="1">
        <f t="array" aca="1" ref="F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+6))),"",F$5-F$9)</f>
        <v>0</v>
      </c>
      <c r="G10" s="148" cm="1">
        <f t="array" aca="1" ref="G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+6))),"",G$5-G$9)</f>
        <v>0</v>
      </c>
      <c r="H10" s="148" t="str" cm="1">
        <f t="array" aca="1" ref="H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+6))),"",H$5-H$9)</f>
        <v/>
      </c>
      <c r="I10" s="148" t="str" cm="1">
        <f t="array" aca="1" ref="I1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+6))),"",I$5-I$9)</f>
        <v/>
      </c>
    </row>
    <row r="11" spans="1:14" ht="50.1" customHeight="1" x14ac:dyDescent="0.25">
      <c r="A11" s="33" t="s">
        <v>90</v>
      </c>
      <c r="B11" s="36" t="s">
        <v>83</v>
      </c>
      <c r="C11" s="37">
        <f ca="1">SUM(D11:I11)</f>
        <v>0</v>
      </c>
      <c r="D11" s="148" cm="1">
        <f t="array" aca="1" ref="D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+7)))</f>
        <v>0</v>
      </c>
      <c r="E11" s="148" t="str" cm="1">
        <f t="array" aca="1" ref="E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+7)))</f>
        <v/>
      </c>
      <c r="F11" s="148" cm="1">
        <f t="array" aca="1" ref="F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+7)))</f>
        <v>0</v>
      </c>
      <c r="G11" s="148" cm="1">
        <f t="array" aca="1" ref="G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+7)))</f>
        <v>0</v>
      </c>
      <c r="H11" s="148" t="str" cm="1">
        <f t="array" aca="1" ref="H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+7)))</f>
        <v/>
      </c>
      <c r="I11" s="148" t="str" cm="1">
        <f t="array" aca="1" ref="I1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+7)))</f>
        <v/>
      </c>
    </row>
    <row r="12" spans="1:14" ht="50.1" customHeight="1" x14ac:dyDescent="0.25">
      <c r="A12" s="33" t="s">
        <v>91</v>
      </c>
      <c r="B12" s="36" t="s">
        <v>83</v>
      </c>
      <c r="C12" s="37">
        <f ca="1">SUM(D12:I12)</f>
        <v>330.2</v>
      </c>
      <c r="D12" s="148" cm="1">
        <f t="array" aca="1" ref="D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D$8*D$6-D$11)</f>
        <v>248</v>
      </c>
      <c r="E12" s="148" t="str" cm="1">
        <f t="array" aca="1" ref="E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E$8*E$6-E$11)</f>
        <v/>
      </c>
      <c r="F12" s="148" cm="1">
        <f t="array" aca="1" ref="F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F$8*F$6-F$11)</f>
        <v>8.3999999999999986</v>
      </c>
      <c r="G12" s="148" cm="1">
        <f t="array" aca="1" ref="G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G$8*G$6-G$11)</f>
        <v>73.8</v>
      </c>
      <c r="H12" s="148" t="str" cm="1">
        <f t="array" aca="1" ref="H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H$8*H$6-H$11)</f>
        <v/>
      </c>
      <c r="I12" s="148" t="str" cm="1">
        <f t="array" aca="1" ref="I1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$8*I$6-I$11)</f>
        <v/>
      </c>
      <c r="J12" s="45"/>
    </row>
    <row r="13" spans="1:14" ht="50.1" customHeight="1" x14ac:dyDescent="0.25">
      <c r="A13" s="33" t="s">
        <v>92</v>
      </c>
      <c r="B13" s="36" t="s">
        <v>93</v>
      </c>
      <c r="C13" s="37"/>
      <c r="D13" s="149" cm="1">
        <f t="array" aca="1" ref="D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+5)))</f>
        <v>300.14999999999998</v>
      </c>
      <c r="E13" s="150" t="str" cm="1">
        <f t="array" aca="1" ref="E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+5)))</f>
        <v/>
      </c>
      <c r="F13" s="149" cm="1">
        <f t="array" aca="1" ref="F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+5)))</f>
        <v>305.14999999999998</v>
      </c>
      <c r="G13" s="150" cm="1">
        <f t="array" aca="1" ref="G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+5)))</f>
        <v>305.14999999999998</v>
      </c>
      <c r="H13" s="149" t="str" cm="1">
        <f t="array" aca="1" ref="H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+5)))</f>
        <v/>
      </c>
      <c r="I13" s="149" t="str" cm="1">
        <f t="array" aca="1" ref="I1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+5)))</f>
        <v/>
      </c>
      <c r="J13" s="43"/>
    </row>
    <row r="14" spans="1:14" ht="69.95" customHeight="1" x14ac:dyDescent="0.25">
      <c r="A14" s="33" t="s">
        <v>94</v>
      </c>
      <c r="B14" s="46" t="s">
        <v>95</v>
      </c>
      <c r="C14" s="37"/>
      <c r="D14" s="47" cm="1">
        <f t="array" aca="1" ref="D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+8)))</f>
        <v>4</v>
      </c>
      <c r="E14" s="48" t="str" cm="1">
        <f t="array" aca="1" ref="E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+8)))</f>
        <v/>
      </c>
      <c r="F14" s="47" cm="1">
        <f t="array" aca="1" ref="F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+8)))</f>
        <v>4</v>
      </c>
      <c r="G14" s="48" cm="1">
        <f t="array" aca="1" ref="G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+8)))</f>
        <v>4</v>
      </c>
      <c r="H14" s="47" t="str" cm="1">
        <f t="array" aca="1" ref="H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+8)))</f>
        <v/>
      </c>
      <c r="I14" s="47" t="str" cm="1">
        <f t="array" aca="1" ref="I1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+8)))</f>
        <v/>
      </c>
    </row>
    <row r="15" spans="1:14" ht="69.95" customHeight="1" x14ac:dyDescent="0.25">
      <c r="A15" s="33" t="s">
        <v>96</v>
      </c>
      <c r="B15" s="46" t="s">
        <v>97</v>
      </c>
      <c r="C15" s="37"/>
      <c r="D15" s="47" t="str" cm="1">
        <f t="array" aca="1" ref="D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+9)))</f>
        <v>Open suction filter</v>
      </c>
      <c r="E15" s="39" t="str" cm="1">
        <f t="array" aca="1" ref="E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+9)))</f>
        <v/>
      </c>
      <c r="F15" s="38" t="str" cm="1">
        <f t="array" aca="1" ref="F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+9)))</f>
        <v>Open suction filter</v>
      </c>
      <c r="G15" s="39" t="str" cm="1">
        <f t="array" aca="1" ref="G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+9)))</f>
        <v>Open suction filter</v>
      </c>
      <c r="H15" s="38" t="str" cm="1">
        <f t="array" aca="1" ref="H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+9)))</f>
        <v/>
      </c>
      <c r="I15" s="38" t="str" cm="1">
        <f t="array" aca="1" ref="I1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+9)))</f>
        <v/>
      </c>
    </row>
    <row r="16" spans="1:14" ht="69.95" customHeight="1" x14ac:dyDescent="0.25">
      <c r="A16" s="33" t="s">
        <v>98</v>
      </c>
      <c r="B16" s="36" t="s">
        <v>97</v>
      </c>
      <c r="C16" s="37"/>
      <c r="D16" s="47" t="str" cm="1">
        <f t="array" aca="1" ref="D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+10)))</f>
        <v>without ozone</v>
      </c>
      <c r="E16" s="39" t="str" cm="1">
        <f t="array" aca="1" ref="E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+10)))</f>
        <v/>
      </c>
      <c r="F16" s="38" t="str" cm="1">
        <f t="array" aca="1" ref="F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+10)))</f>
        <v>without ozone</v>
      </c>
      <c r="G16" s="39" t="str" cm="1">
        <f t="array" aca="1" ref="G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+10)))</f>
        <v>without ozone</v>
      </c>
      <c r="H16" s="38" t="str" cm="1">
        <f t="array" aca="1" ref="H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+10)))</f>
        <v/>
      </c>
      <c r="I16" s="38" t="str" cm="1">
        <f t="array" aca="1" ref="I1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+10)))</f>
        <v/>
      </c>
    </row>
    <row r="17" spans="1:11" ht="69.95" customHeight="1" x14ac:dyDescent="0.25">
      <c r="A17" s="33" t="s">
        <v>99</v>
      </c>
      <c r="B17" s="36" t="s">
        <v>97</v>
      </c>
      <c r="C17" s="37"/>
      <c r="D17" s="38" t="str" cm="1">
        <f t="array" aca="1" ref="D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E17" s="38" t="str" cm="1">
        <f t="array" aca="1" ref="E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))),"","Freshwater")</f>
        <v/>
      </c>
      <c r="F17" s="38" t="str" cm="1">
        <f t="array" aca="1" ref="F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G17" s="38" t="str" cm="1">
        <f t="array" aca="1" ref="G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))),"","Freshwater")</f>
        <v>Freshwater</v>
      </c>
      <c r="H17" s="38" t="str" cm="1">
        <f t="array" aca="1" ref="H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))),"","Freshwater")</f>
        <v/>
      </c>
      <c r="I17" s="38" t="str" cm="1">
        <f t="array" aca="1" ref="I1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))),"","Freshwater")</f>
        <v/>
      </c>
    </row>
    <row r="18" spans="1:11" ht="69.95" customHeight="1" x14ac:dyDescent="0.25">
      <c r="A18" s="33" t="s">
        <v>100</v>
      </c>
      <c r="B18" s="36" t="s">
        <v>101</v>
      </c>
      <c r="C18" s="37"/>
      <c r="D18" s="38" t="str" cm="1">
        <f t="array" aca="1" ref="D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+11)))</f>
        <v>false</v>
      </c>
      <c r="E18" s="39" t="str" cm="1">
        <f t="array" aca="1" ref="E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+11)))</f>
        <v/>
      </c>
      <c r="F18" s="38" t="str" cm="1">
        <f t="array" aca="1" ref="F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+11)))</f>
        <v>false</v>
      </c>
      <c r="G18" s="39" t="str" cm="1">
        <f t="array" aca="1" ref="G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+11)))</f>
        <v>false</v>
      </c>
      <c r="H18" s="38" t="str" cm="1">
        <f t="array" aca="1" ref="H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+11)))</f>
        <v/>
      </c>
      <c r="I18" s="38" t="str" cm="1">
        <f t="array" aca="1" ref="I1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+11)))</f>
        <v/>
      </c>
    </row>
    <row r="19" spans="1:11" ht="69.95" customHeight="1" x14ac:dyDescent="0.25">
      <c r="A19" s="33" t="s">
        <v>102</v>
      </c>
      <c r="B19" s="36"/>
      <c r="C19" s="37"/>
      <c r="D19" s="41" cm="1">
        <f t="array" aca="1" ref="D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+12)))</f>
        <v>0</v>
      </c>
      <c r="E19" s="42" t="str" cm="1">
        <f t="array" aca="1" ref="E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+12)))</f>
        <v/>
      </c>
      <c r="F19" s="41" cm="1">
        <f t="array" aca="1" ref="F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+12)))</f>
        <v>0</v>
      </c>
      <c r="G19" s="42" cm="1">
        <f t="array" aca="1" ref="G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+12)))</f>
        <v>0</v>
      </c>
      <c r="H19" s="41" t="str" cm="1">
        <f t="array" aca="1" ref="H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+12)))</f>
        <v/>
      </c>
      <c r="I19" s="41" t="str" cm="1">
        <f t="array" aca="1" ref="I1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+12)))</f>
        <v/>
      </c>
      <c r="K19" s="23"/>
    </row>
    <row r="20" spans="1:11" ht="69.95" customHeight="1" x14ac:dyDescent="0.25">
      <c r="A20" s="154" t="s">
        <v>409</v>
      </c>
      <c r="B20" s="36" t="s">
        <v>407</v>
      </c>
      <c r="C20" s="37"/>
      <c r="D20" s="41" cm="1">
        <f t="array" aca="1" ref="D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+13)))</f>
        <v>350</v>
      </c>
      <c r="E20" s="42" t="str" cm="1">
        <f t="array" aca="1" ref="E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+13)))</f>
        <v/>
      </c>
      <c r="F20" s="41" cm="1">
        <f t="array" aca="1" ref="F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+13)))</f>
        <v>350</v>
      </c>
      <c r="G20" s="42" cm="1">
        <f t="array" aca="1" ref="G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+13)))</f>
        <v>350</v>
      </c>
      <c r="H20" s="41" t="str" cm="1">
        <f t="array" aca="1" ref="H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+13)))</f>
        <v/>
      </c>
      <c r="I20" s="41" t="str" cm="1">
        <f t="array" aca="1" ref="I2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+13)))</f>
        <v/>
      </c>
      <c r="K20" s="23"/>
    </row>
    <row r="21" spans="1:11" ht="69.95" customHeight="1" x14ac:dyDescent="0.25">
      <c r="A21" s="33" t="s">
        <v>103</v>
      </c>
      <c r="B21" s="36" t="s">
        <v>104</v>
      </c>
      <c r="C21" s="37"/>
      <c r="D21" s="41" t="str" cm="1">
        <f t="array" aca="1" ref="D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+14)))</f>
        <v>true</v>
      </c>
      <c r="E21" s="39" t="str" cm="1">
        <f t="array" aca="1" ref="E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+14)))</f>
        <v/>
      </c>
      <c r="F21" s="38" t="str" cm="1">
        <f t="array" aca="1" ref="F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+14)))</f>
        <v>true</v>
      </c>
      <c r="G21" s="39" t="str" cm="1">
        <f t="array" aca="1" ref="G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+14)))</f>
        <v>true</v>
      </c>
      <c r="H21" s="38" t="str" cm="1">
        <f t="array" aca="1" ref="H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+14)))</f>
        <v/>
      </c>
      <c r="I21" s="38" t="str" cm="1">
        <f t="array" aca="1" ref="I2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+14)))</f>
        <v/>
      </c>
      <c r="K21" s="23"/>
    </row>
    <row r="22" spans="1:11" ht="58.9" customHeight="1" x14ac:dyDescent="0.25">
      <c r="A22" s="33" t="s">
        <v>105</v>
      </c>
      <c r="B22" s="36" t="s">
        <v>106</v>
      </c>
      <c r="C22" s="37"/>
      <c r="D22" s="41" cm="1">
        <f t="array" aca="1" ref="D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+15)))</f>
        <v>0.8</v>
      </c>
      <c r="E22" s="42" t="str" cm="1">
        <f t="array" aca="1" ref="E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+15)))</f>
        <v/>
      </c>
      <c r="F22" s="41" cm="1">
        <f t="array" aca="1" ref="F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+15)))</f>
        <v>0.8</v>
      </c>
      <c r="G22" s="42" cm="1">
        <f t="array" aca="1" ref="G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+15)))</f>
        <v>0.8</v>
      </c>
      <c r="H22" s="41" t="str" cm="1">
        <f t="array" aca="1" ref="H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+15)))</f>
        <v/>
      </c>
      <c r="I22" s="41" t="str" cm="1">
        <f t="array" aca="1" ref="I2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+15)))</f>
        <v/>
      </c>
      <c r="K22" s="23"/>
    </row>
    <row r="23" spans="1:11" ht="57.6" customHeight="1" x14ac:dyDescent="0.25">
      <c r="A23" s="33" t="s">
        <v>107</v>
      </c>
      <c r="B23" s="36" t="s">
        <v>104</v>
      </c>
      <c r="C23" s="37"/>
      <c r="D23" s="41" t="str" cm="1">
        <f t="array" aca="1" ref="D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+16)))</f>
        <v>true</v>
      </c>
      <c r="E23" s="39" t="str" cm="1">
        <f t="array" aca="1" ref="E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+16)))</f>
        <v/>
      </c>
      <c r="F23" s="38" t="str" cm="1">
        <f t="array" aca="1" ref="F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+16)))</f>
        <v>true</v>
      </c>
      <c r="G23" s="39" t="str" cm="1">
        <f t="array" aca="1" ref="G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+16)))</f>
        <v>true</v>
      </c>
      <c r="H23" s="38" t="str" cm="1">
        <f t="array" aca="1" ref="H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+16)))</f>
        <v/>
      </c>
      <c r="I23" s="38" t="str" cm="1">
        <f t="array" aca="1" ref="I23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+16)))</f>
        <v/>
      </c>
      <c r="K23" s="23"/>
    </row>
    <row r="24" spans="1:11" ht="54.6" customHeight="1" x14ac:dyDescent="0.25">
      <c r="A24" s="33" t="s">
        <v>108</v>
      </c>
      <c r="B24" s="36" t="s">
        <v>106</v>
      </c>
      <c r="C24" s="37"/>
      <c r="D24" s="41" cm="1">
        <f t="array" aca="1" ref="D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+17)))</f>
        <v>120</v>
      </c>
      <c r="E24" s="42" t="str" cm="1">
        <f t="array" aca="1" ref="E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+17)))</f>
        <v/>
      </c>
      <c r="F24" s="41" cm="1">
        <f t="array" aca="1" ref="F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+17)))</f>
        <v>21</v>
      </c>
      <c r="G24" s="42" cm="1">
        <f t="array" aca="1" ref="G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+17)))</f>
        <v>50</v>
      </c>
      <c r="H24" s="41" t="str" cm="1">
        <f t="array" aca="1" ref="H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+17)))</f>
        <v/>
      </c>
      <c r="I24" s="41" t="str" cm="1">
        <f t="array" aca="1" ref="I24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+17)))</f>
        <v/>
      </c>
      <c r="K24" s="23"/>
    </row>
    <row r="25" spans="1:11" ht="57.6" customHeight="1" x14ac:dyDescent="0.25">
      <c r="A25" s="33" t="s">
        <v>109</v>
      </c>
      <c r="B25" s="46" t="s">
        <v>110</v>
      </c>
      <c r="C25" s="37"/>
      <c r="D25" s="47" cm="1">
        <f t="array" aca="1" ref="D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+18)))</f>
        <v>33</v>
      </c>
      <c r="E25" s="48" t="str" cm="1">
        <f t="array" aca="1" ref="E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+18)))</f>
        <v/>
      </c>
      <c r="F25" s="47" cm="1">
        <f t="array" aca="1" ref="F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+18)))</f>
        <v>33</v>
      </c>
      <c r="G25" s="48" cm="1">
        <f t="array" aca="1" ref="G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+18)))</f>
        <v>33</v>
      </c>
      <c r="H25" s="47" t="str" cm="1">
        <f t="array" aca="1" ref="H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+18)))</f>
        <v/>
      </c>
      <c r="I25" s="47" t="str" cm="1">
        <f t="array" aca="1" ref="I25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+18)))</f>
        <v/>
      </c>
    </row>
    <row r="26" spans="1:11" ht="53.45" customHeight="1" x14ac:dyDescent="0.25">
      <c r="A26" s="33" t="s">
        <v>111</v>
      </c>
      <c r="B26" s="36" t="s">
        <v>104</v>
      </c>
      <c r="C26" s="37"/>
      <c r="D26" s="38" t="str" cm="1">
        <f t="array" aca="1" ref="D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+19)))</f>
        <v>false</v>
      </c>
      <c r="E26" s="39" t="str" cm="1">
        <f t="array" aca="1" ref="E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+19)))</f>
        <v/>
      </c>
      <c r="F26" s="38" t="str" cm="1">
        <f t="array" aca="1" ref="F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+19)))</f>
        <v>false</v>
      </c>
      <c r="G26" s="39" t="str" cm="1">
        <f t="array" aca="1" ref="G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+19)))</f>
        <v>false</v>
      </c>
      <c r="H26" s="38" t="str" cm="1">
        <f t="array" aca="1" ref="H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+19)))</f>
        <v/>
      </c>
      <c r="I26" s="38" t="str" cm="1">
        <f t="array" aca="1" ref="I26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+19)))</f>
        <v/>
      </c>
    </row>
    <row r="27" spans="1:11" ht="43.9" customHeight="1" x14ac:dyDescent="0.25">
      <c r="A27" s="33" t="s">
        <v>112</v>
      </c>
      <c r="B27" s="36" t="s">
        <v>104</v>
      </c>
      <c r="C27" s="37"/>
      <c r="D27" s="38" t="str" cm="1">
        <f t="array" aca="1" ref="D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+20)))</f>
        <v>false</v>
      </c>
      <c r="E27" s="39" t="str" cm="1">
        <f t="array" aca="1" ref="E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+20)))</f>
        <v/>
      </c>
      <c r="F27" s="38" t="str" cm="1">
        <f t="array" aca="1" ref="F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+20)))</f>
        <v>false</v>
      </c>
      <c r="G27" s="39" t="str" cm="1">
        <f t="array" aca="1" ref="G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+20)))</f>
        <v>false</v>
      </c>
      <c r="H27" s="38" t="str" cm="1">
        <f t="array" aca="1" ref="H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+20)))</f>
        <v/>
      </c>
      <c r="I27" s="38" t="str" cm="1">
        <f t="array" aca="1" ref="I27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+20)))</f>
        <v/>
      </c>
    </row>
    <row r="28" spans="1:11" ht="43.9" customHeight="1" x14ac:dyDescent="0.25">
      <c r="A28" s="33" t="s">
        <v>113</v>
      </c>
      <c r="B28" s="36" t="s">
        <v>84</v>
      </c>
      <c r="C28" s="37"/>
      <c r="D28" s="38" cm="1">
        <f t="array" aca="1" ref="D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+21)))</f>
        <v>0</v>
      </c>
      <c r="E28" s="39" t="str" cm="1">
        <f t="array" aca="1" ref="E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+21)))</f>
        <v/>
      </c>
      <c r="F28" s="38" cm="1">
        <f t="array" aca="1" ref="F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+21)))</f>
        <v>0</v>
      </c>
      <c r="G28" s="39" cm="1">
        <f t="array" aca="1" ref="G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+21)))</f>
        <v>0</v>
      </c>
      <c r="H28" s="38" t="str" cm="1">
        <f t="array" aca="1" ref="H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+21)))</f>
        <v/>
      </c>
      <c r="I28" s="38" t="str" cm="1">
        <f t="array" aca="1" ref="I28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+21)))</f>
        <v/>
      </c>
      <c r="K28" s="207"/>
    </row>
    <row r="29" spans="1:11" ht="46.9" customHeight="1" x14ac:dyDescent="0.25">
      <c r="A29" s="33" t="s">
        <v>114</v>
      </c>
      <c r="B29" s="36" t="s">
        <v>84</v>
      </c>
      <c r="C29" s="37"/>
      <c r="D29" s="38" cm="1">
        <f t="array" aca="1" ref="D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+22)))</f>
        <v>0</v>
      </c>
      <c r="E29" s="39" t="str" cm="1">
        <f t="array" aca="1" ref="E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+22)))</f>
        <v/>
      </c>
      <c r="F29" s="38" cm="1">
        <f t="array" aca="1" ref="F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+22)))</f>
        <v>0</v>
      </c>
      <c r="G29" s="39" cm="1">
        <f t="array" aca="1" ref="G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+22)))</f>
        <v>0</v>
      </c>
      <c r="H29" s="38" t="str" cm="1">
        <f t="array" aca="1" ref="H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+22)))</f>
        <v/>
      </c>
      <c r="I29" s="38" t="str" cm="1">
        <f t="array" aca="1" ref="I29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+22)))</f>
        <v/>
      </c>
      <c r="K29" s="207"/>
    </row>
    <row r="30" spans="1:11" ht="44.45" customHeight="1" x14ac:dyDescent="0.25">
      <c r="A30" s="33" t="s">
        <v>115</v>
      </c>
      <c r="B30" s="36" t="s">
        <v>116</v>
      </c>
      <c r="C30" s="37"/>
      <c r="D30" s="38" cm="1">
        <f t="array" aca="1" ref="D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+23)))</f>
        <v>0</v>
      </c>
      <c r="E30" s="39" t="str" cm="1">
        <f t="array" aca="1" ref="E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+23)))</f>
        <v/>
      </c>
      <c r="F30" s="38" cm="1">
        <f t="array" aca="1" ref="F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+23)))</f>
        <v>0</v>
      </c>
      <c r="G30" s="39" cm="1">
        <f t="array" aca="1" ref="G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+23)))</f>
        <v>0</v>
      </c>
      <c r="H30" s="38" t="str" cm="1">
        <f t="array" aca="1" ref="H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+23)))</f>
        <v/>
      </c>
      <c r="I30" s="38" t="str" cm="1">
        <f t="array" aca="1" ref="I30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+23)))</f>
        <v/>
      </c>
    </row>
    <row r="31" spans="1:11" ht="46.9" customHeight="1" x14ac:dyDescent="0.25">
      <c r="A31" s="33" t="s">
        <v>117</v>
      </c>
      <c r="B31" s="36" t="s">
        <v>118</v>
      </c>
      <c r="C31" s="37"/>
      <c r="D31" s="38" cm="1">
        <f t="array" aca="1" ref="D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+24)))</f>
        <v>0</v>
      </c>
      <c r="E31" s="39" t="str" cm="1">
        <f t="array" aca="1" ref="E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+24)))</f>
        <v/>
      </c>
      <c r="F31" s="38" cm="1">
        <f t="array" aca="1" ref="F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+24)))</f>
        <v>0</v>
      </c>
      <c r="G31" s="39" cm="1">
        <f t="array" aca="1" ref="G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+24)))</f>
        <v>0</v>
      </c>
      <c r="H31" s="38" t="str" cm="1">
        <f t="array" aca="1" ref="H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+24)))</f>
        <v/>
      </c>
      <c r="I31" s="38" t="str" cm="1">
        <f t="array" aca="1" ref="I31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+24)))</f>
        <v/>
      </c>
    </row>
    <row r="32" spans="1:11" ht="43.5" customHeight="1" x14ac:dyDescent="0.25">
      <c r="A32" s="33" t="s">
        <v>119</v>
      </c>
      <c r="B32" s="36" t="s">
        <v>120</v>
      </c>
      <c r="C32" s="37"/>
      <c r="D32" s="38" t="str" cm="1">
        <f t="array" aca="1" ref="D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D$4,INDIRECT("Datenbank!$A"&amp;ROW(INDEX(Datenbank!$A$4:$A$100,MATCH($A$2,Datenbank!$A$4:$A$100,0)))):INDIRECT("Datenbank!$MS"&amp;ROW(INDEX(Datenbank!$A$4:$A$100,MATCH($A$2,Datenbank!$A$4:$A$100,0)))),0)))+25)))</f>
        <v>Stainless steel</v>
      </c>
      <c r="E32" s="39" t="str" cm="1">
        <f t="array" aca="1" ref="E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E$4,INDIRECT("Datenbank!$A"&amp;ROW(INDEX(Datenbank!$A$4:$A$100,MATCH($A$2,Datenbank!$A$4:$A$100,0)))):INDIRECT("Datenbank!$MS"&amp;ROW(INDEX(Datenbank!$A$4:$A$100,MATCH($A$2,Datenbank!$A$4:$A$100,0)))),0)))+25)))</f>
        <v/>
      </c>
      <c r="F32" s="38" t="str" cm="1">
        <f t="array" aca="1" ref="F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F$4,INDIRECT("Datenbank!$A"&amp;ROW(INDEX(Datenbank!$A$4:$A$100,MATCH($A$2,Datenbank!$A$4:$A$100,0)))):INDIRECT("Datenbank!$MS"&amp;ROW(INDEX(Datenbank!$A$4:$A$100,MATCH($A$2,Datenbank!$A$4:$A$100,0)))),0)))+25)))</f>
        <v>Reinforced concrete</v>
      </c>
      <c r="G32" s="39" t="str" cm="1">
        <f t="array" aca="1" ref="G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G$4,INDIRECT("Datenbank!$A"&amp;ROW(INDEX(Datenbank!$A$4:$A$100,MATCH($A$2,Datenbank!$A$4:$A$100,0)))):INDIRECT("Datenbank!$MS"&amp;ROW(INDEX(Datenbank!$A$4:$A$100,MATCH($A$2,Datenbank!$A$4:$A$100,0)))),0)))+25)))</f>
        <v>Stainless steel</v>
      </c>
      <c r="H32" s="38" t="str" cm="1">
        <f t="array" aca="1" ref="H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H$4,INDIRECT("Datenbank!$A"&amp;ROW(INDEX(Datenbank!$A$4:$A$100,MATCH($A$2,Datenbank!$A$4:$A$100,0)))):INDIRECT("Datenbank!$MS"&amp;ROW(INDEX(Datenbank!$A$4:$A$100,MATCH($A$2,Datenbank!$A$4:$A$100,0)))),0)))+25)))</f>
        <v/>
      </c>
      <c r="I32" s="38" t="str" cm="1">
        <f t="array" aca="1" ref="I32" ca="1">IF(ISNA(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,"",INDIRECT("Datenbank!"&amp;ADDRESS(ROW(INDEX(Datenbank!$A$4:$A$100,MATCH($A$2,Datenbank!$A$4:$A$100,0))),COLUMN(INDEX(INDIRECT("Datenbank!$A"&amp;ROW(INDEX(Datenbank!$A$4:$A$100,MATCH($A$2,Datenbank!$A$4:$A$100,0)))):INDIRECT("Datenbank!$MS"&amp;ROW(INDEX(Datenbank!$A$4:$A$100,MATCH($A$2,Datenbank!$A$4:$A$100,0)))),MATCH(I$4,INDIRECT("Datenbank!$A"&amp;ROW(INDEX(Datenbank!$A$4:$A$100,MATCH($A$2,Datenbank!$A$4:$A$100,0)))):INDIRECT("Datenbank!$MS"&amp;ROW(INDEX(Datenbank!$A$4:$A$100,MATCH($A$2,Datenbank!$A$4:$A$100,0)))),0)))+25)))</f>
        <v/>
      </c>
    </row>
  </sheetData>
  <mergeCells count="3">
    <mergeCell ref="A1:N1"/>
    <mergeCell ref="A3:B3"/>
    <mergeCell ref="K28:K29"/>
  </mergeCells>
  <conditionalFormatting sqref="D5:I32">
    <cfRule type="cellIs" dxfId="1" priority="1" operator="lessThan">
      <formula>0</formula>
    </cfRule>
  </conditionalFormatting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</sheetPr>
  <dimension ref="A1:N35"/>
  <sheetViews>
    <sheetView zoomScale="90" zoomScaleNormal="9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E26" sqref="E26"/>
    </sheetView>
  </sheetViews>
  <sheetFormatPr baseColWidth="10" defaultColWidth="9.140625" defaultRowHeight="15" x14ac:dyDescent="0.25"/>
  <cols>
    <col min="1" max="1" width="36.42578125" style="84" customWidth="1"/>
    <col min="2" max="3" width="12.5703125" style="84" customWidth="1"/>
    <col min="4" max="4" width="24" style="84" customWidth="1"/>
    <col min="5" max="6" width="39.28515625" style="84" customWidth="1"/>
    <col min="7" max="11" width="12.5703125" style="84" customWidth="1"/>
    <col min="12" max="16384" width="9.140625" style="49"/>
  </cols>
  <sheetData>
    <row r="1" spans="1:14" ht="15" customHeight="1" x14ac:dyDescent="0.25">
      <c r="A1" s="86" t="s">
        <v>121</v>
      </c>
      <c r="B1" s="86"/>
      <c r="C1" s="83"/>
      <c r="D1" s="83"/>
      <c r="E1" s="83"/>
      <c r="F1" s="83"/>
      <c r="G1" s="83"/>
      <c r="H1" s="83"/>
      <c r="I1" s="83"/>
      <c r="J1" s="86"/>
      <c r="K1" s="86"/>
    </row>
    <row r="2" spans="1:14" ht="15" customHeight="1" x14ac:dyDescent="0.25">
      <c r="A2" s="139" t="str">
        <f>Übersicht!$B$3</f>
        <v>Plytje Hallenbad Leer</v>
      </c>
      <c r="B2" s="138"/>
      <c r="C2" s="57"/>
      <c r="D2" s="57"/>
      <c r="E2" s="57"/>
      <c r="F2" s="57"/>
      <c r="G2" s="57"/>
      <c r="H2" s="57"/>
      <c r="I2" s="57"/>
      <c r="J2" s="138"/>
      <c r="K2" s="138"/>
    </row>
    <row r="3" spans="1:14" s="85" customFormat="1" ht="44.25" customHeight="1" x14ac:dyDescent="0.25">
      <c r="A3" s="51" t="s">
        <v>122</v>
      </c>
      <c r="B3" s="50" t="s">
        <v>382</v>
      </c>
      <c r="C3" s="51" t="s">
        <v>125</v>
      </c>
      <c r="D3" s="51" t="s">
        <v>387</v>
      </c>
      <c r="E3" s="51" t="s">
        <v>388</v>
      </c>
      <c r="F3" s="51" t="s">
        <v>126</v>
      </c>
      <c r="G3" s="51" t="s">
        <v>383</v>
      </c>
      <c r="H3" s="51" t="s">
        <v>127</v>
      </c>
      <c r="I3" s="51" t="s">
        <v>384</v>
      </c>
      <c r="J3" s="51" t="s">
        <v>123</v>
      </c>
      <c r="K3" s="51" t="s">
        <v>124</v>
      </c>
    </row>
    <row r="4" spans="1:14" ht="18" thickBot="1" x14ac:dyDescent="0.3">
      <c r="A4" s="124"/>
      <c r="B4" s="129"/>
      <c r="C4" s="52" t="s">
        <v>128</v>
      </c>
      <c r="D4" s="52"/>
      <c r="E4" s="52"/>
      <c r="F4" s="124"/>
      <c r="G4" s="52" t="s">
        <v>129</v>
      </c>
      <c r="H4" s="52" t="s">
        <v>130</v>
      </c>
      <c r="I4" s="52" t="s">
        <v>131</v>
      </c>
      <c r="J4" s="52" t="s">
        <v>334</v>
      </c>
      <c r="K4" s="52" t="s">
        <v>334</v>
      </c>
    </row>
    <row r="5" spans="1:14" ht="15" customHeight="1" x14ac:dyDescent="0.25">
      <c r="A5" s="87" t="s">
        <v>132</v>
      </c>
      <c r="B5" s="84">
        <v>1</v>
      </c>
      <c r="C5" s="54">
        <f>IF(VLOOKUP(Übersicht!$B$3, Datenbank!$A$4:$LR$100, COLUMN(Datenbank!$JI$2),FALSE)=0,"",VLOOKUP(Übersicht!$B$3, Datenbank!$A$4:$LR$100, COLUMN(Datenbank!$JI$2),FALSE))</f>
        <v>11.5</v>
      </c>
      <c r="D5" s="54" t="str">
        <f>IF(VLOOKUP(Übersicht!$B$3, Datenbank!$A$4:$LR$100, COLUMN(Datenbank!$JH$2),FALSE)=0,"",VLOOKUP(Übersicht!$B$3, Datenbank!$A$4:$LR$100, COLUMN(Datenbank!$JH$2),FALSE))</f>
        <v>Mauerwerk</v>
      </c>
      <c r="E5" s="54" t="str">
        <f>IF($D5&lt;&gt;"Wärmedämmung",IF(ISNA(VLOOKUP($D5,'Material Data'!$A$4:$G$75,3,FALSE)),"",VLOOKUP($D5,'Material Data'!$A$4:$G$75,3,FALSE)),VLOOKUP(VLOOKUP(Übersicht!$B$3, Datenbank!$A$4:$LR$100, COLUMN(Datenbank!$JR$2),FALSE),'Material Data'!$A$4:$G$75,3,FALSE))</f>
        <v>solid_brick_old</v>
      </c>
      <c r="F5" s="84" t="str">
        <f>IF($D5&lt;&gt;"Wärmedämmung",IF(ISNA(VLOOKUP($D5,'Material Data'!$A$4:$G$75,2,FALSE)),"",VLOOKUP($D5,'Material Data'!$A$4:$G$75,2,FALSE)),VLOOKUP(VLOOKUP(Übersicht!$B$3, Datenbank!$A$4:$LR$100, COLUMN(Datenbank!$JR$2),FALSE),'Material Data'!$A$4:$G$75,2,FALSE))</f>
        <v>6039dbb0-3a43-11e7-ada9-2cd444b2e704</v>
      </c>
      <c r="G5" s="130">
        <f>IF($D5&lt;&gt;"Wärmedämmung",IF(ISNA(VLOOKUP($D5,'Material Data'!$A$4:$G$75,4,FALSE)),"",VLOOKUP($D5,'Material Data'!$A$4:$G$75,4,FALSE)),VLOOKUP(VLOOKUP(Übersicht!$B$3, Datenbank!$A$4:$LR$100, COLUMN(Datenbank!$JR$2),FALSE),'Material Data'!$A$4:$G$75,4,FALSE))</f>
        <v>0.6</v>
      </c>
      <c r="H5" s="130">
        <f>IF($D5&lt;&gt;"Wärmedämmung",IF(ISNA(VLOOKUP($D5,'Material Data'!$A$4:$G$75,5,FALSE)),"",VLOOKUP($D5,'Material Data'!$A$4:$G$75,5,FALSE)),VLOOKUP(VLOOKUP(Übersicht!$B$3, Datenbank!$A$4:$LR$100, COLUMN(Datenbank!$JR$2),FALSE),'Material Data'!$A$4:$G$75,5,FALSE))</f>
        <v>1800</v>
      </c>
      <c r="I5" s="130">
        <f>IF($D5&lt;&gt;"Wärmedämmung",IF(ISNA(VLOOKUP($D5,'Material Data'!$A$4:$G$75,6,FALSE)),"",VLOOKUP($D5,'Material Data'!$A$4:$G$75,6,FALSE)),VLOOKUP(VLOOKUP(Übersicht!$B$3, Datenbank!$A$4:$LR$100, COLUMN(Datenbank!$JR$2),FALSE),'Material Data'!$A$4:$G$75,6,FALSE))</f>
        <v>0.85</v>
      </c>
      <c r="J5" s="130"/>
      <c r="K5" s="130"/>
      <c r="L5" s="53"/>
      <c r="M5" s="53"/>
    </row>
    <row r="6" spans="1:14" x14ac:dyDescent="0.25">
      <c r="B6" s="84">
        <v>2</v>
      </c>
      <c r="C6" s="54">
        <f>IF(VLOOKUP(Übersicht!$B$3, Datenbank!$A$4:$LR$100, COLUMN(Datenbank!$JK$2),FALSE)=0,"",VLOOKUP(Übersicht!$B$3, Datenbank!$A$4:$LR$100, COLUMN(Datenbank!$JK$2),FALSE))</f>
        <v>0.2</v>
      </c>
      <c r="D6" s="54" t="str">
        <f>IF(VLOOKUP(Übersicht!$B$3, Datenbank!$A$4:$LR$100, COLUMN(Datenbank!$JJ$2),FALSE)=0,"",VLOOKUP(Übersicht!$B$3, Datenbank!$A$4:$LR$100, COLUMN(Datenbank!$JJ$2),FALSE))</f>
        <v>Luftschicht</v>
      </c>
      <c r="E6" s="54" t="str">
        <f>IF($D6&lt;&gt;"Wärmedämmung",IF(ISNA(VLOOKUP($D6,'Material Data'!$A$4:$G$75,3,FALSE)),"",VLOOKUP($D6,'Material Data'!$A$4:$G$75,3,FALSE)),VLOOKUP(VLOOKUP(Übersicht!$B$3, Datenbank!$A$4:$LR$100, COLUMN(Datenbank!$JR$2),FALSE),'Material Data'!$A$4:$G$75,3,FALSE))</f>
        <v>air</v>
      </c>
      <c r="F6" s="84" t="str">
        <f>IF($D6&lt;&gt;"Wärmedämmung",IF(ISNA(VLOOKUP($D6,'Material Data'!$A$4:$G$75,2,FALSE)),"",VLOOKUP($D6,'Material Data'!$A$4:$G$75,2,FALSE)),VLOOKUP(VLOOKUP(Übersicht!$B$3, Datenbank!$A$4:$LR$100, COLUMN(Datenbank!$JR$2),FALSE),'Material Data'!$A$4:$G$75,2,FALSE))</f>
        <v>6cb62e70-3a43-11e7-a790-2cd444b2e704</v>
      </c>
      <c r="G6" s="131">
        <f>IF($D6&lt;&gt;"Wärmedämmung",IF(ISNA(VLOOKUP($D6,'Material Data'!$A$4:$G$75,4,FALSE)),"",VLOOKUP($D6,'Material Data'!$A$4:$G$75,4,FALSE)),VLOOKUP(VLOOKUP(Übersicht!$B$3, Datenbank!$A$4:$LR$100, COLUMN(Datenbank!$JR$2),FALSE),'Material Data'!$A$4:$G$75,4,FALSE))</f>
        <v>2.6100000000000002E-2</v>
      </c>
      <c r="H6" s="132">
        <f>IF($D6&lt;&gt;"Wärmedämmung",IF(ISNA(VLOOKUP($D6,'Material Data'!$A$4:$G$75,5,FALSE)),"",VLOOKUP($D6,'Material Data'!$A$4:$G$75,5,FALSE)),VLOOKUP(VLOOKUP(Übersicht!$B$3, Datenbank!$A$4:$LR$100, COLUMN(Datenbank!$JR$2),FALSE),'Material Data'!$A$4:$G$75,5,FALSE))</f>
        <v>1184</v>
      </c>
      <c r="I6" s="132">
        <f>IF($D6&lt;&gt;"Wärmedämmung",IF(ISNA(VLOOKUP($D6,'Material Data'!$A$4:$G$75,6,FALSE)),"",VLOOKUP($D6,'Material Data'!$A$4:$G$75,6,FALSE)),VLOOKUP(VLOOKUP(Übersicht!$B$3, Datenbank!$A$4:$LR$100, COLUMN(Datenbank!$JR$2),FALSE),'Material Data'!$A$4:$G$75,6,FALSE))</f>
        <v>1.0049999999999999</v>
      </c>
      <c r="J6" s="130"/>
      <c r="K6" s="130"/>
    </row>
    <row r="7" spans="1:14" x14ac:dyDescent="0.25">
      <c r="B7" s="84">
        <v>3</v>
      </c>
      <c r="C7" s="54">
        <f>IF(VLOOKUP(Übersicht!$B$3, Datenbank!$A$4:$LR$100, COLUMN(Datenbank!$JM$2),FALSE)=0,"",VLOOKUP(Übersicht!$B$3, Datenbank!$A$4:$LR$100, COLUMN(Datenbank!$JM$2),FALSE))</f>
        <v>20</v>
      </c>
      <c r="D7" s="54" t="str">
        <f>IF(VLOOKUP(Übersicht!$B$3, Datenbank!$A$4:$LR$100, COLUMN(Datenbank!$JL$2),FALSE)=0,"",VLOOKUP(Übersicht!$B$3, Datenbank!$A$4:$LR$100, COLUMN(Datenbank!$JL$2),FALSE))</f>
        <v>Wärmedämmung</v>
      </c>
      <c r="E7" s="54" t="str">
        <f>IF($D7&lt;&gt;"Wärmedämmung",IF(ISNA(VLOOKUP($D7,'Material Data'!$A$4:$G$75,3,FALSE)),"",VLOOKUP($D7,'Material Data'!$A$4:$G$75,3,FALSE)),VLOOKUP(VLOOKUP(Übersicht!$B$3, Datenbank!$A$4:$LR$100, COLUMN(Datenbank!$JR$2),FALSE),'Material Data'!$A$4:$G$75,3,FALSE))</f>
        <v>mineral_wool_040</v>
      </c>
      <c r="F7" s="84" t="str">
        <f>IF($D7&lt;&gt;"Wärmedämmung",IF(ISNA(VLOOKUP($D7,'Material Data'!$A$4:$G$75,2,FALSE)),"",VLOOKUP($D7,'Material Data'!$A$4:$G$75,2,FALSE)),VLOOKUP(VLOOKUP(Übersicht!$B$3, Datenbank!$A$4:$LR$100, COLUMN(Datenbank!$JR$2),FALSE),'Material Data'!$A$4:$G$75,2,FALSE))</f>
        <v>35d01e70-3a43-11e7-a6cf-2cd444b2e704</v>
      </c>
      <c r="G7" s="132">
        <f>IF($D7&lt;&gt;"Wärmedämmung",IF(ISNA(VLOOKUP($D7,'Material Data'!$A$4:$G$75,4,FALSE)),"",VLOOKUP($D7,'Material Data'!$A$4:$G$75,4,FALSE)),VLOOKUP(VLOOKUP(Übersicht!$B$3, Datenbank!$A$4:$LR$100, COLUMN(Datenbank!$JR$2),FALSE),'Material Data'!$A$4:$G$75,4,FALSE))</f>
        <v>0.04</v>
      </c>
      <c r="H7" s="132">
        <f>IF($D7&lt;&gt;"Wärmedämmung",IF(ISNA(VLOOKUP($D7,'Material Data'!$A$4:$G$75,5,FALSE)),"",VLOOKUP($D7,'Material Data'!$A$4:$G$75,5,FALSE)),VLOOKUP(VLOOKUP(Übersicht!$B$3, Datenbank!$A$4:$LR$100, COLUMN(Datenbank!$JR$2),FALSE),'Material Data'!$A$4:$G$75,5,FALSE))</f>
        <v>60</v>
      </c>
      <c r="I7" s="132">
        <f>IF($D7&lt;&gt;"Wärmedämmung",IF(ISNA(VLOOKUP($D7,'Material Data'!$A$4:$G$75,6,FALSE)),"",VLOOKUP($D7,'Material Data'!$A$4:$G$75,6,FALSE)),VLOOKUP(VLOOKUP(Übersicht!$B$3, Datenbank!$A$4:$LR$100, COLUMN(Datenbank!$JR$2),FALSE),'Material Data'!$A$4:$G$75,6,FALSE))</f>
        <v>0.85</v>
      </c>
      <c r="J7" s="130"/>
      <c r="K7" s="130"/>
    </row>
    <row r="8" spans="1:14" x14ac:dyDescent="0.25">
      <c r="B8" s="84">
        <v>4</v>
      </c>
      <c r="C8" s="54">
        <f>IF(VLOOKUP(Übersicht!$B$3, Datenbank!$A$4:$LR$100, COLUMN(Datenbank!$JO$2),FALSE)=0,"",VLOOKUP(Übersicht!$B$3, Datenbank!$A$4:$LR$100, COLUMN(Datenbank!$JO$2),FALSE))</f>
        <v>24</v>
      </c>
      <c r="D8" s="54" t="str">
        <f>IF(VLOOKUP(Übersicht!$B$3, Datenbank!$A$4:$LR$100, COLUMN(Datenbank!$JN$2),FALSE)=0,"",VLOOKUP(Übersicht!$B$3, Datenbank!$A$4:$LR$100, COLUMN(Datenbank!$JN$2),FALSE))</f>
        <v>Mauerwerk</v>
      </c>
      <c r="E8" s="54" t="str">
        <f>IF($D8&lt;&gt;"Wärmedämmung",IF(ISNA(VLOOKUP($D8,'Material Data'!$A$4:$G$75,3,FALSE)),"",VLOOKUP($D8,'Material Data'!$A$4:$G$75,3,FALSE)),VLOOKUP(VLOOKUP(Übersicht!$B$3, Datenbank!$A$4:$LR$100, COLUMN(Datenbank!$JR$2),FALSE),'Material Data'!$A$4:$G$75,3,FALSE))</f>
        <v>solid_brick_old</v>
      </c>
      <c r="F8" s="84" t="str">
        <f>IF($D8&lt;&gt;"Wärmedämmung",IF(ISNA(VLOOKUP($D8,'Material Data'!$A$4:$G$75,2,FALSE)),"",VLOOKUP($D8,'Material Data'!$A$4:$G$75,2,FALSE)),VLOOKUP(VLOOKUP(Übersicht!$B$3, Datenbank!$A$4:$LR$100, COLUMN(Datenbank!$JR$2),FALSE),'Material Data'!$A$4:$G$75,2,FALSE))</f>
        <v>6039dbb0-3a43-11e7-ada9-2cd444b2e704</v>
      </c>
      <c r="G8" s="131">
        <f>IF($D8&lt;&gt;"Wärmedämmung",IF(ISNA(VLOOKUP($D8,'Material Data'!$A$4:$G$75,4,FALSE)),"",VLOOKUP($D8,'Material Data'!$A$4:$G$75,4,FALSE)),VLOOKUP(VLOOKUP(Übersicht!$B$3, Datenbank!$A$4:$LR$100, COLUMN(Datenbank!$JR$2),FALSE),'Material Data'!$A$4:$G$75,4,FALSE))</f>
        <v>0.6</v>
      </c>
      <c r="H8" s="132">
        <f>IF($D8&lt;&gt;"Wärmedämmung",IF(ISNA(VLOOKUP($D8,'Material Data'!$A$4:$G$75,5,FALSE)),"",VLOOKUP($D8,'Material Data'!$A$4:$G$75,5,FALSE)),VLOOKUP(VLOOKUP(Übersicht!$B$3, Datenbank!$A$4:$LR$100, COLUMN(Datenbank!$JR$2),FALSE),'Material Data'!$A$4:$G$75,5,FALSE))</f>
        <v>1800</v>
      </c>
      <c r="I8" s="132">
        <f>IF($D8&lt;&gt;"Wärmedämmung",IF(ISNA(VLOOKUP($D8,'Material Data'!$A$4:$G$75,6,FALSE)),"",VLOOKUP($D8,'Material Data'!$A$4:$G$75,6,FALSE)),VLOOKUP(VLOOKUP(Übersicht!$B$3, Datenbank!$A$4:$LR$100, COLUMN(Datenbank!$JR$2),FALSE),'Material Data'!$A$4:$G$75,6,FALSE))</f>
        <v>0.85</v>
      </c>
      <c r="J8" s="130"/>
      <c r="K8" s="130"/>
    </row>
    <row r="9" spans="1:14" x14ac:dyDescent="0.25">
      <c r="B9" s="84">
        <v>5</v>
      </c>
      <c r="C9" s="54" t="str">
        <f>IF(VLOOKUP(Übersicht!$B$3, Datenbank!$A$4:$LR$100, COLUMN(Datenbank!$JQ$2),FALSE)=0,"",VLOOKUP(Übersicht!$B$3, Datenbank!$A$4:$LR$100, COLUMN(Datenbank!$JQ$2),FALSE))</f>
        <v/>
      </c>
      <c r="D9" s="54" t="str">
        <f>IF(VLOOKUP(Übersicht!$B$3, Datenbank!$A$4:$LR$100, COLUMN(Datenbank!$JP$2),FALSE)=0,"",VLOOKUP(Übersicht!$B$3, Datenbank!$A$4:$LR$100, COLUMN(Datenbank!$JP$2),FALSE))</f>
        <v/>
      </c>
      <c r="E9" s="54" t="str">
        <f>IF($D9&lt;&gt;"Wärmedämmung",IF(ISNA(VLOOKUP($D9,'Material Data'!$A$4:$G$75,3,FALSE)),"",VLOOKUP($D9,'Material Data'!$A$4:$G$75,3,FALSE)),VLOOKUP(VLOOKUP(Übersicht!$B$3, Datenbank!$A$4:$LR$100, COLUMN(Datenbank!$JR$2),FALSE),'Material Data'!$A$4:$G$75,3,FALSE))</f>
        <v/>
      </c>
      <c r="F9" s="84" t="str">
        <f>IF($D9&lt;&gt;"Wärmedämmung",IF(ISNA(VLOOKUP($D9,'Material Data'!$A$4:$G$75,2,FALSE)),"",VLOOKUP($D9,'Material Data'!$A$4:$G$75,2,FALSE)),VLOOKUP(VLOOKUP(Übersicht!$B$3, Datenbank!$A$4:$LR$100, COLUMN(Datenbank!$JR$2),FALSE),'Material Data'!$A$4:$G$75,2,FALSE))</f>
        <v/>
      </c>
      <c r="G9" s="131" t="str">
        <f>IF($D9&lt;&gt;"Wärmedämmung",IF(ISNA(VLOOKUP($D9,'Material Data'!$A$4:$G$75,4,FALSE)),"",VLOOKUP($D9,'Material Data'!$A$4:$G$75,4,FALSE)),VLOOKUP(VLOOKUP(Übersicht!$B$3, Datenbank!$A$4:$LR$100, COLUMN(Datenbank!$JR$2),FALSE),'Material Data'!$A$4:$G$75,4,FALSE))</f>
        <v/>
      </c>
      <c r="H9" s="131" t="str">
        <f>IF($D9&lt;&gt;"Wärmedämmung",IF(ISNA(VLOOKUP($D9,'Material Data'!$A$4:$G$75,5,FALSE)),"",VLOOKUP($D9,'Material Data'!$A$4:$G$75,5,FALSE)),VLOOKUP(VLOOKUP(Übersicht!$B$3, Datenbank!$A$4:$LR$100, COLUMN(Datenbank!$JR$2),FALSE),'Material Data'!$A$4:$G$75,5,FALSE))</f>
        <v/>
      </c>
      <c r="I9" s="133" t="str">
        <f>IF($D9&lt;&gt;"Wärmedämmung",IF(ISNA(VLOOKUP($D9,'Material Data'!$A$4:$G$75,6,FALSE)),"",VLOOKUP($D9,'Material Data'!$A$4:$G$75,6,FALSE)),VLOOKUP(VLOOKUP(Übersicht!$B$3, Datenbank!$A$4:$LR$100, COLUMN(Datenbank!$JR$2),FALSE),'Material Data'!$A$4:$G$75,6,FALSE))</f>
        <v/>
      </c>
      <c r="J9" s="130"/>
      <c r="K9" s="130"/>
    </row>
    <row r="10" spans="1:14" ht="16.5" customHeight="1" x14ac:dyDescent="0.25">
      <c r="A10" s="81" t="s">
        <v>134</v>
      </c>
      <c r="B10" s="81">
        <v>1</v>
      </c>
      <c r="C10" s="55"/>
      <c r="D10" s="55"/>
      <c r="E10" s="55"/>
      <c r="F10" s="126"/>
      <c r="G10" s="134"/>
      <c r="H10" s="134"/>
      <c r="I10" s="131"/>
      <c r="J10" s="134"/>
      <c r="K10" s="134"/>
      <c r="L10" s="216"/>
      <c r="M10" s="216"/>
      <c r="N10" s="216"/>
    </row>
    <row r="11" spans="1:14" x14ac:dyDescent="0.25">
      <c r="A11" s="82"/>
      <c r="B11" s="82">
        <v>2</v>
      </c>
      <c r="C11" s="82"/>
      <c r="D11" s="82"/>
      <c r="E11" s="82"/>
      <c r="F11" s="125"/>
      <c r="G11" s="135"/>
      <c r="H11" s="135"/>
      <c r="I11" s="131"/>
      <c r="J11" s="135"/>
      <c r="K11" s="135"/>
      <c r="L11" s="216"/>
      <c r="M11" s="216"/>
      <c r="N11" s="216"/>
    </row>
    <row r="12" spans="1:14" x14ac:dyDescent="0.25">
      <c r="A12" s="82"/>
      <c r="B12" s="84">
        <v>3</v>
      </c>
      <c r="F12" s="125"/>
      <c r="G12" s="131"/>
      <c r="H12" s="131"/>
      <c r="I12" s="131"/>
      <c r="J12" s="135"/>
      <c r="K12" s="135"/>
      <c r="L12" s="216"/>
      <c r="M12" s="216"/>
      <c r="N12" s="216"/>
    </row>
    <row r="13" spans="1:14" x14ac:dyDescent="0.25">
      <c r="A13" s="82"/>
      <c r="B13" s="84">
        <v>4</v>
      </c>
      <c r="C13" s="82"/>
      <c r="D13" s="82"/>
      <c r="E13" s="82"/>
      <c r="F13" s="127"/>
      <c r="G13" s="135"/>
      <c r="H13" s="135"/>
      <c r="I13" s="135"/>
      <c r="J13" s="135"/>
      <c r="K13" s="135"/>
      <c r="L13" s="216"/>
      <c r="M13" s="216"/>
      <c r="N13" s="216"/>
    </row>
    <row r="14" spans="1:14" x14ac:dyDescent="0.25">
      <c r="A14" s="82"/>
      <c r="B14" s="83">
        <v>5</v>
      </c>
      <c r="C14" s="83"/>
      <c r="D14" s="83"/>
      <c r="E14" s="83"/>
      <c r="F14" s="128"/>
      <c r="G14" s="133"/>
      <c r="H14" s="133"/>
      <c r="I14" s="133"/>
      <c r="J14" s="135"/>
      <c r="K14" s="135"/>
      <c r="L14" s="216"/>
      <c r="M14" s="216"/>
      <c r="N14" s="216"/>
    </row>
    <row r="15" spans="1:14" x14ac:dyDescent="0.25">
      <c r="A15" s="81" t="s">
        <v>137</v>
      </c>
      <c r="B15" s="84">
        <v>1</v>
      </c>
      <c r="C15" s="56">
        <f>IF(VLOOKUP(Übersicht!$B$3,Datenbank!$A$4:$LR$100,COLUMN(Datenbank!$KE$2),FALSE)=0,"",IF(VLOOKUP(Übersicht!$B$3,Datenbank!$A$4:$LR$100,COLUMN(Datenbank!$KE$2),FALSE)="Stahlkonstruktion",15,20))</f>
        <v>15</v>
      </c>
      <c r="D15" s="56" t="str">
        <f>IF(VLOOKUP(Übersicht!$B$3,Datenbank!$A$4:$LR$100,COLUMN(Datenbank!$KE$2),FALSE)=0,"",IF(VLOOKUP(Übersicht!$B$3,Datenbank!$A$4:$LR$100,COLUMN(Datenbank!$KE$2),FALSE)="Stahlkonstruktion","Stahlbeton","Holzbalken mit Dämmung"))</f>
        <v>Stahlbeton</v>
      </c>
      <c r="E15" s="56" t="str">
        <f>IF($D15&lt;&gt;"Wärmedämmung",IF(ISNA(VLOOKUP($D15,'Material Data'!$A$4:$G$75,3,FALSE)),"",VLOOKUP($D15,'Material Data'!$A$4:$G$75,3,FALSE)),VLOOKUP(VLOOKUP(Übersicht!$B$3, Datenbank!$A$4:$LR$100, COLUMN(Datenbank!$KG$2),FALSE),'Material Data'!$A$4:$G$75,3,FALSE))</f>
        <v>concrete_wz05</v>
      </c>
      <c r="F15" s="125" t="str">
        <f>IF($D15&lt;&gt;"Wärmedämmung",IF(ISNA(VLOOKUP($D15,'Material Data'!$A$4:$G$75,2,FALSE)),"",VLOOKUP($D15,'Material Data'!$A$4:$G$75,2,FALSE)),VLOOKUP(VLOOKUP(Übersicht!$B$3, Datenbank!$A$4:$LR$100, COLUMN(Datenbank!$KG$2),FALSE),'Material Data'!$A$4:$G$75,2,FALSE))</f>
        <v>249f131a-3a43-11e7-b4e6-2cd444b2e704</v>
      </c>
      <c r="G15" s="135">
        <f>IF($D15&lt;&gt;"Wärmedämmung",IF(ISNA(VLOOKUP($D15,'Material Data'!$A$4:$G$75,4,FALSE)),"",VLOOKUP($D15,'Material Data'!$A$4:$G$75,4,FALSE)),VLOOKUP(VLOOKUP(Übersicht!$B$3, Datenbank!$A$4:$LR$100, COLUMN(Datenbank!$KG$2),FALSE),'Material Data'!$A$4:$G$75,4,FALSE))</f>
        <v>1.6</v>
      </c>
      <c r="H15" s="132">
        <f>IF($D15&lt;&gt;"Wärmedämmung",IF(ISNA(VLOOKUP($D15,'Material Data'!$A$4:$G$75,5,FALSE)),"",VLOOKUP($D15,'Material Data'!$A$4:$G$75,5,FALSE)),VLOOKUP(VLOOKUP(Übersicht!$B$3, Datenbank!$A$4:$LR$100, COLUMN(Datenbank!$KG$2),FALSE),'Material Data'!$A$4:$G$75,5,FALSE))</f>
        <v>2300</v>
      </c>
      <c r="I15" s="135">
        <f>IF($D15&lt;&gt;"Wärmedämmung",IF(ISNA(VLOOKUP($D15,'Material Data'!$A$4:$G$75,6,FALSE)),"",VLOOKUP($D15,'Material Data'!$A$4:$G$75,6,FALSE)),VLOOKUP(VLOOKUP(Übersicht!$B$3, Datenbank!$A$4:$LR$100, COLUMN(Datenbank!$KG$2),FALSE),'Material Data'!$A$4:$G$75,6,FALSE))</f>
        <v>0.85</v>
      </c>
      <c r="J15" s="134"/>
      <c r="K15" s="134"/>
    </row>
    <row r="16" spans="1:14" x14ac:dyDescent="0.25">
      <c r="A16" s="82"/>
      <c r="B16" s="84">
        <v>2</v>
      </c>
      <c r="C16" s="56">
        <f>IF(VLOOKUP(Übersicht!$B$3,Datenbank!$A$4:$LR$100,COLUMN(Datenbank!$KE$2),FALSE)=0,"",IF(VLOOKUP(Übersicht!$B$3,Datenbank!$A$4:$LR$100,COLUMN(Datenbank!$KE$2),FALSE)="Stahlkonstruktion",12,1))</f>
        <v>12</v>
      </c>
      <c r="D16" s="56" t="str">
        <f>IF(VLOOKUP(Übersicht!$B$3,Datenbank!$A$4:$LR$100,COLUMN(Datenbank!$KE$2),FALSE)=0,"",IF(VLOOKUP(Übersicht!$B$3,Datenbank!$A$4:$LR$100,COLUMN(Datenbank!$KE$2),FALSE)="Stahlkonstruktion","Wärmedämmung","Gibs"))</f>
        <v>Wärmedämmung</v>
      </c>
      <c r="E16" s="56" t="str">
        <f>IF($D16&lt;&gt;"Wärmedämmung",IF(ISNA(VLOOKUP($D16,'Material Data'!$A$4:$G$75,3,FALSE)),"",VLOOKUP($D16,'Material Data'!$A$4:$G$75,3,FALSE)),VLOOKUP(VLOOKUP(Übersicht!$B$3, Datenbank!$A$4:$LR$100, COLUMN(Datenbank!$KG$2),FALSE),'Material Data'!$A$4:$G$75,3,FALSE))</f>
        <v>EPS_040_15</v>
      </c>
      <c r="F16" s="125" t="str">
        <f>IF($D16&lt;&gt;"Wärmedämmung",IF(ISNA(VLOOKUP($D16,'Material Data'!$A$4:$G$75,2,FALSE)),"",VLOOKUP($D16,'Material Data'!$A$4:$G$75,2,FALSE)),VLOOKUP(VLOOKUP(Übersicht!$B$3, Datenbank!$A$4:$LR$100, COLUMN(Datenbank!$KG$2),FALSE),'Material Data'!$A$4:$G$75,2,FALSE))</f>
        <v>25d281da-3a43-11e7-8191-2cd444b2e704</v>
      </c>
      <c r="G16" s="135">
        <f>IF($D16&lt;&gt;"Wärmedämmung",IF(ISNA(VLOOKUP($D16,'Material Data'!$A$4:$G$75,4,FALSE)),"",VLOOKUP($D16,'Material Data'!$A$4:$G$75,4,FALSE)),VLOOKUP(VLOOKUP(Übersicht!$B$3, Datenbank!$A$4:$LR$100, COLUMN(Datenbank!$KG$2),FALSE),'Material Data'!$A$4:$G$75,4,FALSE))</f>
        <v>0.04</v>
      </c>
      <c r="H16" s="132">
        <f>IF($D16&lt;&gt;"Wärmedämmung",IF(ISNA(VLOOKUP($D16,'Material Data'!$A$4:$G$75,5,FALSE)),"",VLOOKUP($D16,'Material Data'!$A$4:$G$75,5,FALSE)),VLOOKUP(VLOOKUP(Übersicht!$B$3, Datenbank!$A$4:$LR$100, COLUMN(Datenbank!$KG$2),FALSE),'Material Data'!$A$4:$G$75,5,FALSE))</f>
        <v>15</v>
      </c>
      <c r="I16" s="135">
        <f>IF($D16&lt;&gt;"Wärmedämmung",IF(ISNA(VLOOKUP($D16,'Material Data'!$A$4:$G$75,6,FALSE)),"",VLOOKUP($D16,'Material Data'!$A$4:$G$75,6,FALSE)),VLOOKUP(VLOOKUP(Übersicht!$B$3, Datenbank!$A$4:$LR$100, COLUMN(Datenbank!$KG$2),FALSE),'Material Data'!$A$4:$G$75,6,FALSE))</f>
        <v>1.5</v>
      </c>
      <c r="J16" s="135"/>
      <c r="K16" s="135"/>
    </row>
    <row r="17" spans="1:11" x14ac:dyDescent="0.25">
      <c r="A17" s="82"/>
      <c r="B17" s="84">
        <v>3</v>
      </c>
      <c r="C17" s="56">
        <f>IF(VLOOKUP(Übersicht!$B$3,Datenbank!$A$4:$LR$100,COLUMN(Datenbank!$KE$2),FALSE)=0,"",IF(VLOOKUP(Übersicht!$B$3,Datenbank!$A$4:$LR$100,COLUMN(Datenbank!$KE$2),FALSE)="Stahlkonstruktion",3,""))</f>
        <v>3</v>
      </c>
      <c r="D17" s="56" t="str">
        <f>IF(VLOOKUP(Übersicht!$B$3,Datenbank!$A$4:$LR$100,COLUMN(Datenbank!$KE$2),FALSE)=0,"",IF(VLOOKUP(Übersicht!$B$3,Datenbank!$A$4:$LR$100,COLUMN(Datenbank!$KE$2),FALSE)="Stahlkonstruktion","Kies",""))</f>
        <v>Kies</v>
      </c>
      <c r="E17" s="56" t="str">
        <f>IF($D17&lt;&gt;"Wärmedämmung",IF(ISNA(VLOOKUP($D17,'Material Data'!$A$4:$G$75,3,FALSE)),"",VLOOKUP($D17,'Material Data'!$A$4:$G$75,3,FALSE)),VLOOKUP(VLOOKUP(Übersicht!$B$3, Datenbank!$A$4:$LR$100, COLUMN(Datenbank!$KG$2),FALSE),'Material Data'!$A$4:$G$75,3,FALSE))</f>
        <v>gravel_single_granular</v>
      </c>
      <c r="F17" s="125" t="str">
        <f>IF($D17&lt;&gt;"Wärmedämmung",IF(ISNA(VLOOKUP($D17,'Material Data'!$A$4:$G$75,2,FALSE)),"",VLOOKUP($D17,'Material Data'!$A$4:$G$75,2,FALSE)),VLOOKUP(VLOOKUP(Übersicht!$B$3, Datenbank!$A$4:$LR$100, COLUMN(Datenbank!$KG$2),FALSE),'Material Data'!$A$4:$G$75,2,FALSE))</f>
        <v>2f36c3b6-3a43-11e7-9a7e-2cd444b2e704</v>
      </c>
      <c r="G17" s="135">
        <f>IF($D17&lt;&gt;"Wärmedämmung",IF(ISNA(VLOOKUP($D17,'Material Data'!$A$4:$G$75,4,FALSE)),"",VLOOKUP($D17,'Material Data'!$A$4:$G$75,4,FALSE)),VLOOKUP(VLOOKUP(Übersicht!$B$3, Datenbank!$A$4:$LR$100, COLUMN(Datenbank!$KG$2),FALSE),'Material Data'!$A$4:$G$75,4,FALSE))</f>
        <v>0.81399999999999995</v>
      </c>
      <c r="H17" s="131">
        <f>IF($D17&lt;&gt;"Wärmedämmung",IF(ISNA(VLOOKUP($D17,'Material Data'!$A$4:$G$75,5,FALSE)),"",VLOOKUP($D17,'Material Data'!$A$4:$G$75,5,FALSE)),VLOOKUP(VLOOKUP(Übersicht!$B$3, Datenbank!$A$4:$LR$100, COLUMN(Datenbank!$KG$2),FALSE),'Material Data'!$A$4:$G$75,5,FALSE))</f>
        <v>1500</v>
      </c>
      <c r="I17" s="135">
        <f>IF($D17&lt;&gt;"Wärmedämmung",IF(ISNA(VLOOKUP($D17,'Material Data'!$A$4:$G$75,6,FALSE)),"",VLOOKUP($D17,'Material Data'!$A$4:$G$75,6,FALSE)),VLOOKUP(VLOOKUP(Übersicht!$B$3, Datenbank!$A$4:$LR$100, COLUMN(Datenbank!$KG$2),FALSE),'Material Data'!$A$4:$G$75,6,FALSE))</f>
        <v>0.84</v>
      </c>
      <c r="J17" s="135"/>
      <c r="K17" s="135"/>
    </row>
    <row r="18" spans="1:11" x14ac:dyDescent="0.25">
      <c r="A18" s="82"/>
      <c r="B18" s="84">
        <v>4</v>
      </c>
      <c r="C18" s="56"/>
      <c r="D18" s="56"/>
      <c r="E18" s="56"/>
      <c r="F18" s="125"/>
      <c r="G18" s="135"/>
      <c r="H18" s="131"/>
      <c r="I18" s="135"/>
      <c r="J18" s="135"/>
      <c r="K18" s="135"/>
    </row>
    <row r="19" spans="1:11" x14ac:dyDescent="0.25">
      <c r="A19" s="82"/>
      <c r="B19" s="83">
        <v>5</v>
      </c>
      <c r="C19" s="56"/>
      <c r="D19" s="56"/>
      <c r="E19" s="56"/>
      <c r="F19" s="125"/>
      <c r="G19" s="135"/>
      <c r="H19" s="132"/>
      <c r="I19" s="133"/>
      <c r="J19" s="135"/>
      <c r="K19" s="135"/>
    </row>
    <row r="20" spans="1:11" x14ac:dyDescent="0.25">
      <c r="A20" s="81" t="s">
        <v>139</v>
      </c>
      <c r="B20" s="84">
        <v>1</v>
      </c>
      <c r="C20" s="81">
        <f>IF(VLOOKUP(Übersicht!$B$3, Datenbank!$A$4:$LR$100, COLUMN(Datenbank!$JT$2),FALSE)=0,"",VLOOKUP(Übersicht!$B$3, Datenbank!$A$4:$LR$100, COLUMN(Datenbank!$JT$2),FALSE))</f>
        <v>6.5</v>
      </c>
      <c r="D20" s="81" t="str">
        <f>IF(VLOOKUP(Übersicht!$B$3, Datenbank!$A$4:$LR$100, COLUMN(Datenbank!$JS$2),FALSE)=0,"",VLOOKUP(Übersicht!$B$3, Datenbank!$A$4:$LR$100, COLUMN(Datenbank!$JS$2),FALSE))</f>
        <v>Estrich</v>
      </c>
      <c r="E20" s="81" t="str">
        <f>IF($D20&lt;&gt;"Wärmedämmung",IF(ISNA(VLOOKUP($D20,'Material Data'!$A$4:$G$75,3,FALSE)),"",VLOOKUP($D20,'Material Data'!$A$4:$G$75,3,FALSE)),VLOOKUP(VLOOKUP(Übersicht!$B$3, Datenbank!$A$4:$LR$100, COLUMN(Datenbank!$KC$2),FALSE),'Material Data'!$A$4:$G$75,3,FALSE))</f>
        <v>cement_floating_screed_2_bottom</v>
      </c>
      <c r="F20" s="81" t="str">
        <f>IF($D20&lt;&gt;"Wärmedämmung",IF(ISNA(VLOOKUP($D20,'Material Data'!$A$4:$G$75,2,FALSE)),"",VLOOKUP($D20,'Material Data'!$A$4:$G$75,2,FALSE)),VLOOKUP(VLOOKUP(Übersicht!$B$3, Datenbank!$A$4:$LR$100, COLUMN(Datenbank!$KC$2),FALSE),'Material Data'!$A$4:$G$75,2,FALSE))</f>
        <v>6755e6e6-3a43-11e7-adad-2cd444b2e704</v>
      </c>
      <c r="G20" s="134">
        <f>IF($D20&lt;&gt;"Wärmedämmung",IF(ISNA(VLOOKUP($D20,'Material Data'!$A$4:$G$75,4,FALSE)),"",VLOOKUP($D20,'Material Data'!$A$4:$G$75,4,FALSE)),VLOOKUP(VLOOKUP(Übersicht!$B$3, Datenbank!$A$4:$LR$100, COLUMN(Datenbank!$KC$2),FALSE),'Material Data'!$A$4:$G$75,4,FALSE))</f>
        <v>1.4</v>
      </c>
      <c r="H20" s="134">
        <f>IF($D20&lt;&gt;"Wärmedämmung",IF(ISNA(VLOOKUP($D20,'Material Data'!$A$4:$G$75,5,FALSE)),"",VLOOKUP($D20,'Material Data'!$A$4:$G$75,5,FALSE)),VLOOKUP(VLOOKUP(Übersicht!$B$3, Datenbank!$A$4:$LR$100, COLUMN(Datenbank!$KC$2),FALSE),'Material Data'!$A$4:$G$75,5,FALSE))</f>
        <v>1990</v>
      </c>
      <c r="I20" s="132">
        <f>IF($D20&lt;&gt;"Wärmedämmung",IF(ISNA(VLOOKUP($D20,'Material Data'!$A$4:$G$75,6,FALSE)),"",VLOOKUP($D20,'Material Data'!$A$4:$G$75,6,FALSE)),VLOOKUP(VLOOKUP(Übersicht!$B$3, Datenbank!$A$4:$LR$100, COLUMN(Datenbank!$KC$2),FALSE),'Material Data'!$A$4:$G$75,6,FALSE))</f>
        <v>1</v>
      </c>
      <c r="J20" s="134"/>
      <c r="K20" s="134"/>
    </row>
    <row r="21" spans="1:11" x14ac:dyDescent="0.25">
      <c r="A21" s="82"/>
      <c r="B21" s="84">
        <v>2</v>
      </c>
      <c r="C21" s="82">
        <f>IF(VLOOKUP(Übersicht!$B$3, Datenbank!$A$4:$LR$100, COLUMN(Datenbank!$JV$2),FALSE)=0,"",VLOOKUP(Übersicht!$B$3, Datenbank!$A$4:$LR$100, COLUMN(Datenbank!$JV$2),FALSE))</f>
        <v>1</v>
      </c>
      <c r="D21" s="82" t="str">
        <f>IF(VLOOKUP(Übersicht!$B$3, Datenbank!$A$4:$LR$100, COLUMN(Datenbank!$JU$2),FALSE)=0,"",VLOOKUP(Übersicht!$B$3, Datenbank!$A$4:$LR$100, COLUMN(Datenbank!$JU$2),FALSE))</f>
        <v>Trittschalldämmung</v>
      </c>
      <c r="E21" s="82" t="str">
        <f>IF($D21&lt;&gt;"Wärmedämmung",IF(ISNA(VLOOKUP($D21,'Material Data'!$A$4:$G$75,3,FALSE)),"",VLOOKUP($D21,'Material Data'!$A$4:$G$75,3,FALSE)),VLOOKUP(VLOOKUP(Übersicht!$B$3, Datenbank!$A$4:$LR$100, COLUMN(Datenbank!$KC$2),FALSE),'Material Data'!$A$4:$G$75,3,FALSE))</f>
        <v>footstep_sound_insulation</v>
      </c>
      <c r="F21" s="125" t="str">
        <f>IF($D21&lt;&gt;"Wärmedämmung",IF(ISNA(VLOOKUP($D21,'Material Data'!$A$4:$G$75,2,FALSE)),"",VLOOKUP($D21,'Material Data'!$A$4:$G$75,2,FALSE)),VLOOKUP(VLOOKUP(Übersicht!$B$3, Datenbank!$A$4:$LR$100, COLUMN(Datenbank!$KC$2),FALSE),'Material Data'!$A$4:$G$75,2,FALSE))</f>
        <v>6de50a06-3a43-11e7-a3c8-2cd444b2e704</v>
      </c>
      <c r="G21" s="135">
        <f>IF($D21&lt;&gt;"Wärmedämmung",IF(ISNA(VLOOKUP($D21,'Material Data'!$A$4:$G$75,4,FALSE)),"",VLOOKUP($D21,'Material Data'!$A$4:$G$75,4,FALSE)),VLOOKUP(VLOOKUP(Übersicht!$B$3, Datenbank!$A$4:$LR$100, COLUMN(Datenbank!$KC$2),FALSE),'Material Data'!$A$4:$G$75,4,FALSE))</f>
        <v>0.04</v>
      </c>
      <c r="H21" s="135">
        <f>IF($D21&lt;&gt;"Wärmedämmung",IF(ISNA(VLOOKUP($D21,'Material Data'!$A$4:$G$75,5,FALSE)),"",VLOOKUP($D21,'Material Data'!$A$4:$G$75,5,FALSE)),VLOOKUP(VLOOKUP(Übersicht!$B$3, Datenbank!$A$4:$LR$100, COLUMN(Datenbank!$KC$2),FALSE),'Material Data'!$A$4:$G$75,5,FALSE))</f>
        <v>30</v>
      </c>
      <c r="I21" s="132">
        <f>IF($D21&lt;&gt;"Wärmedämmung",IF(ISNA(VLOOKUP($D21,'Material Data'!$A$4:$G$75,6,FALSE)),"",VLOOKUP($D21,'Material Data'!$A$4:$G$75,6,FALSE)),VLOOKUP(VLOOKUP(Übersicht!$B$3, Datenbank!$A$4:$LR$100, COLUMN(Datenbank!$KC$2),FALSE),'Material Data'!$A$4:$G$75,6,FALSE))</f>
        <v>1</v>
      </c>
      <c r="J21" s="135"/>
      <c r="K21" s="135"/>
    </row>
    <row r="22" spans="1:11" x14ac:dyDescent="0.25">
      <c r="A22" s="82"/>
      <c r="B22" s="84">
        <v>3</v>
      </c>
      <c r="C22" s="82">
        <f>IF(VLOOKUP(Übersicht!$B$3, Datenbank!$A$4:$LR$100, COLUMN(Datenbank!$JX$2),FALSE)=0,"",VLOOKUP(Übersicht!$B$3, Datenbank!$A$4:$LR$100, COLUMN(Datenbank!$JX$2),FALSE))</f>
        <v>18</v>
      </c>
      <c r="D22" s="82" t="str">
        <f>IF(VLOOKUP(Übersicht!$B$3, Datenbank!$A$4:$LR$100, COLUMN(Datenbank!$JW$2),FALSE)=0,"",VLOOKUP(Übersicht!$B$3, Datenbank!$A$4:$LR$100, COLUMN(Datenbank!$JW$2),FALSE))</f>
        <v>Wärmedämmung</v>
      </c>
      <c r="E22" s="82" t="str">
        <f>IF($D22&lt;&gt;"Wärmedämmung",IF(ISNA(VLOOKUP($D22,'Material Data'!$A$4:$G$75,3,FALSE)),"",VLOOKUP($D22,'Material Data'!$A$4:$G$75,3,FALSE)),VLOOKUP(VLOOKUP(Übersicht!$B$3, Datenbank!$A$4:$LR$100, COLUMN(Datenbank!$KC$2),FALSE),'Material Data'!$A$4:$G$75,3,FALSE))</f>
        <v>EPS_040_15</v>
      </c>
      <c r="F22" s="125" t="str">
        <f>IF($D22&lt;&gt;"Wärmedämmung",IF(ISNA(VLOOKUP($D22,'Material Data'!$A$4:$G$75,2,FALSE)),"",VLOOKUP($D22,'Material Data'!$A$4:$G$75,2,FALSE)),VLOOKUP(VLOOKUP(Übersicht!$B$3, Datenbank!$A$4:$LR$100, COLUMN(Datenbank!$KC$2),FALSE),'Material Data'!$A$4:$G$75,2,FALSE))</f>
        <v>25d281da-3a43-11e7-8191-2cd444b2e704</v>
      </c>
      <c r="G22" s="135">
        <f>IF($D22&lt;&gt;"Wärmedämmung",IF(ISNA(VLOOKUP($D22,'Material Data'!$A$4:$G$75,4,FALSE)),"",VLOOKUP($D22,'Material Data'!$A$4:$G$75,4,FALSE)),VLOOKUP(VLOOKUP(Übersicht!$B$3, Datenbank!$A$4:$LR$100, COLUMN(Datenbank!$KC$2),FALSE),'Material Data'!$A$4:$G$75,4,FALSE))</f>
        <v>0.04</v>
      </c>
      <c r="H22" s="135">
        <f>IF($D22&lt;&gt;"Wärmedämmung",IF(ISNA(VLOOKUP($D22,'Material Data'!$A$4:$G$75,5,FALSE)),"",VLOOKUP($D22,'Material Data'!$A$4:$G$75,5,FALSE)),VLOOKUP(VLOOKUP(Übersicht!$B$3, Datenbank!$A$4:$LR$100, COLUMN(Datenbank!$KC$2),FALSE),'Material Data'!$A$4:$G$75,5,FALSE))</f>
        <v>15</v>
      </c>
      <c r="I22" s="132">
        <f>IF($D22&lt;&gt;"Wärmedämmung",IF(ISNA(VLOOKUP($D22,'Material Data'!$A$4:$G$75,6,FALSE)),"",VLOOKUP($D22,'Material Data'!$A$4:$G$75,6,FALSE)),VLOOKUP(VLOOKUP(Übersicht!$B$3, Datenbank!$A$4:$LR$100, COLUMN(Datenbank!$KC$2),FALSE),'Material Data'!$A$4:$G$75,6,FALSE))</f>
        <v>1.5</v>
      </c>
      <c r="J22" s="135"/>
      <c r="K22" s="135"/>
    </row>
    <row r="23" spans="1:11" x14ac:dyDescent="0.25">
      <c r="A23" s="82"/>
      <c r="B23" s="84">
        <v>4</v>
      </c>
      <c r="C23" s="82">
        <f>IF(VLOOKUP(Übersicht!$B$3, Datenbank!$A$4:$LR$100, COLUMN(Datenbank!$JZ$2),FALSE)=0,"",VLOOKUP(Übersicht!$B$3, Datenbank!$A$4:$LR$100, COLUMN(Datenbank!$JZ$2),FALSE))</f>
        <v>25</v>
      </c>
      <c r="D23" s="82" t="str">
        <f>IF(VLOOKUP(Übersicht!$B$3, Datenbank!$A$4:$LR$100, COLUMN(Datenbank!$JY$2),FALSE)=0,"",VLOOKUP(Übersicht!$B$3, Datenbank!$A$4:$LR$100, COLUMN(Datenbank!$JY$2),FALSE))</f>
        <v>Stahlbeton</v>
      </c>
      <c r="E23" s="82" t="str">
        <f>IF($D23&lt;&gt;"Wärmedämmung",IF(ISNA(VLOOKUP($D23,'Material Data'!$A$4:$G$75,3,FALSE)),"",VLOOKUP($D23,'Material Data'!$A$4:$G$75,3,FALSE)),VLOOKUP(VLOOKUP(Übersicht!$B$3, Datenbank!$A$4:$LR$100, COLUMN(Datenbank!$KC$2),FALSE),'Material Data'!$A$4:$G$75,3,FALSE))</f>
        <v>concrete_wz05</v>
      </c>
      <c r="F23" s="125" t="str">
        <f>IF($D23&lt;&gt;"Wärmedämmung",IF(ISNA(VLOOKUP($D23,'Material Data'!$A$4:$G$75,2,FALSE)),"",VLOOKUP($D23,'Material Data'!$A$4:$G$75,2,FALSE)),VLOOKUP(VLOOKUP(Übersicht!$B$3, Datenbank!$A$4:$LR$100, COLUMN(Datenbank!$KC$2),FALSE),'Material Data'!$A$4:$G$75,2,FALSE))</f>
        <v>249f131a-3a43-11e7-b4e6-2cd444b2e704</v>
      </c>
      <c r="G23" s="135">
        <f>IF($D23&lt;&gt;"Wärmedämmung",IF(ISNA(VLOOKUP($D23,'Material Data'!$A$4:$G$75,4,FALSE)),"",VLOOKUP($D23,'Material Data'!$A$4:$G$75,4,FALSE)),VLOOKUP(VLOOKUP(Übersicht!$B$3, Datenbank!$A$4:$LR$100, COLUMN(Datenbank!$KC$2),FALSE),'Material Data'!$A$4:$G$75,4,FALSE))</f>
        <v>1.6</v>
      </c>
      <c r="H23" s="135">
        <f>IF($D23&lt;&gt;"Wärmedämmung",IF(ISNA(VLOOKUP($D23,'Material Data'!$A$4:$G$75,5,FALSE)),"",VLOOKUP($D23,'Material Data'!$A$4:$G$75,5,FALSE)),VLOOKUP(VLOOKUP(Übersicht!$B$3, Datenbank!$A$4:$LR$100, COLUMN(Datenbank!$KC$2),FALSE),'Material Data'!$A$4:$G$75,5,FALSE))</f>
        <v>2300</v>
      </c>
      <c r="I23" s="132">
        <f>IF($D23&lt;&gt;"Wärmedämmung",IF(ISNA(VLOOKUP($D23,'Material Data'!$A$4:$G$75,6,FALSE)),"",VLOOKUP($D23,'Material Data'!$A$4:$G$75,6,FALSE)),VLOOKUP(VLOOKUP(Übersicht!$B$3, Datenbank!$A$4:$LR$100, COLUMN(Datenbank!$KC$2),FALSE),'Material Data'!$A$4:$G$75,6,FALSE))</f>
        <v>0.85</v>
      </c>
      <c r="J23" s="135"/>
      <c r="K23" s="135"/>
    </row>
    <row r="24" spans="1:11" x14ac:dyDescent="0.25">
      <c r="A24" s="82"/>
      <c r="B24" s="83">
        <v>5</v>
      </c>
      <c r="C24" s="82" t="str">
        <f>IF(VLOOKUP(Übersicht!$B$3, Datenbank!$A$4:$LR$100, COLUMN(Datenbank!$KB$2),FALSE)=0,"",VLOOKUP(Übersicht!$B$3, Datenbank!$A$4:$LR$100, COLUMN(Datenbank!$KB$2),FALSE))</f>
        <v/>
      </c>
      <c r="D24" s="82" t="str">
        <f>IF(VLOOKUP(Übersicht!$B$3, Datenbank!$A$4:$LR$100, COLUMN(Datenbank!$KA$2),FALSE)=0,"",VLOOKUP(Übersicht!$B$3, Datenbank!$A$4:$LR$100, COLUMN(Datenbank!$KA$2),FALSE))</f>
        <v/>
      </c>
      <c r="E24" s="82" t="str">
        <f>IF($D24&lt;&gt;"Wärmedämmung",IF(ISNA(VLOOKUP($D24,'Material Data'!$A$4:$G$75,3,FALSE)),"",VLOOKUP($D24,'Material Data'!$A$4:$G$75,3,FALSE)),VLOOKUP(VLOOKUP(Übersicht!$B$3, Datenbank!$A$4:$LR$100, COLUMN(Datenbank!$KC$2),FALSE),'Material Data'!$A$4:$G$75,3,FALSE))</f>
        <v/>
      </c>
      <c r="F24" s="125" t="str">
        <f>IF($D24&lt;&gt;"Wärmedämmung",IF(ISNA(VLOOKUP($D24,'Material Data'!$A$4:$G$75,2,FALSE)),"",VLOOKUP($D24,'Material Data'!$A$4:$G$75,2,FALSE)),VLOOKUP(VLOOKUP(Übersicht!$B$3, Datenbank!$A$4:$LR$100, COLUMN(Datenbank!$KC$2),FALSE),'Material Data'!$A$4:$G$75,2,FALSE))</f>
        <v/>
      </c>
      <c r="G24" s="135" t="str">
        <f>IF($D24&lt;&gt;"Wärmedämmung",IF(ISNA(VLOOKUP($D24,'Material Data'!$A$4:$G$75,4,FALSE)),"",VLOOKUP($D24,'Material Data'!$A$4:$G$75,4,FALSE)),VLOOKUP(VLOOKUP(Übersicht!$B$3, Datenbank!$A$4:$LR$100, COLUMN(Datenbank!$KC$2),FALSE),'Material Data'!$A$4:$G$75,4,FALSE))</f>
        <v/>
      </c>
      <c r="H24" s="135" t="str">
        <f>IF($D24&lt;&gt;"Wärmedämmung",IF(ISNA(VLOOKUP($D24,'Material Data'!$A$4:$G$75,5,FALSE)),"",VLOOKUP($D24,'Material Data'!$A$4:$G$75,5,FALSE)),VLOOKUP(VLOOKUP(Übersicht!$B$3, Datenbank!$A$4:$LR$100, COLUMN(Datenbank!$KC$2),FALSE),'Material Data'!$A$4:$G$75,5,FALSE))</f>
        <v/>
      </c>
      <c r="I24" s="133" t="str">
        <f>IF($D24&lt;&gt;"Wärmedämmung",IF(ISNA(VLOOKUP($D24,'Material Data'!$A$4:$G$75,6,FALSE)),"",VLOOKUP($D24,'Material Data'!$A$4:$G$75,6,FALSE)),VLOOKUP(VLOOKUP(Übersicht!$B$3, Datenbank!$A$4:$LR$100, COLUMN(Datenbank!$KC$2),FALSE),'Material Data'!$A$4:$G$75,6,FALSE))</f>
        <v/>
      </c>
      <c r="J24" s="135"/>
      <c r="K24" s="135"/>
    </row>
    <row r="25" spans="1:11" x14ac:dyDescent="0.25">
      <c r="A25" s="81" t="s">
        <v>142</v>
      </c>
      <c r="B25" s="84">
        <v>1</v>
      </c>
      <c r="C25" s="81"/>
      <c r="D25" s="81"/>
      <c r="E25" s="81"/>
      <c r="F25" s="81"/>
      <c r="G25" s="134"/>
      <c r="H25" s="134"/>
      <c r="I25" s="132"/>
      <c r="J25" s="134"/>
      <c r="K25" s="134"/>
    </row>
    <row r="26" spans="1:11" x14ac:dyDescent="0.25">
      <c r="A26" s="82"/>
      <c r="B26" s="84">
        <v>2</v>
      </c>
      <c r="C26" s="82"/>
      <c r="D26" s="82"/>
      <c r="E26" s="82"/>
      <c r="F26" s="125"/>
      <c r="G26" s="135"/>
      <c r="H26" s="135"/>
      <c r="I26" s="132"/>
      <c r="J26" s="135"/>
      <c r="K26" s="135"/>
    </row>
    <row r="27" spans="1:11" x14ac:dyDescent="0.25">
      <c r="A27" s="82"/>
      <c r="B27" s="84">
        <v>3</v>
      </c>
      <c r="C27" s="82"/>
      <c r="D27" s="82"/>
      <c r="E27" s="82"/>
      <c r="F27" s="125"/>
      <c r="G27" s="135"/>
      <c r="H27" s="135"/>
      <c r="I27" s="132"/>
      <c r="J27" s="135"/>
      <c r="K27" s="135"/>
    </row>
    <row r="28" spans="1:11" x14ac:dyDescent="0.25">
      <c r="A28" s="82"/>
      <c r="B28" s="84">
        <v>4</v>
      </c>
      <c r="C28" s="82"/>
      <c r="D28" s="82"/>
      <c r="E28" s="82"/>
      <c r="F28" s="125"/>
      <c r="G28" s="135"/>
      <c r="H28" s="135"/>
      <c r="I28" s="132"/>
      <c r="J28" s="135"/>
      <c r="K28" s="135"/>
    </row>
    <row r="29" spans="1:11" x14ac:dyDescent="0.25">
      <c r="A29" s="82"/>
      <c r="B29" s="83">
        <v>5</v>
      </c>
      <c r="C29" s="82"/>
      <c r="D29" s="82"/>
      <c r="E29" s="82"/>
      <c r="F29" s="125"/>
      <c r="G29" s="135"/>
      <c r="H29" s="135"/>
      <c r="I29" s="133"/>
      <c r="J29" s="135"/>
      <c r="K29" s="135"/>
    </row>
    <row r="30" spans="1:11" x14ac:dyDescent="0.25">
      <c r="A30" s="81" t="s">
        <v>143</v>
      </c>
      <c r="B30" s="84">
        <v>1</v>
      </c>
      <c r="C30" s="81"/>
      <c r="D30" s="81"/>
      <c r="E30" s="81"/>
      <c r="F30" s="81"/>
      <c r="G30" s="134"/>
      <c r="H30" s="134"/>
      <c r="I30" s="132"/>
      <c r="J30" s="134"/>
      <c r="K30" s="134"/>
    </row>
    <row r="31" spans="1:11" x14ac:dyDescent="0.25">
      <c r="A31" s="82"/>
      <c r="B31" s="84">
        <v>2</v>
      </c>
      <c r="C31" s="82"/>
      <c r="D31" s="82"/>
      <c r="E31" s="82"/>
      <c r="F31" s="125"/>
      <c r="G31" s="135"/>
      <c r="H31" s="135"/>
      <c r="I31" s="132"/>
      <c r="J31" s="135"/>
      <c r="K31" s="135"/>
    </row>
    <row r="32" spans="1:11" x14ac:dyDescent="0.25">
      <c r="A32" s="82"/>
      <c r="B32" s="84">
        <v>3</v>
      </c>
      <c r="C32" s="82"/>
      <c r="D32" s="82"/>
      <c r="E32" s="82"/>
      <c r="F32" s="125"/>
      <c r="G32" s="135"/>
      <c r="H32" s="135"/>
      <c r="I32" s="132"/>
      <c r="J32" s="135"/>
      <c r="K32" s="135"/>
    </row>
    <row r="33" spans="1:11" x14ac:dyDescent="0.25">
      <c r="A33" s="82"/>
      <c r="B33" s="84">
        <v>4</v>
      </c>
      <c r="C33" s="82"/>
      <c r="D33" s="82"/>
      <c r="E33" s="82"/>
      <c r="F33" s="125"/>
      <c r="G33" s="135"/>
      <c r="H33" s="135"/>
      <c r="I33" s="132"/>
      <c r="J33" s="135"/>
      <c r="K33" s="135"/>
    </row>
    <row r="34" spans="1:11" x14ac:dyDescent="0.25">
      <c r="A34" s="82"/>
      <c r="B34" s="84">
        <v>5</v>
      </c>
      <c r="C34" s="82"/>
      <c r="D34" s="82"/>
      <c r="E34" s="82"/>
      <c r="F34" s="125"/>
      <c r="G34" s="135"/>
      <c r="H34" s="135"/>
      <c r="I34" s="131"/>
      <c r="J34" s="135"/>
      <c r="K34" s="135"/>
    </row>
    <row r="35" spans="1:11" x14ac:dyDescent="0.25">
      <c r="A35" s="57" t="s">
        <v>144</v>
      </c>
      <c r="B35" s="57">
        <v>1</v>
      </c>
      <c r="C35" s="155">
        <v>2.4</v>
      </c>
      <c r="D35" s="57" t="str">
        <f>IF(VLOOKUP(Übersicht!$B$3, Datenbank!$A$4:$LR$100, COLUMN(Datenbank!$JS$2),FALSE)=0,"",VLOOKUP(Übersicht!$B$3, Datenbank!$A$4:$LR$100, COLUMN(Datenbank!$KI$2),FALSE))</f>
        <v>1995 - 2015, Alu/Stahl</v>
      </c>
      <c r="E35" s="57" t="str">
        <f>IF($D35&lt;&gt;"Wärmedämmung",IF(ISNA(VLOOKUP($D35,'Material Data'!$A$4:$G$75,3,FALSE)),"",VLOOKUP($D35,'Material Data'!$A$4:$G$75,3,FALSE)),VLOOKUP(VLOOKUP(Übersicht!$B$3, Datenbank!$A$4:$LR$100, COLUMN(Datenbank!$KC$2),FALSE),'Material Data'!$A$4:$G$75,3,FALSE))</f>
        <v>Glas1995_2015AluoderStahlfensterIsolierverglasung</v>
      </c>
      <c r="F35" s="57" t="str">
        <f>IF($D35&lt;&gt;"Wärmedämmung",IF(ISNA(VLOOKUP($D35,'Material Data'!$A$4:$G$75,2,FALSE)),"",VLOOKUP($D35,'Material Data'!$A$4:$G$75,2,FALSE)),VLOOKUP(VLOOKUP(Übersicht!$B$3, Datenbank!$A$4:$LR$100, COLUMN(Datenbank!$KC$2),FALSE),'Material Data'!$A$4:$G$75,2,FALSE))</f>
        <v>0abbb1a0-83ff-11e6-9986-2cd444b2e704</v>
      </c>
      <c r="G35" s="136">
        <f>IF($D35&lt;&gt;"Wärmedämmung",IF(ISNA(VLOOKUP($D35,'Material Data'!$A$4:$G$75,4,FALSE)),"",VLOOKUP($D35,'Material Data'!$A$4:$G$75,4,FALSE)),VLOOKUP(VLOOKUP(Übersicht!$B$3, Datenbank!$A$4:$LR$100, COLUMN(Datenbank!$KC$2),FALSE),'Material Data'!$A$4:$G$75,4,FALSE))</f>
        <v>6.7000000000000004E-2</v>
      </c>
      <c r="H35" s="137">
        <f>IF($D35&lt;&gt;"Wärmedämmung",IF(ISNA(VLOOKUP($D35,'Material Data'!$A$4:$G$75,5,FALSE)),"",VLOOKUP($D35,'Material Data'!$A$4:$G$75,5,FALSE)),VLOOKUP(VLOOKUP(Übersicht!$B$3, Datenbank!$A$4:$LR$100, COLUMN(Datenbank!$KC$2),FALSE),'Material Data'!$A$4:$G$75,5,FALSE))</f>
        <v>0</v>
      </c>
      <c r="I35" s="137">
        <f>IF($D35&lt;&gt;"Wärmedämmung",IF(ISNA(VLOOKUP($D35,'Material Data'!$A$4:$G$75,6,FALSE)),"",VLOOKUP($D35,'Material Data'!$A$4:$G$75,6,FALSE)),VLOOKUP(VLOOKUP(Übersicht!$B$3, Datenbank!$A$4:$LR$100, COLUMN(Datenbank!$KC$2),FALSE),'Material Data'!$A$4:$G$75,6,FALSE))</f>
        <v>0</v>
      </c>
      <c r="J35" s="137">
        <f>IF($D35&lt;&gt;"Wärmedämmung",IF(ISNA(VLOOKUP($D35,'Material Data'!$A$4:$G$75,7,FALSE)),"",VLOOKUP($D35,'Material Data'!$A$4:$G$75,7,FALSE)),VLOOKUP(VLOOKUP(Übersicht!$B$3, Datenbank!$A$4:$LR$100, COLUMN(Datenbank!$KC$2),FALSE),'Material Data'!$A$4:$G$75,7,FALSE))</f>
        <v>0.67</v>
      </c>
      <c r="K35" s="137">
        <f>IF($D35&lt;&gt;"Wärmedämmung",IF(ISNA(VLOOKUP($D35,'Material Data'!$A$4:$H$75,8,FALSE)),"",VLOOKUP($D35,'Material Data'!$A$4:$H$75,8,FALSE)),VLOOKUP(VLOOKUP(Übersicht!$B$3, Datenbank!$A$4:$LR$100, COLUMN(Datenbank!$KC$2),FALSE),'Material Data'!$A$4:$H$75,8,FALSE))</f>
        <v>0.7</v>
      </c>
    </row>
  </sheetData>
  <mergeCells count="1">
    <mergeCell ref="L10:N14"/>
  </mergeCells>
  <pageMargins left="0.75" right="0.75" top="0.75" bottom="0.5" header="0.5" footer="0.75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1"/>
  <sheetViews>
    <sheetView zoomScaleNormal="100" workbookViewId="0">
      <pane xSplit="1" ySplit="3" topLeftCell="B52" activePane="bottomRight" state="frozen"/>
      <selection pane="topRight" activeCell="B1" sqref="B1"/>
      <selection pane="bottomLeft" activeCell="A4" sqref="A4"/>
      <selection pane="bottomRight" activeCell="D70" sqref="D70"/>
    </sheetView>
  </sheetViews>
  <sheetFormatPr baseColWidth="10" defaultRowHeight="15" x14ac:dyDescent="0.25"/>
  <cols>
    <col min="1" max="1" width="38.85546875" customWidth="1"/>
    <col min="2" max="2" width="38" style="105" customWidth="1"/>
    <col min="3" max="3" width="50.28515625" style="105" customWidth="1"/>
    <col min="4" max="5" width="20.85546875" style="105" customWidth="1"/>
    <col min="6" max="6" width="20.85546875" style="72" customWidth="1"/>
    <col min="7" max="7" width="20" style="72" bestFit="1" customWidth="1"/>
    <col min="8" max="8" width="22.85546875" style="72" bestFit="1" customWidth="1"/>
    <col min="9" max="9" width="11.42578125" style="72"/>
  </cols>
  <sheetData>
    <row r="1" spans="1:8" x14ac:dyDescent="0.25">
      <c r="A1" s="115" t="s">
        <v>248</v>
      </c>
      <c r="B1" s="106" t="s">
        <v>238</v>
      </c>
      <c r="C1" s="106" t="s">
        <v>247</v>
      </c>
      <c r="D1" s="107" t="s">
        <v>240</v>
      </c>
      <c r="E1" s="107" t="s">
        <v>239</v>
      </c>
      <c r="F1" s="108" t="s">
        <v>241</v>
      </c>
      <c r="G1" s="108" t="s">
        <v>335</v>
      </c>
      <c r="H1" s="108" t="s">
        <v>332</v>
      </c>
    </row>
    <row r="2" spans="1:8" x14ac:dyDescent="0.25">
      <c r="A2" s="116"/>
      <c r="B2" s="109"/>
      <c r="C2" s="109"/>
      <c r="D2" s="110" t="s">
        <v>243</v>
      </c>
      <c r="E2" s="110" t="s">
        <v>242</v>
      </c>
      <c r="F2" s="111" t="s">
        <v>244</v>
      </c>
      <c r="G2" s="111" t="s">
        <v>336</v>
      </c>
      <c r="H2" s="111" t="s">
        <v>333</v>
      </c>
    </row>
    <row r="3" spans="1:8" ht="15.75" thickBot="1" x14ac:dyDescent="0.3">
      <c r="A3" s="117"/>
      <c r="B3" s="112"/>
      <c r="C3" s="112"/>
      <c r="D3" s="113" t="s">
        <v>129</v>
      </c>
      <c r="E3" s="113" t="s">
        <v>245</v>
      </c>
      <c r="F3" s="114" t="s">
        <v>131</v>
      </c>
      <c r="G3" s="114" t="s">
        <v>334</v>
      </c>
      <c r="H3" s="114" t="s">
        <v>334</v>
      </c>
    </row>
    <row r="4" spans="1:8" x14ac:dyDescent="0.25">
      <c r="A4" s="118" t="s">
        <v>285</v>
      </c>
      <c r="B4" s="119"/>
      <c r="C4" s="119"/>
      <c r="D4" s="119"/>
      <c r="E4" s="119"/>
      <c r="F4" s="119"/>
      <c r="G4" s="119"/>
      <c r="H4" s="119"/>
    </row>
    <row r="5" spans="1:8" x14ac:dyDescent="0.25">
      <c r="A5" t="s">
        <v>300</v>
      </c>
      <c r="B5" s="105" t="s">
        <v>301</v>
      </c>
      <c r="C5" s="105" t="s">
        <v>302</v>
      </c>
      <c r="D5" s="105">
        <v>237</v>
      </c>
      <c r="E5" s="105">
        <v>2800</v>
      </c>
      <c r="F5" s="72">
        <v>0.89700000000000002</v>
      </c>
    </row>
    <row r="6" spans="1:8" x14ac:dyDescent="0.25">
      <c r="A6" t="s">
        <v>277</v>
      </c>
      <c r="B6" s="105" t="s">
        <v>133</v>
      </c>
      <c r="C6" s="105" t="s">
        <v>288</v>
      </c>
      <c r="D6" s="105">
        <v>1.9375</v>
      </c>
      <c r="E6" s="105">
        <v>2104.1999999999998</v>
      </c>
      <c r="F6" s="72">
        <v>0.77584580000000003</v>
      </c>
    </row>
    <row r="7" spans="1:8" x14ac:dyDescent="0.25">
      <c r="A7" t="s">
        <v>295</v>
      </c>
      <c r="B7" s="105" t="s">
        <v>296</v>
      </c>
      <c r="C7" s="105" t="s">
        <v>297</v>
      </c>
      <c r="D7" s="105">
        <v>0.14000000000000001</v>
      </c>
      <c r="E7" s="105">
        <v>620</v>
      </c>
      <c r="F7" s="72">
        <v>1.7</v>
      </c>
    </row>
    <row r="8" spans="1:8" x14ac:dyDescent="0.25">
      <c r="A8" t="s">
        <v>279</v>
      </c>
      <c r="B8" s="105" t="s">
        <v>293</v>
      </c>
      <c r="C8" s="105" t="s">
        <v>294</v>
      </c>
      <c r="D8" s="105">
        <v>1.2</v>
      </c>
      <c r="E8" s="105">
        <v>2000</v>
      </c>
      <c r="F8" s="72">
        <v>0.85</v>
      </c>
    </row>
    <row r="9" spans="1:8" x14ac:dyDescent="0.25">
      <c r="A9" t="s">
        <v>303</v>
      </c>
      <c r="B9" s="105" t="s">
        <v>135</v>
      </c>
      <c r="C9" s="105" t="s">
        <v>304</v>
      </c>
      <c r="D9" s="105">
        <v>0.21129999999999999</v>
      </c>
      <c r="E9" s="105">
        <v>732.02229999999997</v>
      </c>
      <c r="F9" s="72">
        <v>1.3838755</v>
      </c>
    </row>
    <row r="10" spans="1:8" x14ac:dyDescent="0.25">
      <c r="A10" t="s">
        <v>308</v>
      </c>
      <c r="B10" s="105" t="s">
        <v>306</v>
      </c>
      <c r="C10" s="105" t="s">
        <v>307</v>
      </c>
      <c r="D10" s="105">
        <v>0.3</v>
      </c>
      <c r="E10" s="105">
        <v>850</v>
      </c>
      <c r="F10" s="72">
        <v>1</v>
      </c>
    </row>
    <row r="11" spans="1:8" x14ac:dyDescent="0.25">
      <c r="A11" t="s">
        <v>312</v>
      </c>
      <c r="B11" s="105" t="s">
        <v>313</v>
      </c>
      <c r="C11" s="105" t="s">
        <v>314</v>
      </c>
      <c r="D11" s="105">
        <v>0.17</v>
      </c>
      <c r="E11" s="105">
        <v>960</v>
      </c>
      <c r="F11" s="72">
        <v>1</v>
      </c>
    </row>
    <row r="12" spans="1:8" x14ac:dyDescent="0.25">
      <c r="A12" t="s">
        <v>280</v>
      </c>
      <c r="B12" s="105" t="s">
        <v>289</v>
      </c>
      <c r="C12" s="105" t="s">
        <v>290</v>
      </c>
      <c r="D12" s="105">
        <v>0.7</v>
      </c>
      <c r="E12" s="105">
        <v>1475</v>
      </c>
      <c r="F12" s="72">
        <v>1</v>
      </c>
    </row>
    <row r="13" spans="1:8" x14ac:dyDescent="0.25">
      <c r="A13" t="s">
        <v>275</v>
      </c>
      <c r="B13" s="105" t="s">
        <v>291</v>
      </c>
      <c r="C13" s="105" t="s">
        <v>292</v>
      </c>
      <c r="D13" s="105">
        <v>0.91949999999999998</v>
      </c>
      <c r="E13" s="105">
        <v>1895.0046</v>
      </c>
      <c r="F13" s="72">
        <v>0.83640959999999998</v>
      </c>
    </row>
    <row r="14" spans="1:8" x14ac:dyDescent="0.25">
      <c r="A14" t="s">
        <v>276</v>
      </c>
      <c r="B14" s="105" t="s">
        <v>286</v>
      </c>
      <c r="C14" s="105" t="s">
        <v>287</v>
      </c>
      <c r="D14" s="105">
        <v>2.6100000000000002E-2</v>
      </c>
      <c r="E14" s="105">
        <v>1184</v>
      </c>
      <c r="F14" s="72">
        <v>1.0049999999999999</v>
      </c>
    </row>
    <row r="15" spans="1:8" x14ac:dyDescent="0.25">
      <c r="A15" t="s">
        <v>274</v>
      </c>
      <c r="B15" s="105" t="s">
        <v>281</v>
      </c>
      <c r="C15" s="105" t="s">
        <v>282</v>
      </c>
      <c r="D15" s="105">
        <v>0.6</v>
      </c>
      <c r="E15" s="105">
        <v>1800</v>
      </c>
      <c r="F15" s="72">
        <v>0.85</v>
      </c>
    </row>
    <row r="16" spans="1:8" x14ac:dyDescent="0.25">
      <c r="A16" t="s">
        <v>316</v>
      </c>
      <c r="B16" s="105" t="s">
        <v>138</v>
      </c>
      <c r="C16" s="105" t="s">
        <v>305</v>
      </c>
      <c r="D16" s="105">
        <v>48</v>
      </c>
      <c r="E16" s="105">
        <v>7800</v>
      </c>
      <c r="F16" s="72">
        <v>0.47699999999999998</v>
      </c>
    </row>
    <row r="17" spans="1:8" x14ac:dyDescent="0.25">
      <c r="A17" t="s">
        <v>278</v>
      </c>
      <c r="B17" s="105" t="s">
        <v>283</v>
      </c>
      <c r="C17" s="105" t="s">
        <v>284</v>
      </c>
      <c r="D17" s="105">
        <v>1.6</v>
      </c>
      <c r="E17" s="105">
        <v>2300</v>
      </c>
      <c r="F17" s="72">
        <v>0.85</v>
      </c>
    </row>
    <row r="18" spans="1:8" x14ac:dyDescent="0.25">
      <c r="A18" s="123" t="s">
        <v>309</v>
      </c>
      <c r="B18" s="105" t="s">
        <v>310</v>
      </c>
      <c r="C18" s="105" t="s">
        <v>311</v>
      </c>
      <c r="D18" s="105">
        <v>0.53500000000000003</v>
      </c>
      <c r="E18" s="105">
        <v>1200</v>
      </c>
      <c r="F18" s="105">
        <v>1.05</v>
      </c>
    </row>
    <row r="19" spans="1:8" x14ac:dyDescent="0.25">
      <c r="A19" s="123"/>
      <c r="F19" s="105"/>
    </row>
    <row r="24" spans="1:8" x14ac:dyDescent="0.25">
      <c r="A24" s="120" t="s">
        <v>246</v>
      </c>
      <c r="B24" s="121"/>
      <c r="C24" s="122"/>
      <c r="D24" s="122"/>
      <c r="E24" s="122"/>
      <c r="F24" s="122"/>
      <c r="G24" s="121"/>
      <c r="H24" s="121"/>
    </row>
    <row r="25" spans="1:8" x14ac:dyDescent="0.25">
      <c r="A25" t="s">
        <v>249</v>
      </c>
      <c r="B25" s="105" t="s">
        <v>258</v>
      </c>
      <c r="C25" s="105" t="s">
        <v>259</v>
      </c>
      <c r="D25" s="105">
        <v>4.4999999999999998E-2</v>
      </c>
      <c r="E25" s="105">
        <v>150</v>
      </c>
      <c r="F25" s="72">
        <v>0.84</v>
      </c>
    </row>
    <row r="26" spans="1:8" x14ac:dyDescent="0.25">
      <c r="A26" t="s">
        <v>250</v>
      </c>
      <c r="B26" s="105" t="s">
        <v>298</v>
      </c>
      <c r="C26" s="105" t="s">
        <v>299</v>
      </c>
      <c r="D26" s="105">
        <v>0.04</v>
      </c>
      <c r="E26" s="105">
        <v>15</v>
      </c>
      <c r="F26" s="72">
        <v>1.5</v>
      </c>
    </row>
    <row r="27" spans="1:8" x14ac:dyDescent="0.25">
      <c r="A27" t="s">
        <v>317</v>
      </c>
      <c r="B27" s="105" t="s">
        <v>268</v>
      </c>
      <c r="C27" s="105" t="s">
        <v>269</v>
      </c>
      <c r="D27" s="105">
        <v>6.5000000000000002E-2</v>
      </c>
      <c r="E27" s="105">
        <v>130</v>
      </c>
      <c r="F27" s="72">
        <v>0.84</v>
      </c>
    </row>
    <row r="28" spans="1:8" x14ac:dyDescent="0.25">
      <c r="A28" t="s">
        <v>252</v>
      </c>
      <c r="B28" s="105" t="s">
        <v>261</v>
      </c>
      <c r="C28" s="105" t="s">
        <v>262</v>
      </c>
      <c r="D28" s="105">
        <v>3.7999999999999999E-2</v>
      </c>
      <c r="E28" s="105">
        <v>80</v>
      </c>
      <c r="F28" s="72">
        <v>0.84</v>
      </c>
    </row>
    <row r="29" spans="1:8" x14ac:dyDescent="0.25">
      <c r="A29" t="s">
        <v>253</v>
      </c>
      <c r="B29" s="105" t="s">
        <v>136</v>
      </c>
      <c r="C29" s="105" t="s">
        <v>263</v>
      </c>
      <c r="D29" s="105">
        <v>0.04</v>
      </c>
      <c r="E29" s="105">
        <v>60</v>
      </c>
      <c r="F29" s="72">
        <v>0.85</v>
      </c>
    </row>
    <row r="30" spans="1:8" x14ac:dyDescent="0.25">
      <c r="A30" t="s">
        <v>255</v>
      </c>
      <c r="B30" s="105" t="s">
        <v>266</v>
      </c>
      <c r="C30" s="105" t="s">
        <v>267</v>
      </c>
      <c r="D30" s="105">
        <v>5.2999999999999999E-2</v>
      </c>
      <c r="E30" s="105">
        <v>40</v>
      </c>
      <c r="F30" s="72">
        <v>1.38</v>
      </c>
    </row>
    <row r="31" spans="1:8" x14ac:dyDescent="0.25">
      <c r="A31" t="s">
        <v>254</v>
      </c>
      <c r="B31" s="105" t="s">
        <v>264</v>
      </c>
      <c r="C31" s="105" t="s">
        <v>265</v>
      </c>
      <c r="D31" s="105">
        <v>0.03</v>
      </c>
      <c r="E31" s="105">
        <v>40</v>
      </c>
      <c r="F31" s="72">
        <v>1.5</v>
      </c>
    </row>
    <row r="32" spans="1:8" x14ac:dyDescent="0.25">
      <c r="A32" t="s">
        <v>257</v>
      </c>
      <c r="B32" s="105" t="s">
        <v>272</v>
      </c>
      <c r="C32" s="105" t="s">
        <v>273</v>
      </c>
      <c r="D32" s="105">
        <v>4.2999999999999997E-2</v>
      </c>
      <c r="E32" s="105">
        <v>100</v>
      </c>
      <c r="F32" s="72">
        <v>0.84</v>
      </c>
    </row>
    <row r="33" spans="1:8" x14ac:dyDescent="0.25">
      <c r="A33" t="s">
        <v>256</v>
      </c>
      <c r="B33" s="105" t="s">
        <v>270</v>
      </c>
      <c r="C33" s="105" t="s">
        <v>271</v>
      </c>
      <c r="D33" s="105">
        <v>4.3999999999999997E-2</v>
      </c>
      <c r="E33" s="105">
        <v>140</v>
      </c>
      <c r="F33" s="72">
        <v>0.84</v>
      </c>
    </row>
    <row r="34" spans="1:8" x14ac:dyDescent="0.25">
      <c r="A34" t="s">
        <v>251</v>
      </c>
      <c r="B34" s="105" t="s">
        <v>141</v>
      </c>
      <c r="C34" s="105" t="s">
        <v>260</v>
      </c>
      <c r="D34" s="105">
        <v>4.1000000000000002E-2</v>
      </c>
      <c r="E34" s="105">
        <v>30</v>
      </c>
      <c r="F34" s="72">
        <v>1.38</v>
      </c>
    </row>
    <row r="40" spans="1:8" x14ac:dyDescent="0.25">
      <c r="A40" s="120" t="s">
        <v>320</v>
      </c>
      <c r="B40" s="121"/>
      <c r="C40" s="122"/>
      <c r="D40" s="122"/>
      <c r="E40" s="122"/>
      <c r="F40" s="122"/>
      <c r="G40" s="121"/>
      <c r="H40" s="121"/>
    </row>
    <row r="41" spans="1:8" x14ac:dyDescent="0.25">
      <c r="A41" t="s">
        <v>327</v>
      </c>
      <c r="B41" s="105" t="s">
        <v>328</v>
      </c>
      <c r="C41" s="105" t="s">
        <v>329</v>
      </c>
      <c r="D41" s="105">
        <v>0.13</v>
      </c>
      <c r="E41" s="105">
        <v>685</v>
      </c>
      <c r="F41" s="72">
        <v>1.5</v>
      </c>
    </row>
    <row r="42" spans="1:8" x14ac:dyDescent="0.25">
      <c r="A42" t="s">
        <v>318</v>
      </c>
      <c r="B42" s="105" t="s">
        <v>140</v>
      </c>
      <c r="C42" s="105" t="s">
        <v>319</v>
      </c>
      <c r="D42" s="105">
        <v>1.4</v>
      </c>
      <c r="E42" s="105">
        <v>1990</v>
      </c>
      <c r="F42" s="72">
        <v>1</v>
      </c>
    </row>
    <row r="43" spans="1:8" x14ac:dyDescent="0.25">
      <c r="A43" t="s">
        <v>295</v>
      </c>
      <c r="B43" s="105" t="s">
        <v>296</v>
      </c>
      <c r="C43" s="105" t="s">
        <v>297</v>
      </c>
      <c r="D43" s="105">
        <v>0.14000000000000001</v>
      </c>
      <c r="E43" s="105">
        <v>620</v>
      </c>
      <c r="F43" s="72">
        <v>1.7</v>
      </c>
    </row>
    <row r="44" spans="1:8" x14ac:dyDescent="0.25">
      <c r="A44" t="s">
        <v>324</v>
      </c>
      <c r="B44" s="105" t="s">
        <v>325</v>
      </c>
      <c r="C44" s="105" t="s">
        <v>326</v>
      </c>
      <c r="D44" s="105">
        <v>0.12</v>
      </c>
      <c r="E44" s="105">
        <v>50</v>
      </c>
      <c r="F44" s="72">
        <v>1</v>
      </c>
    </row>
    <row r="45" spans="1:8" x14ac:dyDescent="0.25">
      <c r="A45" t="s">
        <v>278</v>
      </c>
      <c r="B45" s="105" t="s">
        <v>283</v>
      </c>
      <c r="C45" s="105" t="s">
        <v>284</v>
      </c>
      <c r="D45" s="105">
        <v>1.6</v>
      </c>
      <c r="E45" s="105">
        <v>2300</v>
      </c>
      <c r="F45" s="72">
        <v>0.85</v>
      </c>
    </row>
    <row r="46" spans="1:8" x14ac:dyDescent="0.25">
      <c r="A46" t="s">
        <v>323</v>
      </c>
      <c r="B46" s="105" t="s">
        <v>321</v>
      </c>
      <c r="C46" s="105" t="s">
        <v>322</v>
      </c>
      <c r="D46" s="105">
        <v>0.04</v>
      </c>
      <c r="E46" s="105">
        <v>30</v>
      </c>
      <c r="F46" s="72">
        <v>1</v>
      </c>
    </row>
    <row r="50" spans="1:8" x14ac:dyDescent="0.25">
      <c r="A50" s="120" t="s">
        <v>7</v>
      </c>
      <c r="B50" s="121"/>
      <c r="C50" s="122"/>
      <c r="D50" s="122"/>
      <c r="E50" s="122"/>
      <c r="F50" s="122"/>
      <c r="G50" s="121"/>
      <c r="H50" s="121"/>
    </row>
    <row r="51" spans="1:8" x14ac:dyDescent="0.25">
      <c r="A51" t="s">
        <v>389</v>
      </c>
      <c r="B51" s="105" t="s">
        <v>325</v>
      </c>
      <c r="C51" s="105" t="s">
        <v>326</v>
      </c>
      <c r="D51" s="105">
        <v>0.12</v>
      </c>
      <c r="E51" s="105">
        <v>50</v>
      </c>
      <c r="F51" s="72">
        <v>1</v>
      </c>
    </row>
    <row r="52" spans="1:8" x14ac:dyDescent="0.25">
      <c r="A52" t="s">
        <v>278</v>
      </c>
      <c r="B52" s="105" t="s">
        <v>283</v>
      </c>
      <c r="C52" s="105" t="s">
        <v>284</v>
      </c>
      <c r="D52" s="105">
        <v>1.6</v>
      </c>
      <c r="E52" s="105">
        <v>2300</v>
      </c>
      <c r="F52" s="72">
        <v>0.85</v>
      </c>
    </row>
    <row r="53" spans="1:8" x14ac:dyDescent="0.25">
      <c r="A53" t="s">
        <v>392</v>
      </c>
      <c r="B53" s="105" t="s">
        <v>390</v>
      </c>
      <c r="C53" s="105" t="s">
        <v>391</v>
      </c>
      <c r="D53" s="105">
        <v>0.81399999999999995</v>
      </c>
      <c r="E53" s="105">
        <v>1500</v>
      </c>
      <c r="F53" s="72">
        <v>0.84</v>
      </c>
    </row>
    <row r="54" spans="1:8" x14ac:dyDescent="0.25">
      <c r="A54" t="s">
        <v>393</v>
      </c>
      <c r="B54" s="105" t="s">
        <v>306</v>
      </c>
      <c r="C54" s="105" t="s">
        <v>307</v>
      </c>
      <c r="D54" s="105">
        <v>0.3</v>
      </c>
      <c r="E54" s="105">
        <v>850</v>
      </c>
      <c r="F54" s="72">
        <v>1</v>
      </c>
    </row>
    <row r="56" spans="1:8" x14ac:dyDescent="0.25">
      <c r="A56" s="120" t="s">
        <v>40</v>
      </c>
      <c r="B56" s="121"/>
      <c r="C56" s="122"/>
      <c r="D56" s="122"/>
      <c r="E56" s="122"/>
      <c r="F56" s="122"/>
      <c r="G56" s="121"/>
      <c r="H56" s="121"/>
    </row>
    <row r="57" spans="1:8" x14ac:dyDescent="0.25">
      <c r="A57" t="s">
        <v>366</v>
      </c>
      <c r="B57" s="105" t="s">
        <v>337</v>
      </c>
      <c r="C57" s="105" t="s">
        <v>338</v>
      </c>
      <c r="D57" s="105">
        <v>0.8</v>
      </c>
      <c r="E57" s="105">
        <v>0</v>
      </c>
      <c r="F57" s="72">
        <v>0</v>
      </c>
      <c r="G57" s="72">
        <v>0.87</v>
      </c>
      <c r="H57" s="72">
        <v>0.7</v>
      </c>
    </row>
    <row r="58" spans="1:8" x14ac:dyDescent="0.25">
      <c r="A58" t="s">
        <v>367</v>
      </c>
      <c r="B58" s="105" t="s">
        <v>339</v>
      </c>
      <c r="C58" s="105" t="s">
        <v>340</v>
      </c>
      <c r="D58" s="105">
        <v>0.12</v>
      </c>
      <c r="E58" s="105">
        <v>0</v>
      </c>
      <c r="F58" s="72">
        <v>0</v>
      </c>
      <c r="G58" s="72">
        <v>0.78</v>
      </c>
      <c r="H58" s="72">
        <v>0.7</v>
      </c>
    </row>
    <row r="59" spans="1:8" x14ac:dyDescent="0.25">
      <c r="A59" t="s">
        <v>371</v>
      </c>
      <c r="B59" s="105" t="s">
        <v>341</v>
      </c>
      <c r="C59" s="105" t="s">
        <v>342</v>
      </c>
      <c r="D59" s="105">
        <v>0.14699999999999999</v>
      </c>
      <c r="E59" s="105">
        <v>0</v>
      </c>
      <c r="F59" s="72">
        <v>0</v>
      </c>
      <c r="G59" s="72">
        <v>0.78</v>
      </c>
      <c r="H59" s="72">
        <v>0.7</v>
      </c>
    </row>
    <row r="60" spans="1:8" x14ac:dyDescent="0.25">
      <c r="A60" t="s">
        <v>372</v>
      </c>
      <c r="B60" s="105" t="s">
        <v>343</v>
      </c>
      <c r="C60" s="105" t="s">
        <v>344</v>
      </c>
      <c r="D60" s="105">
        <v>0.38400000000000001</v>
      </c>
      <c r="E60" s="105">
        <v>0</v>
      </c>
      <c r="F60" s="72">
        <v>0</v>
      </c>
      <c r="G60" s="72">
        <v>0.78</v>
      </c>
      <c r="H60" s="72">
        <v>0.7</v>
      </c>
    </row>
    <row r="61" spans="1:8" x14ac:dyDescent="0.25">
      <c r="A61" t="s">
        <v>368</v>
      </c>
      <c r="B61" s="105" t="s">
        <v>345</v>
      </c>
      <c r="C61" s="105" t="s">
        <v>346</v>
      </c>
      <c r="D61" s="105">
        <v>0.12</v>
      </c>
      <c r="E61" s="105">
        <v>0</v>
      </c>
      <c r="F61" s="72">
        <v>0</v>
      </c>
      <c r="G61" s="72">
        <v>0.78</v>
      </c>
      <c r="H61" s="72">
        <v>0.7</v>
      </c>
    </row>
    <row r="62" spans="1:8" x14ac:dyDescent="0.25">
      <c r="A62" t="s">
        <v>373</v>
      </c>
      <c r="B62" s="105" t="s">
        <v>347</v>
      </c>
      <c r="C62" s="105" t="s">
        <v>348</v>
      </c>
      <c r="D62" s="105">
        <v>0.14699999999999999</v>
      </c>
      <c r="E62" s="105">
        <v>0</v>
      </c>
      <c r="F62" s="72">
        <v>0</v>
      </c>
      <c r="G62" s="72">
        <v>0.78</v>
      </c>
      <c r="H62" s="72">
        <v>0.7</v>
      </c>
    </row>
    <row r="63" spans="1:8" x14ac:dyDescent="0.25">
      <c r="A63" t="s">
        <v>376</v>
      </c>
      <c r="B63" s="105" t="s">
        <v>349</v>
      </c>
      <c r="C63" s="105" t="s">
        <v>350</v>
      </c>
      <c r="D63" s="105">
        <v>0.38400000000000001</v>
      </c>
      <c r="E63" s="105">
        <v>0</v>
      </c>
      <c r="F63" s="72">
        <v>0</v>
      </c>
      <c r="G63" s="72">
        <v>0.78</v>
      </c>
      <c r="H63" s="72">
        <v>0.7</v>
      </c>
    </row>
    <row r="64" spans="1:8" x14ac:dyDescent="0.25">
      <c r="A64" t="s">
        <v>369</v>
      </c>
      <c r="B64" s="105" t="s">
        <v>351</v>
      </c>
      <c r="C64" s="105" t="s">
        <v>352</v>
      </c>
      <c r="D64" s="105">
        <v>0.12</v>
      </c>
      <c r="E64" s="105">
        <v>0</v>
      </c>
      <c r="F64" s="72">
        <v>0</v>
      </c>
      <c r="G64" s="72">
        <v>0.78</v>
      </c>
      <c r="H64" s="72">
        <v>0.7</v>
      </c>
    </row>
    <row r="65" spans="1:8" x14ac:dyDescent="0.25">
      <c r="A65" t="s">
        <v>374</v>
      </c>
      <c r="B65" s="105" t="s">
        <v>353</v>
      </c>
      <c r="C65" s="105" t="s">
        <v>354</v>
      </c>
      <c r="D65" s="105">
        <v>0.14699999999999999</v>
      </c>
      <c r="E65" s="105">
        <v>0</v>
      </c>
      <c r="F65" s="72">
        <v>0</v>
      </c>
      <c r="G65" s="72">
        <v>0.78</v>
      </c>
      <c r="H65" s="72">
        <v>0.7</v>
      </c>
    </row>
    <row r="66" spans="1:8" x14ac:dyDescent="0.25">
      <c r="A66" t="s">
        <v>378</v>
      </c>
      <c r="B66" s="105" t="s">
        <v>355</v>
      </c>
      <c r="C66" s="105" t="s">
        <v>356</v>
      </c>
      <c r="D66" s="105">
        <v>0.16800000000000001</v>
      </c>
      <c r="E66" s="105">
        <v>0</v>
      </c>
      <c r="F66" s="72">
        <v>0</v>
      </c>
      <c r="G66" s="72">
        <v>0.78</v>
      </c>
      <c r="H66" s="72">
        <v>0.7</v>
      </c>
    </row>
    <row r="67" spans="1:8" x14ac:dyDescent="0.25">
      <c r="A67" t="s">
        <v>370</v>
      </c>
      <c r="B67" s="105" t="s">
        <v>357</v>
      </c>
      <c r="C67" s="105" t="s">
        <v>358</v>
      </c>
      <c r="D67" s="105">
        <v>5.2999999999999999E-2</v>
      </c>
      <c r="E67" s="105">
        <v>0</v>
      </c>
      <c r="F67" s="72">
        <v>0</v>
      </c>
      <c r="G67" s="72">
        <v>0.67</v>
      </c>
      <c r="H67" s="72">
        <v>0.7</v>
      </c>
    </row>
    <row r="68" spans="1:8" x14ac:dyDescent="0.25">
      <c r="A68" t="s">
        <v>375</v>
      </c>
      <c r="B68" s="105" t="s">
        <v>359</v>
      </c>
      <c r="C68" s="105" t="s">
        <v>360</v>
      </c>
      <c r="D68" s="105">
        <v>6.7000000000000004E-2</v>
      </c>
      <c r="E68" s="105">
        <v>0</v>
      </c>
      <c r="F68" s="72">
        <v>0</v>
      </c>
      <c r="G68" s="72">
        <v>0.67</v>
      </c>
      <c r="H68" s="72">
        <v>0.7</v>
      </c>
    </row>
    <row r="69" spans="1:8" x14ac:dyDescent="0.25">
      <c r="A69" t="s">
        <v>380</v>
      </c>
      <c r="B69" s="105" t="s">
        <v>361</v>
      </c>
      <c r="C69" s="105" t="s">
        <v>362</v>
      </c>
      <c r="D69" s="105">
        <v>0.04</v>
      </c>
      <c r="E69" s="105">
        <v>0</v>
      </c>
      <c r="F69" s="72">
        <v>0</v>
      </c>
      <c r="G69" s="72">
        <v>0.6</v>
      </c>
      <c r="H69" s="72">
        <v>0.7</v>
      </c>
    </row>
    <row r="70" spans="1:8" x14ac:dyDescent="0.25">
      <c r="A70" t="s">
        <v>377</v>
      </c>
      <c r="B70" s="105" t="s">
        <v>363</v>
      </c>
      <c r="C70" s="105" t="s">
        <v>364</v>
      </c>
      <c r="D70" s="105">
        <v>6.7000000000000004E-2</v>
      </c>
      <c r="E70" s="105">
        <v>0</v>
      </c>
      <c r="F70" s="72">
        <v>0</v>
      </c>
      <c r="G70" s="72">
        <v>0.67</v>
      </c>
      <c r="H70" s="72">
        <v>0.7</v>
      </c>
    </row>
    <row r="71" spans="1:8" x14ac:dyDescent="0.25">
      <c r="A71" t="s">
        <v>379</v>
      </c>
      <c r="B71" s="105" t="s">
        <v>145</v>
      </c>
      <c r="C71" s="105" t="s">
        <v>365</v>
      </c>
      <c r="D71" s="105">
        <v>2.2200000000000001E-2</v>
      </c>
      <c r="E71" s="105">
        <v>0</v>
      </c>
      <c r="F71" s="72">
        <v>0</v>
      </c>
      <c r="G71" s="72">
        <v>0.5</v>
      </c>
      <c r="H71" s="72">
        <v>0.7</v>
      </c>
    </row>
  </sheetData>
  <sortState xmlns:xlrd2="http://schemas.microsoft.com/office/spreadsheetml/2017/richdata2" ref="A41:F46">
    <sortCondition ref="A4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Übersicht</vt:lpstr>
      <vt:lpstr>Datenbank</vt:lpstr>
      <vt:lpstr>Zone Data</vt:lpstr>
      <vt:lpstr>Pool Data</vt:lpstr>
      <vt:lpstr>Envelope Structures</vt:lpstr>
      <vt:lpstr>Material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Benani Zoumba</dc:creator>
  <cp:lastModifiedBy>Benani Zoumba</cp:lastModifiedBy>
  <dcterms:created xsi:type="dcterms:W3CDTF">2021-11-02T11:09:10Z</dcterms:created>
  <dcterms:modified xsi:type="dcterms:W3CDTF">2022-07-26T11:59:02Z</dcterms:modified>
</cp:coreProperties>
</file>