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2%_0m_0_TSP/"/>
    </mc:Choice>
  </mc:AlternateContent>
  <xr:revisionPtr revIDLastSave="267" documentId="11_967768ACD52E70E3BFF1DC5ACEF6962545024161" xr6:coauthVersionLast="47" xr6:coauthVersionMax="47" xr10:uidLastSave="{29F5DF8D-6B80-40FD-93C7-F36EDFA434A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04" i="21"/>
  <c r="B304" i="21"/>
  <c r="A304" i="21"/>
  <c r="C303" i="21"/>
  <c r="B303" i="21"/>
  <c r="A303" i="21"/>
  <c r="C302" i="21"/>
  <c r="B302" i="21"/>
  <c r="A302" i="21"/>
  <c r="C301" i="21"/>
  <c r="B301" i="21"/>
  <c r="A301" i="21"/>
  <c r="C300" i="21"/>
  <c r="B300" i="21"/>
  <c r="A300" i="21"/>
  <c r="C299" i="21"/>
  <c r="B299" i="21"/>
  <c r="A299" i="21"/>
  <c r="C298" i="21"/>
  <c r="B298" i="21"/>
  <c r="A298" i="21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<sst xmlns="http://schemas.openxmlformats.org/spreadsheetml/2006/main" count="1332" uniqueCount="70">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</sst>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DF-4E84-8BC6-1F925FEE051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DF-4E84-8BC6-1F925FEE051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DF-4E84-8BC6-1F925FEE051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DF-4E84-8BC6-1F925FEE051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DF-4E84-8BC6-1F925FEE051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DF-4E84-8BC6-1F925FEE051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0DF-4E84-8BC6-1F925FEE051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0DF-4E84-8BC6-1F925FEE051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0DF-4E84-8BC6-1F925FEE051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0DF-4E84-8BC6-1F925FEE051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0DF-4E84-8BC6-1F925FEE051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0DF-4E84-8BC6-1F925FEE051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0DF-4E84-8BC6-1F925FEE051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0DF-4E84-8BC6-1F925FEE051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0DF-4E84-8BC6-1F925FEE051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0DF-4E84-8BC6-1F925FEE051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0DF-4E84-8BC6-1F925FEE051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0DF-4E84-8BC6-1F925FEE051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0DF-4E84-8BC6-1F925FEE051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0DF-4E84-8BC6-1F925FEE051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0DF-4E84-8BC6-1F925FEE051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0DF-4E84-8BC6-1F925FEE051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0DF-4E84-8BC6-1F925FEE051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0DF-4E84-8BC6-1F925FEE051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0DF-4E84-8BC6-1F925FEE051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0DF-4E84-8BC6-1F925FEE051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0DF-4E84-8BC6-1F925FEE051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0DF-4E84-8BC6-1F925FEE051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0DF-4E84-8BC6-1F925FEE051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0DF-4E84-8BC6-1F925FEE051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0DF-4E84-8BC6-1F925FEE051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0DF-4E84-8BC6-1F925FEE051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0DF-4E84-8BC6-1F925FEE051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0DF-4E84-8BC6-1F925FEE051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0DF-4E84-8BC6-1F925FEE051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0DF-4E84-8BC6-1F925FEE051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0DF-4E84-8BC6-1F925FEE051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0DF-4E84-8BC6-1F925FEE051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0DF-4E84-8BC6-1F925FEE051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0DF-4E84-8BC6-1F925FEE051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0DF-4E84-8BC6-1F925FEE051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0DF-4E84-8BC6-1F925FEE051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0DF-4E84-8BC6-1F925FEE051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0DF-4E84-8BC6-1F925FEE051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0DF-4E84-8BC6-1F925FEE051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0DF-4E84-8BC6-1F925FEE051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0DF-4E84-8BC6-1F925FEE051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0DF-4E84-8BC6-1F925FEE051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80DF-4E84-8BC6-1F925FEE0511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80DF-4E84-8BC6-1F925FEE0511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80DF-4E84-8BC6-1F925FEE0511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80DF-4E84-8BC6-1F925FEE0511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80DF-4E84-8BC6-1F925FEE0511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80DF-4E84-8BC6-1F925FEE0511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80DF-4E84-8BC6-1F925FEE0511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80DF-4E84-8BC6-1F925FEE0511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80DF-4E84-8BC6-1F925FEE0511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80DF-4E84-8BC6-1F925FEE0511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80DF-4E84-8BC6-1F925FEE0511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80DF-4E84-8BC6-1F925FEE0511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80DF-4E84-8BC6-1F925FEE0511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80DF-4E84-8BC6-1F925FEE0511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80DF-4E84-8BC6-1F925FEE0511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80DF-4E84-8BC6-1F925FEE0511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80DF-4E84-8BC6-1F925FEE0511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80DF-4E84-8BC6-1F925FEE0511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80DF-4E84-8BC6-1F925FEE0511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80DF-4E84-8BC6-1F925FEE0511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80DF-4E84-8BC6-1F925FEE0511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80DF-4E84-8BC6-1F925FEE0511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80DF-4E84-8BC6-1F925FEE0511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80DF-4E84-8BC6-1F925FEE0511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80DF-4E84-8BC6-1F925FEE0511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80DF-4E84-8BC6-1F925FEE0511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80DF-4E84-8BC6-1F925FEE0511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80DF-4E84-8BC6-1F925FEE0511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80DF-4E84-8BC6-1F925FEE0511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80DF-4E84-8BC6-1F925FEE0511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80DF-4E84-8BC6-1F925FEE0511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80DF-4E84-8BC6-1F925FEE0511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80DF-4E84-8BC6-1F925FEE0511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80DF-4E84-8BC6-1F925FEE0511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80DF-4E84-8BC6-1F925FEE0511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80DF-4E84-8BC6-1F925FEE0511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80DF-4E84-8BC6-1F925FEE0511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80DF-4E84-8BC6-1F925FEE0511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80DF-4E84-8BC6-1F925FEE0511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80DF-4E84-8BC6-1F925FEE0511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80DF-4E84-8BC6-1F925FEE0511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80DF-4E84-8BC6-1F925FEE0511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80DF-4E84-8BC6-1F925FEE0511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80DF-4E84-8BC6-1F925FEE0511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80DF-4E84-8BC6-1F925FEE0511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80DF-4E84-8BC6-1F925FEE0511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80DF-4E84-8BC6-1F925FEE0511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80DF-4E84-8BC6-1F925FEE0511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80DF-4E84-8BC6-1F925FEE0511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80DF-4E84-8BC6-1F925FEE0511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80DF-4E84-8BC6-1F925FEE0511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80DF-4E84-8BC6-1F925FEE0511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80DF-4E84-8BC6-1F925FEE0511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80DF-4E84-8BC6-1F925FEE0511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80DF-4E84-8BC6-1F925FEE0511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80DF-4E84-8BC6-1F925FEE0511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80DF-4E84-8BC6-1F925FEE0511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80DF-4E84-8BC6-1F925FEE0511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80DF-4E84-8BC6-1F925FEE0511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80DF-4E84-8BC6-1F925FEE0511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80DF-4E84-8BC6-1F925FEE0511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80DF-4E84-8BC6-1F925FEE0511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80DF-4E84-8BC6-1F925FEE0511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80DF-4E84-8BC6-1F925FEE0511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80DF-4E84-8BC6-1F925FEE0511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80DF-4E84-8BC6-1F925FEE0511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80DF-4E84-8BC6-1F925FEE0511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80DF-4E84-8BC6-1F925FEE0511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80DF-4E84-8BC6-1F925FEE0511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80DF-4E84-8BC6-1F925FEE0511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80DF-4E84-8BC6-1F925FEE0511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80DF-4E84-8BC6-1F925FEE0511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80DF-4E84-8BC6-1F925FEE0511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80DF-4E84-8BC6-1F925FEE0511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80DF-4E84-8BC6-1F925FEE0511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80DF-4E84-8BC6-1F925FEE0511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80DF-4E84-8BC6-1F925FEE0511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80DF-4E84-8BC6-1F925FEE0511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80DF-4E84-8BC6-1F925FEE0511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80DF-4E84-8BC6-1F925FEE0511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80DF-4E84-8BC6-1F925FEE0511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80DF-4E84-8BC6-1F925FEE0511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80DF-4E84-8BC6-1F925FEE0511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80DF-4E84-8BC6-1F925FEE0511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80DF-4E84-8BC6-1F925FEE0511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80DF-4E84-8BC6-1F925FEE0511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80DF-4E84-8BC6-1F925FEE0511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80DF-4E84-8BC6-1F925FEE0511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80DF-4E84-8BC6-1F925FEE0511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80DF-4E84-8BC6-1F925FEE0511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80DF-4E84-8BC6-1F925FEE0511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80DF-4E84-8BC6-1F925FEE0511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80DF-4E84-8BC6-1F925FEE0511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80DF-4E84-8BC6-1F925FEE0511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80DF-4E84-8BC6-1F925FEE0511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80DF-4E84-8BC6-1F925FEE0511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80DF-4E84-8BC6-1F925FEE0511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80DF-4E84-8BC6-1F925FEE0511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80DF-4E84-8BC6-1F925FEE0511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80DF-4E84-8BC6-1F925FEE0511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80DF-4E84-8BC6-1F925FEE0511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80DF-4E84-8BC6-1F925FEE0511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80DF-4E84-8BC6-1F925FEE0511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80DF-4E84-8BC6-1F925FEE0511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80DF-4E84-8BC6-1F925FEE0511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80DF-4E84-8BC6-1F925FEE0511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80DF-4E84-8BC6-1F925FEE0511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80DF-4E84-8BC6-1F925FEE0511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80DF-4E84-8BC6-1F925FEE0511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80DF-4E84-8BC6-1F925FEE0511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80DF-4E84-8BC6-1F925FEE0511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80DF-4E84-8BC6-1F925FEE0511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80DF-4E84-8BC6-1F925FEE0511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80DF-4E84-8BC6-1F925FEE0511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80DF-4E84-8BC6-1F925FEE0511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80DF-4E84-8BC6-1F925FEE0511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80DF-4E84-8BC6-1F925FEE0511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80DF-4E84-8BC6-1F925FEE0511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80DF-4E84-8BC6-1F925FEE0511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80DF-4E84-8BC6-1F925FEE0511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80DF-4E84-8BC6-1F925FEE0511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80DF-4E84-8BC6-1F925FEE0511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80DF-4E84-8BC6-1F925FEE0511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80DF-4E84-8BC6-1F925FEE0511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80DF-4E84-8BC6-1F925FEE0511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80DF-4E84-8BC6-1F925FEE0511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80DF-4E84-8BC6-1F925FEE0511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80DF-4E84-8BC6-1F925FEE0511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80DF-4E84-8BC6-1F925FEE0511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80DF-4E84-8BC6-1F925FEE0511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80DF-4E84-8BC6-1F925FEE0511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80DF-4E84-8BC6-1F925FEE0511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80DF-4E84-8BC6-1F925FEE0511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80DF-4E84-8BC6-1F925FEE0511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80DF-4E84-8BC6-1F925FEE0511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80DF-4E84-8BC6-1F925FEE0511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80DF-4E84-8BC6-1F925FEE0511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80DF-4E84-8BC6-1F925FEE0511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80DF-4E84-8BC6-1F925FEE0511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80DF-4E84-8BC6-1F925FEE0511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80DF-4E84-8BC6-1F925FEE0511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80DF-4E84-8BC6-1F925FEE0511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80DF-4E84-8BC6-1F925FEE0511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80DF-4E84-8BC6-1F925FEE0511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80DF-4E84-8BC6-1F925FEE0511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80DF-4E84-8BC6-1F925FEE0511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80DF-4E84-8BC6-1F925FEE0511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80DF-4E84-8BC6-1F925FEE0511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80DF-4E84-8BC6-1F925FEE0511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80DF-4E84-8BC6-1F925FEE0511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80DF-4E84-8BC6-1F925FEE0511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80DF-4E84-8BC6-1F925FEE0511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80DF-4E84-8BC6-1F925FEE0511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80DF-4E84-8BC6-1F925FEE0511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80DF-4E84-8BC6-1F925FEE0511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80DF-4E84-8BC6-1F925FEE0511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80DF-4E84-8BC6-1F925FEE0511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80DF-4E84-8BC6-1F925FEE0511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80DF-4E84-8BC6-1F925FEE0511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80DF-4E84-8BC6-1F925FEE0511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80DF-4E84-8BC6-1F925FEE0511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80DF-4E84-8BC6-1F925FEE0511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80DF-4E84-8BC6-1F925FEE0511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80DF-4E84-8BC6-1F925FEE0511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80DF-4E84-8BC6-1F925FEE0511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80DF-4E84-8BC6-1F925FEE0511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80DF-4E84-8BC6-1F925FEE0511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80DF-4E84-8BC6-1F925FEE0511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80DF-4E84-8BC6-1F925FEE0511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80DF-4E84-8BC6-1F925FEE0511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80DF-4E84-8BC6-1F925FEE0511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80DF-4E84-8BC6-1F925FEE0511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80DF-4E84-8BC6-1F925FEE0511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80DF-4E84-8BC6-1F925FEE0511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80DF-4E84-8BC6-1F925FEE0511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80DF-4E84-8BC6-1F925FEE0511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80DF-4E84-8BC6-1F925FEE0511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80DF-4E84-8BC6-1F925FEE0511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80DF-4E84-8BC6-1F925FEE0511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80DF-4E84-8BC6-1F925FEE0511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80DF-4E84-8BC6-1F925FEE0511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80DF-4E84-8BC6-1F925FEE0511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80DF-4E84-8BC6-1F925FEE0511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80DF-4E84-8BC6-1F925FEE0511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80DF-4E84-8BC6-1F925FEE0511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80DF-4E84-8BC6-1F925FEE0511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80DF-4E84-8BC6-1F925FEE0511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80DF-4E84-8BC6-1F925FEE0511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80DF-4E84-8BC6-1F925FEE0511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80DF-4E84-8BC6-1F925FEE0511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80DF-4E84-8BC6-1F925FEE0511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80DF-4E84-8BC6-1F925FEE0511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80DF-4E84-8BC6-1F925FEE0511}"/>
              </c:ext>
            </c:extLst>
          </c:dPt>
          <c:dPt>
            <c:idx val="2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80DF-4E84-8BC6-1F925FEE0511}"/>
              </c:ext>
            </c:extLst>
          </c:dPt>
          <c:dPt>
            <c:idx val="2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80DF-4E84-8BC6-1F925FEE0511}"/>
              </c:ext>
            </c:extLst>
          </c:dPt>
          <c:dPt>
            <c:idx val="2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80DF-4E84-8BC6-1F925FEE0511}"/>
              </c:ext>
            </c:extLst>
          </c:dPt>
          <c:dPt>
            <c:idx val="2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80DF-4E84-8BC6-1F925FEE0511}"/>
              </c:ext>
            </c:extLst>
          </c:dPt>
          <c:dPt>
            <c:idx val="2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80DF-4E84-8BC6-1F925FEE0511}"/>
              </c:ext>
            </c:extLst>
          </c:dPt>
          <c:dPt>
            <c:idx val="2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80DF-4E84-8BC6-1F925FEE0511}"/>
              </c:ext>
            </c:extLst>
          </c:dPt>
          <c:dPt>
            <c:idx val="2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80DF-4E84-8BC6-1F925FEE0511}"/>
              </c:ext>
            </c:extLst>
          </c:dPt>
          <c:dPt>
            <c:idx val="2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80DF-4E84-8BC6-1F925FEE0511}"/>
              </c:ext>
            </c:extLst>
          </c:dPt>
          <c:dPt>
            <c:idx val="2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80DF-4E84-8BC6-1F925FEE0511}"/>
              </c:ext>
            </c:extLst>
          </c:dPt>
          <c:dPt>
            <c:idx val="2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80DF-4E84-8BC6-1F925FEE0511}"/>
              </c:ext>
            </c:extLst>
          </c:dPt>
          <c:dPt>
            <c:idx val="2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80DF-4E84-8BC6-1F925FEE0511}"/>
              </c:ext>
            </c:extLst>
          </c:dPt>
          <c:dPt>
            <c:idx val="2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80DF-4E84-8BC6-1F925FEE0511}"/>
              </c:ext>
            </c:extLst>
          </c:dPt>
          <c:dPt>
            <c:idx val="2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80DF-4E84-8BC6-1F925FEE0511}"/>
              </c:ext>
            </c:extLst>
          </c:dPt>
          <c:dPt>
            <c:idx val="2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80DF-4E84-8BC6-1F925FEE0511}"/>
              </c:ext>
            </c:extLst>
          </c:dPt>
          <c:dPt>
            <c:idx val="2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80DF-4E84-8BC6-1F925FEE0511}"/>
              </c:ext>
            </c:extLst>
          </c:dPt>
          <c:dPt>
            <c:idx val="2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80DF-4E84-8BC6-1F925FEE0511}"/>
              </c:ext>
            </c:extLst>
          </c:dPt>
          <c:dPt>
            <c:idx val="2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80DF-4E84-8BC6-1F925FEE0511}"/>
              </c:ext>
            </c:extLst>
          </c:dPt>
          <c:dPt>
            <c:idx val="2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80DF-4E84-8BC6-1F925FEE0511}"/>
              </c:ext>
            </c:extLst>
          </c:dPt>
          <c:dPt>
            <c:idx val="2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80DF-4E84-8BC6-1F925FEE0511}"/>
              </c:ext>
            </c:extLst>
          </c:dPt>
          <c:dPt>
            <c:idx val="2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80DF-4E84-8BC6-1F925FEE0511}"/>
              </c:ext>
            </c:extLst>
          </c:dPt>
          <c:dPt>
            <c:idx val="2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80DF-4E84-8BC6-1F925FEE0511}"/>
              </c:ext>
            </c:extLst>
          </c:dPt>
          <c:dPt>
            <c:idx val="2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80DF-4E84-8BC6-1F925FEE0511}"/>
              </c:ext>
            </c:extLst>
          </c:dPt>
          <c:dPt>
            <c:idx val="2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80DF-4E84-8BC6-1F925FEE0511}"/>
              </c:ext>
            </c:extLst>
          </c:dPt>
          <c:dPt>
            <c:idx val="2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80DF-4E84-8BC6-1F925FEE0511}"/>
              </c:ext>
            </c:extLst>
          </c:dPt>
          <c:dPt>
            <c:idx val="2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80DF-4E84-8BC6-1F925FEE0511}"/>
              </c:ext>
            </c:extLst>
          </c:dPt>
          <c:dPt>
            <c:idx val="2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80DF-4E84-8BC6-1F925FEE0511}"/>
              </c:ext>
            </c:extLst>
          </c:dPt>
          <c:dPt>
            <c:idx val="2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80DF-4E84-8BC6-1F925FEE0511}"/>
              </c:ext>
            </c:extLst>
          </c:dPt>
          <c:dPt>
            <c:idx val="2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80DF-4E84-8BC6-1F925FEE0511}"/>
              </c:ext>
            </c:extLst>
          </c:dPt>
          <c:dPt>
            <c:idx val="2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80DF-4E84-8BC6-1F925FEE0511}"/>
              </c:ext>
            </c:extLst>
          </c:dPt>
          <c:dPt>
            <c:idx val="2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80DF-4E84-8BC6-1F925FEE0511}"/>
              </c:ext>
            </c:extLst>
          </c:dPt>
          <c:dPt>
            <c:idx val="2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80DF-4E84-8BC6-1F925FEE0511}"/>
              </c:ext>
            </c:extLst>
          </c:dPt>
          <c:dPt>
            <c:idx val="2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80DF-4E84-8BC6-1F925FEE0511}"/>
              </c:ext>
            </c:extLst>
          </c:dPt>
          <c:dPt>
            <c:idx val="2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80DF-4E84-8BC6-1F925FEE0511}"/>
              </c:ext>
            </c:extLst>
          </c:dPt>
          <c:dPt>
            <c:idx val="2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80DF-4E84-8BC6-1F925FEE0511}"/>
              </c:ext>
            </c:extLst>
          </c:dPt>
          <c:dPt>
            <c:idx val="2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80DF-4E84-8BC6-1F925FEE0511}"/>
              </c:ext>
            </c:extLst>
          </c:dPt>
          <c:dPt>
            <c:idx val="2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80DF-4E84-8BC6-1F925FEE0511}"/>
              </c:ext>
            </c:extLst>
          </c:dPt>
          <c:dPt>
            <c:idx val="2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80DF-4E84-8BC6-1F925FEE0511}"/>
              </c:ext>
            </c:extLst>
          </c:dPt>
          <c:dPt>
            <c:idx val="2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80DF-4E84-8BC6-1F925FEE0511}"/>
              </c:ext>
            </c:extLst>
          </c:dPt>
          <c:dPt>
            <c:idx val="2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80DF-4E84-8BC6-1F925FEE0511}"/>
              </c:ext>
            </c:extLst>
          </c:dPt>
          <c:dPt>
            <c:idx val="2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80DF-4E84-8BC6-1F925FEE0511}"/>
              </c:ext>
            </c:extLst>
          </c:dPt>
          <c:dPt>
            <c:idx val="2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80DF-4E84-8BC6-1F925FEE0511}"/>
              </c:ext>
            </c:extLst>
          </c:dPt>
          <c:dPt>
            <c:idx val="2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80DF-4E84-8BC6-1F925FEE0511}"/>
              </c:ext>
            </c:extLst>
          </c:dPt>
          <c:dPt>
            <c:idx val="2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80DF-4E84-8BC6-1F925FEE0511}"/>
              </c:ext>
            </c:extLst>
          </c:dPt>
          <c:dPt>
            <c:idx val="2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80DF-4E84-8BC6-1F925FEE0511}"/>
              </c:ext>
            </c:extLst>
          </c:dPt>
          <c:dPt>
            <c:idx val="2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80DF-4E84-8BC6-1F925FEE0511}"/>
              </c:ext>
            </c:extLst>
          </c:dPt>
          <c:dPt>
            <c:idx val="2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80DF-4E84-8BC6-1F925FEE0511}"/>
              </c:ext>
            </c:extLst>
          </c:dPt>
          <c:dPt>
            <c:idx val="2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80DF-4E84-8BC6-1F925FEE0511}"/>
              </c:ext>
            </c:extLst>
          </c:dPt>
          <c:dPt>
            <c:idx val="2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80DF-4E84-8BC6-1F925FEE0511}"/>
              </c:ext>
            </c:extLst>
          </c:dPt>
          <c:dPt>
            <c:idx val="2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80DF-4E84-8BC6-1F925FEE0511}"/>
              </c:ext>
            </c:extLst>
          </c:dPt>
          <c:dPt>
            <c:idx val="2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80DF-4E84-8BC6-1F925FEE0511}"/>
              </c:ext>
            </c:extLst>
          </c:dPt>
          <c:dPt>
            <c:idx val="2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80DF-4E84-8BC6-1F925FEE0511}"/>
              </c:ext>
            </c:extLst>
          </c:dPt>
          <c:dPt>
            <c:idx val="2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80DF-4E84-8BC6-1F925FEE0511}"/>
              </c:ext>
            </c:extLst>
          </c:dPt>
          <c:dPt>
            <c:idx val="2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80DF-4E84-8BC6-1F925FEE0511}"/>
              </c:ext>
            </c:extLst>
          </c:dPt>
          <c:dPt>
            <c:idx val="2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80DF-4E84-8BC6-1F925FEE0511}"/>
              </c:ext>
            </c:extLst>
          </c:dPt>
          <c:dPt>
            <c:idx val="2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80DF-4E84-8BC6-1F925FEE0511}"/>
              </c:ext>
            </c:extLst>
          </c:dPt>
          <c:dPt>
            <c:idx val="2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80DF-4E84-8BC6-1F925FEE0511}"/>
              </c:ext>
            </c:extLst>
          </c:dPt>
          <c:dPt>
            <c:idx val="2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80DF-4E84-8BC6-1F925FEE0511}"/>
              </c:ext>
            </c:extLst>
          </c:dPt>
          <c:xVal>
            <c:numRef>
              <c:f>gráficos!$A$7:$A$304</c:f>
              <c:numCache>
                <c:formatCode>General</c:formatCode>
                <c:ptCount val="2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</c:numCache>
            </c:numRef>
          </c:xVal>
          <c:yVal>
            <c:numRef>
              <c:f>gráficos!$B$7:$B$304</c:f>
              <c:numCache>
                <c:formatCode>General</c:formatCode>
                <c:ptCount val="2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54-80DF-4E84-8BC6-1F925FEE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B10A-3CC6-4715-9468-35417B79EBF3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1.8592</v>
      </c>
      <c r="C2">
        <f>_xlfn.XLOOKUP(B2,RESULTADOS_0!D:D,RESULTADOS_0!B:B,0,0,1)</f>
        <v>10</v>
      </c>
      <c r="D2">
        <f>_xlfn.XLOOKUP(B2,RESULTADOS_0!D:D,RESULTADOS_0!L:L,0,0,1)</f>
        <v>2</v>
      </c>
      <c r="E2">
        <f>_xlfn.XLOOKUP(B2,RESULTADOS_0!D:D,RESULTADOS_0!I:I,0,0,1)</f>
        <v>120</v>
      </c>
      <c r="F2">
        <f>_xlfn.XLOOKUP(B2,RESULTADOS_0!D:D,RESULTADOS_0!F:F,0,0,1)</f>
        <v>50.81</v>
      </c>
      <c r="G2">
        <f>_xlfn.XLOOKUP(B2,RESULTADOS_0!D:D,RESULTADOS_0!M:M,0,0,1)</f>
        <v>0</v>
      </c>
      <c r="H2">
        <f>_xlfn.XLOOKUP(B2,RESULTADOS_0!D:D,RESULTADOS_0!AF:AF,0,0,1)</f>
        <v>3.542205699722886E-6</v>
      </c>
      <c r="I2">
        <f>_xlfn.XLOOKUP(B2,RESULTADOS_0!D:D,RESULTADOS_0!AC:AC,0,0,1)</f>
        <v>261.22633980229591</v>
      </c>
      <c r="J2">
        <f>_xlfn.XLOOKUP(B2,RESULTADOS_0!D:D,RESULTADOS_0!G:G,0,0,1)</f>
        <v>25.4</v>
      </c>
      <c r="K2">
        <v>1.8592</v>
      </c>
      <c r="L2">
        <v>100</v>
      </c>
      <c r="M2">
        <v>2</v>
      </c>
      <c r="N2">
        <f>_xlfn.XLOOKUP(B2,RESULTADOS_0!D:D,RESULTADOS_0!AH:AH,0,0,1)</f>
        <v>261226.33980229581</v>
      </c>
      <c r="T2">
        <v>20</v>
      </c>
    </row>
    <row r="3" spans="1:20" x14ac:dyDescent="0.25">
      <c r="A3" t="s">
        <v>52</v>
      </c>
      <c r="B3">
        <v>1.9382999999999999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81</v>
      </c>
      <c r="F3">
        <f>_xlfn.XLOOKUP(B3,RESULTADOS_1!D:D,RESULTADOS_1!F:F,0,0,1)</f>
        <v>48.99</v>
      </c>
      <c r="G3">
        <f>_xlfn.XLOOKUP(B3,RESULTADOS_1!D:D,RESULTADOS_1!M:M,0,0,1)</f>
        <v>6</v>
      </c>
      <c r="H3">
        <f>_xlfn.XLOOKUP(B3,RESULTADOS_1!D:D,RESULTADOS_1!AF:AF,0,0,1)</f>
        <v>3.566297984270469E-6</v>
      </c>
      <c r="I3">
        <f>_xlfn.XLOOKUP(B3,RESULTADOS_1!D:D,RESULTADOS_1!AC:AC,0,0,1)</f>
        <v>281.86166216090101</v>
      </c>
      <c r="J3">
        <f>_xlfn.XLOOKUP(B3,RESULTADOS_1!D:D,RESULTADOS_1!G:G,0,0,1)</f>
        <v>36.29</v>
      </c>
      <c r="K3">
        <v>1.9382999999999999</v>
      </c>
      <c r="N3">
        <f>_xlfn.XLOOKUP(B3,RESULTADOS_1!D:D,RESULTADOS_1!AH:AH,0,0,1)</f>
        <v>281861.662160901</v>
      </c>
    </row>
    <row r="4" spans="1:20" x14ac:dyDescent="0.25">
      <c r="A4" t="s">
        <v>53</v>
      </c>
      <c r="B4">
        <v>1.9782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61</v>
      </c>
      <c r="F4">
        <f>_xlfn.XLOOKUP(B4,RESULTADOS_2!D:D,RESULTADOS_2!F:F,0,0,1)</f>
        <v>48.06</v>
      </c>
      <c r="G4">
        <f>_xlfn.XLOOKUP(B4,RESULTADOS_2!D:D,RESULTADOS_2!M:M,0,0,1)</f>
        <v>7</v>
      </c>
      <c r="H4">
        <f>_xlfn.XLOOKUP(B4,RESULTADOS_2!D:D,RESULTADOS_2!AF:AF,0,0,1)</f>
        <v>3.5407122540821749E-6</v>
      </c>
      <c r="I4">
        <f>_xlfn.XLOOKUP(B4,RESULTADOS_2!D:D,RESULTADOS_2!AC:AC,0,0,1)</f>
        <v>306.62620201826979</v>
      </c>
      <c r="J4">
        <f>_xlfn.XLOOKUP(B4,RESULTADOS_2!D:D,RESULTADOS_2!G:G,0,0,1)</f>
        <v>47.27</v>
      </c>
      <c r="K4">
        <v>1.9782</v>
      </c>
      <c r="N4">
        <f>_xlfn.XLOOKUP(B4,RESULTADOS_2!D:D,RESULTADOS_2!AH:AH,0,0,1)</f>
        <v>306626.2020182698</v>
      </c>
    </row>
    <row r="5" spans="1:20" x14ac:dyDescent="0.25">
      <c r="A5" t="s">
        <v>54</v>
      </c>
      <c r="B5">
        <v>2.0011999999999999</v>
      </c>
      <c r="C5">
        <f>_xlfn.XLOOKUP(B5,RESULTADOS_3!D:D,RESULTADOS_3!B:B,0,0,1)</f>
        <v>25</v>
      </c>
      <c r="D5">
        <f>_xlfn.XLOOKUP(B5,RESULTADOS_3!D:D,RESULTADOS_3!L:L,0,0,1)</f>
        <v>5</v>
      </c>
      <c r="E5">
        <f>_xlfn.XLOOKUP(B5,RESULTADOS_3!D:D,RESULTADOS_3!I:I,0,0,1)</f>
        <v>49</v>
      </c>
      <c r="F5">
        <f>_xlfn.XLOOKUP(B5,RESULTADOS_3!D:D,RESULTADOS_3!F:F,0,0,1)</f>
        <v>47.49</v>
      </c>
      <c r="G5">
        <f>_xlfn.XLOOKUP(B5,RESULTADOS_3!D:D,RESULTADOS_3!M:M,0,0,1)</f>
        <v>0</v>
      </c>
      <c r="H5">
        <f>_xlfn.XLOOKUP(B5,RESULTADOS_3!D:D,RESULTADOS_3!AF:AF,0,0,1)</f>
        <v>3.5000418598011041E-6</v>
      </c>
      <c r="I5">
        <f>_xlfn.XLOOKUP(B5,RESULTADOS_3!D:D,RESULTADOS_3!AC:AC,0,0,1)</f>
        <v>329.41970929906438</v>
      </c>
      <c r="J5">
        <f>_xlfn.XLOOKUP(B5,RESULTADOS_3!D:D,RESULTADOS_3!G:G,0,0,1)</f>
        <v>58.16</v>
      </c>
      <c r="K5">
        <v>2.0011999999999999</v>
      </c>
      <c r="N5">
        <f>_xlfn.XLOOKUP(B5,RESULTADOS_3!D:D,RESULTADOS_3!AH:AH,0,0,1)</f>
        <v>329419.70929906442</v>
      </c>
    </row>
    <row r="6" spans="1:20" x14ac:dyDescent="0.25">
      <c r="A6" t="s">
        <v>55</v>
      </c>
      <c r="B6">
        <v>2.0160999999999998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41</v>
      </c>
      <c r="F6">
        <f>_xlfn.XLOOKUP(B6,RESULTADOS_4!D:D,RESULTADOS_4!F:F,0,0,1)</f>
        <v>47.12</v>
      </c>
      <c r="G6">
        <f>_xlfn.XLOOKUP(B6,RESULTADOS_4!D:D,RESULTADOS_4!M:M,0,0,1)</f>
        <v>0</v>
      </c>
      <c r="H6">
        <f>_xlfn.XLOOKUP(B6,RESULTADOS_4!D:D,RESULTADOS_4!AF:AF,0,0,1)</f>
        <v>3.4560938604514008E-6</v>
      </c>
      <c r="I6">
        <f>_xlfn.XLOOKUP(B6,RESULTADOS_4!D:D,RESULTADOS_4!AC:AC,0,0,1)</f>
        <v>347.30143441611523</v>
      </c>
      <c r="J6">
        <f>_xlfn.XLOOKUP(B6,RESULTADOS_4!D:D,RESULTADOS_4!G:G,0,0,1)</f>
        <v>68.95</v>
      </c>
      <c r="K6">
        <v>2.0160999999999998</v>
      </c>
      <c r="N6">
        <f>_xlfn.XLOOKUP(B6,RESULTADOS_4!D:D,RESULTADOS_4!AH:AH,0,0,1)</f>
        <v>347301.43441611523</v>
      </c>
    </row>
    <row r="7" spans="1:20" x14ac:dyDescent="0.25">
      <c r="A7" t="s">
        <v>56</v>
      </c>
      <c r="B7">
        <v>2.0276999999999998</v>
      </c>
      <c r="C7">
        <f>_xlfn.XLOOKUP(B7,RESULTADOS_5!D:D,RESULTADOS_5!B:B,0,0,1)</f>
        <v>35</v>
      </c>
      <c r="D7">
        <f>_xlfn.XLOOKUP(B7,RESULTADOS_5!D:D,RESULTADOS_5!L:L,0,0,1)</f>
        <v>8</v>
      </c>
      <c r="E7">
        <f>_xlfn.XLOOKUP(B7,RESULTADOS_5!D:D,RESULTADOS_5!I:I,0,0,1)</f>
        <v>35</v>
      </c>
      <c r="F7">
        <f>_xlfn.XLOOKUP(B7,RESULTADOS_5!D:D,RESULTADOS_5!F:F,0,0,1)</f>
        <v>46.82</v>
      </c>
      <c r="G7">
        <f>_xlfn.XLOOKUP(B7,RESULTADOS_5!D:D,RESULTADOS_5!M:M,0,0,1)</f>
        <v>0</v>
      </c>
      <c r="H7">
        <f>_xlfn.XLOOKUP(B7,RESULTADOS_5!D:D,RESULTADOS_5!AF:AF,0,0,1)</f>
        <v>3.414638699701684E-6</v>
      </c>
      <c r="I7">
        <f>_xlfn.XLOOKUP(B7,RESULTADOS_5!D:D,RESULTADOS_5!AC:AC,0,0,1)</f>
        <v>365.15812383355512</v>
      </c>
      <c r="J7">
        <f>_xlfn.XLOOKUP(B7,RESULTADOS_5!D:D,RESULTADOS_5!G:G,0,0,1)</f>
        <v>80.27</v>
      </c>
      <c r="K7">
        <v>2.0276999999999998</v>
      </c>
      <c r="N7">
        <f>_xlfn.XLOOKUP(B7,RESULTADOS_5!D:D,RESULTADOS_5!AH:AH,0,0,1)</f>
        <v>365158.12383355509</v>
      </c>
    </row>
    <row r="8" spans="1:20" x14ac:dyDescent="0.25">
      <c r="A8" t="s">
        <v>57</v>
      </c>
      <c r="B8">
        <v>2.0329999999999999</v>
      </c>
      <c r="C8">
        <f>_xlfn.XLOOKUP(B8,RESULTADOS_6!D:D,RESULTADOS_6!B:B,0,0,1)</f>
        <v>40</v>
      </c>
      <c r="D8">
        <f>_xlfn.XLOOKUP(B8,RESULTADOS_6!D:D,RESULTADOS_6!L:L,0,0,1)</f>
        <v>9</v>
      </c>
      <c r="E8">
        <f>_xlfn.XLOOKUP(B8,RESULTADOS_6!D:D,RESULTADOS_6!I:I,0,0,1)</f>
        <v>31</v>
      </c>
      <c r="F8">
        <f>_xlfn.XLOOKUP(B8,RESULTADOS_6!D:D,RESULTADOS_6!F:F,0,0,1)</f>
        <v>46.66</v>
      </c>
      <c r="G8">
        <f>_xlfn.XLOOKUP(B8,RESULTADOS_6!D:D,RESULTADOS_6!M:M,0,0,1)</f>
        <v>0</v>
      </c>
      <c r="H8">
        <f>_xlfn.XLOOKUP(B8,RESULTADOS_6!D:D,RESULTADOS_6!AF:AF,0,0,1)</f>
        <v>3.3689896087340339E-6</v>
      </c>
      <c r="I8">
        <f>_xlfn.XLOOKUP(B8,RESULTADOS_6!D:D,RESULTADOS_6!AC:AC,0,0,1)</f>
        <v>380.3142832264802</v>
      </c>
      <c r="J8">
        <f>_xlfn.XLOOKUP(B8,RESULTADOS_6!D:D,RESULTADOS_6!G:G,0,0,1)</f>
        <v>90.32</v>
      </c>
      <c r="K8">
        <v>2.0329999999999999</v>
      </c>
      <c r="N8">
        <f>_xlfn.XLOOKUP(B8,RESULTADOS_6!D:D,RESULTADOS_6!AH:AH,0,0,1)</f>
        <v>380314.28322648018</v>
      </c>
    </row>
    <row r="9" spans="1:20" x14ac:dyDescent="0.25">
      <c r="A9" t="s">
        <v>58</v>
      </c>
      <c r="B9">
        <v>2.0385</v>
      </c>
      <c r="C9">
        <f>_xlfn.XLOOKUP(B9,RESULTADOS_7!D:D,RESULTADOS_7!B:B,0,0,1)</f>
        <v>45</v>
      </c>
      <c r="D9">
        <f>_xlfn.XLOOKUP(B9,RESULTADOS_7!D:D,RESULTADOS_7!L:L,0,0,1)</f>
        <v>10</v>
      </c>
      <c r="E9">
        <f>_xlfn.XLOOKUP(B9,RESULTADOS_7!D:D,RESULTADOS_7!I:I,0,0,1)</f>
        <v>28</v>
      </c>
      <c r="F9">
        <f>_xlfn.XLOOKUP(B9,RESULTADOS_7!D:D,RESULTADOS_7!F:F,0,0,1)</f>
        <v>46.49</v>
      </c>
      <c r="G9">
        <f>_xlfn.XLOOKUP(B9,RESULTADOS_7!D:D,RESULTADOS_7!M:M,0,0,1)</f>
        <v>1</v>
      </c>
      <c r="H9">
        <f>_xlfn.XLOOKUP(B9,RESULTADOS_7!D:D,RESULTADOS_7!AF:AF,0,0,1)</f>
        <v>3.3288652949094611E-6</v>
      </c>
      <c r="I9">
        <f>_xlfn.XLOOKUP(B9,RESULTADOS_7!D:D,RESULTADOS_7!AC:AC,0,0,1)</f>
        <v>393.91673386792002</v>
      </c>
      <c r="J9">
        <f>_xlfn.XLOOKUP(B9,RESULTADOS_7!D:D,RESULTADOS_7!G:G,0,0,1)</f>
        <v>99.63</v>
      </c>
      <c r="K9">
        <v>2.0385</v>
      </c>
      <c r="N9">
        <f>_xlfn.XLOOKUP(B9,RESULTADOS_7!D:D,RESULTADOS_7!AH:AH,0,0,1)</f>
        <v>393916.73386791989</v>
      </c>
    </row>
    <row r="10" spans="1:20" x14ac:dyDescent="0.25">
      <c r="A10" t="s">
        <v>59</v>
      </c>
      <c r="B10">
        <v>2.0424000000000002</v>
      </c>
      <c r="C10">
        <f>_xlfn.XLOOKUP(B10,RESULTADOS_8!D:D,RESULTADOS_8!B:B,0,0,1)</f>
        <v>50</v>
      </c>
      <c r="D10">
        <f>_xlfn.XLOOKUP(B10,RESULTADOS_8!D:D,RESULTADOS_8!L:L,0,0,1)</f>
        <v>12</v>
      </c>
      <c r="E10">
        <f>_xlfn.XLOOKUP(B10,RESULTADOS_8!D:D,RESULTADOS_8!I:I,0,0,1)</f>
        <v>25</v>
      </c>
      <c r="F10">
        <f>_xlfn.XLOOKUP(B10,RESULTADOS_8!D:D,RESULTADOS_8!F:F,0,0,1)</f>
        <v>46.37</v>
      </c>
      <c r="G10">
        <f>_xlfn.XLOOKUP(B10,RESULTADOS_8!D:D,RESULTADOS_8!M:M,0,0,1)</f>
        <v>0</v>
      </c>
      <c r="H10">
        <f>_xlfn.XLOOKUP(B10,RESULTADOS_8!D:D,RESULTADOS_8!AF:AF,0,0,1)</f>
        <v>3.2903585648434389E-6</v>
      </c>
      <c r="I10">
        <f>_xlfn.XLOOKUP(B10,RESULTADOS_8!D:D,RESULTADOS_8!AC:AC,0,0,1)</f>
        <v>409.12645039132269</v>
      </c>
      <c r="J10">
        <f>_xlfn.XLOOKUP(B10,RESULTADOS_8!D:D,RESULTADOS_8!G:G,0,0,1)</f>
        <v>111.29</v>
      </c>
      <c r="K10">
        <v>2.0424000000000002</v>
      </c>
      <c r="N10">
        <f>_xlfn.XLOOKUP(B10,RESULTADOS_8!D:D,RESULTADOS_8!AH:AH,0,0,1)</f>
        <v>409126.45039132272</v>
      </c>
    </row>
    <row r="11" spans="1:20" x14ac:dyDescent="0.25">
      <c r="A11" t="s">
        <v>60</v>
      </c>
      <c r="B11">
        <v>2.0449999999999999</v>
      </c>
      <c r="C11">
        <f>_xlfn.XLOOKUP(B11,RESULTADOS_9!D:D,RESULTADOS_9!B:B,0,0,1)</f>
        <v>55</v>
      </c>
      <c r="D11">
        <f>_xlfn.XLOOKUP(B11,RESULTADOS_9!D:D,RESULTADOS_9!L:L,0,0,1)</f>
        <v>13</v>
      </c>
      <c r="E11">
        <f>_xlfn.XLOOKUP(B11,RESULTADOS_9!D:D,RESULTADOS_9!I:I,0,0,1)</f>
        <v>23</v>
      </c>
      <c r="F11">
        <f>_xlfn.XLOOKUP(B11,RESULTADOS_9!D:D,RESULTADOS_9!F:F,0,0,1)</f>
        <v>46.27</v>
      </c>
      <c r="G11">
        <f>_xlfn.XLOOKUP(B11,RESULTADOS_9!D:D,RESULTADOS_9!M:M,0,0,1)</f>
        <v>5</v>
      </c>
      <c r="H11">
        <f>_xlfn.XLOOKUP(B11,RESULTADOS_9!D:D,RESULTADOS_9!AF:AF,0,0,1)</f>
        <v>3.2533146476286621E-6</v>
      </c>
      <c r="I11">
        <f>_xlfn.XLOOKUP(B11,RESULTADOS_9!D:D,RESULTADOS_9!AC:AC,0,0,1)</f>
        <v>422.11537515759539</v>
      </c>
      <c r="J11">
        <f>_xlfn.XLOOKUP(B11,RESULTADOS_9!D:D,RESULTADOS_9!G:G,0,0,1)</f>
        <v>120.7</v>
      </c>
      <c r="K11">
        <v>2.0449999999999999</v>
      </c>
      <c r="N11">
        <f>_xlfn.XLOOKUP(B11,RESULTADOS_9!D:D,RESULTADOS_9!AH:AH,0,0,1)</f>
        <v>422115.37515759538</v>
      </c>
    </row>
    <row r="12" spans="1:20" x14ac:dyDescent="0.25">
      <c r="A12" t="s">
        <v>61</v>
      </c>
      <c r="B12">
        <v>2.0459999999999998</v>
      </c>
      <c r="C12">
        <f>_xlfn.XLOOKUP(B12,RESULTADOS_10!D:D,RESULTADOS_10!B:B,0,0,1)</f>
        <v>60</v>
      </c>
      <c r="D12">
        <f>_xlfn.XLOOKUP(B12,RESULTADOS_10!D:D,RESULTADOS_10!L:L,0,0,1)</f>
        <v>15</v>
      </c>
      <c r="E12">
        <f>_xlfn.XLOOKUP(B12,RESULTADOS_10!D:D,RESULTADOS_10!I:I,0,0,1)</f>
        <v>21</v>
      </c>
      <c r="F12">
        <f>_xlfn.XLOOKUP(B12,RESULTADOS_10!D:D,RESULTADOS_10!F:F,0,0,1)</f>
        <v>46.21</v>
      </c>
      <c r="G12">
        <f>_xlfn.XLOOKUP(B12,RESULTADOS_10!D:D,RESULTADOS_10!M:M,0,0,1)</f>
        <v>3</v>
      </c>
      <c r="H12">
        <f>_xlfn.XLOOKUP(B12,RESULTADOS_10!D:D,RESULTADOS_10!AF:AF,0,0,1)</f>
        <v>3.216775454331308E-6</v>
      </c>
      <c r="I12">
        <f>_xlfn.XLOOKUP(B12,RESULTADOS_10!D:D,RESULTADOS_10!AC:AC,0,0,1)</f>
        <v>435.91326790504911</v>
      </c>
      <c r="J12">
        <f>_xlfn.XLOOKUP(B12,RESULTADOS_10!D:D,RESULTADOS_10!G:G,0,0,1)</f>
        <v>132.02000000000001</v>
      </c>
      <c r="K12">
        <v>2.0459999999999998</v>
      </c>
      <c r="N12">
        <f>_xlfn.XLOOKUP(B12,RESULTADOS_10!D:D,RESULTADOS_10!AH:AH,0,0,1)</f>
        <v>435913.26790504903</v>
      </c>
    </row>
    <row r="13" spans="1:20" x14ac:dyDescent="0.25">
      <c r="A13" t="s">
        <v>62</v>
      </c>
      <c r="B13">
        <v>2.0487000000000002</v>
      </c>
      <c r="C13">
        <f>_xlfn.XLOOKUP(B13,RESULTADOS_11!D:D,RESULTADOS_11!B:B,0,0,1)</f>
        <v>65</v>
      </c>
      <c r="D13">
        <f>_xlfn.XLOOKUP(B13,RESULTADOS_11!D:D,RESULTADOS_11!L:L,0,0,1)</f>
        <v>16</v>
      </c>
      <c r="E13">
        <f>_xlfn.XLOOKUP(B13,RESULTADOS_11!D:D,RESULTADOS_11!I:I,0,0,1)</f>
        <v>20</v>
      </c>
      <c r="F13">
        <f>_xlfn.XLOOKUP(B13,RESULTADOS_11!D:D,RESULTADOS_11!F:F,0,0,1)</f>
        <v>46.09</v>
      </c>
      <c r="G13">
        <f>_xlfn.XLOOKUP(B13,RESULTADOS_11!D:D,RESULTADOS_11!M:M,0,0,1)</f>
        <v>13</v>
      </c>
      <c r="H13">
        <f>_xlfn.XLOOKUP(B13,RESULTADOS_11!D:D,RESULTADOS_11!AF:AF,0,0,1)</f>
        <v>3.1855159613563849E-6</v>
      </c>
      <c r="I13">
        <f>_xlfn.XLOOKUP(B13,RESULTADOS_11!D:D,RESULTADOS_11!AC:AC,0,0,1)</f>
        <v>449.45282871550069</v>
      </c>
      <c r="J13">
        <f>_xlfn.XLOOKUP(B13,RESULTADOS_11!D:D,RESULTADOS_11!G:G,0,0,1)</f>
        <v>138.26</v>
      </c>
      <c r="K13">
        <v>2.0487000000000002</v>
      </c>
      <c r="N13">
        <f>_xlfn.XLOOKUP(B13,RESULTADOS_11!D:D,RESULTADOS_11!AH:AH,0,0,1)</f>
        <v>449452.82871550077</v>
      </c>
    </row>
    <row r="14" spans="1:20" x14ac:dyDescent="0.25">
      <c r="A14" t="s">
        <v>63</v>
      </c>
      <c r="B14">
        <v>2.0501999999999998</v>
      </c>
      <c r="C14">
        <f>_xlfn.XLOOKUP(B14,RESULTADOS_12!D:D,RESULTADOS_12!B:B,0,0,1)</f>
        <v>70</v>
      </c>
      <c r="D14">
        <f>_xlfn.XLOOKUP(B14,RESULTADOS_12!D:D,RESULTADOS_12!L:L,0,0,1)</f>
        <v>20</v>
      </c>
      <c r="E14">
        <f>_xlfn.XLOOKUP(B14,RESULTADOS_12!D:D,RESULTADOS_12!I:I,0,0,1)</f>
        <v>18</v>
      </c>
      <c r="F14">
        <f>_xlfn.XLOOKUP(B14,RESULTADOS_12!D:D,RESULTADOS_12!F:F,0,0,1)</f>
        <v>46.03</v>
      </c>
      <c r="G14">
        <f>_xlfn.XLOOKUP(B14,RESULTADOS_12!D:D,RESULTADOS_12!M:M,0,0,1)</f>
        <v>0</v>
      </c>
      <c r="H14">
        <f>_xlfn.XLOOKUP(B14,RESULTADOS_12!D:D,RESULTADOS_12!AF:AF,0,0,1)</f>
        <v>3.1546373045149448E-6</v>
      </c>
      <c r="I14">
        <f>_xlfn.XLOOKUP(B14,RESULTADOS_12!D:D,RESULTADOS_12!AC:AC,0,0,1)</f>
        <v>463.58245803639909</v>
      </c>
      <c r="J14">
        <f>_xlfn.XLOOKUP(B14,RESULTADOS_12!D:D,RESULTADOS_12!G:G,0,0,1)</f>
        <v>153.43</v>
      </c>
      <c r="K14">
        <v>2.0501999999999998</v>
      </c>
      <c r="N14">
        <f>_xlfn.XLOOKUP(B14,RESULTADOS_12!D:D,RESULTADOS_12!AH:AH,0,0,1)</f>
        <v>463582.45803639921</v>
      </c>
    </row>
    <row r="15" spans="1:20" x14ac:dyDescent="0.25">
      <c r="A15" t="s">
        <v>64</v>
      </c>
      <c r="B15">
        <v>2.0501999999999998</v>
      </c>
      <c r="C15">
        <f>_xlfn.XLOOKUP(B15,RESULTADOS_13!D:D,RESULTADOS_13!B:B,0,0,1)</f>
        <v>75</v>
      </c>
      <c r="D15">
        <f>_xlfn.XLOOKUP(B15,RESULTADOS_13!D:D,RESULTADOS_13!L:L,0,0,1)</f>
        <v>21</v>
      </c>
      <c r="E15">
        <f>_xlfn.XLOOKUP(B15,RESULTADOS_13!D:D,RESULTADOS_13!I:I,0,0,1)</f>
        <v>17</v>
      </c>
      <c r="F15">
        <f>_xlfn.XLOOKUP(B15,RESULTADOS_13!D:D,RESULTADOS_13!F:F,0,0,1)</f>
        <v>45.98</v>
      </c>
      <c r="G15">
        <f>_xlfn.XLOOKUP(B15,RESULTADOS_13!D:D,RESULTADOS_13!M:M,0,0,1)</f>
        <v>4</v>
      </c>
      <c r="H15">
        <f>_xlfn.XLOOKUP(B15,RESULTADOS_13!D:D,RESULTADOS_13!AF:AF,0,0,1)</f>
        <v>3.123456226914212E-6</v>
      </c>
      <c r="I15">
        <f>_xlfn.XLOOKUP(B15,RESULTADOS_13!D:D,RESULTADOS_13!AC:AC,0,0,1)</f>
        <v>475.27286211079922</v>
      </c>
      <c r="J15">
        <f>_xlfn.XLOOKUP(B15,RESULTADOS_13!D:D,RESULTADOS_13!G:G,0,0,1)</f>
        <v>162.28</v>
      </c>
      <c r="K15">
        <v>2.0501999999999998</v>
      </c>
      <c r="N15">
        <f>_xlfn.XLOOKUP(B15,RESULTADOS_13!D:D,RESULTADOS_13!AH:AH,0,0,1)</f>
        <v>475272.86211079918</v>
      </c>
    </row>
    <row r="16" spans="1:20" x14ac:dyDescent="0.25">
      <c r="A16" t="s">
        <v>65</v>
      </c>
      <c r="B16">
        <v>2.0497000000000001</v>
      </c>
      <c r="C16">
        <f>_xlfn.XLOOKUP(B16,RESULTADOS_14!D:D,RESULTADOS_14!B:B,0,0,1)</f>
        <v>80</v>
      </c>
      <c r="D16">
        <f>_xlfn.XLOOKUP(B16,RESULTADOS_14!D:D,RESULTADOS_14!L:L,0,0,1)</f>
        <v>24</v>
      </c>
      <c r="E16">
        <f>_xlfn.XLOOKUP(B16,RESULTADOS_14!D:D,RESULTADOS_14!I:I,0,0,1)</f>
        <v>16</v>
      </c>
      <c r="F16">
        <f>_xlfn.XLOOKUP(B16,RESULTADOS_14!D:D,RESULTADOS_14!F:F,0,0,1)</f>
        <v>45.95</v>
      </c>
      <c r="G16">
        <f>_xlfn.XLOOKUP(B16,RESULTADOS_14!D:D,RESULTADOS_14!M:M,0,0,1)</f>
        <v>0</v>
      </c>
      <c r="H16">
        <f>_xlfn.XLOOKUP(B16,RESULTADOS_14!D:D,RESULTADOS_14!AF:AF,0,0,1)</f>
        <v>3.0933129376235021E-6</v>
      </c>
      <c r="I16">
        <f>_xlfn.XLOOKUP(B16,RESULTADOS_14!D:D,RESULTADOS_14!AC:AC,0,0,1)</f>
        <v>489.44788514361539</v>
      </c>
      <c r="J16">
        <f>_xlfn.XLOOKUP(B16,RESULTADOS_14!D:D,RESULTADOS_14!G:G,0,0,1)</f>
        <v>172.3</v>
      </c>
      <c r="K16">
        <v>2.0497000000000001</v>
      </c>
      <c r="N16">
        <f>_xlfn.XLOOKUP(B16,RESULTADOS_14!D:D,RESULTADOS_14!AH:AH,0,0,1)</f>
        <v>489447.88514361542</v>
      </c>
    </row>
    <row r="17" spans="1:14" x14ac:dyDescent="0.25">
      <c r="A17" t="s">
        <v>66</v>
      </c>
      <c r="B17">
        <v>2.0493999999999999</v>
      </c>
      <c r="C17">
        <f>_xlfn.XLOOKUP(B17,RESULTADOS_15!D:D,RESULTADOS_15!B:B,0,0,1)</f>
        <v>85</v>
      </c>
      <c r="D17">
        <f>_xlfn.XLOOKUP(B17,RESULTADOS_15!D:D,RESULTADOS_15!L:L,0,0,1)</f>
        <v>27</v>
      </c>
      <c r="E17">
        <f>_xlfn.XLOOKUP(B17,RESULTADOS_15!D:D,RESULTADOS_15!I:I,0,0,1)</f>
        <v>15</v>
      </c>
      <c r="F17">
        <f>_xlfn.XLOOKUP(B17,RESULTADOS_15!D:D,RESULTADOS_15!F:F,0,0,1)</f>
        <v>45.91</v>
      </c>
      <c r="G17">
        <f>_xlfn.XLOOKUP(B17,RESULTADOS_15!D:D,RESULTADOS_15!M:M,0,0,1)</f>
        <v>0</v>
      </c>
      <c r="H17">
        <f>_xlfn.XLOOKUP(B17,RESULTADOS_15!D:D,RESULTADOS_15!AF:AF,0,0,1)</f>
        <v>3.06507725023771E-6</v>
      </c>
      <c r="I17">
        <f>_xlfn.XLOOKUP(B17,RESULTADOS_15!D:D,RESULTADOS_15!AC:AC,0,0,1)</f>
        <v>504.04301121810141</v>
      </c>
      <c r="J17">
        <f>_xlfn.XLOOKUP(B17,RESULTADOS_15!D:D,RESULTADOS_15!G:G,0,0,1)</f>
        <v>183.66</v>
      </c>
      <c r="K17">
        <v>2.0493999999999999</v>
      </c>
      <c r="N17">
        <f>_xlfn.XLOOKUP(B17,RESULTADOS_15!D:D,RESULTADOS_15!AH:AH,0,0,1)</f>
        <v>504043.01121810143</v>
      </c>
    </row>
    <row r="18" spans="1:14" x14ac:dyDescent="0.25">
      <c r="A18" t="s">
        <v>67</v>
      </c>
      <c r="B18">
        <v>2.0478000000000001</v>
      </c>
      <c r="C18">
        <f>_xlfn.XLOOKUP(B18,RESULTADOS_16!D:D,RESULTADOS_16!B:B,0,0,1)</f>
        <v>90</v>
      </c>
      <c r="D18">
        <f>_xlfn.XLOOKUP(B18,RESULTADOS_16!D:D,RESULTADOS_16!L:L,0,0,1)</f>
        <v>27</v>
      </c>
      <c r="E18">
        <f>_xlfn.XLOOKUP(B18,RESULTADOS_16!D:D,RESULTADOS_16!I:I,0,0,1)</f>
        <v>15</v>
      </c>
      <c r="F18">
        <f>_xlfn.XLOOKUP(B18,RESULTADOS_16!D:D,RESULTADOS_16!F:F,0,0,1)</f>
        <v>45.88</v>
      </c>
      <c r="G18">
        <f>_xlfn.XLOOKUP(B18,RESULTADOS_16!D:D,RESULTADOS_16!M:M,0,0,1)</f>
        <v>10</v>
      </c>
      <c r="H18">
        <f>_xlfn.XLOOKUP(B18,RESULTADOS_16!D:D,RESULTADOS_16!AF:AF,0,0,1)</f>
        <v>3.0363503219411781E-6</v>
      </c>
      <c r="I18">
        <f>_xlfn.XLOOKUP(B18,RESULTADOS_16!D:D,RESULTADOS_16!AC:AC,0,0,1)</f>
        <v>518.10399061110445</v>
      </c>
      <c r="J18">
        <f>_xlfn.XLOOKUP(B18,RESULTADOS_16!D:D,RESULTADOS_16!G:G,0,0,1)</f>
        <v>183.52</v>
      </c>
      <c r="K18">
        <v>2.0478000000000001</v>
      </c>
      <c r="N18">
        <f>_xlfn.XLOOKUP(B18,RESULTADOS_16!D:D,RESULTADOS_16!AH:AH,0,0,1)</f>
        <v>518103.99061110453</v>
      </c>
    </row>
    <row r="19" spans="1:14" x14ac:dyDescent="0.25">
      <c r="A19" t="s">
        <v>68</v>
      </c>
      <c r="B19">
        <v>2.0478999999999998</v>
      </c>
      <c r="C19">
        <f>_xlfn.XLOOKUP(B19,RESULTADOS_17!D:D,RESULTADOS_17!B:B,0,0,1)</f>
        <v>95</v>
      </c>
      <c r="D19">
        <f>_xlfn.XLOOKUP(B19,RESULTADOS_17!D:D,RESULTADOS_17!L:L,0,0,1)</f>
        <v>31</v>
      </c>
      <c r="E19">
        <f>_xlfn.XLOOKUP(B19,RESULTADOS_17!D:D,RESULTADOS_17!I:I,0,0,1)</f>
        <v>14</v>
      </c>
      <c r="F19">
        <f>_xlfn.XLOOKUP(B19,RESULTADOS_17!D:D,RESULTADOS_17!F:F,0,0,1)</f>
        <v>45.84</v>
      </c>
      <c r="G19">
        <f>_xlfn.XLOOKUP(B19,RESULTADOS_17!D:D,RESULTADOS_17!M:M,0,0,1)</f>
        <v>3</v>
      </c>
      <c r="H19">
        <f>_xlfn.XLOOKUP(B19,RESULTADOS_17!D:D,RESULTADOS_17!AF:AF,0,0,1)</f>
        <v>3.0114499101733068E-6</v>
      </c>
      <c r="I19">
        <f>_xlfn.XLOOKUP(B19,RESULTADOS_17!D:D,RESULTADOS_17!AC:AC,0,0,1)</f>
        <v>532.16097813120257</v>
      </c>
      <c r="J19">
        <f>_xlfn.XLOOKUP(B19,RESULTADOS_17!D:D,RESULTADOS_17!G:G,0,0,1)</f>
        <v>196.46</v>
      </c>
      <c r="K19">
        <v>2.0478999999999998</v>
      </c>
      <c r="N19">
        <f>_xlfn.XLOOKUP(B19,RESULTADOS_17!D:D,RESULTADOS_17!AH:AH,0,0,1)</f>
        <v>532160.97813120252</v>
      </c>
    </row>
    <row r="20" spans="1:14" x14ac:dyDescent="0.25">
      <c r="A20" t="s">
        <v>69</v>
      </c>
      <c r="B20">
        <v>2.0478999999999998</v>
      </c>
      <c r="C20">
        <f>_xlfn.XLOOKUP(B20,RESULTADOS_18!D:D,RESULTADOS_18!B:B,0,0,1)</f>
        <v>100</v>
      </c>
      <c r="D20">
        <f>_xlfn.XLOOKUP(B20,RESULTADOS_18!D:D,RESULTADOS_18!L:L,0,0,1)</f>
        <v>35</v>
      </c>
      <c r="E20">
        <f>_xlfn.XLOOKUP(B20,RESULTADOS_18!D:D,RESULTADOS_18!I:I,0,0,1)</f>
        <v>13</v>
      </c>
      <c r="F20">
        <f>_xlfn.XLOOKUP(B20,RESULTADOS_18!D:D,RESULTADOS_18!F:F,0,0,1)</f>
        <v>45.81</v>
      </c>
      <c r="G20">
        <f>_xlfn.XLOOKUP(B20,RESULTADOS_18!D:D,RESULTADOS_18!M:M,0,0,1)</f>
        <v>0</v>
      </c>
      <c r="H20">
        <f>_xlfn.XLOOKUP(B20,RESULTADOS_18!D:D,RESULTADOS_18!AF:AF,0,0,1)</f>
        <v>2.9875671908829579E-6</v>
      </c>
      <c r="I20">
        <f>_xlfn.XLOOKUP(B20,RESULTADOS_18!D:D,RESULTADOS_18!AC:AC,0,0,1)</f>
        <v>546.44731652964094</v>
      </c>
      <c r="J20">
        <f>_xlfn.XLOOKUP(B20,RESULTADOS_18!D:D,RESULTADOS_18!G:G,0,0,1)</f>
        <v>211.42</v>
      </c>
      <c r="K20">
        <v>2.0478999999999998</v>
      </c>
      <c r="N20">
        <f>_xlfn.XLOOKUP(B20,RESULTADOS_18!D:D,RESULTADOS_18!AH:AH,0,0,1)</f>
        <v>546447.31652964093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1.1212</v>
      </c>
      <c r="E2">
        <v>89.19</v>
      </c>
      <c r="F2">
        <v>72.67</v>
      </c>
      <c r="G2">
        <v>7.74</v>
      </c>
      <c r="H2">
        <v>0.14000000000000001</v>
      </c>
      <c r="I2">
        <v>563</v>
      </c>
      <c r="J2">
        <v>124.63</v>
      </c>
      <c r="K2">
        <v>45</v>
      </c>
      <c r="L2">
        <v>1</v>
      </c>
      <c r="M2">
        <v>561</v>
      </c>
      <c r="N2">
        <v>18.64</v>
      </c>
      <c r="O2">
        <v>15605.44</v>
      </c>
      <c r="P2">
        <v>769.4</v>
      </c>
      <c r="Q2">
        <v>1193.6500000000001</v>
      </c>
      <c r="R2">
        <v>1093.78</v>
      </c>
      <c r="S2">
        <v>152.24</v>
      </c>
      <c r="T2">
        <v>462002.48</v>
      </c>
      <c r="U2">
        <v>0.14000000000000001</v>
      </c>
      <c r="V2">
        <v>0.55000000000000004</v>
      </c>
      <c r="W2">
        <v>19.899999999999999</v>
      </c>
      <c r="X2">
        <v>27.35</v>
      </c>
      <c r="Y2">
        <v>2</v>
      </c>
      <c r="Z2">
        <v>10</v>
      </c>
      <c r="AA2">
        <v>1007.939566928487</v>
      </c>
      <c r="AB2">
        <v>1379.107382626916</v>
      </c>
      <c r="AC2">
        <v>1247.4873096183701</v>
      </c>
      <c r="AD2">
        <v>1007939.566928487</v>
      </c>
      <c r="AE2">
        <v>1379107.382626916</v>
      </c>
      <c r="AF2">
        <v>1.762780371161419E-6</v>
      </c>
      <c r="AG2">
        <v>19</v>
      </c>
      <c r="AH2">
        <v>1247487.3096183699</v>
      </c>
    </row>
    <row r="3" spans="1:34" x14ac:dyDescent="0.25">
      <c r="A3">
        <v>1</v>
      </c>
      <c r="B3">
        <v>60</v>
      </c>
      <c r="C3" t="s">
        <v>34</v>
      </c>
      <c r="D3">
        <v>1.5987</v>
      </c>
      <c r="E3">
        <v>62.55</v>
      </c>
      <c r="F3">
        <v>55.05</v>
      </c>
      <c r="G3">
        <v>15.73</v>
      </c>
      <c r="H3">
        <v>0.28000000000000003</v>
      </c>
      <c r="I3">
        <v>210</v>
      </c>
      <c r="J3">
        <v>125.95</v>
      </c>
      <c r="K3">
        <v>45</v>
      </c>
      <c r="L3">
        <v>2</v>
      </c>
      <c r="M3">
        <v>208</v>
      </c>
      <c r="N3">
        <v>18.95</v>
      </c>
      <c r="O3">
        <v>15767.7</v>
      </c>
      <c r="P3">
        <v>578.61</v>
      </c>
      <c r="Q3">
        <v>1190.29</v>
      </c>
      <c r="R3">
        <v>496.51</v>
      </c>
      <c r="S3">
        <v>152.24</v>
      </c>
      <c r="T3">
        <v>165132.74</v>
      </c>
      <c r="U3">
        <v>0.31</v>
      </c>
      <c r="V3">
        <v>0.72</v>
      </c>
      <c r="W3">
        <v>19.309999999999999</v>
      </c>
      <c r="X3">
        <v>9.7799999999999994</v>
      </c>
      <c r="Y3">
        <v>2</v>
      </c>
      <c r="Z3">
        <v>10</v>
      </c>
      <c r="AA3">
        <v>566.09789940264352</v>
      </c>
      <c r="AB3">
        <v>774.56012043940939</v>
      </c>
      <c r="AC3">
        <v>700.63718964662803</v>
      </c>
      <c r="AD3">
        <v>566097.89940264355</v>
      </c>
      <c r="AE3">
        <v>774560.12043940939</v>
      </c>
      <c r="AF3">
        <v>2.5135185331571169E-6</v>
      </c>
      <c r="AG3">
        <v>14</v>
      </c>
      <c r="AH3">
        <v>700637.18964662799</v>
      </c>
    </row>
    <row r="4" spans="1:34" x14ac:dyDescent="0.25">
      <c r="A4">
        <v>2</v>
      </c>
      <c r="B4">
        <v>60</v>
      </c>
      <c r="C4" t="s">
        <v>34</v>
      </c>
      <c r="D4">
        <v>1.7665999999999999</v>
      </c>
      <c r="E4">
        <v>56.61</v>
      </c>
      <c r="F4">
        <v>51.18</v>
      </c>
      <c r="G4">
        <v>23.8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532.16</v>
      </c>
      <c r="Q4">
        <v>1189.8800000000001</v>
      </c>
      <c r="R4">
        <v>365.79</v>
      </c>
      <c r="S4">
        <v>152.24</v>
      </c>
      <c r="T4">
        <v>100176.87</v>
      </c>
      <c r="U4">
        <v>0.42</v>
      </c>
      <c r="V4">
        <v>0.78</v>
      </c>
      <c r="W4">
        <v>19.170000000000002</v>
      </c>
      <c r="X4">
        <v>5.91</v>
      </c>
      <c r="Y4">
        <v>2</v>
      </c>
      <c r="Z4">
        <v>10</v>
      </c>
      <c r="AA4">
        <v>475.4926863962209</v>
      </c>
      <c r="AB4">
        <v>650.5900707841339</v>
      </c>
      <c r="AC4">
        <v>588.49866753739445</v>
      </c>
      <c r="AD4">
        <v>475492.68639622087</v>
      </c>
      <c r="AE4">
        <v>650590.07078413386</v>
      </c>
      <c r="AF4">
        <v>2.777495365406495E-6</v>
      </c>
      <c r="AG4">
        <v>12</v>
      </c>
      <c r="AH4">
        <v>588498.66753739445</v>
      </c>
    </row>
    <row r="5" spans="1:34" x14ac:dyDescent="0.25">
      <c r="A5">
        <v>3</v>
      </c>
      <c r="B5">
        <v>60</v>
      </c>
      <c r="C5" t="s">
        <v>34</v>
      </c>
      <c r="D5">
        <v>1.8515999999999999</v>
      </c>
      <c r="E5">
        <v>54.01</v>
      </c>
      <c r="F5">
        <v>49.5</v>
      </c>
      <c r="G5">
        <v>31.93</v>
      </c>
      <c r="H5">
        <v>0.55000000000000004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508.51</v>
      </c>
      <c r="Q5">
        <v>1189.7</v>
      </c>
      <c r="R5">
        <v>308.81</v>
      </c>
      <c r="S5">
        <v>152.24</v>
      </c>
      <c r="T5">
        <v>71869.91</v>
      </c>
      <c r="U5">
        <v>0.49</v>
      </c>
      <c r="V5">
        <v>0.8</v>
      </c>
      <c r="W5">
        <v>19.12</v>
      </c>
      <c r="X5">
        <v>4.24</v>
      </c>
      <c r="Y5">
        <v>2</v>
      </c>
      <c r="Z5">
        <v>10</v>
      </c>
      <c r="AA5">
        <v>443.62543252187328</v>
      </c>
      <c r="AB5">
        <v>606.98788814923273</v>
      </c>
      <c r="AC5">
        <v>549.0578160171209</v>
      </c>
      <c r="AD5">
        <v>443625.43252187333</v>
      </c>
      <c r="AE5">
        <v>606987.88814923272</v>
      </c>
      <c r="AF5">
        <v>2.911134619374316E-6</v>
      </c>
      <c r="AG5">
        <v>12</v>
      </c>
      <c r="AH5">
        <v>549057.81601712084</v>
      </c>
    </row>
    <row r="6" spans="1:34" x14ac:dyDescent="0.25">
      <c r="A6">
        <v>4</v>
      </c>
      <c r="B6">
        <v>60</v>
      </c>
      <c r="C6" t="s">
        <v>34</v>
      </c>
      <c r="D6">
        <v>1.9049</v>
      </c>
      <c r="E6">
        <v>52.5</v>
      </c>
      <c r="F6">
        <v>48.52</v>
      </c>
      <c r="G6">
        <v>40.44</v>
      </c>
      <c r="H6">
        <v>0.68</v>
      </c>
      <c r="I6">
        <v>72</v>
      </c>
      <c r="J6">
        <v>129.91999999999999</v>
      </c>
      <c r="K6">
        <v>45</v>
      </c>
      <c r="L6">
        <v>5</v>
      </c>
      <c r="M6">
        <v>70</v>
      </c>
      <c r="N6">
        <v>19.920000000000002</v>
      </c>
      <c r="O6">
        <v>16257.24</v>
      </c>
      <c r="P6">
        <v>492.22</v>
      </c>
      <c r="Q6">
        <v>1189.1600000000001</v>
      </c>
      <c r="R6">
        <v>275.45</v>
      </c>
      <c r="S6">
        <v>152.24</v>
      </c>
      <c r="T6">
        <v>55291.71</v>
      </c>
      <c r="U6">
        <v>0.55000000000000004</v>
      </c>
      <c r="V6">
        <v>0.82</v>
      </c>
      <c r="W6">
        <v>19.100000000000001</v>
      </c>
      <c r="X6">
        <v>3.27</v>
      </c>
      <c r="Y6">
        <v>2</v>
      </c>
      <c r="Z6">
        <v>10</v>
      </c>
      <c r="AA6">
        <v>416.32485949518912</v>
      </c>
      <c r="AB6">
        <v>569.63403971784464</v>
      </c>
      <c r="AC6">
        <v>515.26896645356885</v>
      </c>
      <c r="AD6">
        <v>416324.85949518898</v>
      </c>
      <c r="AE6">
        <v>569634.03971784469</v>
      </c>
      <c r="AF6">
        <v>2.994934292744726E-6</v>
      </c>
      <c r="AG6">
        <v>11</v>
      </c>
      <c r="AH6">
        <v>515268.96645356878</v>
      </c>
    </row>
    <row r="7" spans="1:34" x14ac:dyDescent="0.25">
      <c r="A7">
        <v>5</v>
      </c>
      <c r="B7">
        <v>60</v>
      </c>
      <c r="C7" t="s">
        <v>34</v>
      </c>
      <c r="D7">
        <v>1.9400999999999999</v>
      </c>
      <c r="E7">
        <v>51.54</v>
      </c>
      <c r="F7">
        <v>47.9</v>
      </c>
      <c r="G7">
        <v>48.71</v>
      </c>
      <c r="H7">
        <v>0.81</v>
      </c>
      <c r="I7">
        <v>59</v>
      </c>
      <c r="J7">
        <v>131.25</v>
      </c>
      <c r="K7">
        <v>45</v>
      </c>
      <c r="L7">
        <v>6</v>
      </c>
      <c r="M7">
        <v>57</v>
      </c>
      <c r="N7">
        <v>20.25</v>
      </c>
      <c r="O7">
        <v>16421.36</v>
      </c>
      <c r="P7">
        <v>479.22</v>
      </c>
      <c r="Q7">
        <v>1189.3399999999999</v>
      </c>
      <c r="R7">
        <v>254.75</v>
      </c>
      <c r="S7">
        <v>152.24</v>
      </c>
      <c r="T7">
        <v>45008.480000000003</v>
      </c>
      <c r="U7">
        <v>0.6</v>
      </c>
      <c r="V7">
        <v>0.83</v>
      </c>
      <c r="W7">
        <v>19.07</v>
      </c>
      <c r="X7">
        <v>2.65</v>
      </c>
      <c r="Y7">
        <v>2</v>
      </c>
      <c r="Z7">
        <v>10</v>
      </c>
      <c r="AA7">
        <v>403.36680847972741</v>
      </c>
      <c r="AB7">
        <v>551.90426264962582</v>
      </c>
      <c r="AC7">
        <v>499.23129442484242</v>
      </c>
      <c r="AD7">
        <v>403366.80847972742</v>
      </c>
      <c r="AE7">
        <v>551904.26264962577</v>
      </c>
      <c r="AF7">
        <v>3.0502766661525761E-6</v>
      </c>
      <c r="AG7">
        <v>11</v>
      </c>
      <c r="AH7">
        <v>499231.29442484229</v>
      </c>
    </row>
    <row r="8" spans="1:34" x14ac:dyDescent="0.25">
      <c r="A8">
        <v>6</v>
      </c>
      <c r="B8">
        <v>60</v>
      </c>
      <c r="C8" t="s">
        <v>34</v>
      </c>
      <c r="D8">
        <v>1.9669000000000001</v>
      </c>
      <c r="E8">
        <v>50.84</v>
      </c>
      <c r="F8">
        <v>47.46</v>
      </c>
      <c r="G8">
        <v>58.11</v>
      </c>
      <c r="H8">
        <v>0.93</v>
      </c>
      <c r="I8">
        <v>49</v>
      </c>
      <c r="J8">
        <v>132.58000000000001</v>
      </c>
      <c r="K8">
        <v>45</v>
      </c>
      <c r="L8">
        <v>7</v>
      </c>
      <c r="M8">
        <v>47</v>
      </c>
      <c r="N8">
        <v>20.59</v>
      </c>
      <c r="O8">
        <v>16585.95</v>
      </c>
      <c r="P8">
        <v>468.28</v>
      </c>
      <c r="Q8">
        <v>1189.1099999999999</v>
      </c>
      <c r="R8">
        <v>239.64</v>
      </c>
      <c r="S8">
        <v>152.24</v>
      </c>
      <c r="T8">
        <v>37501.72</v>
      </c>
      <c r="U8">
        <v>0.64</v>
      </c>
      <c r="V8">
        <v>0.84</v>
      </c>
      <c r="W8">
        <v>19.05</v>
      </c>
      <c r="X8">
        <v>2.2000000000000002</v>
      </c>
      <c r="Y8">
        <v>2</v>
      </c>
      <c r="Z8">
        <v>10</v>
      </c>
      <c r="AA8">
        <v>393.41400277576889</v>
      </c>
      <c r="AB8">
        <v>538.28639479867138</v>
      </c>
      <c r="AC8">
        <v>486.91309676878541</v>
      </c>
      <c r="AD8">
        <v>393414.00277576892</v>
      </c>
      <c r="AE8">
        <v>538286.39479867136</v>
      </c>
      <c r="AF8">
        <v>3.0924123368153718E-6</v>
      </c>
      <c r="AG8">
        <v>11</v>
      </c>
      <c r="AH8">
        <v>486913.09676878538</v>
      </c>
    </row>
    <row r="9" spans="1:34" x14ac:dyDescent="0.25">
      <c r="A9">
        <v>7</v>
      </c>
      <c r="B9">
        <v>60</v>
      </c>
      <c r="C9" t="s">
        <v>34</v>
      </c>
      <c r="D9">
        <v>1.9839</v>
      </c>
      <c r="E9">
        <v>50.41</v>
      </c>
      <c r="F9">
        <v>47.17</v>
      </c>
      <c r="G9">
        <v>65.819999999999993</v>
      </c>
      <c r="H9">
        <v>1.06</v>
      </c>
      <c r="I9">
        <v>43</v>
      </c>
      <c r="J9">
        <v>133.91999999999999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459.18</v>
      </c>
      <c r="Q9">
        <v>1189.2</v>
      </c>
      <c r="R9">
        <v>230.46</v>
      </c>
      <c r="S9">
        <v>152.24</v>
      </c>
      <c r="T9">
        <v>32941.360000000001</v>
      </c>
      <c r="U9">
        <v>0.66</v>
      </c>
      <c r="V9">
        <v>0.84</v>
      </c>
      <c r="W9">
        <v>19.04</v>
      </c>
      <c r="X9">
        <v>1.92</v>
      </c>
      <c r="Y9">
        <v>2</v>
      </c>
      <c r="Z9">
        <v>10</v>
      </c>
      <c r="AA9">
        <v>386.27047265593347</v>
      </c>
      <c r="AB9">
        <v>528.51230173840588</v>
      </c>
      <c r="AC9">
        <v>478.07182943216583</v>
      </c>
      <c r="AD9">
        <v>386270.47265593352</v>
      </c>
      <c r="AE9">
        <v>528512.30173840583</v>
      </c>
      <c r="AF9">
        <v>3.1191401876089351E-6</v>
      </c>
      <c r="AG9">
        <v>11</v>
      </c>
      <c r="AH9">
        <v>478071.82943216577</v>
      </c>
    </row>
    <row r="10" spans="1:34" x14ac:dyDescent="0.25">
      <c r="A10">
        <v>8</v>
      </c>
      <c r="B10">
        <v>60</v>
      </c>
      <c r="C10" t="s">
        <v>34</v>
      </c>
      <c r="D10">
        <v>2.0011000000000001</v>
      </c>
      <c r="E10">
        <v>49.97</v>
      </c>
      <c r="F10">
        <v>46.89</v>
      </c>
      <c r="G10">
        <v>76.040000000000006</v>
      </c>
      <c r="H10">
        <v>1.18</v>
      </c>
      <c r="I10">
        <v>37</v>
      </c>
      <c r="J10">
        <v>135.27000000000001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449.98</v>
      </c>
      <c r="Q10">
        <v>1189.08</v>
      </c>
      <c r="R10">
        <v>220.93</v>
      </c>
      <c r="S10">
        <v>152.24</v>
      </c>
      <c r="T10">
        <v>28205.96</v>
      </c>
      <c r="U10">
        <v>0.69</v>
      </c>
      <c r="V10">
        <v>0.85</v>
      </c>
      <c r="W10">
        <v>19.03</v>
      </c>
      <c r="X10">
        <v>1.64</v>
      </c>
      <c r="Y10">
        <v>2</v>
      </c>
      <c r="Z10">
        <v>10</v>
      </c>
      <c r="AA10">
        <v>379.195574112602</v>
      </c>
      <c r="AB10">
        <v>518.83211342892434</v>
      </c>
      <c r="AC10">
        <v>469.31550470871161</v>
      </c>
      <c r="AD10">
        <v>379195.57411260199</v>
      </c>
      <c r="AE10">
        <v>518832.11342892429</v>
      </c>
      <c r="AF10">
        <v>3.1461824837059538E-6</v>
      </c>
      <c r="AG10">
        <v>11</v>
      </c>
      <c r="AH10">
        <v>469315.50470871158</v>
      </c>
    </row>
    <row r="11" spans="1:34" x14ac:dyDescent="0.25">
      <c r="A11">
        <v>9</v>
      </c>
      <c r="B11">
        <v>60</v>
      </c>
      <c r="C11" t="s">
        <v>34</v>
      </c>
      <c r="D11">
        <v>2.0127999999999999</v>
      </c>
      <c r="E11">
        <v>49.68</v>
      </c>
      <c r="F11">
        <v>46.71</v>
      </c>
      <c r="G11">
        <v>84.92</v>
      </c>
      <c r="H11">
        <v>1.29</v>
      </c>
      <c r="I11">
        <v>33</v>
      </c>
      <c r="J11">
        <v>136.61000000000001</v>
      </c>
      <c r="K11">
        <v>45</v>
      </c>
      <c r="L11">
        <v>10</v>
      </c>
      <c r="M11">
        <v>31</v>
      </c>
      <c r="N11">
        <v>21.61</v>
      </c>
      <c r="O11">
        <v>17082.759999999998</v>
      </c>
      <c r="P11">
        <v>441.13</v>
      </c>
      <c r="Q11">
        <v>1189.17</v>
      </c>
      <c r="R11">
        <v>214.28</v>
      </c>
      <c r="S11">
        <v>152.24</v>
      </c>
      <c r="T11">
        <v>24900.77</v>
      </c>
      <c r="U11">
        <v>0.71</v>
      </c>
      <c r="V11">
        <v>0.85</v>
      </c>
      <c r="W11">
        <v>19.03</v>
      </c>
      <c r="X11">
        <v>1.45</v>
      </c>
      <c r="Y11">
        <v>2</v>
      </c>
      <c r="Z11">
        <v>10</v>
      </c>
      <c r="AA11">
        <v>373.35111955752058</v>
      </c>
      <c r="AB11">
        <v>510.83547286752429</v>
      </c>
      <c r="AC11">
        <v>462.08205229913608</v>
      </c>
      <c r="AD11">
        <v>373351.11955752049</v>
      </c>
      <c r="AE11">
        <v>510835.47286752443</v>
      </c>
      <c r="AF11">
        <v>3.164577533957995E-6</v>
      </c>
      <c r="AG11">
        <v>11</v>
      </c>
      <c r="AH11">
        <v>462082.05229913612</v>
      </c>
    </row>
    <row r="12" spans="1:34" x14ac:dyDescent="0.25">
      <c r="A12">
        <v>10</v>
      </c>
      <c r="B12">
        <v>60</v>
      </c>
      <c r="C12" t="s">
        <v>34</v>
      </c>
      <c r="D12">
        <v>2.0213000000000001</v>
      </c>
      <c r="E12">
        <v>49.47</v>
      </c>
      <c r="F12">
        <v>46.58</v>
      </c>
      <c r="G12">
        <v>93.15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432.05</v>
      </c>
      <c r="Q12">
        <v>1189.02</v>
      </c>
      <c r="R12">
        <v>209.9</v>
      </c>
      <c r="S12">
        <v>152.24</v>
      </c>
      <c r="T12">
        <v>22729.16</v>
      </c>
      <c r="U12">
        <v>0.73</v>
      </c>
      <c r="V12">
        <v>0.85</v>
      </c>
      <c r="W12">
        <v>19.02</v>
      </c>
      <c r="X12">
        <v>1.32</v>
      </c>
      <c r="Y12">
        <v>2</v>
      </c>
      <c r="Z12">
        <v>10</v>
      </c>
      <c r="AA12">
        <v>368.00730272181812</v>
      </c>
      <c r="AB12">
        <v>503.52382692035599</v>
      </c>
      <c r="AC12">
        <v>455.46821957920599</v>
      </c>
      <c r="AD12">
        <v>368007.30272181809</v>
      </c>
      <c r="AE12">
        <v>503523.82692035602</v>
      </c>
      <c r="AF12">
        <v>3.177941459354777E-6</v>
      </c>
      <c r="AG12">
        <v>11</v>
      </c>
      <c r="AH12">
        <v>455468.21957920602</v>
      </c>
    </row>
    <row r="13" spans="1:34" x14ac:dyDescent="0.25">
      <c r="A13">
        <v>11</v>
      </c>
      <c r="B13">
        <v>60</v>
      </c>
      <c r="C13" t="s">
        <v>34</v>
      </c>
      <c r="D13">
        <v>2.0287000000000002</v>
      </c>
      <c r="E13">
        <v>49.29</v>
      </c>
      <c r="F13">
        <v>46.47</v>
      </c>
      <c r="G13">
        <v>103.27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425.47</v>
      </c>
      <c r="Q13">
        <v>1189.08</v>
      </c>
      <c r="R13">
        <v>206.4</v>
      </c>
      <c r="S13">
        <v>152.24</v>
      </c>
      <c r="T13">
        <v>20990.67</v>
      </c>
      <c r="U13">
        <v>0.74</v>
      </c>
      <c r="V13">
        <v>0.86</v>
      </c>
      <c r="W13">
        <v>19.02</v>
      </c>
      <c r="X13">
        <v>1.22</v>
      </c>
      <c r="Y13">
        <v>2</v>
      </c>
      <c r="Z13">
        <v>10</v>
      </c>
      <c r="AA13">
        <v>363.96625499851319</v>
      </c>
      <c r="AB13">
        <v>497.99468714688697</v>
      </c>
      <c r="AC13">
        <v>450.46677314552051</v>
      </c>
      <c r="AD13">
        <v>363966.25499851321</v>
      </c>
      <c r="AE13">
        <v>497994.68714688701</v>
      </c>
      <c r="AF13">
        <v>3.1895759355825638E-6</v>
      </c>
      <c r="AG13">
        <v>11</v>
      </c>
      <c r="AH13">
        <v>450466.77314552048</v>
      </c>
    </row>
    <row r="14" spans="1:34" x14ac:dyDescent="0.25">
      <c r="A14">
        <v>12</v>
      </c>
      <c r="B14">
        <v>60</v>
      </c>
      <c r="C14" t="s">
        <v>34</v>
      </c>
      <c r="D14">
        <v>2.0390000000000001</v>
      </c>
      <c r="E14">
        <v>49.04</v>
      </c>
      <c r="F14">
        <v>46.3</v>
      </c>
      <c r="G14">
        <v>115.74</v>
      </c>
      <c r="H14">
        <v>1.63</v>
      </c>
      <c r="I14">
        <v>24</v>
      </c>
      <c r="J14">
        <v>140.66999999999999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414.97</v>
      </c>
      <c r="Q14">
        <v>1189.04</v>
      </c>
      <c r="R14">
        <v>200.61</v>
      </c>
      <c r="S14">
        <v>152.24</v>
      </c>
      <c r="T14">
        <v>18113.38</v>
      </c>
      <c r="U14">
        <v>0.76</v>
      </c>
      <c r="V14">
        <v>0.86</v>
      </c>
      <c r="W14">
        <v>19.010000000000002</v>
      </c>
      <c r="X14">
        <v>1.05</v>
      </c>
      <c r="Y14">
        <v>2</v>
      </c>
      <c r="Z14">
        <v>10</v>
      </c>
      <c r="AA14">
        <v>357.78534870077971</v>
      </c>
      <c r="AB14">
        <v>489.53769846798701</v>
      </c>
      <c r="AC14">
        <v>442.81690759667657</v>
      </c>
      <c r="AD14">
        <v>357785.34870077972</v>
      </c>
      <c r="AE14">
        <v>489537.69846798701</v>
      </c>
      <c r="AF14">
        <v>3.2057698687104288E-6</v>
      </c>
      <c r="AG14">
        <v>11</v>
      </c>
      <c r="AH14">
        <v>442816.90759667661</v>
      </c>
    </row>
    <row r="15" spans="1:34" x14ac:dyDescent="0.25">
      <c r="A15">
        <v>13</v>
      </c>
      <c r="B15">
        <v>60</v>
      </c>
      <c r="C15" t="s">
        <v>34</v>
      </c>
      <c r="D15">
        <v>2.0445000000000002</v>
      </c>
      <c r="E15">
        <v>48.91</v>
      </c>
      <c r="F15">
        <v>46.22</v>
      </c>
      <c r="G15">
        <v>126.04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407.61</v>
      </c>
      <c r="Q15">
        <v>1188.95</v>
      </c>
      <c r="R15">
        <v>197.72</v>
      </c>
      <c r="S15">
        <v>152.24</v>
      </c>
      <c r="T15">
        <v>16676.150000000001</v>
      </c>
      <c r="U15">
        <v>0.77</v>
      </c>
      <c r="V15">
        <v>0.86</v>
      </c>
      <c r="W15">
        <v>19.010000000000002</v>
      </c>
      <c r="X15">
        <v>0.96</v>
      </c>
      <c r="Y15">
        <v>2</v>
      </c>
      <c r="Z15">
        <v>10</v>
      </c>
      <c r="AA15">
        <v>353.78422478060651</v>
      </c>
      <c r="AB15">
        <v>484.06318420327688</v>
      </c>
      <c r="AC15">
        <v>437.86487328986129</v>
      </c>
      <c r="AD15">
        <v>353784.22478060651</v>
      </c>
      <c r="AE15">
        <v>484063.18420327688</v>
      </c>
      <c r="AF15">
        <v>3.214417114555406E-6</v>
      </c>
      <c r="AG15">
        <v>11</v>
      </c>
      <c r="AH15">
        <v>437864.87328986131</v>
      </c>
    </row>
    <row r="16" spans="1:34" x14ac:dyDescent="0.25">
      <c r="A16">
        <v>14</v>
      </c>
      <c r="B16">
        <v>60</v>
      </c>
      <c r="C16" t="s">
        <v>34</v>
      </c>
      <c r="D16">
        <v>2.0459999999999998</v>
      </c>
      <c r="E16">
        <v>48.87</v>
      </c>
      <c r="F16">
        <v>46.21</v>
      </c>
      <c r="G16">
        <v>132.02000000000001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17920.490000000002</v>
      </c>
      <c r="P16">
        <v>404.4</v>
      </c>
      <c r="Q16">
        <v>1188.96</v>
      </c>
      <c r="R16">
        <v>196.84</v>
      </c>
      <c r="S16">
        <v>152.24</v>
      </c>
      <c r="T16">
        <v>16243.96</v>
      </c>
      <c r="U16">
        <v>0.77</v>
      </c>
      <c r="V16">
        <v>0.86</v>
      </c>
      <c r="W16">
        <v>19.03</v>
      </c>
      <c r="X16">
        <v>0.95</v>
      </c>
      <c r="Y16">
        <v>2</v>
      </c>
      <c r="Z16">
        <v>10</v>
      </c>
      <c r="AA16">
        <v>352.20737484296302</v>
      </c>
      <c r="AB16">
        <v>481.9056685528833</v>
      </c>
      <c r="AC16">
        <v>435.91326790504911</v>
      </c>
      <c r="AD16">
        <v>352207.37484296289</v>
      </c>
      <c r="AE16">
        <v>481905.66855288332</v>
      </c>
      <c r="AF16">
        <v>3.216775454331308E-6</v>
      </c>
      <c r="AG16">
        <v>11</v>
      </c>
      <c r="AH16">
        <v>435913.26790504903</v>
      </c>
    </row>
    <row r="17" spans="1:34" x14ac:dyDescent="0.25">
      <c r="A17">
        <v>15</v>
      </c>
      <c r="B17">
        <v>60</v>
      </c>
      <c r="C17" t="s">
        <v>34</v>
      </c>
      <c r="D17">
        <v>2.0459000000000001</v>
      </c>
      <c r="E17">
        <v>48.88</v>
      </c>
      <c r="F17">
        <v>46.21</v>
      </c>
      <c r="G17">
        <v>132.03</v>
      </c>
      <c r="H17">
        <v>1.96</v>
      </c>
      <c r="I17">
        <v>21</v>
      </c>
      <c r="J17">
        <v>144.77000000000001</v>
      </c>
      <c r="K17">
        <v>45</v>
      </c>
      <c r="L17">
        <v>16</v>
      </c>
      <c r="M17">
        <v>0</v>
      </c>
      <c r="N17">
        <v>23.78</v>
      </c>
      <c r="O17">
        <v>18089.560000000001</v>
      </c>
      <c r="P17">
        <v>407.6</v>
      </c>
      <c r="Q17">
        <v>1189.22</v>
      </c>
      <c r="R17">
        <v>196.86</v>
      </c>
      <c r="S17">
        <v>152.24</v>
      </c>
      <c r="T17">
        <v>16250.96</v>
      </c>
      <c r="U17">
        <v>0.77</v>
      </c>
      <c r="V17">
        <v>0.86</v>
      </c>
      <c r="W17">
        <v>19.03</v>
      </c>
      <c r="X17">
        <v>0.96</v>
      </c>
      <c r="Y17">
        <v>2</v>
      </c>
      <c r="Z17">
        <v>10</v>
      </c>
      <c r="AA17">
        <v>353.58196831311852</v>
      </c>
      <c r="AB17">
        <v>483.78644798153408</v>
      </c>
      <c r="AC17">
        <v>437.61454838471991</v>
      </c>
      <c r="AD17">
        <v>353581.9683131185</v>
      </c>
      <c r="AE17">
        <v>483786.44798153412</v>
      </c>
      <c r="AF17">
        <v>3.2166182316795809E-6</v>
      </c>
      <c r="AG17">
        <v>11</v>
      </c>
      <c r="AH17">
        <v>437614.54838471988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0.9133</v>
      </c>
      <c r="E2">
        <v>109.49</v>
      </c>
      <c r="F2">
        <v>82.84</v>
      </c>
      <c r="G2">
        <v>6.58</v>
      </c>
      <c r="H2">
        <v>0.11</v>
      </c>
      <c r="I2">
        <v>755</v>
      </c>
      <c r="J2">
        <v>159.12</v>
      </c>
      <c r="K2">
        <v>50.28</v>
      </c>
      <c r="L2">
        <v>1</v>
      </c>
      <c r="M2">
        <v>753</v>
      </c>
      <c r="N2">
        <v>27.84</v>
      </c>
      <c r="O2">
        <v>19859.16</v>
      </c>
      <c r="P2">
        <v>1027.9100000000001</v>
      </c>
      <c r="Q2">
        <v>1195.55</v>
      </c>
      <c r="R2">
        <v>1439.2</v>
      </c>
      <c r="S2">
        <v>152.24</v>
      </c>
      <c r="T2">
        <v>633752.06999999995</v>
      </c>
      <c r="U2">
        <v>0.11</v>
      </c>
      <c r="V2">
        <v>0.48</v>
      </c>
      <c r="W2">
        <v>20.23</v>
      </c>
      <c r="X2">
        <v>37.479999999999997</v>
      </c>
      <c r="Y2">
        <v>2</v>
      </c>
      <c r="Z2">
        <v>10</v>
      </c>
      <c r="AA2">
        <v>1573.3542899354049</v>
      </c>
      <c r="AB2">
        <v>2152.7327509820761</v>
      </c>
      <c r="AC2">
        <v>1947.278958607737</v>
      </c>
      <c r="AD2">
        <v>1573354.2899354049</v>
      </c>
      <c r="AE2">
        <v>2152732.750982075</v>
      </c>
      <c r="AF2">
        <v>1.3783103409921181E-6</v>
      </c>
      <c r="AG2">
        <v>23</v>
      </c>
      <c r="AH2">
        <v>1947278.958607737</v>
      </c>
    </row>
    <row r="3" spans="1:34" x14ac:dyDescent="0.25">
      <c r="A3">
        <v>1</v>
      </c>
      <c r="B3">
        <v>80</v>
      </c>
      <c r="C3" t="s">
        <v>34</v>
      </c>
      <c r="D3">
        <v>1.4706999999999999</v>
      </c>
      <c r="E3">
        <v>68</v>
      </c>
      <c r="F3">
        <v>57.36</v>
      </c>
      <c r="G3">
        <v>13.34</v>
      </c>
      <c r="H3">
        <v>0.22</v>
      </c>
      <c r="I3">
        <v>258</v>
      </c>
      <c r="J3">
        <v>160.54</v>
      </c>
      <c r="K3">
        <v>50.28</v>
      </c>
      <c r="L3">
        <v>2</v>
      </c>
      <c r="M3">
        <v>256</v>
      </c>
      <c r="N3">
        <v>28.26</v>
      </c>
      <c r="O3">
        <v>20034.400000000001</v>
      </c>
      <c r="P3">
        <v>710.04</v>
      </c>
      <c r="Q3">
        <v>1191.03</v>
      </c>
      <c r="R3">
        <v>574.15</v>
      </c>
      <c r="S3">
        <v>152.24</v>
      </c>
      <c r="T3">
        <v>203712.56</v>
      </c>
      <c r="U3">
        <v>0.27</v>
      </c>
      <c r="V3">
        <v>0.69</v>
      </c>
      <c r="W3">
        <v>19.399999999999999</v>
      </c>
      <c r="X3">
        <v>12.08</v>
      </c>
      <c r="Y3">
        <v>2</v>
      </c>
      <c r="Z3">
        <v>10</v>
      </c>
      <c r="AA3">
        <v>719.80118668490638</v>
      </c>
      <c r="AB3">
        <v>984.86373900946319</v>
      </c>
      <c r="AC3">
        <v>890.86972602333856</v>
      </c>
      <c r="AD3">
        <v>719801.18668490637</v>
      </c>
      <c r="AE3">
        <v>984863.73900946323</v>
      </c>
      <c r="AF3">
        <v>2.219512776193045E-6</v>
      </c>
      <c r="AG3">
        <v>15</v>
      </c>
      <c r="AH3">
        <v>890869.7260233385</v>
      </c>
    </row>
    <row r="4" spans="1:34" x14ac:dyDescent="0.25">
      <c r="A4">
        <v>2</v>
      </c>
      <c r="B4">
        <v>80</v>
      </c>
      <c r="C4" t="s">
        <v>34</v>
      </c>
      <c r="D4">
        <v>1.6689000000000001</v>
      </c>
      <c r="E4">
        <v>59.92</v>
      </c>
      <c r="F4">
        <v>52.54</v>
      </c>
      <c r="G4">
        <v>20.079999999999998</v>
      </c>
      <c r="H4">
        <v>0.33</v>
      </c>
      <c r="I4">
        <v>157</v>
      </c>
      <c r="J4">
        <v>161.97</v>
      </c>
      <c r="K4">
        <v>50.28</v>
      </c>
      <c r="L4">
        <v>3</v>
      </c>
      <c r="M4">
        <v>155</v>
      </c>
      <c r="N4">
        <v>28.69</v>
      </c>
      <c r="O4">
        <v>20210.21</v>
      </c>
      <c r="P4">
        <v>646.46</v>
      </c>
      <c r="Q4">
        <v>1190.1600000000001</v>
      </c>
      <c r="R4">
        <v>411.22</v>
      </c>
      <c r="S4">
        <v>152.24</v>
      </c>
      <c r="T4">
        <v>122754.98</v>
      </c>
      <c r="U4">
        <v>0.37</v>
      </c>
      <c r="V4">
        <v>0.76</v>
      </c>
      <c r="W4">
        <v>19.239999999999998</v>
      </c>
      <c r="X4">
        <v>7.27</v>
      </c>
      <c r="Y4">
        <v>2</v>
      </c>
      <c r="Z4">
        <v>10</v>
      </c>
      <c r="AA4">
        <v>586.84016532923852</v>
      </c>
      <c r="AB4">
        <v>802.94060376436562</v>
      </c>
      <c r="AC4">
        <v>726.30907947530898</v>
      </c>
      <c r="AD4">
        <v>586840.16532923852</v>
      </c>
      <c r="AE4">
        <v>802940.60376436566</v>
      </c>
      <c r="AF4">
        <v>2.5186270974288251E-6</v>
      </c>
      <c r="AG4">
        <v>13</v>
      </c>
      <c r="AH4">
        <v>726309.079475309</v>
      </c>
    </row>
    <row r="5" spans="1:34" x14ac:dyDescent="0.25">
      <c r="A5">
        <v>3</v>
      </c>
      <c r="B5">
        <v>80</v>
      </c>
      <c r="C5" t="s">
        <v>34</v>
      </c>
      <c r="D5">
        <v>1.7751999999999999</v>
      </c>
      <c r="E5">
        <v>56.33</v>
      </c>
      <c r="F5">
        <v>50.4</v>
      </c>
      <c r="G5">
        <v>27</v>
      </c>
      <c r="H5">
        <v>0.43</v>
      </c>
      <c r="I5">
        <v>112</v>
      </c>
      <c r="J5">
        <v>163.4</v>
      </c>
      <c r="K5">
        <v>50.28</v>
      </c>
      <c r="L5">
        <v>4</v>
      </c>
      <c r="M5">
        <v>110</v>
      </c>
      <c r="N5">
        <v>29.12</v>
      </c>
      <c r="O5">
        <v>20386.62</v>
      </c>
      <c r="P5">
        <v>615.91999999999996</v>
      </c>
      <c r="Q5">
        <v>1189.6300000000001</v>
      </c>
      <c r="R5">
        <v>338.95</v>
      </c>
      <c r="S5">
        <v>152.24</v>
      </c>
      <c r="T5">
        <v>86841.41</v>
      </c>
      <c r="U5">
        <v>0.45</v>
      </c>
      <c r="V5">
        <v>0.79</v>
      </c>
      <c r="W5">
        <v>19.16</v>
      </c>
      <c r="X5">
        <v>5.13</v>
      </c>
      <c r="Y5">
        <v>2</v>
      </c>
      <c r="Z5">
        <v>10</v>
      </c>
      <c r="AA5">
        <v>529.65642211899092</v>
      </c>
      <c r="AB5">
        <v>724.69928353540263</v>
      </c>
      <c r="AC5">
        <v>655.53500103661577</v>
      </c>
      <c r="AD5">
        <v>529656.42211899091</v>
      </c>
      <c r="AE5">
        <v>724699.28353540262</v>
      </c>
      <c r="AF5">
        <v>2.679050166789891E-6</v>
      </c>
      <c r="AG5">
        <v>12</v>
      </c>
      <c r="AH5">
        <v>655535.00103661581</v>
      </c>
    </row>
    <row r="6" spans="1:34" x14ac:dyDescent="0.25">
      <c r="A6">
        <v>4</v>
      </c>
      <c r="B6">
        <v>80</v>
      </c>
      <c r="C6" t="s">
        <v>34</v>
      </c>
      <c r="D6">
        <v>1.8402000000000001</v>
      </c>
      <c r="E6">
        <v>54.34</v>
      </c>
      <c r="F6">
        <v>49.21</v>
      </c>
      <c r="G6">
        <v>33.94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597.35</v>
      </c>
      <c r="Q6">
        <v>1189.4100000000001</v>
      </c>
      <c r="R6">
        <v>299.27999999999997</v>
      </c>
      <c r="S6">
        <v>152.24</v>
      </c>
      <c r="T6">
        <v>67131.7</v>
      </c>
      <c r="U6">
        <v>0.51</v>
      </c>
      <c r="V6">
        <v>0.81</v>
      </c>
      <c r="W6">
        <v>19.11</v>
      </c>
      <c r="X6">
        <v>3.96</v>
      </c>
      <c r="Y6">
        <v>2</v>
      </c>
      <c r="Z6">
        <v>10</v>
      </c>
      <c r="AA6">
        <v>502.99097857773182</v>
      </c>
      <c r="AB6">
        <v>688.2144472859087</v>
      </c>
      <c r="AC6">
        <v>622.53222635198426</v>
      </c>
      <c r="AD6">
        <v>502990.97857773182</v>
      </c>
      <c r="AE6">
        <v>688214.44728590874</v>
      </c>
      <c r="AF6">
        <v>2.7771451762769032E-6</v>
      </c>
      <c r="AG6">
        <v>12</v>
      </c>
      <c r="AH6">
        <v>622532.22635198431</v>
      </c>
    </row>
    <row r="7" spans="1:34" x14ac:dyDescent="0.25">
      <c r="A7">
        <v>5</v>
      </c>
      <c r="B7">
        <v>80</v>
      </c>
      <c r="C7" t="s">
        <v>34</v>
      </c>
      <c r="D7">
        <v>1.8836999999999999</v>
      </c>
      <c r="E7">
        <v>53.09</v>
      </c>
      <c r="F7">
        <v>48.47</v>
      </c>
      <c r="G7">
        <v>40.96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583.91</v>
      </c>
      <c r="Q7">
        <v>1189.17</v>
      </c>
      <c r="R7">
        <v>274.23</v>
      </c>
      <c r="S7">
        <v>152.24</v>
      </c>
      <c r="T7">
        <v>54687.98</v>
      </c>
      <c r="U7">
        <v>0.56000000000000005</v>
      </c>
      <c r="V7">
        <v>0.82</v>
      </c>
      <c r="W7">
        <v>19.079999999999998</v>
      </c>
      <c r="X7">
        <v>3.22</v>
      </c>
      <c r="Y7">
        <v>2</v>
      </c>
      <c r="Z7">
        <v>10</v>
      </c>
      <c r="AA7">
        <v>485.83636282103589</v>
      </c>
      <c r="AB7">
        <v>664.74274519936318</v>
      </c>
      <c r="AC7">
        <v>601.30063056983784</v>
      </c>
      <c r="AD7">
        <v>485836.36282103602</v>
      </c>
      <c r="AE7">
        <v>664742.74519936321</v>
      </c>
      <c r="AF7">
        <v>2.8427933749335951E-6</v>
      </c>
      <c r="AG7">
        <v>12</v>
      </c>
      <c r="AH7">
        <v>601300.63056983787</v>
      </c>
    </row>
    <row r="8" spans="1:34" x14ac:dyDescent="0.25">
      <c r="A8">
        <v>6</v>
      </c>
      <c r="B8">
        <v>80</v>
      </c>
      <c r="C8" t="s">
        <v>34</v>
      </c>
      <c r="D8">
        <v>1.9144000000000001</v>
      </c>
      <c r="E8">
        <v>52.24</v>
      </c>
      <c r="F8">
        <v>47.98</v>
      </c>
      <c r="G8">
        <v>47.98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573.49</v>
      </c>
      <c r="Q8">
        <v>1189.3800000000001</v>
      </c>
      <c r="R8">
        <v>256.99</v>
      </c>
      <c r="S8">
        <v>152.24</v>
      </c>
      <c r="T8">
        <v>46121.69</v>
      </c>
      <c r="U8">
        <v>0.59</v>
      </c>
      <c r="V8">
        <v>0.83</v>
      </c>
      <c r="W8">
        <v>19.079999999999998</v>
      </c>
      <c r="X8">
        <v>2.72</v>
      </c>
      <c r="Y8">
        <v>2</v>
      </c>
      <c r="Z8">
        <v>10</v>
      </c>
      <c r="AA8">
        <v>465.34467294616661</v>
      </c>
      <c r="AB8">
        <v>636.70511108301287</v>
      </c>
      <c r="AC8">
        <v>575.9388689024853</v>
      </c>
      <c r="AD8">
        <v>465344.67294616648</v>
      </c>
      <c r="AE8">
        <v>636705.11108301289</v>
      </c>
      <c r="AF8">
        <v>2.8891244024913069E-6</v>
      </c>
      <c r="AG8">
        <v>11</v>
      </c>
      <c r="AH8">
        <v>575938.86890248535</v>
      </c>
    </row>
    <row r="9" spans="1:34" x14ac:dyDescent="0.25">
      <c r="A9">
        <v>7</v>
      </c>
      <c r="B9">
        <v>80</v>
      </c>
      <c r="C9" t="s">
        <v>34</v>
      </c>
      <c r="D9">
        <v>1.9374</v>
      </c>
      <c r="E9">
        <v>51.62</v>
      </c>
      <c r="F9">
        <v>47.62</v>
      </c>
      <c r="G9">
        <v>54.94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50</v>
      </c>
      <c r="N9">
        <v>30.89</v>
      </c>
      <c r="O9">
        <v>21098.19</v>
      </c>
      <c r="P9">
        <v>564.92999999999995</v>
      </c>
      <c r="Q9">
        <v>1189.2</v>
      </c>
      <c r="R9">
        <v>245.09</v>
      </c>
      <c r="S9">
        <v>152.24</v>
      </c>
      <c r="T9">
        <v>40211.19</v>
      </c>
      <c r="U9">
        <v>0.62</v>
      </c>
      <c r="V9">
        <v>0.84</v>
      </c>
      <c r="W9">
        <v>19.05</v>
      </c>
      <c r="X9">
        <v>2.36</v>
      </c>
      <c r="Y9">
        <v>2</v>
      </c>
      <c r="Z9">
        <v>10</v>
      </c>
      <c r="AA9">
        <v>456.28895052628548</v>
      </c>
      <c r="AB9">
        <v>624.31467215785437</v>
      </c>
      <c r="AC9">
        <v>564.73095607825371</v>
      </c>
      <c r="AD9">
        <v>456288.95052628551</v>
      </c>
      <c r="AE9">
        <v>624314.67215785442</v>
      </c>
      <c r="AF9">
        <v>2.9238349443097879E-6</v>
      </c>
      <c r="AG9">
        <v>11</v>
      </c>
      <c r="AH9">
        <v>564730.95607825369</v>
      </c>
    </row>
    <row r="10" spans="1:34" x14ac:dyDescent="0.25">
      <c r="A10">
        <v>8</v>
      </c>
      <c r="B10">
        <v>80</v>
      </c>
      <c r="C10" t="s">
        <v>34</v>
      </c>
      <c r="D10">
        <v>1.9558</v>
      </c>
      <c r="E10">
        <v>51.13</v>
      </c>
      <c r="F10">
        <v>47.32</v>
      </c>
      <c r="G10">
        <v>61.72</v>
      </c>
      <c r="H10">
        <v>0.94</v>
      </c>
      <c r="I10">
        <v>46</v>
      </c>
      <c r="J10">
        <v>170.62</v>
      </c>
      <c r="K10">
        <v>50.28</v>
      </c>
      <c r="L10">
        <v>9</v>
      </c>
      <c r="M10">
        <v>44</v>
      </c>
      <c r="N10">
        <v>31.34</v>
      </c>
      <c r="O10">
        <v>21277.599999999999</v>
      </c>
      <c r="P10">
        <v>557.13</v>
      </c>
      <c r="Q10">
        <v>1189.21</v>
      </c>
      <c r="R10">
        <v>235.12</v>
      </c>
      <c r="S10">
        <v>152.24</v>
      </c>
      <c r="T10">
        <v>35259.870000000003</v>
      </c>
      <c r="U10">
        <v>0.65</v>
      </c>
      <c r="V10">
        <v>0.84</v>
      </c>
      <c r="W10">
        <v>19.05</v>
      </c>
      <c r="X10">
        <v>2.0699999999999998</v>
      </c>
      <c r="Y10">
        <v>2</v>
      </c>
      <c r="Z10">
        <v>10</v>
      </c>
      <c r="AA10">
        <v>448.74708732101908</v>
      </c>
      <c r="AB10">
        <v>613.99556219688679</v>
      </c>
      <c r="AC10">
        <v>555.39668748899896</v>
      </c>
      <c r="AD10">
        <v>448747.08732101909</v>
      </c>
      <c r="AE10">
        <v>613995.56219688675</v>
      </c>
      <c r="AF10">
        <v>2.9516033777645731E-6</v>
      </c>
      <c r="AG10">
        <v>11</v>
      </c>
      <c r="AH10">
        <v>555396.68748899898</v>
      </c>
    </row>
    <row r="11" spans="1:34" x14ac:dyDescent="0.25">
      <c r="A11">
        <v>9</v>
      </c>
      <c r="B11">
        <v>80</v>
      </c>
      <c r="C11" t="s">
        <v>34</v>
      </c>
      <c r="D11">
        <v>1.9708000000000001</v>
      </c>
      <c r="E11">
        <v>50.74</v>
      </c>
      <c r="F11">
        <v>47.1</v>
      </c>
      <c r="G11">
        <v>68.92</v>
      </c>
      <c r="H11">
        <v>1.03</v>
      </c>
      <c r="I11">
        <v>41</v>
      </c>
      <c r="J11">
        <v>172.08</v>
      </c>
      <c r="K11">
        <v>50.28</v>
      </c>
      <c r="L11">
        <v>10</v>
      </c>
      <c r="M11">
        <v>39</v>
      </c>
      <c r="N11">
        <v>31.8</v>
      </c>
      <c r="O11">
        <v>21457.64</v>
      </c>
      <c r="P11">
        <v>549.71</v>
      </c>
      <c r="Q11">
        <v>1189.0999999999999</v>
      </c>
      <c r="R11">
        <v>227.4</v>
      </c>
      <c r="S11">
        <v>152.24</v>
      </c>
      <c r="T11">
        <v>31422.720000000001</v>
      </c>
      <c r="U11">
        <v>0.67</v>
      </c>
      <c r="V11">
        <v>0.84</v>
      </c>
      <c r="W11">
        <v>19.04</v>
      </c>
      <c r="X11">
        <v>1.84</v>
      </c>
      <c r="Y11">
        <v>2</v>
      </c>
      <c r="Z11">
        <v>10</v>
      </c>
      <c r="AA11">
        <v>442.28860177320422</v>
      </c>
      <c r="AB11">
        <v>605.15877734209334</v>
      </c>
      <c r="AC11">
        <v>547.40327297824172</v>
      </c>
      <c r="AD11">
        <v>442288.60177320422</v>
      </c>
      <c r="AE11">
        <v>605158.77734209329</v>
      </c>
      <c r="AF11">
        <v>2.974240687646191E-6</v>
      </c>
      <c r="AG11">
        <v>11</v>
      </c>
      <c r="AH11">
        <v>547403.27297824167</v>
      </c>
    </row>
    <row r="12" spans="1:34" x14ac:dyDescent="0.25">
      <c r="A12">
        <v>10</v>
      </c>
      <c r="B12">
        <v>80</v>
      </c>
      <c r="C12" t="s">
        <v>34</v>
      </c>
      <c r="D12">
        <v>1.9837</v>
      </c>
      <c r="E12">
        <v>50.41</v>
      </c>
      <c r="F12">
        <v>46.89</v>
      </c>
      <c r="G12">
        <v>76.05</v>
      </c>
      <c r="H12">
        <v>1.1200000000000001</v>
      </c>
      <c r="I12">
        <v>37</v>
      </c>
      <c r="J12">
        <v>173.55</v>
      </c>
      <c r="K12">
        <v>50.28</v>
      </c>
      <c r="L12">
        <v>11</v>
      </c>
      <c r="M12">
        <v>35</v>
      </c>
      <c r="N12">
        <v>32.270000000000003</v>
      </c>
      <c r="O12">
        <v>21638.31</v>
      </c>
      <c r="P12">
        <v>542.5</v>
      </c>
      <c r="Q12">
        <v>1189.0899999999999</v>
      </c>
      <c r="R12">
        <v>220.79</v>
      </c>
      <c r="S12">
        <v>152.24</v>
      </c>
      <c r="T12">
        <v>28139.56</v>
      </c>
      <c r="U12">
        <v>0.69</v>
      </c>
      <c r="V12">
        <v>0.85</v>
      </c>
      <c r="W12">
        <v>19.03</v>
      </c>
      <c r="X12">
        <v>1.64</v>
      </c>
      <c r="Y12">
        <v>2</v>
      </c>
      <c r="Z12">
        <v>10</v>
      </c>
      <c r="AA12">
        <v>436.40281606695697</v>
      </c>
      <c r="AB12">
        <v>597.10558567626651</v>
      </c>
      <c r="AC12">
        <v>540.11866662227578</v>
      </c>
      <c r="AD12">
        <v>436402.81606695702</v>
      </c>
      <c r="AE12">
        <v>597105.58567626646</v>
      </c>
      <c r="AF12">
        <v>2.9937087741443819E-6</v>
      </c>
      <c r="AG12">
        <v>11</v>
      </c>
      <c r="AH12">
        <v>540118.66662227584</v>
      </c>
    </row>
    <row r="13" spans="1:34" x14ac:dyDescent="0.25">
      <c r="A13">
        <v>11</v>
      </c>
      <c r="B13">
        <v>80</v>
      </c>
      <c r="C13" t="s">
        <v>34</v>
      </c>
      <c r="D13">
        <v>1.9958</v>
      </c>
      <c r="E13">
        <v>50.1</v>
      </c>
      <c r="F13">
        <v>46.72</v>
      </c>
      <c r="G13">
        <v>84.94</v>
      </c>
      <c r="H13">
        <v>1.22</v>
      </c>
      <c r="I13">
        <v>33</v>
      </c>
      <c r="J13">
        <v>175.02</v>
      </c>
      <c r="K13">
        <v>50.28</v>
      </c>
      <c r="L13">
        <v>12</v>
      </c>
      <c r="M13">
        <v>31</v>
      </c>
      <c r="N13">
        <v>32.74</v>
      </c>
      <c r="O13">
        <v>21819.599999999999</v>
      </c>
      <c r="P13">
        <v>535.75</v>
      </c>
      <c r="Q13">
        <v>1189.04</v>
      </c>
      <c r="R13">
        <v>214.74</v>
      </c>
      <c r="S13">
        <v>152.24</v>
      </c>
      <c r="T13">
        <v>25133.279999999999</v>
      </c>
      <c r="U13">
        <v>0.71</v>
      </c>
      <c r="V13">
        <v>0.85</v>
      </c>
      <c r="W13">
        <v>19.03</v>
      </c>
      <c r="X13">
        <v>1.46</v>
      </c>
      <c r="Y13">
        <v>2</v>
      </c>
      <c r="Z13">
        <v>10</v>
      </c>
      <c r="AA13">
        <v>431.01587407132342</v>
      </c>
      <c r="AB13">
        <v>589.73493398273285</v>
      </c>
      <c r="AC13">
        <v>533.45145958159844</v>
      </c>
      <c r="AD13">
        <v>431015.87407132337</v>
      </c>
      <c r="AE13">
        <v>589734.93398273282</v>
      </c>
      <c r="AF13">
        <v>3.0119695374488881E-6</v>
      </c>
      <c r="AG13">
        <v>11</v>
      </c>
      <c r="AH13">
        <v>533451.45958159841</v>
      </c>
    </row>
    <row r="14" spans="1:34" x14ac:dyDescent="0.25">
      <c r="A14">
        <v>12</v>
      </c>
      <c r="B14">
        <v>80</v>
      </c>
      <c r="C14" t="s">
        <v>34</v>
      </c>
      <c r="D14">
        <v>2.0021</v>
      </c>
      <c r="E14">
        <v>49.95</v>
      </c>
      <c r="F14">
        <v>46.63</v>
      </c>
      <c r="G14">
        <v>90.24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530.29999999999995</v>
      </c>
      <c r="Q14">
        <v>1188.97</v>
      </c>
      <c r="R14">
        <v>211.75</v>
      </c>
      <c r="S14">
        <v>152.24</v>
      </c>
      <c r="T14">
        <v>23649.33</v>
      </c>
      <c r="U14">
        <v>0.72</v>
      </c>
      <c r="V14">
        <v>0.85</v>
      </c>
      <c r="W14">
        <v>19.02</v>
      </c>
      <c r="X14">
        <v>1.37</v>
      </c>
      <c r="Y14">
        <v>2</v>
      </c>
      <c r="Z14">
        <v>10</v>
      </c>
      <c r="AA14">
        <v>427.39186743512101</v>
      </c>
      <c r="AB14">
        <v>584.77640822319177</v>
      </c>
      <c r="AC14">
        <v>528.96616856121318</v>
      </c>
      <c r="AD14">
        <v>427391.86743512098</v>
      </c>
      <c r="AE14">
        <v>584776.40822319174</v>
      </c>
      <c r="AF14">
        <v>3.0214772075991672E-6</v>
      </c>
      <c r="AG14">
        <v>11</v>
      </c>
      <c r="AH14">
        <v>528966.16856121318</v>
      </c>
    </row>
    <row r="15" spans="1:34" x14ac:dyDescent="0.25">
      <c r="A15">
        <v>13</v>
      </c>
      <c r="B15">
        <v>80</v>
      </c>
      <c r="C15" t="s">
        <v>34</v>
      </c>
      <c r="D15">
        <v>2.0121000000000002</v>
      </c>
      <c r="E15">
        <v>49.7</v>
      </c>
      <c r="F15">
        <v>46.47</v>
      </c>
      <c r="G15">
        <v>99.58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523.79999999999995</v>
      </c>
      <c r="Q15">
        <v>1188.9000000000001</v>
      </c>
      <c r="R15">
        <v>206.32</v>
      </c>
      <c r="S15">
        <v>152.24</v>
      </c>
      <c r="T15">
        <v>20948.7</v>
      </c>
      <c r="U15">
        <v>0.74</v>
      </c>
      <c r="V15">
        <v>0.86</v>
      </c>
      <c r="W15">
        <v>19.02</v>
      </c>
      <c r="X15">
        <v>1.22</v>
      </c>
      <c r="Y15">
        <v>2</v>
      </c>
      <c r="Z15">
        <v>10</v>
      </c>
      <c r="AA15">
        <v>422.57957777019988</v>
      </c>
      <c r="AB15">
        <v>578.19202120041007</v>
      </c>
      <c r="AC15">
        <v>523.0101861946406</v>
      </c>
      <c r="AD15">
        <v>422579.57777019992</v>
      </c>
      <c r="AE15">
        <v>578192.02120041009</v>
      </c>
      <c r="AF15">
        <v>3.036568747520246E-6</v>
      </c>
      <c r="AG15">
        <v>11</v>
      </c>
      <c r="AH15">
        <v>523010.18619464058</v>
      </c>
    </row>
    <row r="16" spans="1:34" x14ac:dyDescent="0.25">
      <c r="A16">
        <v>14</v>
      </c>
      <c r="B16">
        <v>80</v>
      </c>
      <c r="C16" t="s">
        <v>34</v>
      </c>
      <c r="D16">
        <v>2.0173999999999999</v>
      </c>
      <c r="E16">
        <v>49.57</v>
      </c>
      <c r="F16">
        <v>46.41</v>
      </c>
      <c r="G16">
        <v>107.09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518.29</v>
      </c>
      <c r="Q16">
        <v>1189.1099999999999</v>
      </c>
      <c r="R16">
        <v>204.13</v>
      </c>
      <c r="S16">
        <v>152.24</v>
      </c>
      <c r="T16">
        <v>19864.77</v>
      </c>
      <c r="U16">
        <v>0.75</v>
      </c>
      <c r="V16">
        <v>0.86</v>
      </c>
      <c r="W16">
        <v>19.02</v>
      </c>
      <c r="X16">
        <v>1.1499999999999999</v>
      </c>
      <c r="Y16">
        <v>2</v>
      </c>
      <c r="Z16">
        <v>10</v>
      </c>
      <c r="AA16">
        <v>419.21086725979819</v>
      </c>
      <c r="AB16">
        <v>573.58280286305967</v>
      </c>
      <c r="AC16">
        <v>518.84086518632853</v>
      </c>
      <c r="AD16">
        <v>419210.86725979822</v>
      </c>
      <c r="AE16">
        <v>573582.80286305968</v>
      </c>
      <c r="AF16">
        <v>3.044567263678417E-6</v>
      </c>
      <c r="AG16">
        <v>11</v>
      </c>
      <c r="AH16">
        <v>518840.86518632848</v>
      </c>
    </row>
    <row r="17" spans="1:34" x14ac:dyDescent="0.25">
      <c r="A17">
        <v>15</v>
      </c>
      <c r="B17">
        <v>80</v>
      </c>
      <c r="C17" t="s">
        <v>34</v>
      </c>
      <c r="D17">
        <v>2.0236999999999998</v>
      </c>
      <c r="E17">
        <v>49.42</v>
      </c>
      <c r="F17">
        <v>46.32</v>
      </c>
      <c r="G17">
        <v>115.79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22551.279999999999</v>
      </c>
      <c r="P17">
        <v>511.87</v>
      </c>
      <c r="Q17">
        <v>1188.99</v>
      </c>
      <c r="R17">
        <v>201.24</v>
      </c>
      <c r="S17">
        <v>152.24</v>
      </c>
      <c r="T17">
        <v>18427.41</v>
      </c>
      <c r="U17">
        <v>0.76</v>
      </c>
      <c r="V17">
        <v>0.86</v>
      </c>
      <c r="W17">
        <v>19.010000000000002</v>
      </c>
      <c r="X17">
        <v>1.07</v>
      </c>
      <c r="Y17">
        <v>2</v>
      </c>
      <c r="Z17">
        <v>10</v>
      </c>
      <c r="AA17">
        <v>415.24494142443717</v>
      </c>
      <c r="AB17">
        <v>568.1564481708192</v>
      </c>
      <c r="AC17">
        <v>513.93239416997869</v>
      </c>
      <c r="AD17">
        <v>415244.94142443722</v>
      </c>
      <c r="AE17">
        <v>568156.4481708192</v>
      </c>
      <c r="AF17">
        <v>3.0540749338286969E-6</v>
      </c>
      <c r="AG17">
        <v>11</v>
      </c>
      <c r="AH17">
        <v>513932.39416997868</v>
      </c>
    </row>
    <row r="18" spans="1:34" x14ac:dyDescent="0.25">
      <c r="A18">
        <v>16</v>
      </c>
      <c r="B18">
        <v>80</v>
      </c>
      <c r="C18" t="s">
        <v>34</v>
      </c>
      <c r="D18">
        <v>2.0266999999999999</v>
      </c>
      <c r="E18">
        <v>49.34</v>
      </c>
      <c r="F18">
        <v>46.28</v>
      </c>
      <c r="G18">
        <v>120.72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507.25</v>
      </c>
      <c r="Q18">
        <v>1189.02</v>
      </c>
      <c r="R18">
        <v>199.77</v>
      </c>
      <c r="S18">
        <v>152.24</v>
      </c>
      <c r="T18">
        <v>17695.740000000002</v>
      </c>
      <c r="U18">
        <v>0.76</v>
      </c>
      <c r="V18">
        <v>0.86</v>
      </c>
      <c r="W18">
        <v>19.010000000000002</v>
      </c>
      <c r="X18">
        <v>1.02</v>
      </c>
      <c r="Y18">
        <v>2</v>
      </c>
      <c r="Z18">
        <v>10</v>
      </c>
      <c r="AA18">
        <v>412.69979493971852</v>
      </c>
      <c r="AB18">
        <v>564.67406646648874</v>
      </c>
      <c r="AC18">
        <v>510.78236608795618</v>
      </c>
      <c r="AD18">
        <v>412699.7949397185</v>
      </c>
      <c r="AE18">
        <v>564674.06646648876</v>
      </c>
      <c r="AF18">
        <v>3.0586023958050211E-6</v>
      </c>
      <c r="AG18">
        <v>11</v>
      </c>
      <c r="AH18">
        <v>510782.36608795618</v>
      </c>
    </row>
    <row r="19" spans="1:34" x14ac:dyDescent="0.25">
      <c r="A19">
        <v>17</v>
      </c>
      <c r="B19">
        <v>80</v>
      </c>
      <c r="C19" t="s">
        <v>34</v>
      </c>
      <c r="D19">
        <v>2.0331999999999999</v>
      </c>
      <c r="E19">
        <v>49.18</v>
      </c>
      <c r="F19">
        <v>46.18</v>
      </c>
      <c r="G19">
        <v>131.94999999999999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500.31</v>
      </c>
      <c r="Q19">
        <v>1189.1500000000001</v>
      </c>
      <c r="R19">
        <v>196.63</v>
      </c>
      <c r="S19">
        <v>152.24</v>
      </c>
      <c r="T19">
        <v>16138.91</v>
      </c>
      <c r="U19">
        <v>0.77</v>
      </c>
      <c r="V19">
        <v>0.86</v>
      </c>
      <c r="W19">
        <v>19.010000000000002</v>
      </c>
      <c r="X19">
        <v>0.93</v>
      </c>
      <c r="Y19">
        <v>2</v>
      </c>
      <c r="Z19">
        <v>10</v>
      </c>
      <c r="AA19">
        <v>408.49714169504807</v>
      </c>
      <c r="AB19">
        <v>558.92381088915499</v>
      </c>
      <c r="AC19">
        <v>505.58090683238868</v>
      </c>
      <c r="AD19">
        <v>408497.14169504808</v>
      </c>
      <c r="AE19">
        <v>558923.81088915502</v>
      </c>
      <c r="AF19">
        <v>3.0684118967537222E-6</v>
      </c>
      <c r="AG19">
        <v>11</v>
      </c>
      <c r="AH19">
        <v>505580.90683238872</v>
      </c>
    </row>
    <row r="20" spans="1:34" x14ac:dyDescent="0.25">
      <c r="A20">
        <v>18</v>
      </c>
      <c r="B20">
        <v>80</v>
      </c>
      <c r="C20" t="s">
        <v>34</v>
      </c>
      <c r="D20">
        <v>2.0371000000000001</v>
      </c>
      <c r="E20">
        <v>49.09</v>
      </c>
      <c r="F20">
        <v>46.12</v>
      </c>
      <c r="G20">
        <v>138.36000000000001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496.81</v>
      </c>
      <c r="Q20">
        <v>1188.97</v>
      </c>
      <c r="R20">
        <v>194.37</v>
      </c>
      <c r="S20">
        <v>152.24</v>
      </c>
      <c r="T20">
        <v>15012.35</v>
      </c>
      <c r="U20">
        <v>0.78</v>
      </c>
      <c r="V20">
        <v>0.86</v>
      </c>
      <c r="W20">
        <v>19.010000000000002</v>
      </c>
      <c r="X20">
        <v>0.87</v>
      </c>
      <c r="Y20">
        <v>2</v>
      </c>
      <c r="Z20">
        <v>10</v>
      </c>
      <c r="AA20">
        <v>406.27223534757837</v>
      </c>
      <c r="AB20">
        <v>555.87959586860654</v>
      </c>
      <c r="AC20">
        <v>502.82722742081882</v>
      </c>
      <c r="AD20">
        <v>406272.23534757842</v>
      </c>
      <c r="AE20">
        <v>555879.59586860659</v>
      </c>
      <c r="AF20">
        <v>3.0742975973229432E-6</v>
      </c>
      <c r="AG20">
        <v>11</v>
      </c>
      <c r="AH20">
        <v>502827.22742081882</v>
      </c>
    </row>
    <row r="21" spans="1:34" x14ac:dyDescent="0.25">
      <c r="A21">
        <v>19</v>
      </c>
      <c r="B21">
        <v>80</v>
      </c>
      <c r="C21" t="s">
        <v>34</v>
      </c>
      <c r="D21">
        <v>2.0409000000000002</v>
      </c>
      <c r="E21">
        <v>49</v>
      </c>
      <c r="F21">
        <v>46.06</v>
      </c>
      <c r="G21">
        <v>145.46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490.91</v>
      </c>
      <c r="Q21">
        <v>1188.94</v>
      </c>
      <c r="R21">
        <v>192.78</v>
      </c>
      <c r="S21">
        <v>152.24</v>
      </c>
      <c r="T21">
        <v>14221.01</v>
      </c>
      <c r="U21">
        <v>0.79</v>
      </c>
      <c r="V21">
        <v>0.86</v>
      </c>
      <c r="W21">
        <v>19</v>
      </c>
      <c r="X21">
        <v>0.81</v>
      </c>
      <c r="Y21">
        <v>2</v>
      </c>
      <c r="Z21">
        <v>10</v>
      </c>
      <c r="AA21">
        <v>403.04705845617252</v>
      </c>
      <c r="AB21">
        <v>551.4667665610225</v>
      </c>
      <c r="AC21">
        <v>498.83555234890571</v>
      </c>
      <c r="AD21">
        <v>403047.05845617253</v>
      </c>
      <c r="AE21">
        <v>551466.76656102249</v>
      </c>
      <c r="AF21">
        <v>3.0800323824929529E-6</v>
      </c>
      <c r="AG21">
        <v>11</v>
      </c>
      <c r="AH21">
        <v>498835.55234890571</v>
      </c>
    </row>
    <row r="22" spans="1:34" x14ac:dyDescent="0.25">
      <c r="A22">
        <v>20</v>
      </c>
      <c r="B22">
        <v>80</v>
      </c>
      <c r="C22" t="s">
        <v>34</v>
      </c>
      <c r="D22">
        <v>2.0442</v>
      </c>
      <c r="E22">
        <v>48.92</v>
      </c>
      <c r="F22">
        <v>46.01</v>
      </c>
      <c r="G22">
        <v>153.38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484.39</v>
      </c>
      <c r="Q22">
        <v>1188.9000000000001</v>
      </c>
      <c r="R22">
        <v>190.88</v>
      </c>
      <c r="S22">
        <v>152.24</v>
      </c>
      <c r="T22">
        <v>13278.29</v>
      </c>
      <c r="U22">
        <v>0.8</v>
      </c>
      <c r="V22">
        <v>0.86</v>
      </c>
      <c r="W22">
        <v>19</v>
      </c>
      <c r="X22">
        <v>0.76</v>
      </c>
      <c r="Y22">
        <v>2</v>
      </c>
      <c r="Z22">
        <v>10</v>
      </c>
      <c r="AA22">
        <v>399.66572370631923</v>
      </c>
      <c r="AB22">
        <v>546.84027518231221</v>
      </c>
      <c r="AC22">
        <v>494.65060681405811</v>
      </c>
      <c r="AD22">
        <v>399665.72370631917</v>
      </c>
      <c r="AE22">
        <v>546840.27518231224</v>
      </c>
      <c r="AF22">
        <v>3.0850125906669091E-6</v>
      </c>
      <c r="AG22">
        <v>11</v>
      </c>
      <c r="AH22">
        <v>494650.60681405809</v>
      </c>
    </row>
    <row r="23" spans="1:34" x14ac:dyDescent="0.25">
      <c r="A23">
        <v>21</v>
      </c>
      <c r="B23">
        <v>80</v>
      </c>
      <c r="C23" t="s">
        <v>34</v>
      </c>
      <c r="D23">
        <v>2.0468999999999999</v>
      </c>
      <c r="E23">
        <v>48.85</v>
      </c>
      <c r="F23">
        <v>45.98</v>
      </c>
      <c r="G23">
        <v>162.29</v>
      </c>
      <c r="H23">
        <v>2.0499999999999998</v>
      </c>
      <c r="I23">
        <v>17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23669.200000000001</v>
      </c>
      <c r="P23">
        <v>479.04</v>
      </c>
      <c r="Q23">
        <v>1188.93</v>
      </c>
      <c r="R23">
        <v>189.58</v>
      </c>
      <c r="S23">
        <v>152.24</v>
      </c>
      <c r="T23">
        <v>12632.82</v>
      </c>
      <c r="U23">
        <v>0.8</v>
      </c>
      <c r="V23">
        <v>0.86</v>
      </c>
      <c r="W23">
        <v>19.010000000000002</v>
      </c>
      <c r="X23">
        <v>0.73</v>
      </c>
      <c r="Y23">
        <v>2</v>
      </c>
      <c r="Z23">
        <v>10</v>
      </c>
      <c r="AA23">
        <v>396.92400133158162</v>
      </c>
      <c r="AB23">
        <v>543.08892967294162</v>
      </c>
      <c r="AC23">
        <v>491.2572844550553</v>
      </c>
      <c r="AD23">
        <v>396924.00133158162</v>
      </c>
      <c r="AE23">
        <v>543088.92967294157</v>
      </c>
      <c r="AF23">
        <v>3.0890873064456E-6</v>
      </c>
      <c r="AG23">
        <v>11</v>
      </c>
      <c r="AH23">
        <v>491257.28445505531</v>
      </c>
    </row>
    <row r="24" spans="1:34" x14ac:dyDescent="0.25">
      <c r="A24">
        <v>22</v>
      </c>
      <c r="B24">
        <v>80</v>
      </c>
      <c r="C24" t="s">
        <v>34</v>
      </c>
      <c r="D24">
        <v>2.0466000000000002</v>
      </c>
      <c r="E24">
        <v>48.86</v>
      </c>
      <c r="F24">
        <v>45.99</v>
      </c>
      <c r="G24">
        <v>162.31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5</v>
      </c>
      <c r="N24">
        <v>38.270000000000003</v>
      </c>
      <c r="O24">
        <v>23857.96</v>
      </c>
      <c r="P24">
        <v>475.23</v>
      </c>
      <c r="Q24">
        <v>1189.04</v>
      </c>
      <c r="R24">
        <v>189.65</v>
      </c>
      <c r="S24">
        <v>152.24</v>
      </c>
      <c r="T24">
        <v>12665.61</v>
      </c>
      <c r="U24">
        <v>0.8</v>
      </c>
      <c r="V24">
        <v>0.86</v>
      </c>
      <c r="W24">
        <v>19.010000000000002</v>
      </c>
      <c r="X24">
        <v>0.74</v>
      </c>
      <c r="Y24">
        <v>2</v>
      </c>
      <c r="Z24">
        <v>10</v>
      </c>
      <c r="AA24">
        <v>395.36867029477162</v>
      </c>
      <c r="AB24">
        <v>540.96085713201546</v>
      </c>
      <c r="AC24">
        <v>489.33231217066663</v>
      </c>
      <c r="AD24">
        <v>395368.67029477161</v>
      </c>
      <c r="AE24">
        <v>540960.85713201552</v>
      </c>
      <c r="AF24">
        <v>3.088634560247968E-6</v>
      </c>
      <c r="AG24">
        <v>11</v>
      </c>
      <c r="AH24">
        <v>489332.31217066658</v>
      </c>
    </row>
    <row r="25" spans="1:34" x14ac:dyDescent="0.25">
      <c r="A25">
        <v>23</v>
      </c>
      <c r="B25">
        <v>80</v>
      </c>
      <c r="C25" t="s">
        <v>34</v>
      </c>
      <c r="D25">
        <v>2.0497000000000001</v>
      </c>
      <c r="E25">
        <v>48.79</v>
      </c>
      <c r="F25">
        <v>45.95</v>
      </c>
      <c r="G25">
        <v>172.3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0</v>
      </c>
      <c r="N25">
        <v>38.799999999999997</v>
      </c>
      <c r="O25">
        <v>24047.45</v>
      </c>
      <c r="P25">
        <v>476.72</v>
      </c>
      <c r="Q25">
        <v>1189.02</v>
      </c>
      <c r="R25">
        <v>188.03</v>
      </c>
      <c r="S25">
        <v>152.24</v>
      </c>
      <c r="T25">
        <v>11861.45</v>
      </c>
      <c r="U25">
        <v>0.81</v>
      </c>
      <c r="V25">
        <v>0.87</v>
      </c>
      <c r="W25">
        <v>19.02</v>
      </c>
      <c r="X25">
        <v>0.7</v>
      </c>
      <c r="Y25">
        <v>2</v>
      </c>
      <c r="Z25">
        <v>10</v>
      </c>
      <c r="AA25">
        <v>395.46205046096998</v>
      </c>
      <c r="AB25">
        <v>541.0886239950504</v>
      </c>
      <c r="AC25">
        <v>489.44788514361539</v>
      </c>
      <c r="AD25">
        <v>395462.05046096997</v>
      </c>
      <c r="AE25">
        <v>541088.62399505044</v>
      </c>
      <c r="AF25">
        <v>3.0933129376235021E-6</v>
      </c>
      <c r="AG25">
        <v>11</v>
      </c>
      <c r="AH25">
        <v>489447.88514361542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1.4233</v>
      </c>
      <c r="E2">
        <v>70.260000000000005</v>
      </c>
      <c r="F2">
        <v>62.22</v>
      </c>
      <c r="G2">
        <v>10.46</v>
      </c>
      <c r="H2">
        <v>0.22</v>
      </c>
      <c r="I2">
        <v>357</v>
      </c>
      <c r="J2">
        <v>80.84</v>
      </c>
      <c r="K2">
        <v>35.1</v>
      </c>
      <c r="L2">
        <v>1</v>
      </c>
      <c r="M2">
        <v>355</v>
      </c>
      <c r="N2">
        <v>9.74</v>
      </c>
      <c r="O2">
        <v>10204.209999999999</v>
      </c>
      <c r="P2">
        <v>489.68</v>
      </c>
      <c r="Q2">
        <v>1191.6199999999999</v>
      </c>
      <c r="R2">
        <v>739.42</v>
      </c>
      <c r="S2">
        <v>152.24</v>
      </c>
      <c r="T2">
        <v>285851.07</v>
      </c>
      <c r="U2">
        <v>0.21</v>
      </c>
      <c r="V2">
        <v>0.64</v>
      </c>
      <c r="W2">
        <v>19.559999999999999</v>
      </c>
      <c r="X2">
        <v>16.920000000000002</v>
      </c>
      <c r="Y2">
        <v>2</v>
      </c>
      <c r="Z2">
        <v>10</v>
      </c>
      <c r="AA2">
        <v>555.67245737673318</v>
      </c>
      <c r="AB2">
        <v>760.29557072151715</v>
      </c>
      <c r="AC2">
        <v>687.73402853339041</v>
      </c>
      <c r="AD2">
        <v>555672.45737673319</v>
      </c>
      <c r="AE2">
        <v>760295.5707215172</v>
      </c>
      <c r="AF2">
        <v>2.3968315141714291E-6</v>
      </c>
      <c r="AG2">
        <v>15</v>
      </c>
      <c r="AH2">
        <v>687734.02853339037</v>
      </c>
    </row>
    <row r="3" spans="1:34" x14ac:dyDescent="0.25">
      <c r="A3">
        <v>1</v>
      </c>
      <c r="B3">
        <v>35</v>
      </c>
      <c r="C3" t="s">
        <v>34</v>
      </c>
      <c r="D3">
        <v>1.7749999999999999</v>
      </c>
      <c r="E3">
        <v>56.34</v>
      </c>
      <c r="F3">
        <v>51.95</v>
      </c>
      <c r="G3">
        <v>21.5</v>
      </c>
      <c r="H3">
        <v>0.43</v>
      </c>
      <c r="I3">
        <v>145</v>
      </c>
      <c r="J3">
        <v>82.04</v>
      </c>
      <c r="K3">
        <v>35.1</v>
      </c>
      <c r="L3">
        <v>2</v>
      </c>
      <c r="M3">
        <v>143</v>
      </c>
      <c r="N3">
        <v>9.94</v>
      </c>
      <c r="O3">
        <v>10352.530000000001</v>
      </c>
      <c r="P3">
        <v>399.18</v>
      </c>
      <c r="Q3">
        <v>1189.97</v>
      </c>
      <c r="R3">
        <v>391.26</v>
      </c>
      <c r="S3">
        <v>152.24</v>
      </c>
      <c r="T3">
        <v>112833.33</v>
      </c>
      <c r="U3">
        <v>0.39</v>
      </c>
      <c r="V3">
        <v>0.77</v>
      </c>
      <c r="W3">
        <v>19.21</v>
      </c>
      <c r="X3">
        <v>6.68</v>
      </c>
      <c r="Y3">
        <v>2</v>
      </c>
      <c r="Z3">
        <v>10</v>
      </c>
      <c r="AA3">
        <v>383.13384762167112</v>
      </c>
      <c r="AB3">
        <v>524.22063298839771</v>
      </c>
      <c r="AC3">
        <v>474.18975152426373</v>
      </c>
      <c r="AD3">
        <v>383133.84762167098</v>
      </c>
      <c r="AE3">
        <v>524220.63298839767</v>
      </c>
      <c r="AF3">
        <v>2.9890929091929218E-6</v>
      </c>
      <c r="AG3">
        <v>12</v>
      </c>
      <c r="AH3">
        <v>474189.75152426359</v>
      </c>
    </row>
    <row r="4" spans="1:34" x14ac:dyDescent="0.25">
      <c r="A4">
        <v>2</v>
      </c>
      <c r="B4">
        <v>35</v>
      </c>
      <c r="C4" t="s">
        <v>34</v>
      </c>
      <c r="D4">
        <v>1.8936999999999999</v>
      </c>
      <c r="E4">
        <v>52.81</v>
      </c>
      <c r="F4">
        <v>49.37</v>
      </c>
      <c r="G4">
        <v>32.909999999999997</v>
      </c>
      <c r="H4">
        <v>0.63</v>
      </c>
      <c r="I4">
        <v>90</v>
      </c>
      <c r="J4">
        <v>83.25</v>
      </c>
      <c r="K4">
        <v>35.1</v>
      </c>
      <c r="L4">
        <v>3</v>
      </c>
      <c r="M4">
        <v>88</v>
      </c>
      <c r="N4">
        <v>10.15</v>
      </c>
      <c r="O4">
        <v>10501.19</v>
      </c>
      <c r="P4">
        <v>368.76</v>
      </c>
      <c r="Q4">
        <v>1189.6099999999999</v>
      </c>
      <c r="R4">
        <v>303.74</v>
      </c>
      <c r="S4">
        <v>152.24</v>
      </c>
      <c r="T4">
        <v>69349.960000000006</v>
      </c>
      <c r="U4">
        <v>0.5</v>
      </c>
      <c r="V4">
        <v>0.81</v>
      </c>
      <c r="W4">
        <v>19.13</v>
      </c>
      <c r="X4">
        <v>4.0999999999999996</v>
      </c>
      <c r="Y4">
        <v>2</v>
      </c>
      <c r="Z4">
        <v>10</v>
      </c>
      <c r="AA4">
        <v>346.86430403681038</v>
      </c>
      <c r="AB4">
        <v>474.59504335625769</v>
      </c>
      <c r="AC4">
        <v>429.30035851666253</v>
      </c>
      <c r="AD4">
        <v>346864.30403681041</v>
      </c>
      <c r="AE4">
        <v>474595.04335625772</v>
      </c>
      <c r="AF4">
        <v>3.1889832350076832E-6</v>
      </c>
      <c r="AG4">
        <v>12</v>
      </c>
      <c r="AH4">
        <v>429300.3585166625</v>
      </c>
    </row>
    <row r="5" spans="1:34" x14ac:dyDescent="0.25">
      <c r="A5">
        <v>3</v>
      </c>
      <c r="B5">
        <v>35</v>
      </c>
      <c r="C5" t="s">
        <v>34</v>
      </c>
      <c r="D5">
        <v>1.9553</v>
      </c>
      <c r="E5">
        <v>51.14</v>
      </c>
      <c r="F5">
        <v>48.15</v>
      </c>
      <c r="G5">
        <v>45.14</v>
      </c>
      <c r="H5">
        <v>0.83</v>
      </c>
      <c r="I5">
        <v>64</v>
      </c>
      <c r="J5">
        <v>84.46</v>
      </c>
      <c r="K5">
        <v>35.1</v>
      </c>
      <c r="L5">
        <v>4</v>
      </c>
      <c r="M5">
        <v>62</v>
      </c>
      <c r="N5">
        <v>10.36</v>
      </c>
      <c r="O5">
        <v>10650.22</v>
      </c>
      <c r="P5">
        <v>348.38</v>
      </c>
      <c r="Q5">
        <v>1189.27</v>
      </c>
      <c r="R5">
        <v>262.92</v>
      </c>
      <c r="S5">
        <v>152.24</v>
      </c>
      <c r="T5">
        <v>49067.64</v>
      </c>
      <c r="U5">
        <v>0.57999999999999996</v>
      </c>
      <c r="V5">
        <v>0.83</v>
      </c>
      <c r="W5">
        <v>19.079999999999998</v>
      </c>
      <c r="X5">
        <v>2.89</v>
      </c>
      <c r="Y5">
        <v>2</v>
      </c>
      <c r="Z5">
        <v>10</v>
      </c>
      <c r="AA5">
        <v>320.07010574603441</v>
      </c>
      <c r="AB5">
        <v>437.93403917821621</v>
      </c>
      <c r="AC5">
        <v>396.13822912333069</v>
      </c>
      <c r="AD5">
        <v>320070.10574603442</v>
      </c>
      <c r="AE5">
        <v>437934.03917821607</v>
      </c>
      <c r="AF5">
        <v>3.2927173889267161E-6</v>
      </c>
      <c r="AG5">
        <v>11</v>
      </c>
      <c r="AH5">
        <v>396138.22912333068</v>
      </c>
    </row>
    <row r="6" spans="1:34" x14ac:dyDescent="0.25">
      <c r="A6">
        <v>4</v>
      </c>
      <c r="B6">
        <v>35</v>
      </c>
      <c r="C6" t="s">
        <v>34</v>
      </c>
      <c r="D6">
        <v>1.9917</v>
      </c>
      <c r="E6">
        <v>50.21</v>
      </c>
      <c r="F6">
        <v>47.47</v>
      </c>
      <c r="G6">
        <v>58.13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331.99</v>
      </c>
      <c r="Q6">
        <v>1189.1500000000001</v>
      </c>
      <c r="R6">
        <v>240.19</v>
      </c>
      <c r="S6">
        <v>152.24</v>
      </c>
      <c r="T6">
        <v>37775.480000000003</v>
      </c>
      <c r="U6">
        <v>0.63</v>
      </c>
      <c r="V6">
        <v>0.84</v>
      </c>
      <c r="W6">
        <v>19.05</v>
      </c>
      <c r="X6">
        <v>2.2200000000000002</v>
      </c>
      <c r="Y6">
        <v>2</v>
      </c>
      <c r="Z6">
        <v>10</v>
      </c>
      <c r="AA6">
        <v>307.59179214116369</v>
      </c>
      <c r="AB6">
        <v>420.86065999968849</v>
      </c>
      <c r="AC6">
        <v>380.69430929096359</v>
      </c>
      <c r="AD6">
        <v>307591.79214116372</v>
      </c>
      <c r="AE6">
        <v>420860.65999968851</v>
      </c>
      <c r="AF6">
        <v>3.3540148435152359E-6</v>
      </c>
      <c r="AG6">
        <v>11</v>
      </c>
      <c r="AH6">
        <v>380694.30929096357</v>
      </c>
    </row>
    <row r="7" spans="1:34" x14ac:dyDescent="0.25">
      <c r="A7">
        <v>5</v>
      </c>
      <c r="B7">
        <v>35</v>
      </c>
      <c r="C7" t="s">
        <v>34</v>
      </c>
      <c r="D7">
        <v>2.0183</v>
      </c>
      <c r="E7">
        <v>49.55</v>
      </c>
      <c r="F7">
        <v>46.98</v>
      </c>
      <c r="G7">
        <v>72.28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33</v>
      </c>
      <c r="N7">
        <v>10.78</v>
      </c>
      <c r="O7">
        <v>10949.33</v>
      </c>
      <c r="P7">
        <v>315.17</v>
      </c>
      <c r="Q7">
        <v>1189.06</v>
      </c>
      <c r="R7">
        <v>223.62</v>
      </c>
      <c r="S7">
        <v>152.24</v>
      </c>
      <c r="T7">
        <v>29541.08</v>
      </c>
      <c r="U7">
        <v>0.68</v>
      </c>
      <c r="V7">
        <v>0.85</v>
      </c>
      <c r="W7">
        <v>19.04</v>
      </c>
      <c r="X7">
        <v>1.73</v>
      </c>
      <c r="Y7">
        <v>2</v>
      </c>
      <c r="Z7">
        <v>10</v>
      </c>
      <c r="AA7">
        <v>296.67921750299831</v>
      </c>
      <c r="AB7">
        <v>405.92959395093499</v>
      </c>
      <c r="AC7">
        <v>367.1882432300203</v>
      </c>
      <c r="AD7">
        <v>296679.21750299819</v>
      </c>
      <c r="AE7">
        <v>405929.59395093512</v>
      </c>
      <c r="AF7">
        <v>3.3988091372529998E-6</v>
      </c>
      <c r="AG7">
        <v>11</v>
      </c>
      <c r="AH7">
        <v>367188.24323002028</v>
      </c>
    </row>
    <row r="8" spans="1:34" x14ac:dyDescent="0.25">
      <c r="A8">
        <v>6</v>
      </c>
      <c r="B8">
        <v>35</v>
      </c>
      <c r="C8" t="s">
        <v>34</v>
      </c>
      <c r="D8">
        <v>2.0244</v>
      </c>
      <c r="E8">
        <v>49.4</v>
      </c>
      <c r="F8">
        <v>46.89</v>
      </c>
      <c r="G8">
        <v>78.14</v>
      </c>
      <c r="H8">
        <v>1.39</v>
      </c>
      <c r="I8">
        <v>36</v>
      </c>
      <c r="J8">
        <v>88.1</v>
      </c>
      <c r="K8">
        <v>35.1</v>
      </c>
      <c r="L8">
        <v>7</v>
      </c>
      <c r="M8">
        <v>2</v>
      </c>
      <c r="N8">
        <v>11</v>
      </c>
      <c r="O8">
        <v>11099.43</v>
      </c>
      <c r="P8">
        <v>311.23</v>
      </c>
      <c r="Q8">
        <v>1189.44</v>
      </c>
      <c r="R8">
        <v>219.08</v>
      </c>
      <c r="S8">
        <v>152.24</v>
      </c>
      <c r="T8">
        <v>27286.99</v>
      </c>
      <c r="U8">
        <v>0.69</v>
      </c>
      <c r="V8">
        <v>0.85</v>
      </c>
      <c r="W8">
        <v>19.07</v>
      </c>
      <c r="X8">
        <v>1.63</v>
      </c>
      <c r="Y8">
        <v>2</v>
      </c>
      <c r="Z8">
        <v>10</v>
      </c>
      <c r="AA8">
        <v>294.21611944247161</v>
      </c>
      <c r="AB8">
        <v>402.55947452030512</v>
      </c>
      <c r="AC8">
        <v>364.13976326785729</v>
      </c>
      <c r="AD8">
        <v>294216.11944247148</v>
      </c>
      <c r="AE8">
        <v>402559.47452030511</v>
      </c>
      <c r="AF8">
        <v>3.409081512884592E-6</v>
      </c>
      <c r="AG8">
        <v>11</v>
      </c>
      <c r="AH8">
        <v>364139.76326785737</v>
      </c>
    </row>
    <row r="9" spans="1:34" x14ac:dyDescent="0.25">
      <c r="A9">
        <v>7</v>
      </c>
      <c r="B9">
        <v>35</v>
      </c>
      <c r="C9" t="s">
        <v>34</v>
      </c>
      <c r="D9">
        <v>2.0276999999999998</v>
      </c>
      <c r="E9">
        <v>49.32</v>
      </c>
      <c r="F9">
        <v>46.82</v>
      </c>
      <c r="G9">
        <v>80.27</v>
      </c>
      <c r="H9">
        <v>1.57</v>
      </c>
      <c r="I9">
        <v>35</v>
      </c>
      <c r="J9">
        <v>89.32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314.18</v>
      </c>
      <c r="Q9">
        <v>1189.17</v>
      </c>
      <c r="R9">
        <v>216.65</v>
      </c>
      <c r="S9">
        <v>152.24</v>
      </c>
      <c r="T9">
        <v>26076.28</v>
      </c>
      <c r="U9">
        <v>0.7</v>
      </c>
      <c r="V9">
        <v>0.85</v>
      </c>
      <c r="W9">
        <v>19.079999999999998</v>
      </c>
      <c r="X9">
        <v>1.57</v>
      </c>
      <c r="Y9">
        <v>2</v>
      </c>
      <c r="Z9">
        <v>10</v>
      </c>
      <c r="AA9">
        <v>295.03893014335188</v>
      </c>
      <c r="AB9">
        <v>403.68528042109591</v>
      </c>
      <c r="AC9">
        <v>365.15812383355512</v>
      </c>
      <c r="AD9">
        <v>295038.93014335202</v>
      </c>
      <c r="AE9">
        <v>403685.28042109578</v>
      </c>
      <c r="AF9">
        <v>3.414638699701684E-6</v>
      </c>
      <c r="AG9">
        <v>11</v>
      </c>
      <c r="AH9">
        <v>365158.12383355509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1.2354000000000001</v>
      </c>
      <c r="E2">
        <v>80.95</v>
      </c>
      <c r="F2">
        <v>68.290000000000006</v>
      </c>
      <c r="G2">
        <v>8.57</v>
      </c>
      <c r="H2">
        <v>0.16</v>
      </c>
      <c r="I2">
        <v>478</v>
      </c>
      <c r="J2">
        <v>107.41</v>
      </c>
      <c r="K2">
        <v>41.65</v>
      </c>
      <c r="L2">
        <v>1</v>
      </c>
      <c r="M2">
        <v>476</v>
      </c>
      <c r="N2">
        <v>14.77</v>
      </c>
      <c r="O2">
        <v>13481.73</v>
      </c>
      <c r="P2">
        <v>654.66</v>
      </c>
      <c r="Q2">
        <v>1193.1099999999999</v>
      </c>
      <c r="R2">
        <v>945.07</v>
      </c>
      <c r="S2">
        <v>152.24</v>
      </c>
      <c r="T2">
        <v>388072.73</v>
      </c>
      <c r="U2">
        <v>0.16</v>
      </c>
      <c r="V2">
        <v>0.57999999999999996</v>
      </c>
      <c r="W2">
        <v>19.75</v>
      </c>
      <c r="X2">
        <v>22.97</v>
      </c>
      <c r="Y2">
        <v>2</v>
      </c>
      <c r="Z2">
        <v>10</v>
      </c>
      <c r="AA2">
        <v>800.51538084111917</v>
      </c>
      <c r="AB2">
        <v>1095.300460312927</v>
      </c>
      <c r="AC2">
        <v>990.76652164451161</v>
      </c>
      <c r="AD2">
        <v>800515.38084111921</v>
      </c>
      <c r="AE2">
        <v>1095300.4603129269</v>
      </c>
      <c r="AF2">
        <v>1.9902609532939602E-6</v>
      </c>
      <c r="AG2">
        <v>17</v>
      </c>
      <c r="AH2">
        <v>990766.52164451161</v>
      </c>
    </row>
    <row r="3" spans="1:34" x14ac:dyDescent="0.25">
      <c r="A3">
        <v>1</v>
      </c>
      <c r="B3">
        <v>50</v>
      </c>
      <c r="C3" t="s">
        <v>34</v>
      </c>
      <c r="D3">
        <v>1.6637</v>
      </c>
      <c r="E3">
        <v>60.11</v>
      </c>
      <c r="F3">
        <v>53.94</v>
      </c>
      <c r="G3">
        <v>17.399999999999999</v>
      </c>
      <c r="H3">
        <v>0.32</v>
      </c>
      <c r="I3">
        <v>186</v>
      </c>
      <c r="J3">
        <v>108.68</v>
      </c>
      <c r="K3">
        <v>41.65</v>
      </c>
      <c r="L3">
        <v>2</v>
      </c>
      <c r="M3">
        <v>184</v>
      </c>
      <c r="N3">
        <v>15.03</v>
      </c>
      <c r="O3">
        <v>13638.32</v>
      </c>
      <c r="P3">
        <v>511.13</v>
      </c>
      <c r="Q3">
        <v>1190.98</v>
      </c>
      <c r="R3">
        <v>457.82</v>
      </c>
      <c r="S3">
        <v>152.24</v>
      </c>
      <c r="T3">
        <v>145908.44</v>
      </c>
      <c r="U3">
        <v>0.33</v>
      </c>
      <c r="V3">
        <v>0.74</v>
      </c>
      <c r="W3">
        <v>19.3</v>
      </c>
      <c r="X3">
        <v>8.66</v>
      </c>
      <c r="Y3">
        <v>2</v>
      </c>
      <c r="Z3">
        <v>10</v>
      </c>
      <c r="AA3">
        <v>491.56094915669638</v>
      </c>
      <c r="AB3">
        <v>672.57537677473886</v>
      </c>
      <c r="AC3">
        <v>608.38572678082699</v>
      </c>
      <c r="AD3">
        <v>491560.94915669638</v>
      </c>
      <c r="AE3">
        <v>672575.37677473889</v>
      </c>
      <c r="AF3">
        <v>2.680263192484346E-6</v>
      </c>
      <c r="AG3">
        <v>13</v>
      </c>
      <c r="AH3">
        <v>608385.72678082704</v>
      </c>
    </row>
    <row r="4" spans="1:34" x14ac:dyDescent="0.25">
      <c r="A4">
        <v>2</v>
      </c>
      <c r="B4">
        <v>50</v>
      </c>
      <c r="C4" t="s">
        <v>34</v>
      </c>
      <c r="D4">
        <v>1.8158000000000001</v>
      </c>
      <c r="E4">
        <v>55.07</v>
      </c>
      <c r="F4">
        <v>50.5</v>
      </c>
      <c r="G4">
        <v>26.58</v>
      </c>
      <c r="H4">
        <v>0.48</v>
      </c>
      <c r="I4">
        <v>114</v>
      </c>
      <c r="J4">
        <v>109.96</v>
      </c>
      <c r="K4">
        <v>41.65</v>
      </c>
      <c r="L4">
        <v>3</v>
      </c>
      <c r="M4">
        <v>112</v>
      </c>
      <c r="N4">
        <v>15.31</v>
      </c>
      <c r="O4">
        <v>13795.21</v>
      </c>
      <c r="P4">
        <v>471.22</v>
      </c>
      <c r="Q4">
        <v>1189.73</v>
      </c>
      <c r="R4">
        <v>342.07</v>
      </c>
      <c r="S4">
        <v>152.24</v>
      </c>
      <c r="T4">
        <v>88390.99</v>
      </c>
      <c r="U4">
        <v>0.45</v>
      </c>
      <c r="V4">
        <v>0.79</v>
      </c>
      <c r="W4">
        <v>19.170000000000002</v>
      </c>
      <c r="X4">
        <v>5.24</v>
      </c>
      <c r="Y4">
        <v>2</v>
      </c>
      <c r="Z4">
        <v>10</v>
      </c>
      <c r="AA4">
        <v>425.24256771709202</v>
      </c>
      <c r="AB4">
        <v>581.83564152857286</v>
      </c>
      <c r="AC4">
        <v>526.30606451253675</v>
      </c>
      <c r="AD4">
        <v>425242.567717092</v>
      </c>
      <c r="AE4">
        <v>581835.64152857289</v>
      </c>
      <c r="AF4">
        <v>2.925300177263375E-6</v>
      </c>
      <c r="AG4">
        <v>12</v>
      </c>
      <c r="AH4">
        <v>526306.06451253674</v>
      </c>
    </row>
    <row r="5" spans="1:34" x14ac:dyDescent="0.25">
      <c r="A5">
        <v>3</v>
      </c>
      <c r="B5">
        <v>50</v>
      </c>
      <c r="C5" t="s">
        <v>34</v>
      </c>
      <c r="D5">
        <v>1.8912</v>
      </c>
      <c r="E5">
        <v>52.88</v>
      </c>
      <c r="F5">
        <v>49.02</v>
      </c>
      <c r="G5">
        <v>35.869999999999997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80</v>
      </c>
      <c r="N5">
        <v>15.58</v>
      </c>
      <c r="O5">
        <v>13952.52</v>
      </c>
      <c r="P5">
        <v>449.98</v>
      </c>
      <c r="Q5">
        <v>1189.17</v>
      </c>
      <c r="R5">
        <v>292.26</v>
      </c>
      <c r="S5">
        <v>152.24</v>
      </c>
      <c r="T5">
        <v>63649.69</v>
      </c>
      <c r="U5">
        <v>0.52</v>
      </c>
      <c r="V5">
        <v>0.81</v>
      </c>
      <c r="W5">
        <v>19.11</v>
      </c>
      <c r="X5">
        <v>3.76</v>
      </c>
      <c r="Y5">
        <v>2</v>
      </c>
      <c r="Z5">
        <v>10</v>
      </c>
      <c r="AA5">
        <v>399.61732216868671</v>
      </c>
      <c r="AB5">
        <v>546.77405006319816</v>
      </c>
      <c r="AC5">
        <v>494.59070212736481</v>
      </c>
      <c r="AD5">
        <v>399617.32216868672</v>
      </c>
      <c r="AE5">
        <v>546774.0500631982</v>
      </c>
      <c r="AF5">
        <v>3.0467715030512691E-6</v>
      </c>
      <c r="AG5">
        <v>12</v>
      </c>
      <c r="AH5">
        <v>494590.70212736481</v>
      </c>
    </row>
    <row r="6" spans="1:34" x14ac:dyDescent="0.25">
      <c r="A6">
        <v>4</v>
      </c>
      <c r="B6">
        <v>50</v>
      </c>
      <c r="C6" t="s">
        <v>34</v>
      </c>
      <c r="D6">
        <v>1.9378</v>
      </c>
      <c r="E6">
        <v>51.61</v>
      </c>
      <c r="F6">
        <v>48.15</v>
      </c>
      <c r="G6">
        <v>45.14</v>
      </c>
      <c r="H6">
        <v>0.78</v>
      </c>
      <c r="I6">
        <v>64</v>
      </c>
      <c r="J6">
        <v>112.51</v>
      </c>
      <c r="K6">
        <v>41.65</v>
      </c>
      <c r="L6">
        <v>5</v>
      </c>
      <c r="M6">
        <v>62</v>
      </c>
      <c r="N6">
        <v>15.86</v>
      </c>
      <c r="O6">
        <v>14110.24</v>
      </c>
      <c r="P6">
        <v>434.32</v>
      </c>
      <c r="Q6">
        <v>1189.46</v>
      </c>
      <c r="R6">
        <v>262.87</v>
      </c>
      <c r="S6">
        <v>152.24</v>
      </c>
      <c r="T6">
        <v>49042.39</v>
      </c>
      <c r="U6">
        <v>0.57999999999999996</v>
      </c>
      <c r="V6">
        <v>0.83</v>
      </c>
      <c r="W6">
        <v>19.079999999999998</v>
      </c>
      <c r="X6">
        <v>2.89</v>
      </c>
      <c r="Y6">
        <v>2</v>
      </c>
      <c r="Z6">
        <v>10</v>
      </c>
      <c r="AA6">
        <v>375.61570479949199</v>
      </c>
      <c r="AB6">
        <v>513.93397830203946</v>
      </c>
      <c r="AC6">
        <v>464.88484072376082</v>
      </c>
      <c r="AD6">
        <v>375615.70479949203</v>
      </c>
      <c r="AE6">
        <v>513933.97830203938</v>
      </c>
      <c r="AF6">
        <v>3.1218452932597022E-6</v>
      </c>
      <c r="AG6">
        <v>11</v>
      </c>
      <c r="AH6">
        <v>464884.84072376078</v>
      </c>
    </row>
    <row r="7" spans="1:34" x14ac:dyDescent="0.25">
      <c r="A7">
        <v>5</v>
      </c>
      <c r="B7">
        <v>50</v>
      </c>
      <c r="C7" t="s">
        <v>34</v>
      </c>
      <c r="D7">
        <v>1.9683999999999999</v>
      </c>
      <c r="E7">
        <v>50.8</v>
      </c>
      <c r="F7">
        <v>47.61</v>
      </c>
      <c r="G7">
        <v>54.93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421.46</v>
      </c>
      <c r="Q7">
        <v>1189.0999999999999</v>
      </c>
      <c r="R7">
        <v>244.73</v>
      </c>
      <c r="S7">
        <v>152.24</v>
      </c>
      <c r="T7">
        <v>40034.26</v>
      </c>
      <c r="U7">
        <v>0.62</v>
      </c>
      <c r="V7">
        <v>0.84</v>
      </c>
      <c r="W7">
        <v>19.059999999999999</v>
      </c>
      <c r="X7">
        <v>2.36</v>
      </c>
      <c r="Y7">
        <v>2</v>
      </c>
      <c r="Z7">
        <v>10</v>
      </c>
      <c r="AA7">
        <v>364.50519130284857</v>
      </c>
      <c r="AB7">
        <v>498.73208357467041</v>
      </c>
      <c r="AC7">
        <v>451.13379349317859</v>
      </c>
      <c r="AD7">
        <v>364505.19130284857</v>
      </c>
      <c r="AE7">
        <v>498732.08357467043</v>
      </c>
      <c r="AF7">
        <v>3.1711426748128789E-6</v>
      </c>
      <c r="AG7">
        <v>11</v>
      </c>
      <c r="AH7">
        <v>451133.79349317861</v>
      </c>
    </row>
    <row r="8" spans="1:34" x14ac:dyDescent="0.25">
      <c r="A8">
        <v>6</v>
      </c>
      <c r="B8">
        <v>50</v>
      </c>
      <c r="C8" t="s">
        <v>34</v>
      </c>
      <c r="D8">
        <v>1.9928999999999999</v>
      </c>
      <c r="E8">
        <v>50.18</v>
      </c>
      <c r="F8">
        <v>47.19</v>
      </c>
      <c r="G8">
        <v>65.84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409.66</v>
      </c>
      <c r="Q8">
        <v>1189.1300000000001</v>
      </c>
      <c r="R8">
        <v>230.31</v>
      </c>
      <c r="S8">
        <v>152.24</v>
      </c>
      <c r="T8">
        <v>32868.879999999997</v>
      </c>
      <c r="U8">
        <v>0.66</v>
      </c>
      <c r="V8">
        <v>0.84</v>
      </c>
      <c r="W8">
        <v>19.05</v>
      </c>
      <c r="X8">
        <v>1.93</v>
      </c>
      <c r="Y8">
        <v>2</v>
      </c>
      <c r="Z8">
        <v>10</v>
      </c>
      <c r="AA8">
        <v>355.2209436031934</v>
      </c>
      <c r="AB8">
        <v>486.02896627990123</v>
      </c>
      <c r="AC8">
        <v>439.64304388408522</v>
      </c>
      <c r="AD8">
        <v>355220.94360319339</v>
      </c>
      <c r="AE8">
        <v>486028.96627990121</v>
      </c>
      <c r="AF8">
        <v>3.2106128005662399E-6</v>
      </c>
      <c r="AG8">
        <v>11</v>
      </c>
      <c r="AH8">
        <v>439643.04388408508</v>
      </c>
    </row>
    <row r="9" spans="1:34" x14ac:dyDescent="0.25">
      <c r="A9">
        <v>7</v>
      </c>
      <c r="B9">
        <v>50</v>
      </c>
      <c r="C9" t="s">
        <v>34</v>
      </c>
      <c r="D9">
        <v>2.0097</v>
      </c>
      <c r="E9">
        <v>49.76</v>
      </c>
      <c r="F9">
        <v>46.9</v>
      </c>
      <c r="G9">
        <v>76.06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398.72</v>
      </c>
      <c r="Q9">
        <v>1189.1600000000001</v>
      </c>
      <c r="R9">
        <v>220.69</v>
      </c>
      <c r="S9">
        <v>152.24</v>
      </c>
      <c r="T9">
        <v>28086.69</v>
      </c>
      <c r="U9">
        <v>0.69</v>
      </c>
      <c r="V9">
        <v>0.85</v>
      </c>
      <c r="W9">
        <v>19.04</v>
      </c>
      <c r="X9">
        <v>1.65</v>
      </c>
      <c r="Y9">
        <v>2</v>
      </c>
      <c r="Z9">
        <v>10</v>
      </c>
      <c r="AA9">
        <v>347.74767614597761</v>
      </c>
      <c r="AB9">
        <v>475.80371204764731</v>
      </c>
      <c r="AC9">
        <v>430.39367356452311</v>
      </c>
      <c r="AD9">
        <v>347747.67614597757</v>
      </c>
      <c r="AE9">
        <v>475803.71204764728</v>
      </c>
      <c r="AF9">
        <v>3.237678029654259E-6</v>
      </c>
      <c r="AG9">
        <v>11</v>
      </c>
      <c r="AH9">
        <v>430393.67356452311</v>
      </c>
    </row>
    <row r="10" spans="1:34" x14ac:dyDescent="0.25">
      <c r="A10">
        <v>8</v>
      </c>
      <c r="B10">
        <v>50</v>
      </c>
      <c r="C10" t="s">
        <v>34</v>
      </c>
      <c r="D10">
        <v>2.0238</v>
      </c>
      <c r="E10">
        <v>49.41</v>
      </c>
      <c r="F10">
        <v>46.66</v>
      </c>
      <c r="G10">
        <v>87.5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17.010000000000002</v>
      </c>
      <c r="O10">
        <v>14745.39</v>
      </c>
      <c r="P10">
        <v>388.4</v>
      </c>
      <c r="Q10">
        <v>1189.01</v>
      </c>
      <c r="R10">
        <v>212.81</v>
      </c>
      <c r="S10">
        <v>152.24</v>
      </c>
      <c r="T10">
        <v>24172.41</v>
      </c>
      <c r="U10">
        <v>0.72</v>
      </c>
      <c r="V10">
        <v>0.85</v>
      </c>
      <c r="W10">
        <v>19.03</v>
      </c>
      <c r="X10">
        <v>1.41</v>
      </c>
      <c r="Y10">
        <v>2</v>
      </c>
      <c r="Z10">
        <v>10</v>
      </c>
      <c r="AA10">
        <v>341.08759439951962</v>
      </c>
      <c r="AB10">
        <v>466.69109438007359</v>
      </c>
      <c r="AC10">
        <v>422.15075133750338</v>
      </c>
      <c r="AD10">
        <v>341087.59439951961</v>
      </c>
      <c r="AE10">
        <v>466691.0943800736</v>
      </c>
      <c r="AF10">
        <v>3.260393489781704E-6</v>
      </c>
      <c r="AG10">
        <v>11</v>
      </c>
      <c r="AH10">
        <v>422150.75133750337</v>
      </c>
    </row>
    <row r="11" spans="1:34" x14ac:dyDescent="0.25">
      <c r="A11">
        <v>9</v>
      </c>
      <c r="B11">
        <v>50</v>
      </c>
      <c r="C11" t="s">
        <v>34</v>
      </c>
      <c r="D11">
        <v>2.0348999999999999</v>
      </c>
      <c r="E11">
        <v>49.14</v>
      </c>
      <c r="F11">
        <v>46.48</v>
      </c>
      <c r="G11">
        <v>99.61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17.309999999999999</v>
      </c>
      <c r="O11">
        <v>14905.25</v>
      </c>
      <c r="P11">
        <v>377.08</v>
      </c>
      <c r="Q11">
        <v>1189.06</v>
      </c>
      <c r="R11">
        <v>206.8</v>
      </c>
      <c r="S11">
        <v>152.24</v>
      </c>
      <c r="T11">
        <v>21186.080000000002</v>
      </c>
      <c r="U11">
        <v>0.74</v>
      </c>
      <c r="V11">
        <v>0.86</v>
      </c>
      <c r="W11">
        <v>19.02</v>
      </c>
      <c r="X11">
        <v>1.23</v>
      </c>
      <c r="Y11">
        <v>2</v>
      </c>
      <c r="Z11">
        <v>10</v>
      </c>
      <c r="AA11">
        <v>334.55792899544002</v>
      </c>
      <c r="AB11">
        <v>457.75691810570521</v>
      </c>
      <c r="AC11">
        <v>414.06924030756562</v>
      </c>
      <c r="AD11">
        <v>334557.92899544002</v>
      </c>
      <c r="AE11">
        <v>457756.91810570518</v>
      </c>
      <c r="AF11">
        <v>3.278275873286287E-6</v>
      </c>
      <c r="AG11">
        <v>11</v>
      </c>
      <c r="AH11">
        <v>414069.2403075656</v>
      </c>
    </row>
    <row r="12" spans="1:34" x14ac:dyDescent="0.25">
      <c r="A12">
        <v>10</v>
      </c>
      <c r="B12">
        <v>50</v>
      </c>
      <c r="C12" t="s">
        <v>34</v>
      </c>
      <c r="D12">
        <v>2.0392999999999999</v>
      </c>
      <c r="E12">
        <v>49.04</v>
      </c>
      <c r="F12">
        <v>46.42</v>
      </c>
      <c r="G12">
        <v>107.13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12</v>
      </c>
      <c r="N12">
        <v>17.61</v>
      </c>
      <c r="O12">
        <v>15065.56</v>
      </c>
      <c r="P12">
        <v>369.77</v>
      </c>
      <c r="Q12">
        <v>1189.1099999999999</v>
      </c>
      <c r="R12">
        <v>204.03</v>
      </c>
      <c r="S12">
        <v>152.24</v>
      </c>
      <c r="T12">
        <v>19813.95</v>
      </c>
      <c r="U12">
        <v>0.75</v>
      </c>
      <c r="V12">
        <v>0.86</v>
      </c>
      <c r="W12">
        <v>19.04</v>
      </c>
      <c r="X12">
        <v>1.17</v>
      </c>
      <c r="Y12">
        <v>2</v>
      </c>
      <c r="Z12">
        <v>10</v>
      </c>
      <c r="AA12">
        <v>330.80415014852218</v>
      </c>
      <c r="AB12">
        <v>452.62083228231739</v>
      </c>
      <c r="AC12">
        <v>409.42333530662017</v>
      </c>
      <c r="AD12">
        <v>330804.15014852223</v>
      </c>
      <c r="AE12">
        <v>452620.83228231739</v>
      </c>
      <c r="AF12">
        <v>3.285364385666483E-6</v>
      </c>
      <c r="AG12">
        <v>11</v>
      </c>
      <c r="AH12">
        <v>409423.33530662023</v>
      </c>
    </row>
    <row r="13" spans="1:34" x14ac:dyDescent="0.25">
      <c r="A13">
        <v>11</v>
      </c>
      <c r="B13">
        <v>50</v>
      </c>
      <c r="C13" t="s">
        <v>34</v>
      </c>
      <c r="D13">
        <v>2.0424000000000002</v>
      </c>
      <c r="E13">
        <v>48.96</v>
      </c>
      <c r="F13">
        <v>46.37</v>
      </c>
      <c r="G13">
        <v>111.29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370.27</v>
      </c>
      <c r="Q13">
        <v>1189.25</v>
      </c>
      <c r="R13">
        <v>201.9</v>
      </c>
      <c r="S13">
        <v>152.24</v>
      </c>
      <c r="T13">
        <v>18753.099999999999</v>
      </c>
      <c r="U13">
        <v>0.75</v>
      </c>
      <c r="V13">
        <v>0.86</v>
      </c>
      <c r="W13">
        <v>19.05</v>
      </c>
      <c r="X13">
        <v>1.1200000000000001</v>
      </c>
      <c r="Y13">
        <v>2</v>
      </c>
      <c r="Z13">
        <v>10</v>
      </c>
      <c r="AA13">
        <v>330.56427431920878</v>
      </c>
      <c r="AB13">
        <v>452.29262359007612</v>
      </c>
      <c r="AC13">
        <v>409.12645039132269</v>
      </c>
      <c r="AD13">
        <v>330564.27431920881</v>
      </c>
      <c r="AE13">
        <v>452292.62359007611</v>
      </c>
      <c r="AF13">
        <v>3.2903585648434389E-6</v>
      </c>
      <c r="AG13">
        <v>11</v>
      </c>
      <c r="AH13">
        <v>409126.45039132272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1.5713999999999999</v>
      </c>
      <c r="E2">
        <v>63.64</v>
      </c>
      <c r="F2">
        <v>58.06</v>
      </c>
      <c r="G2">
        <v>12.81</v>
      </c>
      <c r="H2">
        <v>0.28000000000000003</v>
      </c>
      <c r="I2">
        <v>272</v>
      </c>
      <c r="J2">
        <v>61.76</v>
      </c>
      <c r="K2">
        <v>28.92</v>
      </c>
      <c r="L2">
        <v>1</v>
      </c>
      <c r="M2">
        <v>270</v>
      </c>
      <c r="N2">
        <v>6.84</v>
      </c>
      <c r="O2">
        <v>7851.41</v>
      </c>
      <c r="P2">
        <v>374.33</v>
      </c>
      <c r="Q2">
        <v>1191.3399999999999</v>
      </c>
      <c r="R2">
        <v>597.99</v>
      </c>
      <c r="S2">
        <v>152.24</v>
      </c>
      <c r="T2">
        <v>215561.2</v>
      </c>
      <c r="U2">
        <v>0.25</v>
      </c>
      <c r="V2">
        <v>0.69</v>
      </c>
      <c r="W2">
        <v>19.43</v>
      </c>
      <c r="X2">
        <v>12.78</v>
      </c>
      <c r="Y2">
        <v>2</v>
      </c>
      <c r="Z2">
        <v>10</v>
      </c>
      <c r="AA2">
        <v>416.88577594436862</v>
      </c>
      <c r="AB2">
        <v>570.4015103494994</v>
      </c>
      <c r="AC2">
        <v>515.96319076529028</v>
      </c>
      <c r="AD2">
        <v>416885.77594436862</v>
      </c>
      <c r="AE2">
        <v>570401.51034949941</v>
      </c>
      <c r="AF2">
        <v>2.74833388891238E-6</v>
      </c>
      <c r="AG2">
        <v>14</v>
      </c>
      <c r="AH2">
        <v>515963.19076529029</v>
      </c>
    </row>
    <row r="3" spans="1:34" x14ac:dyDescent="0.25">
      <c r="A3">
        <v>1</v>
      </c>
      <c r="B3">
        <v>25</v>
      </c>
      <c r="C3" t="s">
        <v>34</v>
      </c>
      <c r="D3">
        <v>1.8592</v>
      </c>
      <c r="E3">
        <v>53.79</v>
      </c>
      <c r="F3">
        <v>50.42</v>
      </c>
      <c r="G3">
        <v>26.77</v>
      </c>
      <c r="H3">
        <v>0.55000000000000004</v>
      </c>
      <c r="I3">
        <v>113</v>
      </c>
      <c r="J3">
        <v>62.92</v>
      </c>
      <c r="K3">
        <v>28.92</v>
      </c>
      <c r="L3">
        <v>2</v>
      </c>
      <c r="M3">
        <v>111</v>
      </c>
      <c r="N3">
        <v>7</v>
      </c>
      <c r="O3">
        <v>7994.37</v>
      </c>
      <c r="P3">
        <v>310.69</v>
      </c>
      <c r="Q3">
        <v>1189.8800000000001</v>
      </c>
      <c r="R3">
        <v>339.63</v>
      </c>
      <c r="S3">
        <v>152.24</v>
      </c>
      <c r="T3">
        <v>87176.03</v>
      </c>
      <c r="U3">
        <v>0.45</v>
      </c>
      <c r="V3">
        <v>0.79</v>
      </c>
      <c r="W3">
        <v>19.16</v>
      </c>
      <c r="X3">
        <v>5.16</v>
      </c>
      <c r="Y3">
        <v>2</v>
      </c>
      <c r="Z3">
        <v>10</v>
      </c>
      <c r="AA3">
        <v>312.82052370832503</v>
      </c>
      <c r="AB3">
        <v>428.0148412052352</v>
      </c>
      <c r="AC3">
        <v>387.16570548320942</v>
      </c>
      <c r="AD3">
        <v>312820.52370832511</v>
      </c>
      <c r="AE3">
        <v>428014.84120523522</v>
      </c>
      <c r="AF3">
        <v>3.251687900131027E-6</v>
      </c>
      <c r="AG3">
        <v>12</v>
      </c>
      <c r="AH3">
        <v>387165.70548320928</v>
      </c>
    </row>
    <row r="4" spans="1:34" x14ac:dyDescent="0.25">
      <c r="A4">
        <v>2</v>
      </c>
      <c r="B4">
        <v>25</v>
      </c>
      <c r="C4" t="s">
        <v>34</v>
      </c>
      <c r="D4">
        <v>1.9550000000000001</v>
      </c>
      <c r="E4">
        <v>51.15</v>
      </c>
      <c r="F4">
        <v>48.4</v>
      </c>
      <c r="G4">
        <v>42.08</v>
      </c>
      <c r="H4">
        <v>0.81</v>
      </c>
      <c r="I4">
        <v>69</v>
      </c>
      <c r="J4">
        <v>64.08</v>
      </c>
      <c r="K4">
        <v>28.92</v>
      </c>
      <c r="L4">
        <v>3</v>
      </c>
      <c r="M4">
        <v>67</v>
      </c>
      <c r="N4">
        <v>7.16</v>
      </c>
      <c r="O4">
        <v>8137.65</v>
      </c>
      <c r="P4">
        <v>283.02999999999997</v>
      </c>
      <c r="Q4">
        <v>1189.42</v>
      </c>
      <c r="R4">
        <v>271.38</v>
      </c>
      <c r="S4">
        <v>152.24</v>
      </c>
      <c r="T4">
        <v>53270.26</v>
      </c>
      <c r="U4">
        <v>0.56000000000000005</v>
      </c>
      <c r="V4">
        <v>0.82</v>
      </c>
      <c r="W4">
        <v>19.09</v>
      </c>
      <c r="X4">
        <v>3.14</v>
      </c>
      <c r="Y4">
        <v>2</v>
      </c>
      <c r="Z4">
        <v>10</v>
      </c>
      <c r="AA4">
        <v>279.27071650668438</v>
      </c>
      <c r="AB4">
        <v>382.11051487891791</v>
      </c>
      <c r="AC4">
        <v>345.64242363434897</v>
      </c>
      <c r="AD4">
        <v>279270.71650668437</v>
      </c>
      <c r="AE4">
        <v>382110.51487891778</v>
      </c>
      <c r="AF4">
        <v>3.4192393743309799E-6</v>
      </c>
      <c r="AG4">
        <v>11</v>
      </c>
      <c r="AH4">
        <v>345642.42363434902</v>
      </c>
    </row>
    <row r="5" spans="1:34" x14ac:dyDescent="0.25">
      <c r="A5">
        <v>3</v>
      </c>
      <c r="B5">
        <v>25</v>
      </c>
      <c r="C5" t="s">
        <v>34</v>
      </c>
      <c r="D5">
        <v>1.9981</v>
      </c>
      <c r="E5">
        <v>50.05</v>
      </c>
      <c r="F5">
        <v>47.56</v>
      </c>
      <c r="G5">
        <v>57.07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263.85000000000002</v>
      </c>
      <c r="Q5">
        <v>1189.42</v>
      </c>
      <c r="R5">
        <v>241.48</v>
      </c>
      <c r="S5">
        <v>152.24</v>
      </c>
      <c r="T5">
        <v>38417.660000000003</v>
      </c>
      <c r="U5">
        <v>0.63</v>
      </c>
      <c r="V5">
        <v>0.84</v>
      </c>
      <c r="W5">
        <v>19.100000000000001</v>
      </c>
      <c r="X5">
        <v>2.2999999999999998</v>
      </c>
      <c r="Y5">
        <v>2</v>
      </c>
      <c r="Z5">
        <v>10</v>
      </c>
      <c r="AA5">
        <v>265.58479902710428</v>
      </c>
      <c r="AB5">
        <v>363.38483880328971</v>
      </c>
      <c r="AC5">
        <v>328.70389980172752</v>
      </c>
      <c r="AD5">
        <v>265584.79902710428</v>
      </c>
      <c r="AE5">
        <v>363384.83880328969</v>
      </c>
      <c r="AF5">
        <v>3.494620048005489E-6</v>
      </c>
      <c r="AG5">
        <v>11</v>
      </c>
      <c r="AH5">
        <v>328703.89980172738</v>
      </c>
    </row>
    <row r="6" spans="1:34" x14ac:dyDescent="0.25">
      <c r="A6">
        <v>4</v>
      </c>
      <c r="B6">
        <v>25</v>
      </c>
      <c r="C6" t="s">
        <v>34</v>
      </c>
      <c r="D6">
        <v>2.0011999999999999</v>
      </c>
      <c r="E6">
        <v>49.97</v>
      </c>
      <c r="F6">
        <v>47.49</v>
      </c>
      <c r="G6">
        <v>58.16</v>
      </c>
      <c r="H6">
        <v>1.31</v>
      </c>
      <c r="I6">
        <v>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266.04000000000002</v>
      </c>
      <c r="Q6">
        <v>1189.9000000000001</v>
      </c>
      <c r="R6">
        <v>238.76</v>
      </c>
      <c r="S6">
        <v>152.24</v>
      </c>
      <c r="T6">
        <v>37060.33</v>
      </c>
      <c r="U6">
        <v>0.64</v>
      </c>
      <c r="V6">
        <v>0.84</v>
      </c>
      <c r="W6">
        <v>19.11</v>
      </c>
      <c r="X6">
        <v>2.2400000000000002</v>
      </c>
      <c r="Y6">
        <v>2</v>
      </c>
      <c r="Z6">
        <v>10</v>
      </c>
      <c r="AA6">
        <v>266.16315578407182</v>
      </c>
      <c r="AB6">
        <v>364.17617203347208</v>
      </c>
      <c r="AC6">
        <v>329.41970929906438</v>
      </c>
      <c r="AD6">
        <v>266163.15578407177</v>
      </c>
      <c r="AE6">
        <v>364176.1720334721</v>
      </c>
      <c r="AF6">
        <v>3.5000418598011041E-6</v>
      </c>
      <c r="AG6">
        <v>11</v>
      </c>
      <c r="AH6">
        <v>329419.70929906442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0.8629</v>
      </c>
      <c r="E2">
        <v>115.89</v>
      </c>
      <c r="F2">
        <v>86</v>
      </c>
      <c r="G2">
        <v>6.35</v>
      </c>
      <c r="H2">
        <v>0.11</v>
      </c>
      <c r="I2">
        <v>812</v>
      </c>
      <c r="J2">
        <v>167.88</v>
      </c>
      <c r="K2">
        <v>51.39</v>
      </c>
      <c r="L2">
        <v>1</v>
      </c>
      <c r="M2">
        <v>810</v>
      </c>
      <c r="N2">
        <v>30.49</v>
      </c>
      <c r="O2">
        <v>20939.59</v>
      </c>
      <c r="P2">
        <v>1104.3599999999999</v>
      </c>
      <c r="Q2">
        <v>1195.04</v>
      </c>
      <c r="R2">
        <v>1546.8</v>
      </c>
      <c r="S2">
        <v>152.24</v>
      </c>
      <c r="T2">
        <v>687266.97</v>
      </c>
      <c r="U2">
        <v>0.1</v>
      </c>
      <c r="V2">
        <v>0.46</v>
      </c>
      <c r="W2">
        <v>20.350000000000001</v>
      </c>
      <c r="X2">
        <v>40.64</v>
      </c>
      <c r="Y2">
        <v>2</v>
      </c>
      <c r="Z2">
        <v>10</v>
      </c>
      <c r="AA2">
        <v>1776.0925566001711</v>
      </c>
      <c r="AB2">
        <v>2430.1281916138851</v>
      </c>
      <c r="AC2">
        <v>2198.2001677125941</v>
      </c>
      <c r="AD2">
        <v>1776092.5566001709</v>
      </c>
      <c r="AE2">
        <v>2430128.1916138851</v>
      </c>
      <c r="AF2">
        <v>1.2905509706402459E-6</v>
      </c>
      <c r="AG2">
        <v>25</v>
      </c>
      <c r="AH2">
        <v>2198200.167712593</v>
      </c>
    </row>
    <row r="3" spans="1:34" x14ac:dyDescent="0.25">
      <c r="A3">
        <v>1</v>
      </c>
      <c r="B3">
        <v>85</v>
      </c>
      <c r="C3" t="s">
        <v>34</v>
      </c>
      <c r="D3">
        <v>1.4394</v>
      </c>
      <c r="E3">
        <v>69.47</v>
      </c>
      <c r="F3">
        <v>57.95</v>
      </c>
      <c r="G3">
        <v>12.88</v>
      </c>
      <c r="H3">
        <v>0.21</v>
      </c>
      <c r="I3">
        <v>270</v>
      </c>
      <c r="J3">
        <v>169.33</v>
      </c>
      <c r="K3">
        <v>51.39</v>
      </c>
      <c r="L3">
        <v>2</v>
      </c>
      <c r="M3">
        <v>268</v>
      </c>
      <c r="N3">
        <v>30.94</v>
      </c>
      <c r="O3">
        <v>21118.46</v>
      </c>
      <c r="P3">
        <v>743.03</v>
      </c>
      <c r="Q3">
        <v>1191.2</v>
      </c>
      <c r="R3">
        <v>594.12</v>
      </c>
      <c r="S3">
        <v>152.24</v>
      </c>
      <c r="T3">
        <v>213637.88</v>
      </c>
      <c r="U3">
        <v>0.26</v>
      </c>
      <c r="V3">
        <v>0.69</v>
      </c>
      <c r="W3">
        <v>19.420000000000002</v>
      </c>
      <c r="X3">
        <v>12.66</v>
      </c>
      <c r="Y3">
        <v>2</v>
      </c>
      <c r="Z3">
        <v>10</v>
      </c>
      <c r="AA3">
        <v>759.601981069933</v>
      </c>
      <c r="AB3">
        <v>1039.3209417741809</v>
      </c>
      <c r="AC3">
        <v>940.12960978735566</v>
      </c>
      <c r="AD3">
        <v>759601.98106993304</v>
      </c>
      <c r="AE3">
        <v>1039320.941774181</v>
      </c>
      <c r="AF3">
        <v>2.152762854490173E-6</v>
      </c>
      <c r="AG3">
        <v>15</v>
      </c>
      <c r="AH3">
        <v>940129.60978735564</v>
      </c>
    </row>
    <row r="4" spans="1:34" x14ac:dyDescent="0.25">
      <c r="A4">
        <v>2</v>
      </c>
      <c r="B4">
        <v>85</v>
      </c>
      <c r="C4" t="s">
        <v>34</v>
      </c>
      <c r="D4">
        <v>1.6483000000000001</v>
      </c>
      <c r="E4">
        <v>60.67</v>
      </c>
      <c r="F4">
        <v>52.77</v>
      </c>
      <c r="G4">
        <v>19.43</v>
      </c>
      <c r="H4">
        <v>0.31</v>
      </c>
      <c r="I4">
        <v>163</v>
      </c>
      <c r="J4">
        <v>170.79</v>
      </c>
      <c r="K4">
        <v>51.39</v>
      </c>
      <c r="L4">
        <v>3</v>
      </c>
      <c r="M4">
        <v>161</v>
      </c>
      <c r="N4">
        <v>31.4</v>
      </c>
      <c r="O4">
        <v>21297.94</v>
      </c>
      <c r="P4">
        <v>673.28</v>
      </c>
      <c r="Q4">
        <v>1190.22</v>
      </c>
      <c r="R4">
        <v>419.6</v>
      </c>
      <c r="S4">
        <v>152.24</v>
      </c>
      <c r="T4">
        <v>126913.84</v>
      </c>
      <c r="U4">
        <v>0.36</v>
      </c>
      <c r="V4">
        <v>0.75</v>
      </c>
      <c r="W4">
        <v>19.23</v>
      </c>
      <c r="X4">
        <v>7.5</v>
      </c>
      <c r="Y4">
        <v>2</v>
      </c>
      <c r="Z4">
        <v>10</v>
      </c>
      <c r="AA4">
        <v>611.75310411723626</v>
      </c>
      <c r="AB4">
        <v>837.02758569539424</v>
      </c>
      <c r="AC4">
        <v>757.14284769221979</v>
      </c>
      <c r="AD4">
        <v>611753.10411723622</v>
      </c>
      <c r="AE4">
        <v>837027.5856953942</v>
      </c>
      <c r="AF4">
        <v>2.465193145099452E-6</v>
      </c>
      <c r="AG4">
        <v>13</v>
      </c>
      <c r="AH4">
        <v>757142.84769221977</v>
      </c>
    </row>
    <row r="5" spans="1:34" x14ac:dyDescent="0.25">
      <c r="A5">
        <v>3</v>
      </c>
      <c r="B5">
        <v>85</v>
      </c>
      <c r="C5" t="s">
        <v>34</v>
      </c>
      <c r="D5">
        <v>1.7558</v>
      </c>
      <c r="E5">
        <v>56.95</v>
      </c>
      <c r="F5">
        <v>50.62</v>
      </c>
      <c r="G5">
        <v>25.96</v>
      </c>
      <c r="H5">
        <v>0.41</v>
      </c>
      <c r="I5">
        <v>117</v>
      </c>
      <c r="J5">
        <v>172.25</v>
      </c>
      <c r="K5">
        <v>51.39</v>
      </c>
      <c r="L5">
        <v>4</v>
      </c>
      <c r="M5">
        <v>115</v>
      </c>
      <c r="N5">
        <v>31.86</v>
      </c>
      <c r="O5">
        <v>21478.05</v>
      </c>
      <c r="P5">
        <v>641.88</v>
      </c>
      <c r="Q5">
        <v>1190.1300000000001</v>
      </c>
      <c r="R5">
        <v>345.65</v>
      </c>
      <c r="S5">
        <v>152.24</v>
      </c>
      <c r="T5">
        <v>90169.55</v>
      </c>
      <c r="U5">
        <v>0.44</v>
      </c>
      <c r="V5">
        <v>0.79</v>
      </c>
      <c r="W5">
        <v>19.18</v>
      </c>
      <c r="X5">
        <v>5.35</v>
      </c>
      <c r="Y5">
        <v>2</v>
      </c>
      <c r="Z5">
        <v>10</v>
      </c>
      <c r="AA5">
        <v>551.58622339639044</v>
      </c>
      <c r="AB5">
        <v>754.70460511769215</v>
      </c>
      <c r="AC5">
        <v>682.67665683982489</v>
      </c>
      <c r="AD5">
        <v>551586.22339639044</v>
      </c>
      <c r="AE5">
        <v>754704.60511769215</v>
      </c>
      <c r="AF5">
        <v>2.6259698623828302E-6</v>
      </c>
      <c r="AG5">
        <v>12</v>
      </c>
      <c r="AH5">
        <v>682676.65683982486</v>
      </c>
    </row>
    <row r="6" spans="1:34" x14ac:dyDescent="0.25">
      <c r="A6">
        <v>4</v>
      </c>
      <c r="B6">
        <v>85</v>
      </c>
      <c r="C6" t="s">
        <v>34</v>
      </c>
      <c r="D6">
        <v>1.8231999999999999</v>
      </c>
      <c r="E6">
        <v>54.85</v>
      </c>
      <c r="F6">
        <v>49.39</v>
      </c>
      <c r="G6">
        <v>32.57</v>
      </c>
      <c r="H6">
        <v>0.51</v>
      </c>
      <c r="I6">
        <v>91</v>
      </c>
      <c r="J6">
        <v>173.71</v>
      </c>
      <c r="K6">
        <v>51.39</v>
      </c>
      <c r="L6">
        <v>5</v>
      </c>
      <c r="M6">
        <v>89</v>
      </c>
      <c r="N6">
        <v>32.32</v>
      </c>
      <c r="O6">
        <v>21658.78</v>
      </c>
      <c r="P6">
        <v>622.45000000000005</v>
      </c>
      <c r="Q6">
        <v>1189.3900000000001</v>
      </c>
      <c r="R6">
        <v>305.14999999999998</v>
      </c>
      <c r="S6">
        <v>152.24</v>
      </c>
      <c r="T6">
        <v>70046.539999999994</v>
      </c>
      <c r="U6">
        <v>0.5</v>
      </c>
      <c r="V6">
        <v>0.81</v>
      </c>
      <c r="W6">
        <v>19.12</v>
      </c>
      <c r="X6">
        <v>4.13</v>
      </c>
      <c r="Y6">
        <v>2</v>
      </c>
      <c r="Z6">
        <v>10</v>
      </c>
      <c r="AA6">
        <v>522.7460734676016</v>
      </c>
      <c r="AB6">
        <v>715.24423964750542</v>
      </c>
      <c r="AC6">
        <v>646.98233326714194</v>
      </c>
      <c r="AD6">
        <v>522746.07346760161</v>
      </c>
      <c r="AE6">
        <v>715244.23964750546</v>
      </c>
      <c r="AF6">
        <v>2.7267731251260818E-6</v>
      </c>
      <c r="AG6">
        <v>12</v>
      </c>
      <c r="AH6">
        <v>646982.33326714195</v>
      </c>
    </row>
    <row r="7" spans="1:34" x14ac:dyDescent="0.25">
      <c r="A7">
        <v>5</v>
      </c>
      <c r="B7">
        <v>85</v>
      </c>
      <c r="C7" t="s">
        <v>34</v>
      </c>
      <c r="D7">
        <v>1.8693</v>
      </c>
      <c r="E7">
        <v>53.5</v>
      </c>
      <c r="F7">
        <v>48.62</v>
      </c>
      <c r="G7">
        <v>39.42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608.77</v>
      </c>
      <c r="Q7">
        <v>1189.3800000000001</v>
      </c>
      <c r="R7">
        <v>278.67</v>
      </c>
      <c r="S7">
        <v>152.24</v>
      </c>
      <c r="T7">
        <v>56893.440000000002</v>
      </c>
      <c r="U7">
        <v>0.55000000000000004</v>
      </c>
      <c r="V7">
        <v>0.82</v>
      </c>
      <c r="W7">
        <v>19.100000000000001</v>
      </c>
      <c r="X7">
        <v>3.36</v>
      </c>
      <c r="Y7">
        <v>2</v>
      </c>
      <c r="Z7">
        <v>10</v>
      </c>
      <c r="AA7">
        <v>504.20677376578402</v>
      </c>
      <c r="AB7">
        <v>689.87795189930011</v>
      </c>
      <c r="AC7">
        <v>624.03696841981684</v>
      </c>
      <c r="AD7">
        <v>504206.77376578399</v>
      </c>
      <c r="AE7">
        <v>689877.9518993001</v>
      </c>
      <c r="AF7">
        <v>2.7957201638866751E-6</v>
      </c>
      <c r="AG7">
        <v>12</v>
      </c>
      <c r="AH7">
        <v>624036.96841981681</v>
      </c>
    </row>
    <row r="8" spans="1:34" x14ac:dyDescent="0.25">
      <c r="A8">
        <v>6</v>
      </c>
      <c r="B8">
        <v>85</v>
      </c>
      <c r="C8" t="s">
        <v>34</v>
      </c>
      <c r="D8">
        <v>1.9012</v>
      </c>
      <c r="E8">
        <v>52.6</v>
      </c>
      <c r="F8">
        <v>48.09</v>
      </c>
      <c r="G8">
        <v>45.8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61</v>
      </c>
      <c r="N8">
        <v>33.270000000000003</v>
      </c>
      <c r="O8">
        <v>22022.17</v>
      </c>
      <c r="P8">
        <v>598.05999999999995</v>
      </c>
      <c r="Q8">
        <v>1189.1300000000001</v>
      </c>
      <c r="R8">
        <v>261.38</v>
      </c>
      <c r="S8">
        <v>152.24</v>
      </c>
      <c r="T8">
        <v>48303.51</v>
      </c>
      <c r="U8">
        <v>0.57999999999999996</v>
      </c>
      <c r="V8">
        <v>0.83</v>
      </c>
      <c r="W8">
        <v>19.07</v>
      </c>
      <c r="X8">
        <v>2.83</v>
      </c>
      <c r="Y8">
        <v>2</v>
      </c>
      <c r="Z8">
        <v>10</v>
      </c>
      <c r="AA8">
        <v>482.78204344256409</v>
      </c>
      <c r="AB8">
        <v>660.56369067867706</v>
      </c>
      <c r="AC8">
        <v>597.52041914726613</v>
      </c>
      <c r="AD8">
        <v>482782.04344256409</v>
      </c>
      <c r="AE8">
        <v>660563.69067867706</v>
      </c>
      <c r="AF8">
        <v>2.8434297199921611E-6</v>
      </c>
      <c r="AG8">
        <v>11</v>
      </c>
      <c r="AH8">
        <v>597520.41914726608</v>
      </c>
    </row>
    <row r="9" spans="1:34" x14ac:dyDescent="0.25">
      <c r="A9">
        <v>7</v>
      </c>
      <c r="B9">
        <v>85</v>
      </c>
      <c r="C9" t="s">
        <v>34</v>
      </c>
      <c r="D9">
        <v>1.9276</v>
      </c>
      <c r="E9">
        <v>51.88</v>
      </c>
      <c r="F9">
        <v>47.67</v>
      </c>
      <c r="G9">
        <v>52.97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589.12</v>
      </c>
      <c r="Q9">
        <v>1189.23</v>
      </c>
      <c r="R9">
        <v>247.34</v>
      </c>
      <c r="S9">
        <v>152.24</v>
      </c>
      <c r="T9">
        <v>41326.730000000003</v>
      </c>
      <c r="U9">
        <v>0.62</v>
      </c>
      <c r="V9">
        <v>0.83</v>
      </c>
      <c r="W9">
        <v>19.05</v>
      </c>
      <c r="X9">
        <v>2.42</v>
      </c>
      <c r="Y9">
        <v>2</v>
      </c>
      <c r="Z9">
        <v>10</v>
      </c>
      <c r="AA9">
        <v>472.46552897945082</v>
      </c>
      <c r="AB9">
        <v>646.44818045774889</v>
      </c>
      <c r="AC9">
        <v>584.75207341058024</v>
      </c>
      <c r="AD9">
        <v>472465.52897945081</v>
      </c>
      <c r="AE9">
        <v>646448.18045774894</v>
      </c>
      <c r="AF9">
        <v>2.8829134905622181E-6</v>
      </c>
      <c r="AG9">
        <v>11</v>
      </c>
      <c r="AH9">
        <v>584752.07341058028</v>
      </c>
    </row>
    <row r="10" spans="1:34" x14ac:dyDescent="0.25">
      <c r="A10">
        <v>8</v>
      </c>
      <c r="B10">
        <v>85</v>
      </c>
      <c r="C10" t="s">
        <v>34</v>
      </c>
      <c r="D10">
        <v>1.9441999999999999</v>
      </c>
      <c r="E10">
        <v>51.44</v>
      </c>
      <c r="F10">
        <v>47.44</v>
      </c>
      <c r="G10">
        <v>59.29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46</v>
      </c>
      <c r="N10">
        <v>34.24</v>
      </c>
      <c r="O10">
        <v>22388.15</v>
      </c>
      <c r="P10">
        <v>582.04999999999995</v>
      </c>
      <c r="Q10">
        <v>1189.21</v>
      </c>
      <c r="R10">
        <v>238.83</v>
      </c>
      <c r="S10">
        <v>152.24</v>
      </c>
      <c r="T10">
        <v>37102.379999999997</v>
      </c>
      <c r="U10">
        <v>0.64</v>
      </c>
      <c r="V10">
        <v>0.84</v>
      </c>
      <c r="W10">
        <v>19.059999999999999</v>
      </c>
      <c r="X10">
        <v>2.1800000000000002</v>
      </c>
      <c r="Y10">
        <v>2</v>
      </c>
      <c r="Z10">
        <v>10</v>
      </c>
      <c r="AA10">
        <v>465.55184542597169</v>
      </c>
      <c r="AB10">
        <v>636.98857360968691</v>
      </c>
      <c r="AC10">
        <v>576.19527816345578</v>
      </c>
      <c r="AD10">
        <v>465551.84542597173</v>
      </c>
      <c r="AE10">
        <v>636988.57360968692</v>
      </c>
      <c r="AF10">
        <v>2.9077404069055121E-6</v>
      </c>
      <c r="AG10">
        <v>11</v>
      </c>
      <c r="AH10">
        <v>576195.27816345578</v>
      </c>
    </row>
    <row r="11" spans="1:34" x14ac:dyDescent="0.25">
      <c r="A11">
        <v>9</v>
      </c>
      <c r="B11">
        <v>85</v>
      </c>
      <c r="C11" t="s">
        <v>34</v>
      </c>
      <c r="D11">
        <v>1.9604999999999999</v>
      </c>
      <c r="E11">
        <v>51.01</v>
      </c>
      <c r="F11">
        <v>47.18</v>
      </c>
      <c r="G11">
        <v>65.83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34.729999999999997</v>
      </c>
      <c r="O11">
        <v>22572.13</v>
      </c>
      <c r="P11">
        <v>574.67999999999995</v>
      </c>
      <c r="Q11">
        <v>1189.08</v>
      </c>
      <c r="R11">
        <v>230.3</v>
      </c>
      <c r="S11">
        <v>152.24</v>
      </c>
      <c r="T11">
        <v>32862.559999999998</v>
      </c>
      <c r="U11">
        <v>0.66</v>
      </c>
      <c r="V11">
        <v>0.84</v>
      </c>
      <c r="W11">
        <v>19.04</v>
      </c>
      <c r="X11">
        <v>1.92</v>
      </c>
      <c r="Y11">
        <v>2</v>
      </c>
      <c r="Z11">
        <v>10</v>
      </c>
      <c r="AA11">
        <v>458.6090313732758</v>
      </c>
      <c r="AB11">
        <v>627.48910912744964</v>
      </c>
      <c r="AC11">
        <v>567.60242923882106</v>
      </c>
      <c r="AD11">
        <v>458609.03137327579</v>
      </c>
      <c r="AE11">
        <v>627489.10912744969</v>
      </c>
      <c r="AF11">
        <v>2.932118644037782E-6</v>
      </c>
      <c r="AG11">
        <v>11</v>
      </c>
      <c r="AH11">
        <v>567602.42923882103</v>
      </c>
    </row>
    <row r="12" spans="1:34" x14ac:dyDescent="0.25">
      <c r="A12">
        <v>10</v>
      </c>
      <c r="B12">
        <v>85</v>
      </c>
      <c r="C12" t="s">
        <v>34</v>
      </c>
      <c r="D12">
        <v>1.9756</v>
      </c>
      <c r="E12">
        <v>50.62</v>
      </c>
      <c r="F12">
        <v>46.96</v>
      </c>
      <c r="G12">
        <v>74.14</v>
      </c>
      <c r="H12">
        <v>1.07</v>
      </c>
      <c r="I12">
        <v>38</v>
      </c>
      <c r="J12">
        <v>182.62</v>
      </c>
      <c r="K12">
        <v>51.39</v>
      </c>
      <c r="L12">
        <v>11</v>
      </c>
      <c r="M12">
        <v>36</v>
      </c>
      <c r="N12">
        <v>35.22</v>
      </c>
      <c r="O12">
        <v>22756.91</v>
      </c>
      <c r="P12">
        <v>568.15</v>
      </c>
      <c r="Q12">
        <v>1189.17</v>
      </c>
      <c r="R12">
        <v>222.62</v>
      </c>
      <c r="S12">
        <v>152.24</v>
      </c>
      <c r="T12">
        <v>29047.31</v>
      </c>
      <c r="U12">
        <v>0.68</v>
      </c>
      <c r="V12">
        <v>0.85</v>
      </c>
      <c r="W12">
        <v>19.04</v>
      </c>
      <c r="X12">
        <v>1.7</v>
      </c>
      <c r="Y12">
        <v>2</v>
      </c>
      <c r="Z12">
        <v>10</v>
      </c>
      <c r="AA12">
        <v>452.45793284184771</v>
      </c>
      <c r="AB12">
        <v>619.07290474943477</v>
      </c>
      <c r="AC12">
        <v>559.98945559442677</v>
      </c>
      <c r="AD12">
        <v>452457.93284184771</v>
      </c>
      <c r="AE12">
        <v>619072.90474943479</v>
      </c>
      <c r="AF12">
        <v>2.9547021643259591E-6</v>
      </c>
      <c r="AG12">
        <v>11</v>
      </c>
      <c r="AH12">
        <v>559989.45559442672</v>
      </c>
    </row>
    <row r="13" spans="1:34" x14ac:dyDescent="0.25">
      <c r="A13">
        <v>11</v>
      </c>
      <c r="B13">
        <v>85</v>
      </c>
      <c r="C13" t="s">
        <v>34</v>
      </c>
      <c r="D13">
        <v>1.9846999999999999</v>
      </c>
      <c r="E13">
        <v>50.39</v>
      </c>
      <c r="F13">
        <v>46.83</v>
      </c>
      <c r="G13">
        <v>80.27</v>
      </c>
      <c r="H13">
        <v>1.1599999999999999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35.729999999999997</v>
      </c>
      <c r="O13">
        <v>22942.240000000002</v>
      </c>
      <c r="P13">
        <v>562.17999999999995</v>
      </c>
      <c r="Q13">
        <v>1189.0899999999999</v>
      </c>
      <c r="R13">
        <v>218.59</v>
      </c>
      <c r="S13">
        <v>152.24</v>
      </c>
      <c r="T13">
        <v>27047.34</v>
      </c>
      <c r="U13">
        <v>0.7</v>
      </c>
      <c r="V13">
        <v>0.85</v>
      </c>
      <c r="W13">
        <v>19.03</v>
      </c>
      <c r="X13">
        <v>1.57</v>
      </c>
      <c r="Y13">
        <v>2</v>
      </c>
      <c r="Z13">
        <v>10</v>
      </c>
      <c r="AA13">
        <v>447.90935677592557</v>
      </c>
      <c r="AB13">
        <v>612.84934230702663</v>
      </c>
      <c r="AC13">
        <v>554.35986121669737</v>
      </c>
      <c r="AD13">
        <v>447909.35677592561</v>
      </c>
      <c r="AE13">
        <v>612849.34230702661</v>
      </c>
      <c r="AF13">
        <v>2.9683121003936682E-6</v>
      </c>
      <c r="AG13">
        <v>11</v>
      </c>
      <c r="AH13">
        <v>554359.86121669738</v>
      </c>
    </row>
    <row r="14" spans="1:34" x14ac:dyDescent="0.25">
      <c r="A14">
        <v>12</v>
      </c>
      <c r="B14">
        <v>85</v>
      </c>
      <c r="C14" t="s">
        <v>34</v>
      </c>
      <c r="D14">
        <v>1.9952000000000001</v>
      </c>
      <c r="E14">
        <v>50.12</v>
      </c>
      <c r="F14">
        <v>46.66</v>
      </c>
      <c r="G14">
        <v>87.49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556.47</v>
      </c>
      <c r="Q14">
        <v>1188.98</v>
      </c>
      <c r="R14">
        <v>212.84</v>
      </c>
      <c r="S14">
        <v>152.24</v>
      </c>
      <c r="T14">
        <v>24187.49</v>
      </c>
      <c r="U14">
        <v>0.72</v>
      </c>
      <c r="V14">
        <v>0.85</v>
      </c>
      <c r="W14">
        <v>19.03</v>
      </c>
      <c r="X14">
        <v>1.41</v>
      </c>
      <c r="Y14">
        <v>2</v>
      </c>
      <c r="Z14">
        <v>10</v>
      </c>
      <c r="AA14">
        <v>443.18195588839512</v>
      </c>
      <c r="AB14">
        <v>606.38110385449954</v>
      </c>
      <c r="AC14">
        <v>548.50894236384977</v>
      </c>
      <c r="AD14">
        <v>443181.95588839508</v>
      </c>
      <c r="AE14">
        <v>606381.10385449952</v>
      </c>
      <c r="AF14">
        <v>2.984015872779486E-6</v>
      </c>
      <c r="AG14">
        <v>11</v>
      </c>
      <c r="AH14">
        <v>548508.94236384972</v>
      </c>
    </row>
    <row r="15" spans="1:34" x14ac:dyDescent="0.25">
      <c r="A15">
        <v>13</v>
      </c>
      <c r="B15">
        <v>85</v>
      </c>
      <c r="C15" t="s">
        <v>34</v>
      </c>
      <c r="D15">
        <v>2.0015999999999998</v>
      </c>
      <c r="E15">
        <v>49.96</v>
      </c>
      <c r="F15">
        <v>46.57</v>
      </c>
      <c r="G15">
        <v>93.14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549.91999999999996</v>
      </c>
      <c r="Q15">
        <v>1189.03</v>
      </c>
      <c r="R15">
        <v>209.51</v>
      </c>
      <c r="S15">
        <v>152.24</v>
      </c>
      <c r="T15">
        <v>22532.36</v>
      </c>
      <c r="U15">
        <v>0.73</v>
      </c>
      <c r="V15">
        <v>0.85</v>
      </c>
      <c r="W15">
        <v>19.03</v>
      </c>
      <c r="X15">
        <v>1.32</v>
      </c>
      <c r="Y15">
        <v>2</v>
      </c>
      <c r="Z15">
        <v>10</v>
      </c>
      <c r="AA15">
        <v>439.01997858986567</v>
      </c>
      <c r="AB15">
        <v>600.68650290117193</v>
      </c>
      <c r="AC15">
        <v>543.35782613308515</v>
      </c>
      <c r="AD15">
        <v>439019.97858986573</v>
      </c>
      <c r="AE15">
        <v>600686.50290117192</v>
      </c>
      <c r="AF15">
        <v>2.993587695947984E-6</v>
      </c>
      <c r="AG15">
        <v>11</v>
      </c>
      <c r="AH15">
        <v>543357.82613308518</v>
      </c>
    </row>
    <row r="16" spans="1:34" x14ac:dyDescent="0.25">
      <c r="A16">
        <v>14</v>
      </c>
      <c r="B16">
        <v>85</v>
      </c>
      <c r="C16" t="s">
        <v>34</v>
      </c>
      <c r="D16">
        <v>2.0114999999999998</v>
      </c>
      <c r="E16">
        <v>49.71</v>
      </c>
      <c r="F16">
        <v>46.43</v>
      </c>
      <c r="G16">
        <v>103.17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25</v>
      </c>
      <c r="N16">
        <v>37.270000000000003</v>
      </c>
      <c r="O16">
        <v>23502.400000000001</v>
      </c>
      <c r="P16">
        <v>543.57000000000005</v>
      </c>
      <c r="Q16">
        <v>1189.05</v>
      </c>
      <c r="R16">
        <v>204.83</v>
      </c>
      <c r="S16">
        <v>152.24</v>
      </c>
      <c r="T16">
        <v>20209.07</v>
      </c>
      <c r="U16">
        <v>0.74</v>
      </c>
      <c r="V16">
        <v>0.86</v>
      </c>
      <c r="W16">
        <v>19.02</v>
      </c>
      <c r="X16">
        <v>1.17</v>
      </c>
      <c r="Y16">
        <v>2</v>
      </c>
      <c r="Z16">
        <v>10</v>
      </c>
      <c r="AA16">
        <v>434.26947012238452</v>
      </c>
      <c r="AB16">
        <v>594.1866476383218</v>
      </c>
      <c r="AC16">
        <v>537.47830793391722</v>
      </c>
      <c r="AD16">
        <v>434269.47012238449</v>
      </c>
      <c r="AE16">
        <v>594186.64763832185</v>
      </c>
      <c r="AF16">
        <v>3.008394109911756E-6</v>
      </c>
      <c r="AG16">
        <v>11</v>
      </c>
      <c r="AH16">
        <v>537478.30793391727</v>
      </c>
    </row>
    <row r="17" spans="1:34" x14ac:dyDescent="0.25">
      <c r="A17">
        <v>15</v>
      </c>
      <c r="B17">
        <v>85</v>
      </c>
      <c r="C17" t="s">
        <v>34</v>
      </c>
      <c r="D17">
        <v>2.0139</v>
      </c>
      <c r="E17">
        <v>49.65</v>
      </c>
      <c r="F17">
        <v>46.4</v>
      </c>
      <c r="G17">
        <v>107.08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539.09</v>
      </c>
      <c r="Q17">
        <v>1188.95</v>
      </c>
      <c r="R17">
        <v>203.89</v>
      </c>
      <c r="S17">
        <v>152.24</v>
      </c>
      <c r="T17">
        <v>19741.36</v>
      </c>
      <c r="U17">
        <v>0.75</v>
      </c>
      <c r="V17">
        <v>0.86</v>
      </c>
      <c r="W17">
        <v>19.02</v>
      </c>
      <c r="X17">
        <v>1.1499999999999999</v>
      </c>
      <c r="Y17">
        <v>2</v>
      </c>
      <c r="Z17">
        <v>10</v>
      </c>
      <c r="AA17">
        <v>431.8622482236562</v>
      </c>
      <c r="AB17">
        <v>590.89298043734675</v>
      </c>
      <c r="AC17">
        <v>534.49898370791243</v>
      </c>
      <c r="AD17">
        <v>431862.24822365621</v>
      </c>
      <c r="AE17">
        <v>590892.98043734673</v>
      </c>
      <c r="AF17">
        <v>3.0119835435999431E-6</v>
      </c>
      <c r="AG17">
        <v>11</v>
      </c>
      <c r="AH17">
        <v>534498.98370791238</v>
      </c>
    </row>
    <row r="18" spans="1:34" x14ac:dyDescent="0.25">
      <c r="A18">
        <v>16</v>
      </c>
      <c r="B18">
        <v>85</v>
      </c>
      <c r="C18" t="s">
        <v>34</v>
      </c>
      <c r="D18">
        <v>2.0205000000000002</v>
      </c>
      <c r="E18">
        <v>49.49</v>
      </c>
      <c r="F18">
        <v>46.31</v>
      </c>
      <c r="G18">
        <v>115.77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534.42999999999995</v>
      </c>
      <c r="Q18">
        <v>1188.97</v>
      </c>
      <c r="R18">
        <v>200.64</v>
      </c>
      <c r="S18">
        <v>152.24</v>
      </c>
      <c r="T18">
        <v>18128.79</v>
      </c>
      <c r="U18">
        <v>0.76</v>
      </c>
      <c r="V18">
        <v>0.86</v>
      </c>
      <c r="W18">
        <v>19.02</v>
      </c>
      <c r="X18">
        <v>1.05</v>
      </c>
      <c r="Y18">
        <v>2</v>
      </c>
      <c r="Z18">
        <v>10</v>
      </c>
      <c r="AA18">
        <v>428.55625029788109</v>
      </c>
      <c r="AB18">
        <v>586.36956822496654</v>
      </c>
      <c r="AC18">
        <v>530.40727960843265</v>
      </c>
      <c r="AD18">
        <v>428556.25029788108</v>
      </c>
      <c r="AE18">
        <v>586369.56822496653</v>
      </c>
      <c r="AF18">
        <v>3.0218544862424582E-6</v>
      </c>
      <c r="AG18">
        <v>11</v>
      </c>
      <c r="AH18">
        <v>530407.27960843267</v>
      </c>
    </row>
    <row r="19" spans="1:34" x14ac:dyDescent="0.25">
      <c r="A19">
        <v>17</v>
      </c>
      <c r="B19">
        <v>85</v>
      </c>
      <c r="C19" t="s">
        <v>34</v>
      </c>
      <c r="D19">
        <v>2.0270999999999999</v>
      </c>
      <c r="E19">
        <v>49.33</v>
      </c>
      <c r="F19">
        <v>46.21</v>
      </c>
      <c r="G19">
        <v>126.04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528.09</v>
      </c>
      <c r="Q19">
        <v>1188.9100000000001</v>
      </c>
      <c r="R19">
        <v>197.65</v>
      </c>
      <c r="S19">
        <v>152.24</v>
      </c>
      <c r="T19">
        <v>16643.849999999999</v>
      </c>
      <c r="U19">
        <v>0.77</v>
      </c>
      <c r="V19">
        <v>0.86</v>
      </c>
      <c r="W19">
        <v>19.010000000000002</v>
      </c>
      <c r="X19">
        <v>0.96</v>
      </c>
      <c r="Y19">
        <v>2</v>
      </c>
      <c r="Z19">
        <v>10</v>
      </c>
      <c r="AA19">
        <v>424.52806872007511</v>
      </c>
      <c r="AB19">
        <v>580.85803247938327</v>
      </c>
      <c r="AC19">
        <v>525.42175709891887</v>
      </c>
      <c r="AD19">
        <v>424528.06872007513</v>
      </c>
      <c r="AE19">
        <v>580858.03247938328</v>
      </c>
      <c r="AF19">
        <v>3.031725428884972E-6</v>
      </c>
      <c r="AG19">
        <v>11</v>
      </c>
      <c r="AH19">
        <v>525421.7570989189</v>
      </c>
    </row>
    <row r="20" spans="1:34" x14ac:dyDescent="0.25">
      <c r="A20">
        <v>18</v>
      </c>
      <c r="B20">
        <v>85</v>
      </c>
      <c r="C20" t="s">
        <v>34</v>
      </c>
      <c r="D20">
        <v>2.0301</v>
      </c>
      <c r="E20">
        <v>49.26</v>
      </c>
      <c r="F20">
        <v>46.17</v>
      </c>
      <c r="G20">
        <v>131.93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39.409999999999997</v>
      </c>
      <c r="O20">
        <v>24259.23</v>
      </c>
      <c r="P20">
        <v>524.39</v>
      </c>
      <c r="Q20">
        <v>1188.98</v>
      </c>
      <c r="R20">
        <v>196.51</v>
      </c>
      <c r="S20">
        <v>152.24</v>
      </c>
      <c r="T20">
        <v>16078.62</v>
      </c>
      <c r="U20">
        <v>0.77</v>
      </c>
      <c r="V20">
        <v>0.86</v>
      </c>
      <c r="W20">
        <v>19</v>
      </c>
      <c r="X20">
        <v>0.92</v>
      </c>
      <c r="Y20">
        <v>2</v>
      </c>
      <c r="Z20">
        <v>10</v>
      </c>
      <c r="AA20">
        <v>422.36684739281918</v>
      </c>
      <c r="AB20">
        <v>577.90095411307607</v>
      </c>
      <c r="AC20">
        <v>522.74689814160649</v>
      </c>
      <c r="AD20">
        <v>422366.84739281918</v>
      </c>
      <c r="AE20">
        <v>577900.95411307609</v>
      </c>
      <c r="AF20">
        <v>3.0362122209952058E-6</v>
      </c>
      <c r="AG20">
        <v>11</v>
      </c>
      <c r="AH20">
        <v>522746.89814160648</v>
      </c>
    </row>
    <row r="21" spans="1:34" x14ac:dyDescent="0.25">
      <c r="A21">
        <v>19</v>
      </c>
      <c r="B21">
        <v>85</v>
      </c>
      <c r="C21" t="s">
        <v>34</v>
      </c>
      <c r="D21">
        <v>2.0339</v>
      </c>
      <c r="E21">
        <v>49.17</v>
      </c>
      <c r="F21">
        <v>46.12</v>
      </c>
      <c r="G21">
        <v>138.35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520.12</v>
      </c>
      <c r="Q21">
        <v>1189.05</v>
      </c>
      <c r="R21">
        <v>194.33</v>
      </c>
      <c r="S21">
        <v>152.24</v>
      </c>
      <c r="T21">
        <v>14992.61</v>
      </c>
      <c r="U21">
        <v>0.78</v>
      </c>
      <c r="V21">
        <v>0.86</v>
      </c>
      <c r="W21">
        <v>19.010000000000002</v>
      </c>
      <c r="X21">
        <v>0.86</v>
      </c>
      <c r="Y21">
        <v>2</v>
      </c>
      <c r="Z21">
        <v>10</v>
      </c>
      <c r="AA21">
        <v>419.81829582393482</v>
      </c>
      <c r="AB21">
        <v>574.4139134223683</v>
      </c>
      <c r="AC21">
        <v>519.59265572032768</v>
      </c>
      <c r="AD21">
        <v>419818.29582393478</v>
      </c>
      <c r="AE21">
        <v>574413.91342236835</v>
      </c>
      <c r="AF21">
        <v>3.0418954910015021E-6</v>
      </c>
      <c r="AG21">
        <v>11</v>
      </c>
      <c r="AH21">
        <v>519592.65572032769</v>
      </c>
    </row>
    <row r="22" spans="1:34" x14ac:dyDescent="0.25">
      <c r="A22">
        <v>20</v>
      </c>
      <c r="B22">
        <v>85</v>
      </c>
      <c r="C22" t="s">
        <v>34</v>
      </c>
      <c r="D22">
        <v>2.0369999999999999</v>
      </c>
      <c r="E22">
        <v>49.09</v>
      </c>
      <c r="F22">
        <v>46.08</v>
      </c>
      <c r="G22">
        <v>145.5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515.03</v>
      </c>
      <c r="Q22">
        <v>1188.8599999999999</v>
      </c>
      <c r="R22">
        <v>192.84</v>
      </c>
      <c r="S22">
        <v>152.24</v>
      </c>
      <c r="T22">
        <v>14251.33</v>
      </c>
      <c r="U22">
        <v>0.79</v>
      </c>
      <c r="V22">
        <v>0.86</v>
      </c>
      <c r="W22">
        <v>19.010000000000002</v>
      </c>
      <c r="X22">
        <v>0.83</v>
      </c>
      <c r="Y22">
        <v>2</v>
      </c>
      <c r="Z22">
        <v>10</v>
      </c>
      <c r="AA22">
        <v>417.06126194478782</v>
      </c>
      <c r="AB22">
        <v>570.64161803716888</v>
      </c>
      <c r="AC22">
        <v>516.18038291224184</v>
      </c>
      <c r="AD22">
        <v>417061.26194478781</v>
      </c>
      <c r="AE22">
        <v>570641.61803716887</v>
      </c>
      <c r="AF22">
        <v>3.0465318428487432E-6</v>
      </c>
      <c r="AG22">
        <v>11</v>
      </c>
      <c r="AH22">
        <v>516180.38291224191</v>
      </c>
    </row>
    <row r="23" spans="1:34" x14ac:dyDescent="0.25">
      <c r="A23">
        <v>21</v>
      </c>
      <c r="B23">
        <v>85</v>
      </c>
      <c r="C23" t="s">
        <v>34</v>
      </c>
      <c r="D23">
        <v>2.0407999999999999</v>
      </c>
      <c r="E23">
        <v>49</v>
      </c>
      <c r="F23">
        <v>46.02</v>
      </c>
      <c r="G23">
        <v>153.38999999999999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508.91</v>
      </c>
      <c r="Q23">
        <v>1188.9100000000001</v>
      </c>
      <c r="R23">
        <v>191.23</v>
      </c>
      <c r="S23">
        <v>152.24</v>
      </c>
      <c r="T23">
        <v>13452.35</v>
      </c>
      <c r="U23">
        <v>0.8</v>
      </c>
      <c r="V23">
        <v>0.86</v>
      </c>
      <c r="W23">
        <v>19</v>
      </c>
      <c r="X23">
        <v>0.77</v>
      </c>
      <c r="Y23">
        <v>2</v>
      </c>
      <c r="Z23">
        <v>10</v>
      </c>
      <c r="AA23">
        <v>413.71995621275858</v>
      </c>
      <c r="AB23">
        <v>566.06989612660118</v>
      </c>
      <c r="AC23">
        <v>512.04497972436661</v>
      </c>
      <c r="AD23">
        <v>413719.95621275861</v>
      </c>
      <c r="AE23">
        <v>566069.89612660115</v>
      </c>
      <c r="AF23">
        <v>3.0522151128550391E-6</v>
      </c>
      <c r="AG23">
        <v>11</v>
      </c>
      <c r="AH23">
        <v>512044.97972436663</v>
      </c>
    </row>
    <row r="24" spans="1:34" x14ac:dyDescent="0.25">
      <c r="A24">
        <v>22</v>
      </c>
      <c r="B24">
        <v>85</v>
      </c>
      <c r="C24" t="s">
        <v>34</v>
      </c>
      <c r="D24">
        <v>2.0436999999999999</v>
      </c>
      <c r="E24">
        <v>48.93</v>
      </c>
      <c r="F24">
        <v>45.98</v>
      </c>
      <c r="G24">
        <v>162.29</v>
      </c>
      <c r="H24">
        <v>2.0299999999999998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503.38</v>
      </c>
      <c r="Q24">
        <v>1189</v>
      </c>
      <c r="R24">
        <v>189.8</v>
      </c>
      <c r="S24">
        <v>152.24</v>
      </c>
      <c r="T24">
        <v>12744.22</v>
      </c>
      <c r="U24">
        <v>0.8</v>
      </c>
      <c r="V24">
        <v>0.86</v>
      </c>
      <c r="W24">
        <v>19</v>
      </c>
      <c r="X24">
        <v>0.73</v>
      </c>
      <c r="Y24">
        <v>2</v>
      </c>
      <c r="Z24">
        <v>10</v>
      </c>
      <c r="AA24">
        <v>410.82488058886582</v>
      </c>
      <c r="AB24">
        <v>562.1087259362688</v>
      </c>
      <c r="AC24">
        <v>508.46185805746228</v>
      </c>
      <c r="AD24">
        <v>410824.88058886578</v>
      </c>
      <c r="AE24">
        <v>562108.72593626881</v>
      </c>
      <c r="AF24">
        <v>3.056552345228266E-6</v>
      </c>
      <c r="AG24">
        <v>11</v>
      </c>
      <c r="AH24">
        <v>508461.85805746232</v>
      </c>
    </row>
    <row r="25" spans="1:34" x14ac:dyDescent="0.25">
      <c r="A25">
        <v>23</v>
      </c>
      <c r="B25">
        <v>85</v>
      </c>
      <c r="C25" t="s">
        <v>34</v>
      </c>
      <c r="D25">
        <v>2.0476000000000001</v>
      </c>
      <c r="E25">
        <v>48.84</v>
      </c>
      <c r="F25">
        <v>45.92</v>
      </c>
      <c r="G25">
        <v>172.21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497.24</v>
      </c>
      <c r="Q25">
        <v>1188.97</v>
      </c>
      <c r="R25">
        <v>187.92</v>
      </c>
      <c r="S25">
        <v>152.24</v>
      </c>
      <c r="T25">
        <v>11806.69</v>
      </c>
      <c r="U25">
        <v>0.81</v>
      </c>
      <c r="V25">
        <v>0.87</v>
      </c>
      <c r="W25">
        <v>19</v>
      </c>
      <c r="X25">
        <v>0.67</v>
      </c>
      <c r="Y25">
        <v>2</v>
      </c>
      <c r="Z25">
        <v>10</v>
      </c>
      <c r="AA25">
        <v>407.48234603943189</v>
      </c>
      <c r="AB25">
        <v>557.53532270351639</v>
      </c>
      <c r="AC25">
        <v>504.324934010432</v>
      </c>
      <c r="AD25">
        <v>407482.34603943193</v>
      </c>
      <c r="AE25">
        <v>557535.32270351634</v>
      </c>
      <c r="AF25">
        <v>3.06238517497157E-6</v>
      </c>
      <c r="AG25">
        <v>11</v>
      </c>
      <c r="AH25">
        <v>504324.93401043199</v>
      </c>
    </row>
    <row r="26" spans="1:34" x14ac:dyDescent="0.25">
      <c r="A26">
        <v>24</v>
      </c>
      <c r="B26">
        <v>85</v>
      </c>
      <c r="C26" t="s">
        <v>34</v>
      </c>
      <c r="D26">
        <v>2.0465</v>
      </c>
      <c r="E26">
        <v>48.86</v>
      </c>
      <c r="F26">
        <v>45.95</v>
      </c>
      <c r="G26">
        <v>172.31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497.02</v>
      </c>
      <c r="Q26">
        <v>1188.93</v>
      </c>
      <c r="R26">
        <v>188.6</v>
      </c>
      <c r="S26">
        <v>152.24</v>
      </c>
      <c r="T26">
        <v>12146.64</v>
      </c>
      <c r="U26">
        <v>0.81</v>
      </c>
      <c r="V26">
        <v>0.87</v>
      </c>
      <c r="W26">
        <v>19</v>
      </c>
      <c r="X26">
        <v>0.7</v>
      </c>
      <c r="Y26">
        <v>2</v>
      </c>
      <c r="Z26">
        <v>10</v>
      </c>
      <c r="AA26">
        <v>407.62201606267752</v>
      </c>
      <c r="AB26">
        <v>557.72642539112746</v>
      </c>
      <c r="AC26">
        <v>504.49779812575179</v>
      </c>
      <c r="AD26">
        <v>407622.01606267749</v>
      </c>
      <c r="AE26">
        <v>557726.42539112747</v>
      </c>
      <c r="AF26">
        <v>3.0607400178644839E-6</v>
      </c>
      <c r="AG26">
        <v>11</v>
      </c>
      <c r="AH26">
        <v>504497.79812575178</v>
      </c>
    </row>
    <row r="27" spans="1:34" x14ac:dyDescent="0.25">
      <c r="A27">
        <v>25</v>
      </c>
      <c r="B27">
        <v>85</v>
      </c>
      <c r="C27" t="s">
        <v>34</v>
      </c>
      <c r="D27">
        <v>2.0453999999999999</v>
      </c>
      <c r="E27">
        <v>48.89</v>
      </c>
      <c r="F27">
        <v>45.98</v>
      </c>
      <c r="G27">
        <v>172.41</v>
      </c>
      <c r="H27">
        <v>2.2400000000000002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495.17</v>
      </c>
      <c r="Q27">
        <v>1189.02</v>
      </c>
      <c r="R27">
        <v>189.16</v>
      </c>
      <c r="S27">
        <v>152.24</v>
      </c>
      <c r="T27">
        <v>12426.2</v>
      </c>
      <c r="U27">
        <v>0.8</v>
      </c>
      <c r="V27">
        <v>0.86</v>
      </c>
      <c r="W27">
        <v>19.02</v>
      </c>
      <c r="X27">
        <v>0.72</v>
      </c>
      <c r="Y27">
        <v>2</v>
      </c>
      <c r="Z27">
        <v>10</v>
      </c>
      <c r="AA27">
        <v>407.06795599879513</v>
      </c>
      <c r="AB27">
        <v>556.96833596831868</v>
      </c>
      <c r="AC27">
        <v>503.8120596934707</v>
      </c>
      <c r="AD27">
        <v>407067.95599879499</v>
      </c>
      <c r="AE27">
        <v>556968.33596831863</v>
      </c>
      <c r="AF27">
        <v>3.0590948607573979E-6</v>
      </c>
      <c r="AG27">
        <v>11</v>
      </c>
      <c r="AH27">
        <v>503812.05969347071</v>
      </c>
    </row>
    <row r="28" spans="1:34" x14ac:dyDescent="0.25">
      <c r="A28">
        <v>26</v>
      </c>
      <c r="B28">
        <v>85</v>
      </c>
      <c r="C28" t="s">
        <v>34</v>
      </c>
      <c r="D28">
        <v>2.0493999999999999</v>
      </c>
      <c r="E28">
        <v>48.79</v>
      </c>
      <c r="F28">
        <v>45.91</v>
      </c>
      <c r="G28">
        <v>183.66</v>
      </c>
      <c r="H28">
        <v>2.31</v>
      </c>
      <c r="I28">
        <v>15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497.4</v>
      </c>
      <c r="Q28">
        <v>1189.03</v>
      </c>
      <c r="R28">
        <v>187.09</v>
      </c>
      <c r="S28">
        <v>152.24</v>
      </c>
      <c r="T28">
        <v>11398.58</v>
      </c>
      <c r="U28">
        <v>0.81</v>
      </c>
      <c r="V28">
        <v>0.87</v>
      </c>
      <c r="W28">
        <v>19.010000000000002</v>
      </c>
      <c r="X28">
        <v>0.66</v>
      </c>
      <c r="Y28">
        <v>2</v>
      </c>
      <c r="Z28">
        <v>10</v>
      </c>
      <c r="AA28">
        <v>407.25455924351178</v>
      </c>
      <c r="AB28">
        <v>557.22365476009429</v>
      </c>
      <c r="AC28">
        <v>504.04301121810141</v>
      </c>
      <c r="AD28">
        <v>407254.55924351182</v>
      </c>
      <c r="AE28">
        <v>557223.65476009424</v>
      </c>
      <c r="AF28">
        <v>3.06507725023771E-6</v>
      </c>
      <c r="AG28">
        <v>11</v>
      </c>
      <c r="AH28">
        <v>504043.01121810143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1.6579999999999999</v>
      </c>
      <c r="E2">
        <v>60.32</v>
      </c>
      <c r="F2">
        <v>55.8</v>
      </c>
      <c r="G2">
        <v>14.82</v>
      </c>
      <c r="H2">
        <v>0.34</v>
      </c>
      <c r="I2">
        <v>226</v>
      </c>
      <c r="J2">
        <v>51.33</v>
      </c>
      <c r="K2">
        <v>24.83</v>
      </c>
      <c r="L2">
        <v>1</v>
      </c>
      <c r="M2">
        <v>224</v>
      </c>
      <c r="N2">
        <v>5.51</v>
      </c>
      <c r="O2">
        <v>6564.78</v>
      </c>
      <c r="P2">
        <v>310.45999999999998</v>
      </c>
      <c r="Q2">
        <v>1190.82</v>
      </c>
      <c r="R2">
        <v>522.21</v>
      </c>
      <c r="S2">
        <v>152.24</v>
      </c>
      <c r="T2">
        <v>177902.55</v>
      </c>
      <c r="U2">
        <v>0.28999999999999998</v>
      </c>
      <c r="V2">
        <v>0.71</v>
      </c>
      <c r="W2">
        <v>19.329999999999998</v>
      </c>
      <c r="X2">
        <v>10.53</v>
      </c>
      <c r="Y2">
        <v>2</v>
      </c>
      <c r="Z2">
        <v>10</v>
      </c>
      <c r="AA2">
        <v>346.3423368545204</v>
      </c>
      <c r="AB2">
        <v>473.8808648298816</v>
      </c>
      <c r="AC2">
        <v>428.6543401864879</v>
      </c>
      <c r="AD2">
        <v>346342.33685452043</v>
      </c>
      <c r="AE2">
        <v>473880.86482988158</v>
      </c>
      <c r="AF2">
        <v>2.9675972688647491E-6</v>
      </c>
      <c r="AG2">
        <v>13</v>
      </c>
      <c r="AH2">
        <v>428654.34018648788</v>
      </c>
    </row>
    <row r="3" spans="1:34" x14ac:dyDescent="0.25">
      <c r="A3">
        <v>1</v>
      </c>
      <c r="B3">
        <v>20</v>
      </c>
      <c r="C3" t="s">
        <v>34</v>
      </c>
      <c r="D3">
        <v>1.9053</v>
      </c>
      <c r="E3">
        <v>52.48</v>
      </c>
      <c r="F3">
        <v>49.59</v>
      </c>
      <c r="G3">
        <v>31.65</v>
      </c>
      <c r="H3">
        <v>0.66</v>
      </c>
      <c r="I3">
        <v>94</v>
      </c>
      <c r="J3">
        <v>52.47</v>
      </c>
      <c r="K3">
        <v>24.83</v>
      </c>
      <c r="L3">
        <v>2</v>
      </c>
      <c r="M3">
        <v>92</v>
      </c>
      <c r="N3">
        <v>5.64</v>
      </c>
      <c r="O3">
        <v>6705.1</v>
      </c>
      <c r="P3">
        <v>257.70999999999998</v>
      </c>
      <c r="Q3">
        <v>1189.81</v>
      </c>
      <c r="R3">
        <v>311.58999999999997</v>
      </c>
      <c r="S3">
        <v>152.24</v>
      </c>
      <c r="T3">
        <v>73251.710000000006</v>
      </c>
      <c r="U3">
        <v>0.49</v>
      </c>
      <c r="V3">
        <v>0.8</v>
      </c>
      <c r="W3">
        <v>19.12</v>
      </c>
      <c r="X3">
        <v>4.32</v>
      </c>
      <c r="Y3">
        <v>2</v>
      </c>
      <c r="Z3">
        <v>10</v>
      </c>
      <c r="AA3">
        <v>266.97847732807821</v>
      </c>
      <c r="AB3">
        <v>365.29173093942961</v>
      </c>
      <c r="AC3">
        <v>330.42880082873398</v>
      </c>
      <c r="AD3">
        <v>266978.47732807818</v>
      </c>
      <c r="AE3">
        <v>365291.7309394296</v>
      </c>
      <c r="AF3">
        <v>3.4102310472665901E-6</v>
      </c>
      <c r="AG3">
        <v>11</v>
      </c>
      <c r="AH3">
        <v>330428.80082873412</v>
      </c>
    </row>
    <row r="4" spans="1:34" x14ac:dyDescent="0.25">
      <c r="A4">
        <v>2</v>
      </c>
      <c r="B4">
        <v>20</v>
      </c>
      <c r="C4" t="s">
        <v>34</v>
      </c>
      <c r="D4">
        <v>1.9782</v>
      </c>
      <c r="E4">
        <v>50.55</v>
      </c>
      <c r="F4">
        <v>48.06</v>
      </c>
      <c r="G4">
        <v>47.27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7</v>
      </c>
      <c r="N4">
        <v>5.78</v>
      </c>
      <c r="O4">
        <v>6845.59</v>
      </c>
      <c r="P4">
        <v>233.71</v>
      </c>
      <c r="Q4">
        <v>1189.8399999999999</v>
      </c>
      <c r="R4">
        <v>257.64</v>
      </c>
      <c r="S4">
        <v>152.24</v>
      </c>
      <c r="T4">
        <v>46445.17</v>
      </c>
      <c r="U4">
        <v>0.59</v>
      </c>
      <c r="V4">
        <v>0.83</v>
      </c>
      <c r="W4">
        <v>19.14</v>
      </c>
      <c r="X4">
        <v>2.8</v>
      </c>
      <c r="Y4">
        <v>2</v>
      </c>
      <c r="Z4">
        <v>10</v>
      </c>
      <c r="AA4">
        <v>247.7465533223037</v>
      </c>
      <c r="AB4">
        <v>338.9777640619626</v>
      </c>
      <c r="AC4">
        <v>306.62620201826979</v>
      </c>
      <c r="AD4">
        <v>247746.55332230369</v>
      </c>
      <c r="AE4">
        <v>338977.7640619626</v>
      </c>
      <c r="AF4">
        <v>3.5407122540821749E-6</v>
      </c>
      <c r="AG4">
        <v>11</v>
      </c>
      <c r="AH4">
        <v>306626.2020182698</v>
      </c>
    </row>
    <row r="5" spans="1:34" x14ac:dyDescent="0.25">
      <c r="A5">
        <v>3</v>
      </c>
      <c r="B5">
        <v>20</v>
      </c>
      <c r="C5" t="s">
        <v>34</v>
      </c>
      <c r="D5">
        <v>1.9775</v>
      </c>
      <c r="E5">
        <v>50.57</v>
      </c>
      <c r="F5">
        <v>48.08</v>
      </c>
      <c r="G5">
        <v>47.29</v>
      </c>
      <c r="H5">
        <v>1.27</v>
      </c>
      <c r="I5">
        <v>61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238.26</v>
      </c>
      <c r="Q5">
        <v>1189.9000000000001</v>
      </c>
      <c r="R5">
        <v>257.5</v>
      </c>
      <c r="S5">
        <v>152.24</v>
      </c>
      <c r="T5">
        <v>46372.66</v>
      </c>
      <c r="U5">
        <v>0.59</v>
      </c>
      <c r="V5">
        <v>0.83</v>
      </c>
      <c r="W5">
        <v>19.16</v>
      </c>
      <c r="X5">
        <v>2.82</v>
      </c>
      <c r="Y5">
        <v>2</v>
      </c>
      <c r="Z5">
        <v>10</v>
      </c>
      <c r="AA5">
        <v>249.8331263673949</v>
      </c>
      <c r="AB5">
        <v>341.83270535536087</v>
      </c>
      <c r="AC5">
        <v>309.20867172156238</v>
      </c>
      <c r="AD5">
        <v>249833.1263673949</v>
      </c>
      <c r="AE5">
        <v>341832.70535536087</v>
      </c>
      <c r="AF5">
        <v>3.53945934811824E-6</v>
      </c>
      <c r="AG5">
        <v>11</v>
      </c>
      <c r="AH5">
        <v>309208.67172156239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1.0676000000000001</v>
      </c>
      <c r="E2">
        <v>93.66</v>
      </c>
      <c r="F2">
        <v>74.959999999999994</v>
      </c>
      <c r="G2">
        <v>7.41</v>
      </c>
      <c r="H2">
        <v>0.13</v>
      </c>
      <c r="I2">
        <v>607</v>
      </c>
      <c r="J2">
        <v>133.21</v>
      </c>
      <c r="K2">
        <v>46.47</v>
      </c>
      <c r="L2">
        <v>1</v>
      </c>
      <c r="M2">
        <v>605</v>
      </c>
      <c r="N2">
        <v>20.75</v>
      </c>
      <c r="O2">
        <v>16663.419999999998</v>
      </c>
      <c r="P2">
        <v>829.11</v>
      </c>
      <c r="Q2">
        <v>1193.97</v>
      </c>
      <c r="R2">
        <v>1170.69</v>
      </c>
      <c r="S2">
        <v>152.24</v>
      </c>
      <c r="T2">
        <v>500238.94</v>
      </c>
      <c r="U2">
        <v>0.13</v>
      </c>
      <c r="V2">
        <v>0.53</v>
      </c>
      <c r="W2">
        <v>20</v>
      </c>
      <c r="X2">
        <v>29.63</v>
      </c>
      <c r="Y2">
        <v>2</v>
      </c>
      <c r="Z2">
        <v>10</v>
      </c>
      <c r="AA2">
        <v>1126.2000424386169</v>
      </c>
      <c r="AB2">
        <v>1540.9165825038369</v>
      </c>
      <c r="AC2">
        <v>1393.8536665596771</v>
      </c>
      <c r="AD2">
        <v>1126200.042438617</v>
      </c>
      <c r="AE2">
        <v>1540916.5825038371</v>
      </c>
      <c r="AF2">
        <v>1.6600072437858529E-6</v>
      </c>
      <c r="AG2">
        <v>20</v>
      </c>
      <c r="AH2">
        <v>1393853.6665596771</v>
      </c>
    </row>
    <row r="3" spans="1:34" x14ac:dyDescent="0.25">
      <c r="A3">
        <v>1</v>
      </c>
      <c r="B3">
        <v>65</v>
      </c>
      <c r="C3" t="s">
        <v>34</v>
      </c>
      <c r="D3">
        <v>1.5666</v>
      </c>
      <c r="E3">
        <v>63.83</v>
      </c>
      <c r="F3">
        <v>55.61</v>
      </c>
      <c r="G3">
        <v>15.03</v>
      </c>
      <c r="H3">
        <v>0.26</v>
      </c>
      <c r="I3">
        <v>222</v>
      </c>
      <c r="J3">
        <v>134.55000000000001</v>
      </c>
      <c r="K3">
        <v>46.47</v>
      </c>
      <c r="L3">
        <v>2</v>
      </c>
      <c r="M3">
        <v>220</v>
      </c>
      <c r="N3">
        <v>21.09</v>
      </c>
      <c r="O3">
        <v>16828.84</v>
      </c>
      <c r="P3">
        <v>611.53</v>
      </c>
      <c r="Q3">
        <v>1190.57</v>
      </c>
      <c r="R3">
        <v>514.89</v>
      </c>
      <c r="S3">
        <v>152.24</v>
      </c>
      <c r="T3">
        <v>174261.01</v>
      </c>
      <c r="U3">
        <v>0.3</v>
      </c>
      <c r="V3">
        <v>0.72</v>
      </c>
      <c r="W3">
        <v>19.34</v>
      </c>
      <c r="X3">
        <v>10.33</v>
      </c>
      <c r="Y3">
        <v>2</v>
      </c>
      <c r="Z3">
        <v>10</v>
      </c>
      <c r="AA3">
        <v>600.45821962786863</v>
      </c>
      <c r="AB3">
        <v>821.57342644190589</v>
      </c>
      <c r="AC3">
        <v>743.16361170783568</v>
      </c>
      <c r="AD3">
        <v>600458.21962786862</v>
      </c>
      <c r="AE3">
        <v>821573.4264419059</v>
      </c>
      <c r="AF3">
        <v>2.4359004759412861E-6</v>
      </c>
      <c r="AG3">
        <v>14</v>
      </c>
      <c r="AH3">
        <v>743163.61170783569</v>
      </c>
    </row>
    <row r="4" spans="1:34" x14ac:dyDescent="0.25">
      <c r="A4">
        <v>2</v>
      </c>
      <c r="B4">
        <v>65</v>
      </c>
      <c r="C4" t="s">
        <v>34</v>
      </c>
      <c r="D4">
        <v>1.7437</v>
      </c>
      <c r="E4">
        <v>57.35</v>
      </c>
      <c r="F4">
        <v>51.47</v>
      </c>
      <c r="G4">
        <v>22.71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560.67999999999995</v>
      </c>
      <c r="Q4">
        <v>1189.6199999999999</v>
      </c>
      <c r="R4">
        <v>375.33</v>
      </c>
      <c r="S4">
        <v>152.24</v>
      </c>
      <c r="T4">
        <v>104912.9</v>
      </c>
      <c r="U4">
        <v>0.41</v>
      </c>
      <c r="V4">
        <v>0.77</v>
      </c>
      <c r="W4">
        <v>19.190000000000001</v>
      </c>
      <c r="X4">
        <v>6.2</v>
      </c>
      <c r="Y4">
        <v>2</v>
      </c>
      <c r="Z4">
        <v>10</v>
      </c>
      <c r="AA4">
        <v>499.8789029976013</v>
      </c>
      <c r="AB4">
        <v>683.95636818208936</v>
      </c>
      <c r="AC4">
        <v>618.68053234158185</v>
      </c>
      <c r="AD4">
        <v>499878.90299760131</v>
      </c>
      <c r="AE4">
        <v>683956.36818208941</v>
      </c>
      <c r="AF4">
        <v>2.7112726030249079E-6</v>
      </c>
      <c r="AG4">
        <v>12</v>
      </c>
      <c r="AH4">
        <v>618680.53234158189</v>
      </c>
    </row>
    <row r="5" spans="1:34" x14ac:dyDescent="0.25">
      <c r="A5">
        <v>3</v>
      </c>
      <c r="B5">
        <v>65</v>
      </c>
      <c r="C5" t="s">
        <v>34</v>
      </c>
      <c r="D5">
        <v>1.8323</v>
      </c>
      <c r="E5">
        <v>54.58</v>
      </c>
      <c r="F5">
        <v>49.73</v>
      </c>
      <c r="G5">
        <v>30.45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17160.919999999998</v>
      </c>
      <c r="P5">
        <v>536.13</v>
      </c>
      <c r="Q5">
        <v>1189.53</v>
      </c>
      <c r="R5">
        <v>316.29000000000002</v>
      </c>
      <c r="S5">
        <v>152.24</v>
      </c>
      <c r="T5">
        <v>75583.350000000006</v>
      </c>
      <c r="U5">
        <v>0.48</v>
      </c>
      <c r="V5">
        <v>0.8</v>
      </c>
      <c r="W5">
        <v>19.13</v>
      </c>
      <c r="X5">
        <v>4.47</v>
      </c>
      <c r="Y5">
        <v>2</v>
      </c>
      <c r="Z5">
        <v>10</v>
      </c>
      <c r="AA5">
        <v>465.1225259349971</v>
      </c>
      <c r="AB5">
        <v>636.40115974189632</v>
      </c>
      <c r="AC5">
        <v>575.66392625076651</v>
      </c>
      <c r="AD5">
        <v>465122.52593499707</v>
      </c>
      <c r="AE5">
        <v>636401.15974189632</v>
      </c>
      <c r="AF5">
        <v>2.8490364113795599E-6</v>
      </c>
      <c r="AG5">
        <v>12</v>
      </c>
      <c r="AH5">
        <v>575663.9262507665</v>
      </c>
    </row>
    <row r="6" spans="1:34" x14ac:dyDescent="0.25">
      <c r="A6">
        <v>4</v>
      </c>
      <c r="B6">
        <v>65</v>
      </c>
      <c r="C6" t="s">
        <v>34</v>
      </c>
      <c r="D6">
        <v>1.8888</v>
      </c>
      <c r="E6">
        <v>52.94</v>
      </c>
      <c r="F6">
        <v>48.69</v>
      </c>
      <c r="G6">
        <v>38.44</v>
      </c>
      <c r="H6">
        <v>0.64</v>
      </c>
      <c r="I6">
        <v>76</v>
      </c>
      <c r="J6">
        <v>138.6</v>
      </c>
      <c r="K6">
        <v>46.47</v>
      </c>
      <c r="L6">
        <v>5</v>
      </c>
      <c r="M6">
        <v>74</v>
      </c>
      <c r="N6">
        <v>22.13</v>
      </c>
      <c r="O6">
        <v>17327.689999999999</v>
      </c>
      <c r="P6">
        <v>519.62</v>
      </c>
      <c r="Q6">
        <v>1189.24</v>
      </c>
      <c r="R6">
        <v>281.29000000000002</v>
      </c>
      <c r="S6">
        <v>152.24</v>
      </c>
      <c r="T6">
        <v>58193.34</v>
      </c>
      <c r="U6">
        <v>0.54</v>
      </c>
      <c r="V6">
        <v>0.82</v>
      </c>
      <c r="W6">
        <v>19.100000000000001</v>
      </c>
      <c r="X6">
        <v>3.44</v>
      </c>
      <c r="Y6">
        <v>2</v>
      </c>
      <c r="Z6">
        <v>10</v>
      </c>
      <c r="AA6">
        <v>444.41528486853758</v>
      </c>
      <c r="AB6">
        <v>608.06859897576498</v>
      </c>
      <c r="AC6">
        <v>550.03538531915603</v>
      </c>
      <c r="AD6">
        <v>444415.28486853762</v>
      </c>
      <c r="AE6">
        <v>608068.59897576494</v>
      </c>
      <c r="AF6">
        <v>2.9368880498901452E-6</v>
      </c>
      <c r="AG6">
        <v>12</v>
      </c>
      <c r="AH6">
        <v>550035.38531915599</v>
      </c>
    </row>
    <row r="7" spans="1:34" x14ac:dyDescent="0.25">
      <c r="A7">
        <v>5</v>
      </c>
      <c r="B7">
        <v>65</v>
      </c>
      <c r="C7" t="s">
        <v>34</v>
      </c>
      <c r="D7">
        <v>1.9258</v>
      </c>
      <c r="E7">
        <v>51.93</v>
      </c>
      <c r="F7">
        <v>48.06</v>
      </c>
      <c r="G7">
        <v>46.51</v>
      </c>
      <c r="H7">
        <v>0.76</v>
      </c>
      <c r="I7">
        <v>62</v>
      </c>
      <c r="J7">
        <v>139.94999999999999</v>
      </c>
      <c r="K7">
        <v>46.47</v>
      </c>
      <c r="L7">
        <v>6</v>
      </c>
      <c r="M7">
        <v>60</v>
      </c>
      <c r="N7">
        <v>22.49</v>
      </c>
      <c r="O7">
        <v>17494.97</v>
      </c>
      <c r="P7">
        <v>507.06</v>
      </c>
      <c r="Q7">
        <v>1189.4100000000001</v>
      </c>
      <c r="R7">
        <v>259.86</v>
      </c>
      <c r="S7">
        <v>152.24</v>
      </c>
      <c r="T7">
        <v>47549.7</v>
      </c>
      <c r="U7">
        <v>0.59</v>
      </c>
      <c r="V7">
        <v>0.83</v>
      </c>
      <c r="W7">
        <v>19.079999999999998</v>
      </c>
      <c r="X7">
        <v>2.8</v>
      </c>
      <c r="Y7">
        <v>2</v>
      </c>
      <c r="Z7">
        <v>10</v>
      </c>
      <c r="AA7">
        <v>422.51095999791897</v>
      </c>
      <c r="AB7">
        <v>578.09813533717306</v>
      </c>
      <c r="AC7">
        <v>522.92526066642131</v>
      </c>
      <c r="AD7">
        <v>422510.95999791898</v>
      </c>
      <c r="AE7">
        <v>578098.13533717301</v>
      </c>
      <c r="AF7">
        <v>2.9944192113926519E-6</v>
      </c>
      <c r="AG7">
        <v>11</v>
      </c>
      <c r="AH7">
        <v>522925.26066642132</v>
      </c>
    </row>
    <row r="8" spans="1:34" x14ac:dyDescent="0.25">
      <c r="A8">
        <v>6</v>
      </c>
      <c r="B8">
        <v>65</v>
      </c>
      <c r="C8" t="s">
        <v>34</v>
      </c>
      <c r="D8">
        <v>1.9525999999999999</v>
      </c>
      <c r="E8">
        <v>51.21</v>
      </c>
      <c r="F8">
        <v>47.62</v>
      </c>
      <c r="G8">
        <v>54.94</v>
      </c>
      <c r="H8">
        <v>0.88</v>
      </c>
      <c r="I8">
        <v>52</v>
      </c>
      <c r="J8">
        <v>141.31</v>
      </c>
      <c r="K8">
        <v>46.47</v>
      </c>
      <c r="L8">
        <v>7</v>
      </c>
      <c r="M8">
        <v>50</v>
      </c>
      <c r="N8">
        <v>22.85</v>
      </c>
      <c r="O8">
        <v>17662.75</v>
      </c>
      <c r="P8">
        <v>496.4</v>
      </c>
      <c r="Q8">
        <v>1189.27</v>
      </c>
      <c r="R8">
        <v>245.13</v>
      </c>
      <c r="S8">
        <v>152.24</v>
      </c>
      <c r="T8">
        <v>40234.99</v>
      </c>
      <c r="U8">
        <v>0.62</v>
      </c>
      <c r="V8">
        <v>0.84</v>
      </c>
      <c r="W8">
        <v>19.059999999999999</v>
      </c>
      <c r="X8">
        <v>2.36</v>
      </c>
      <c r="Y8">
        <v>2</v>
      </c>
      <c r="Z8">
        <v>10</v>
      </c>
      <c r="AA8">
        <v>412.32870771773759</v>
      </c>
      <c r="AB8">
        <v>564.16632855816192</v>
      </c>
      <c r="AC8">
        <v>510.3230859729855</v>
      </c>
      <c r="AD8">
        <v>412328.70771773759</v>
      </c>
      <c r="AE8">
        <v>564166.32855816197</v>
      </c>
      <c r="AF8">
        <v>3.0360904310755491E-6</v>
      </c>
      <c r="AG8">
        <v>11</v>
      </c>
      <c r="AH8">
        <v>510323.08597298549</v>
      </c>
    </row>
    <row r="9" spans="1:34" x14ac:dyDescent="0.25">
      <c r="A9">
        <v>7</v>
      </c>
      <c r="B9">
        <v>65</v>
      </c>
      <c r="C9" t="s">
        <v>34</v>
      </c>
      <c r="D9">
        <v>1.9742999999999999</v>
      </c>
      <c r="E9">
        <v>50.65</v>
      </c>
      <c r="F9">
        <v>47.25</v>
      </c>
      <c r="G9">
        <v>62.99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486.56</v>
      </c>
      <c r="Q9">
        <v>1189.0999999999999</v>
      </c>
      <c r="R9">
        <v>232.69</v>
      </c>
      <c r="S9">
        <v>152.24</v>
      </c>
      <c r="T9">
        <v>34046.22</v>
      </c>
      <c r="U9">
        <v>0.65</v>
      </c>
      <c r="V9">
        <v>0.84</v>
      </c>
      <c r="W9">
        <v>19.04</v>
      </c>
      <c r="X9">
        <v>1.99</v>
      </c>
      <c r="Y9">
        <v>2</v>
      </c>
      <c r="Z9">
        <v>10</v>
      </c>
      <c r="AA9">
        <v>403.72569309456912</v>
      </c>
      <c r="AB9">
        <v>552.39530441252396</v>
      </c>
      <c r="AC9">
        <v>499.67547185107099</v>
      </c>
      <c r="AD9">
        <v>403725.69309456908</v>
      </c>
      <c r="AE9">
        <v>552395.30441252398</v>
      </c>
      <c r="AF9">
        <v>3.0698316798486411E-6</v>
      </c>
      <c r="AG9">
        <v>11</v>
      </c>
      <c r="AH9">
        <v>499675.47185107099</v>
      </c>
    </row>
    <row r="10" spans="1:34" x14ac:dyDescent="0.25">
      <c r="A10">
        <v>8</v>
      </c>
      <c r="B10">
        <v>65</v>
      </c>
      <c r="C10" t="s">
        <v>34</v>
      </c>
      <c r="D10">
        <v>1.9863</v>
      </c>
      <c r="E10">
        <v>50.34</v>
      </c>
      <c r="F10">
        <v>47.08</v>
      </c>
      <c r="G10">
        <v>70.61</v>
      </c>
      <c r="H10">
        <v>1.1100000000000001</v>
      </c>
      <c r="I10">
        <v>40</v>
      </c>
      <c r="J10">
        <v>144.05000000000001</v>
      </c>
      <c r="K10">
        <v>46.47</v>
      </c>
      <c r="L10">
        <v>9</v>
      </c>
      <c r="M10">
        <v>38</v>
      </c>
      <c r="N10">
        <v>23.58</v>
      </c>
      <c r="O10">
        <v>17999.830000000002</v>
      </c>
      <c r="P10">
        <v>478.9</v>
      </c>
      <c r="Q10">
        <v>1189.28</v>
      </c>
      <c r="R10">
        <v>226.68</v>
      </c>
      <c r="S10">
        <v>152.24</v>
      </c>
      <c r="T10">
        <v>31066.92</v>
      </c>
      <c r="U10">
        <v>0.67</v>
      </c>
      <c r="V10">
        <v>0.84</v>
      </c>
      <c r="W10">
        <v>19.04</v>
      </c>
      <c r="X10">
        <v>1.82</v>
      </c>
      <c r="Y10">
        <v>2</v>
      </c>
      <c r="Z10">
        <v>10</v>
      </c>
      <c r="AA10">
        <v>398.14648883610522</v>
      </c>
      <c r="AB10">
        <v>544.76159100897326</v>
      </c>
      <c r="AC10">
        <v>492.77030934077112</v>
      </c>
      <c r="AD10">
        <v>398146.48883610521</v>
      </c>
      <c r="AE10">
        <v>544761.59100897331</v>
      </c>
      <c r="AF10">
        <v>3.0884904349305351E-6</v>
      </c>
      <c r="AG10">
        <v>11</v>
      </c>
      <c r="AH10">
        <v>492770.30934077111</v>
      </c>
    </row>
    <row r="11" spans="1:34" x14ac:dyDescent="0.25">
      <c r="A11">
        <v>9</v>
      </c>
      <c r="B11">
        <v>65</v>
      </c>
      <c r="C11" t="s">
        <v>34</v>
      </c>
      <c r="D11">
        <v>2.0019999999999998</v>
      </c>
      <c r="E11">
        <v>49.95</v>
      </c>
      <c r="F11">
        <v>46.82</v>
      </c>
      <c r="G11">
        <v>80.260000000000005</v>
      </c>
      <c r="H11">
        <v>1.22</v>
      </c>
      <c r="I11">
        <v>35</v>
      </c>
      <c r="J11">
        <v>145.41999999999999</v>
      </c>
      <c r="K11">
        <v>46.47</v>
      </c>
      <c r="L11">
        <v>10</v>
      </c>
      <c r="M11">
        <v>33</v>
      </c>
      <c r="N11">
        <v>23.95</v>
      </c>
      <c r="O11">
        <v>18169.150000000001</v>
      </c>
      <c r="P11">
        <v>470.22</v>
      </c>
      <c r="Q11">
        <v>1188.98</v>
      </c>
      <c r="R11">
        <v>217.78</v>
      </c>
      <c r="S11">
        <v>152.24</v>
      </c>
      <c r="T11">
        <v>26643.46</v>
      </c>
      <c r="U11">
        <v>0.7</v>
      </c>
      <c r="V11">
        <v>0.85</v>
      </c>
      <c r="W11">
        <v>19.04</v>
      </c>
      <c r="X11">
        <v>1.57</v>
      </c>
      <c r="Y11">
        <v>2</v>
      </c>
      <c r="Z11">
        <v>10</v>
      </c>
      <c r="AA11">
        <v>391.45617702090459</v>
      </c>
      <c r="AB11">
        <v>535.60761122768963</v>
      </c>
      <c r="AC11">
        <v>484.48997254212179</v>
      </c>
      <c r="AD11">
        <v>391456.17702090461</v>
      </c>
      <c r="AE11">
        <v>535607.61122768966</v>
      </c>
      <c r="AF11">
        <v>3.1129023061626799E-6</v>
      </c>
      <c r="AG11">
        <v>11</v>
      </c>
      <c r="AH11">
        <v>484489.97254212177</v>
      </c>
    </row>
    <row r="12" spans="1:34" x14ac:dyDescent="0.25">
      <c r="A12">
        <v>10</v>
      </c>
      <c r="B12">
        <v>65</v>
      </c>
      <c r="C12" t="s">
        <v>34</v>
      </c>
      <c r="D12">
        <v>2.0108000000000001</v>
      </c>
      <c r="E12">
        <v>49.73</v>
      </c>
      <c r="F12">
        <v>46.68</v>
      </c>
      <c r="G12">
        <v>87.53</v>
      </c>
      <c r="H12">
        <v>1.33</v>
      </c>
      <c r="I12">
        <v>32</v>
      </c>
      <c r="J12">
        <v>146.80000000000001</v>
      </c>
      <c r="K12">
        <v>46.47</v>
      </c>
      <c r="L12">
        <v>11</v>
      </c>
      <c r="M12">
        <v>30</v>
      </c>
      <c r="N12">
        <v>24.33</v>
      </c>
      <c r="O12">
        <v>18338.990000000002</v>
      </c>
      <c r="P12">
        <v>461.88</v>
      </c>
      <c r="Q12">
        <v>1189.1600000000001</v>
      </c>
      <c r="R12">
        <v>213.3</v>
      </c>
      <c r="S12">
        <v>152.24</v>
      </c>
      <c r="T12">
        <v>24419.279999999999</v>
      </c>
      <c r="U12">
        <v>0.71</v>
      </c>
      <c r="V12">
        <v>0.85</v>
      </c>
      <c r="W12">
        <v>19.03</v>
      </c>
      <c r="X12">
        <v>1.43</v>
      </c>
      <c r="Y12">
        <v>2</v>
      </c>
      <c r="Z12">
        <v>10</v>
      </c>
      <c r="AA12">
        <v>386.25869813672512</v>
      </c>
      <c r="AB12">
        <v>528.49619132176974</v>
      </c>
      <c r="AC12">
        <v>478.05725657108241</v>
      </c>
      <c r="AD12">
        <v>386258.69813672511</v>
      </c>
      <c r="AE12">
        <v>528496.19132176973</v>
      </c>
      <c r="AF12">
        <v>3.1265853932227359E-6</v>
      </c>
      <c r="AG12">
        <v>11</v>
      </c>
      <c r="AH12">
        <v>478057.2565710824</v>
      </c>
    </row>
    <row r="13" spans="1:34" x14ac:dyDescent="0.25">
      <c r="A13">
        <v>11</v>
      </c>
      <c r="B13">
        <v>65</v>
      </c>
      <c r="C13" t="s">
        <v>34</v>
      </c>
      <c r="D13">
        <v>2.02</v>
      </c>
      <c r="E13">
        <v>49.5</v>
      </c>
      <c r="F13">
        <v>46.53</v>
      </c>
      <c r="G13">
        <v>96.28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455.04</v>
      </c>
      <c r="Q13">
        <v>1189.02</v>
      </c>
      <c r="R13">
        <v>208.45</v>
      </c>
      <c r="S13">
        <v>152.24</v>
      </c>
      <c r="T13">
        <v>22005.96</v>
      </c>
      <c r="U13">
        <v>0.73</v>
      </c>
      <c r="V13">
        <v>0.85</v>
      </c>
      <c r="W13">
        <v>19.02</v>
      </c>
      <c r="X13">
        <v>1.28</v>
      </c>
      <c r="Y13">
        <v>2</v>
      </c>
      <c r="Z13">
        <v>10</v>
      </c>
      <c r="AA13">
        <v>381.67613029197588</v>
      </c>
      <c r="AB13">
        <v>522.22611982795888</v>
      </c>
      <c r="AC13">
        <v>472.38559190054031</v>
      </c>
      <c r="AD13">
        <v>381676.13029197592</v>
      </c>
      <c r="AE13">
        <v>522226.11982795887</v>
      </c>
      <c r="AF13">
        <v>3.140890438785522E-6</v>
      </c>
      <c r="AG13">
        <v>11</v>
      </c>
      <c r="AH13">
        <v>472385.59190054028</v>
      </c>
    </row>
    <row r="14" spans="1:34" x14ac:dyDescent="0.25">
      <c r="A14">
        <v>12</v>
      </c>
      <c r="B14">
        <v>65</v>
      </c>
      <c r="C14" t="s">
        <v>34</v>
      </c>
      <c r="D14">
        <v>2.0289000000000001</v>
      </c>
      <c r="E14">
        <v>49.29</v>
      </c>
      <c r="F14">
        <v>46.4</v>
      </c>
      <c r="G14">
        <v>107.08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446.04</v>
      </c>
      <c r="Q14">
        <v>1189.06</v>
      </c>
      <c r="R14">
        <v>203.75</v>
      </c>
      <c r="S14">
        <v>152.24</v>
      </c>
      <c r="T14">
        <v>19670.23</v>
      </c>
      <c r="U14">
        <v>0.75</v>
      </c>
      <c r="V14">
        <v>0.86</v>
      </c>
      <c r="W14">
        <v>19.02</v>
      </c>
      <c r="X14">
        <v>1.1499999999999999</v>
      </c>
      <c r="Y14">
        <v>2</v>
      </c>
      <c r="Z14">
        <v>10</v>
      </c>
      <c r="AA14">
        <v>376.28977241349332</v>
      </c>
      <c r="AB14">
        <v>514.85626734928042</v>
      </c>
      <c r="AC14">
        <v>465.7191077987739</v>
      </c>
      <c r="AD14">
        <v>376289.77241349331</v>
      </c>
      <c r="AE14">
        <v>514856.26734928042</v>
      </c>
      <c r="AF14">
        <v>3.1547290154712599E-6</v>
      </c>
      <c r="AG14">
        <v>11</v>
      </c>
      <c r="AH14">
        <v>465719.10779877391</v>
      </c>
    </row>
    <row r="15" spans="1:34" x14ac:dyDescent="0.25">
      <c r="A15">
        <v>13</v>
      </c>
      <c r="B15">
        <v>65</v>
      </c>
      <c r="C15" t="s">
        <v>34</v>
      </c>
      <c r="D15">
        <v>2.0347</v>
      </c>
      <c r="E15">
        <v>49.15</v>
      </c>
      <c r="F15">
        <v>46.31</v>
      </c>
      <c r="G15">
        <v>115.79</v>
      </c>
      <c r="H15">
        <v>1.64</v>
      </c>
      <c r="I15">
        <v>24</v>
      </c>
      <c r="J15">
        <v>150.94999999999999</v>
      </c>
      <c r="K15">
        <v>46.47</v>
      </c>
      <c r="L15">
        <v>14</v>
      </c>
      <c r="M15">
        <v>22</v>
      </c>
      <c r="N15">
        <v>25.49</v>
      </c>
      <c r="O15">
        <v>18851.689999999999</v>
      </c>
      <c r="P15">
        <v>439.07</v>
      </c>
      <c r="Q15">
        <v>1189.04</v>
      </c>
      <c r="R15">
        <v>200.93</v>
      </c>
      <c r="S15">
        <v>152.24</v>
      </c>
      <c r="T15">
        <v>18270.96</v>
      </c>
      <c r="U15">
        <v>0.76</v>
      </c>
      <c r="V15">
        <v>0.86</v>
      </c>
      <c r="W15">
        <v>19.02</v>
      </c>
      <c r="X15">
        <v>1.06</v>
      </c>
      <c r="Y15">
        <v>2</v>
      </c>
      <c r="Z15">
        <v>10</v>
      </c>
      <c r="AA15">
        <v>372.32169879116498</v>
      </c>
      <c r="AB15">
        <v>509.42697396015762</v>
      </c>
      <c r="AC15">
        <v>460.80797855064787</v>
      </c>
      <c r="AD15">
        <v>372321.69879116502</v>
      </c>
      <c r="AE15">
        <v>509426.97396015748</v>
      </c>
      <c r="AF15">
        <v>3.1637474137608421E-6</v>
      </c>
      <c r="AG15">
        <v>11</v>
      </c>
      <c r="AH15">
        <v>460807.97855064791</v>
      </c>
    </row>
    <row r="16" spans="1:34" x14ac:dyDescent="0.25">
      <c r="A16">
        <v>14</v>
      </c>
      <c r="B16">
        <v>65</v>
      </c>
      <c r="C16" t="s">
        <v>34</v>
      </c>
      <c r="D16">
        <v>2.0411999999999999</v>
      </c>
      <c r="E16">
        <v>48.99</v>
      </c>
      <c r="F16">
        <v>46.21</v>
      </c>
      <c r="G16">
        <v>126.03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432.31</v>
      </c>
      <c r="Q16">
        <v>1189.03</v>
      </c>
      <c r="R16">
        <v>197.77</v>
      </c>
      <c r="S16">
        <v>152.24</v>
      </c>
      <c r="T16">
        <v>16700.990000000002</v>
      </c>
      <c r="U16">
        <v>0.77</v>
      </c>
      <c r="V16">
        <v>0.86</v>
      </c>
      <c r="W16">
        <v>19.010000000000002</v>
      </c>
      <c r="X16">
        <v>0.96</v>
      </c>
      <c r="Y16">
        <v>2</v>
      </c>
      <c r="Z16">
        <v>10</v>
      </c>
      <c r="AA16">
        <v>368.35162650589501</v>
      </c>
      <c r="AB16">
        <v>503.99494591222322</v>
      </c>
      <c r="AC16">
        <v>455.89437563570903</v>
      </c>
      <c r="AD16">
        <v>368351.62650589488</v>
      </c>
      <c r="AE16">
        <v>503994.94591222319</v>
      </c>
      <c r="AF16">
        <v>3.1738542394302012E-6</v>
      </c>
      <c r="AG16">
        <v>11</v>
      </c>
      <c r="AH16">
        <v>455894.37563570897</v>
      </c>
    </row>
    <row r="17" spans="1:34" x14ac:dyDescent="0.25">
      <c r="A17">
        <v>15</v>
      </c>
      <c r="B17">
        <v>65</v>
      </c>
      <c r="C17" t="s">
        <v>34</v>
      </c>
      <c r="D17">
        <v>2.0487000000000002</v>
      </c>
      <c r="E17">
        <v>48.81</v>
      </c>
      <c r="F17">
        <v>46.09</v>
      </c>
      <c r="G17">
        <v>138.26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13</v>
      </c>
      <c r="N17">
        <v>26.28</v>
      </c>
      <c r="O17">
        <v>19196.18</v>
      </c>
      <c r="P17">
        <v>422.99</v>
      </c>
      <c r="Q17">
        <v>1189.04</v>
      </c>
      <c r="R17">
        <v>193.1</v>
      </c>
      <c r="S17">
        <v>152.24</v>
      </c>
      <c r="T17">
        <v>14378.96</v>
      </c>
      <c r="U17">
        <v>0.79</v>
      </c>
      <c r="V17">
        <v>0.86</v>
      </c>
      <c r="W17">
        <v>19.010000000000002</v>
      </c>
      <c r="X17">
        <v>0.83</v>
      </c>
      <c r="Y17">
        <v>2</v>
      </c>
      <c r="Z17">
        <v>10</v>
      </c>
      <c r="AA17">
        <v>363.14701242842551</v>
      </c>
      <c r="AB17">
        <v>496.87376332006153</v>
      </c>
      <c r="AC17">
        <v>449.45282871550069</v>
      </c>
      <c r="AD17">
        <v>363147.01242842543</v>
      </c>
      <c r="AE17">
        <v>496873.76332006149</v>
      </c>
      <c r="AF17">
        <v>3.1855159613563849E-6</v>
      </c>
      <c r="AG17">
        <v>11</v>
      </c>
      <c r="AH17">
        <v>449452.82871550077</v>
      </c>
    </row>
    <row r="18" spans="1:34" x14ac:dyDescent="0.25">
      <c r="A18">
        <v>16</v>
      </c>
      <c r="B18">
        <v>65</v>
      </c>
      <c r="C18" t="s">
        <v>34</v>
      </c>
      <c r="D18">
        <v>2.0467</v>
      </c>
      <c r="E18">
        <v>48.86</v>
      </c>
      <c r="F18">
        <v>46.13</v>
      </c>
      <c r="G18">
        <v>138.4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19369.259999999998</v>
      </c>
      <c r="P18">
        <v>424.81</v>
      </c>
      <c r="Q18">
        <v>1189.21</v>
      </c>
      <c r="R18">
        <v>194.43</v>
      </c>
      <c r="S18">
        <v>152.24</v>
      </c>
      <c r="T18">
        <v>15040.8</v>
      </c>
      <c r="U18">
        <v>0.78</v>
      </c>
      <c r="V18">
        <v>0.86</v>
      </c>
      <c r="W18">
        <v>19.02</v>
      </c>
      <c r="X18">
        <v>0.88</v>
      </c>
      <c r="Y18">
        <v>2</v>
      </c>
      <c r="Z18">
        <v>10</v>
      </c>
      <c r="AA18">
        <v>364.26383961943338</v>
      </c>
      <c r="AB18">
        <v>498.40185555373711</v>
      </c>
      <c r="AC18">
        <v>450.83508197108529</v>
      </c>
      <c r="AD18">
        <v>364263.83961943339</v>
      </c>
      <c r="AE18">
        <v>498401.85555373703</v>
      </c>
      <c r="AF18">
        <v>3.1824061688427361E-6</v>
      </c>
      <c r="AG18">
        <v>11</v>
      </c>
      <c r="AH18">
        <v>450835.08197108528</v>
      </c>
    </row>
    <row r="19" spans="1:34" x14ac:dyDescent="0.25">
      <c r="A19">
        <v>17</v>
      </c>
      <c r="B19">
        <v>65</v>
      </c>
      <c r="C19" t="s">
        <v>34</v>
      </c>
      <c r="D19">
        <v>2.0459999999999998</v>
      </c>
      <c r="E19">
        <v>48.87</v>
      </c>
      <c r="F19">
        <v>46.15</v>
      </c>
      <c r="G19">
        <v>138.44999999999999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426.37</v>
      </c>
      <c r="Q19">
        <v>1189.17</v>
      </c>
      <c r="R19">
        <v>194.67</v>
      </c>
      <c r="S19">
        <v>152.24</v>
      </c>
      <c r="T19">
        <v>15160.51</v>
      </c>
      <c r="U19">
        <v>0.78</v>
      </c>
      <c r="V19">
        <v>0.86</v>
      </c>
      <c r="W19">
        <v>19.03</v>
      </c>
      <c r="X19">
        <v>0.9</v>
      </c>
      <c r="Y19">
        <v>2</v>
      </c>
      <c r="Z19">
        <v>10</v>
      </c>
      <c r="AA19">
        <v>365.05982973391127</v>
      </c>
      <c r="AB19">
        <v>499.49096434497108</v>
      </c>
      <c r="AC19">
        <v>451.82024774785782</v>
      </c>
      <c r="AD19">
        <v>365059.82973391132</v>
      </c>
      <c r="AE19">
        <v>499490.96434497111</v>
      </c>
      <c r="AF19">
        <v>3.1813177414629579E-6</v>
      </c>
      <c r="AG19">
        <v>11</v>
      </c>
      <c r="AH19">
        <v>451820.24774785782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0.96209999999999996</v>
      </c>
      <c r="E2">
        <v>103.93</v>
      </c>
      <c r="F2">
        <v>80.150000000000006</v>
      </c>
      <c r="G2">
        <v>6.83</v>
      </c>
      <c r="H2">
        <v>0.12</v>
      </c>
      <c r="I2">
        <v>704</v>
      </c>
      <c r="J2">
        <v>150.44</v>
      </c>
      <c r="K2">
        <v>49.1</v>
      </c>
      <c r="L2">
        <v>1</v>
      </c>
      <c r="M2">
        <v>702</v>
      </c>
      <c r="N2">
        <v>25.34</v>
      </c>
      <c r="O2">
        <v>18787.759999999998</v>
      </c>
      <c r="P2">
        <v>959.32</v>
      </c>
      <c r="Q2">
        <v>1194.27</v>
      </c>
      <c r="R2">
        <v>1348.14</v>
      </c>
      <c r="S2">
        <v>152.24</v>
      </c>
      <c r="T2">
        <v>588475.51</v>
      </c>
      <c r="U2">
        <v>0.11</v>
      </c>
      <c r="V2">
        <v>0.5</v>
      </c>
      <c r="W2">
        <v>20.14</v>
      </c>
      <c r="X2">
        <v>34.799999999999997</v>
      </c>
      <c r="Y2">
        <v>2</v>
      </c>
      <c r="Z2">
        <v>10</v>
      </c>
      <c r="AA2">
        <v>1410.097662160596</v>
      </c>
      <c r="AB2">
        <v>1929.357830486483</v>
      </c>
      <c r="AC2">
        <v>1745.222627015575</v>
      </c>
      <c r="AD2">
        <v>1410097.6621605961</v>
      </c>
      <c r="AE2">
        <v>1929357.8304864829</v>
      </c>
      <c r="AF2">
        <v>1.4657483347547379E-6</v>
      </c>
      <c r="AG2">
        <v>22</v>
      </c>
      <c r="AH2">
        <v>1745222.6270155751</v>
      </c>
    </row>
    <row r="3" spans="1:34" x14ac:dyDescent="0.25">
      <c r="A3">
        <v>1</v>
      </c>
      <c r="B3">
        <v>75</v>
      </c>
      <c r="C3" t="s">
        <v>34</v>
      </c>
      <c r="D3">
        <v>1.5015000000000001</v>
      </c>
      <c r="E3">
        <v>66.599999999999994</v>
      </c>
      <c r="F3">
        <v>56.81</v>
      </c>
      <c r="G3">
        <v>13.86</v>
      </c>
      <c r="H3">
        <v>0.23</v>
      </c>
      <c r="I3">
        <v>246</v>
      </c>
      <c r="J3">
        <v>151.83000000000001</v>
      </c>
      <c r="K3">
        <v>49.1</v>
      </c>
      <c r="L3">
        <v>2</v>
      </c>
      <c r="M3">
        <v>244</v>
      </c>
      <c r="N3">
        <v>25.73</v>
      </c>
      <c r="O3">
        <v>18959.54</v>
      </c>
      <c r="P3">
        <v>677.62</v>
      </c>
      <c r="Q3">
        <v>1190.77</v>
      </c>
      <c r="R3">
        <v>555.98</v>
      </c>
      <c r="S3">
        <v>152.24</v>
      </c>
      <c r="T3">
        <v>194686.45</v>
      </c>
      <c r="U3">
        <v>0.27</v>
      </c>
      <c r="V3">
        <v>0.7</v>
      </c>
      <c r="W3">
        <v>19.37</v>
      </c>
      <c r="X3">
        <v>11.53</v>
      </c>
      <c r="Y3">
        <v>2</v>
      </c>
      <c r="Z3">
        <v>10</v>
      </c>
      <c r="AA3">
        <v>673.70542602217756</v>
      </c>
      <c r="AB3">
        <v>921.79348566928195</v>
      </c>
      <c r="AC3">
        <v>833.81880914228748</v>
      </c>
      <c r="AD3">
        <v>673705.42602217756</v>
      </c>
      <c r="AE3">
        <v>921793.48566928192</v>
      </c>
      <c r="AF3">
        <v>2.28751805907311E-6</v>
      </c>
      <c r="AG3">
        <v>14</v>
      </c>
      <c r="AH3">
        <v>833818.80914228747</v>
      </c>
    </row>
    <row r="4" spans="1:34" x14ac:dyDescent="0.25">
      <c r="A4">
        <v>2</v>
      </c>
      <c r="B4">
        <v>75</v>
      </c>
      <c r="C4" t="s">
        <v>34</v>
      </c>
      <c r="D4">
        <v>1.6934</v>
      </c>
      <c r="E4">
        <v>59.05</v>
      </c>
      <c r="F4">
        <v>52.19</v>
      </c>
      <c r="G4">
        <v>20.88</v>
      </c>
      <c r="H4">
        <v>0.35</v>
      </c>
      <c r="I4">
        <v>150</v>
      </c>
      <c r="J4">
        <v>153.22999999999999</v>
      </c>
      <c r="K4">
        <v>49.1</v>
      </c>
      <c r="L4">
        <v>3</v>
      </c>
      <c r="M4">
        <v>148</v>
      </c>
      <c r="N4">
        <v>26.13</v>
      </c>
      <c r="O4">
        <v>19131.849999999999</v>
      </c>
      <c r="P4">
        <v>618.29</v>
      </c>
      <c r="Q4">
        <v>1190.0899999999999</v>
      </c>
      <c r="R4">
        <v>400.01</v>
      </c>
      <c r="S4">
        <v>152.24</v>
      </c>
      <c r="T4">
        <v>117181.78</v>
      </c>
      <c r="U4">
        <v>0.38</v>
      </c>
      <c r="V4">
        <v>0.76</v>
      </c>
      <c r="W4">
        <v>19.21</v>
      </c>
      <c r="X4">
        <v>6.92</v>
      </c>
      <c r="Y4">
        <v>2</v>
      </c>
      <c r="Z4">
        <v>10</v>
      </c>
      <c r="AA4">
        <v>560.35589942978913</v>
      </c>
      <c r="AB4">
        <v>766.70366275738934</v>
      </c>
      <c r="AC4">
        <v>693.53054125917242</v>
      </c>
      <c r="AD4">
        <v>560355.89942978916</v>
      </c>
      <c r="AE4">
        <v>766703.66275738936</v>
      </c>
      <c r="AF4">
        <v>2.579875511977625E-6</v>
      </c>
      <c r="AG4">
        <v>13</v>
      </c>
      <c r="AH4">
        <v>693530.54125917237</v>
      </c>
    </row>
    <row r="5" spans="1:34" x14ac:dyDescent="0.25">
      <c r="A5">
        <v>3</v>
      </c>
      <c r="B5">
        <v>75</v>
      </c>
      <c r="C5" t="s">
        <v>34</v>
      </c>
      <c r="D5">
        <v>1.7955000000000001</v>
      </c>
      <c r="E5">
        <v>55.7</v>
      </c>
      <c r="F5">
        <v>50.15</v>
      </c>
      <c r="G5">
        <v>28.12</v>
      </c>
      <c r="H5">
        <v>0.46</v>
      </c>
      <c r="I5">
        <v>107</v>
      </c>
      <c r="J5">
        <v>154.63</v>
      </c>
      <c r="K5">
        <v>49.1</v>
      </c>
      <c r="L5">
        <v>4</v>
      </c>
      <c r="M5">
        <v>105</v>
      </c>
      <c r="N5">
        <v>26.53</v>
      </c>
      <c r="O5">
        <v>19304.72</v>
      </c>
      <c r="P5">
        <v>589.45000000000005</v>
      </c>
      <c r="Q5">
        <v>1189.48</v>
      </c>
      <c r="R5">
        <v>330.54</v>
      </c>
      <c r="S5">
        <v>152.24</v>
      </c>
      <c r="T5">
        <v>82665.09</v>
      </c>
      <c r="U5">
        <v>0.46</v>
      </c>
      <c r="V5">
        <v>0.79</v>
      </c>
      <c r="W5">
        <v>19.149999999999999</v>
      </c>
      <c r="X5">
        <v>4.8899999999999997</v>
      </c>
      <c r="Y5">
        <v>2</v>
      </c>
      <c r="Z5">
        <v>10</v>
      </c>
      <c r="AA5">
        <v>507.5500221796699</v>
      </c>
      <c r="AB5">
        <v>694.45233187288909</v>
      </c>
      <c r="AC5">
        <v>628.17477598890923</v>
      </c>
      <c r="AD5">
        <v>507550.02217966988</v>
      </c>
      <c r="AE5">
        <v>694452.33187288907</v>
      </c>
      <c r="AF5">
        <v>2.735423693017495E-6</v>
      </c>
      <c r="AG5">
        <v>12</v>
      </c>
      <c r="AH5">
        <v>628174.77598890918</v>
      </c>
    </row>
    <row r="6" spans="1:34" x14ac:dyDescent="0.25">
      <c r="A6">
        <v>4</v>
      </c>
      <c r="B6">
        <v>75</v>
      </c>
      <c r="C6" t="s">
        <v>34</v>
      </c>
      <c r="D6">
        <v>1.8541000000000001</v>
      </c>
      <c r="E6">
        <v>53.93</v>
      </c>
      <c r="F6">
        <v>49.09</v>
      </c>
      <c r="G6">
        <v>35.06</v>
      </c>
      <c r="H6">
        <v>0.56999999999999995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19478.150000000001</v>
      </c>
      <c r="P6">
        <v>572.29</v>
      </c>
      <c r="Q6">
        <v>1189.5999999999999</v>
      </c>
      <c r="R6">
        <v>294.8</v>
      </c>
      <c r="S6">
        <v>152.24</v>
      </c>
      <c r="T6">
        <v>64906.62</v>
      </c>
      <c r="U6">
        <v>0.52</v>
      </c>
      <c r="V6">
        <v>0.81</v>
      </c>
      <c r="W6">
        <v>19.11</v>
      </c>
      <c r="X6">
        <v>3.83</v>
      </c>
      <c r="Y6">
        <v>2</v>
      </c>
      <c r="Z6">
        <v>10</v>
      </c>
      <c r="AA6">
        <v>484.26459957383832</v>
      </c>
      <c r="AB6">
        <v>662.59218938324682</v>
      </c>
      <c r="AC6">
        <v>599.35532078248752</v>
      </c>
      <c r="AD6">
        <v>484264.59957383829</v>
      </c>
      <c r="AE6">
        <v>662592.18938324682</v>
      </c>
      <c r="AF6">
        <v>2.8247001220962061E-6</v>
      </c>
      <c r="AG6">
        <v>12</v>
      </c>
      <c r="AH6">
        <v>599355.32078248751</v>
      </c>
    </row>
    <row r="7" spans="1:34" x14ac:dyDescent="0.25">
      <c r="A7">
        <v>5</v>
      </c>
      <c r="B7">
        <v>75</v>
      </c>
      <c r="C7" t="s">
        <v>34</v>
      </c>
      <c r="D7">
        <v>1.8972</v>
      </c>
      <c r="E7">
        <v>52.71</v>
      </c>
      <c r="F7">
        <v>48.35</v>
      </c>
      <c r="G7">
        <v>42.67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559.01</v>
      </c>
      <c r="Q7">
        <v>1189.6099999999999</v>
      </c>
      <c r="R7">
        <v>269.61</v>
      </c>
      <c r="S7">
        <v>152.24</v>
      </c>
      <c r="T7">
        <v>52393</v>
      </c>
      <c r="U7">
        <v>0.56000000000000005</v>
      </c>
      <c r="V7">
        <v>0.82</v>
      </c>
      <c r="W7">
        <v>19.09</v>
      </c>
      <c r="X7">
        <v>3.09</v>
      </c>
      <c r="Y7">
        <v>2</v>
      </c>
      <c r="Z7">
        <v>10</v>
      </c>
      <c r="AA7">
        <v>459.39920061895418</v>
      </c>
      <c r="AB7">
        <v>628.57025354919381</v>
      </c>
      <c r="AC7">
        <v>568.58039075434965</v>
      </c>
      <c r="AD7">
        <v>459399.2006189542</v>
      </c>
      <c r="AE7">
        <v>628570.25354919385</v>
      </c>
      <c r="AF7">
        <v>2.8903624786370331E-6</v>
      </c>
      <c r="AG7">
        <v>11</v>
      </c>
      <c r="AH7">
        <v>568580.39075434965</v>
      </c>
    </row>
    <row r="8" spans="1:34" x14ac:dyDescent="0.25">
      <c r="A8">
        <v>6</v>
      </c>
      <c r="B8">
        <v>75</v>
      </c>
      <c r="C8" t="s">
        <v>34</v>
      </c>
      <c r="D8">
        <v>1.9260999999999999</v>
      </c>
      <c r="E8">
        <v>51.92</v>
      </c>
      <c r="F8">
        <v>47.87</v>
      </c>
      <c r="G8">
        <v>49.52</v>
      </c>
      <c r="H8">
        <v>0.78</v>
      </c>
      <c r="I8">
        <v>58</v>
      </c>
      <c r="J8">
        <v>158.86000000000001</v>
      </c>
      <c r="K8">
        <v>49.1</v>
      </c>
      <c r="L8">
        <v>7</v>
      </c>
      <c r="M8">
        <v>56</v>
      </c>
      <c r="N8">
        <v>27.77</v>
      </c>
      <c r="O8">
        <v>19826.68</v>
      </c>
      <c r="P8">
        <v>548.63</v>
      </c>
      <c r="Q8">
        <v>1189.17</v>
      </c>
      <c r="R8">
        <v>253.69</v>
      </c>
      <c r="S8">
        <v>152.24</v>
      </c>
      <c r="T8">
        <v>44481.14</v>
      </c>
      <c r="U8">
        <v>0.6</v>
      </c>
      <c r="V8">
        <v>0.83</v>
      </c>
      <c r="W8">
        <v>19.07</v>
      </c>
      <c r="X8">
        <v>2.62</v>
      </c>
      <c r="Y8">
        <v>2</v>
      </c>
      <c r="Z8">
        <v>10</v>
      </c>
      <c r="AA8">
        <v>448.16836106053699</v>
      </c>
      <c r="AB8">
        <v>613.20372339569462</v>
      </c>
      <c r="AC8">
        <v>554.68042067163981</v>
      </c>
      <c r="AD8">
        <v>448168.36106053699</v>
      </c>
      <c r="AE8">
        <v>613203.72339569463</v>
      </c>
      <c r="AF8">
        <v>2.934391297756056E-6</v>
      </c>
      <c r="AG8">
        <v>11</v>
      </c>
      <c r="AH8">
        <v>554680.42067163985</v>
      </c>
    </row>
    <row r="9" spans="1:34" x14ac:dyDescent="0.25">
      <c r="A9">
        <v>7</v>
      </c>
      <c r="B9">
        <v>75</v>
      </c>
      <c r="C9" t="s">
        <v>34</v>
      </c>
      <c r="D9">
        <v>1.9489000000000001</v>
      </c>
      <c r="E9">
        <v>51.31</v>
      </c>
      <c r="F9">
        <v>47.51</v>
      </c>
      <c r="G9">
        <v>57.01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48</v>
      </c>
      <c r="N9">
        <v>28.19</v>
      </c>
      <c r="O9">
        <v>20001.93</v>
      </c>
      <c r="P9">
        <v>539.53</v>
      </c>
      <c r="Q9">
        <v>1189.21</v>
      </c>
      <c r="R9">
        <v>241.58</v>
      </c>
      <c r="S9">
        <v>152.24</v>
      </c>
      <c r="T9">
        <v>38469.49</v>
      </c>
      <c r="U9">
        <v>0.63</v>
      </c>
      <c r="V9">
        <v>0.84</v>
      </c>
      <c r="W9">
        <v>19.05</v>
      </c>
      <c r="X9">
        <v>2.25</v>
      </c>
      <c r="Y9">
        <v>2</v>
      </c>
      <c r="Z9">
        <v>10</v>
      </c>
      <c r="AA9">
        <v>439.17692809366378</v>
      </c>
      <c r="AB9">
        <v>600.90124813639193</v>
      </c>
      <c r="AC9">
        <v>543.55207638445268</v>
      </c>
      <c r="AD9">
        <v>439176.92809366382</v>
      </c>
      <c r="AE9">
        <v>600901.24813639198</v>
      </c>
      <c r="AF9">
        <v>2.9691268367150081E-6</v>
      </c>
      <c r="AG9">
        <v>11</v>
      </c>
      <c r="AH9">
        <v>543552.07638445264</v>
      </c>
    </row>
    <row r="10" spans="1:34" x14ac:dyDescent="0.25">
      <c r="A10">
        <v>8</v>
      </c>
      <c r="B10">
        <v>75</v>
      </c>
      <c r="C10" t="s">
        <v>34</v>
      </c>
      <c r="D10">
        <v>1.9661999999999999</v>
      </c>
      <c r="E10">
        <v>50.86</v>
      </c>
      <c r="F10">
        <v>47.24</v>
      </c>
      <c r="G10">
        <v>64.42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531.70000000000005</v>
      </c>
      <c r="Q10">
        <v>1189.18</v>
      </c>
      <c r="R10">
        <v>232.13</v>
      </c>
      <c r="S10">
        <v>152.24</v>
      </c>
      <c r="T10">
        <v>33774.370000000003</v>
      </c>
      <c r="U10">
        <v>0.66</v>
      </c>
      <c r="V10">
        <v>0.84</v>
      </c>
      <c r="W10">
        <v>19.05</v>
      </c>
      <c r="X10">
        <v>1.99</v>
      </c>
      <c r="Y10">
        <v>2</v>
      </c>
      <c r="Z10">
        <v>10</v>
      </c>
      <c r="AA10">
        <v>432.09075522822599</v>
      </c>
      <c r="AB10">
        <v>591.20563380201679</v>
      </c>
      <c r="AC10">
        <v>534.78179787426996</v>
      </c>
      <c r="AD10">
        <v>432090.75522822601</v>
      </c>
      <c r="AE10">
        <v>591205.63380201685</v>
      </c>
      <c r="AF10">
        <v>2.9954831886443879E-6</v>
      </c>
      <c r="AG10">
        <v>11</v>
      </c>
      <c r="AH10">
        <v>534781.79787427001</v>
      </c>
    </row>
    <row r="11" spans="1:34" x14ac:dyDescent="0.25">
      <c r="A11">
        <v>9</v>
      </c>
      <c r="B11">
        <v>75</v>
      </c>
      <c r="C11" t="s">
        <v>34</v>
      </c>
      <c r="D11">
        <v>1.9821</v>
      </c>
      <c r="E11">
        <v>50.45</v>
      </c>
      <c r="F11">
        <v>46.98</v>
      </c>
      <c r="G11">
        <v>72.28</v>
      </c>
      <c r="H11">
        <v>1.0900000000000001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20353.939999999999</v>
      </c>
      <c r="P11">
        <v>523.67999999999995</v>
      </c>
      <c r="Q11">
        <v>1189.22</v>
      </c>
      <c r="R11">
        <v>223.77</v>
      </c>
      <c r="S11">
        <v>152.24</v>
      </c>
      <c r="T11">
        <v>29615.45</v>
      </c>
      <c r="U11">
        <v>0.68</v>
      </c>
      <c r="V11">
        <v>0.85</v>
      </c>
      <c r="W11">
        <v>19.03</v>
      </c>
      <c r="X11">
        <v>1.73</v>
      </c>
      <c r="Y11">
        <v>2</v>
      </c>
      <c r="Z11">
        <v>10</v>
      </c>
      <c r="AA11">
        <v>425.29984870470207</v>
      </c>
      <c r="AB11">
        <v>581.9140159028799</v>
      </c>
      <c r="AC11">
        <v>526.37695894655906</v>
      </c>
      <c r="AD11">
        <v>425299.8487047021</v>
      </c>
      <c r="AE11">
        <v>581914.01590287988</v>
      </c>
      <c r="AF11">
        <v>3.0197066566026052E-6</v>
      </c>
      <c r="AG11">
        <v>11</v>
      </c>
      <c r="AH11">
        <v>526376.95894655911</v>
      </c>
    </row>
    <row r="12" spans="1:34" x14ac:dyDescent="0.25">
      <c r="A12">
        <v>10</v>
      </c>
      <c r="B12">
        <v>75</v>
      </c>
      <c r="C12" t="s">
        <v>34</v>
      </c>
      <c r="D12">
        <v>1.9938</v>
      </c>
      <c r="E12">
        <v>50.15</v>
      </c>
      <c r="F12">
        <v>46.81</v>
      </c>
      <c r="G12">
        <v>80.239999999999995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516.95000000000005</v>
      </c>
      <c r="Q12">
        <v>1189</v>
      </c>
      <c r="R12">
        <v>217.69</v>
      </c>
      <c r="S12">
        <v>152.24</v>
      </c>
      <c r="T12">
        <v>26597.34</v>
      </c>
      <c r="U12">
        <v>0.7</v>
      </c>
      <c r="V12">
        <v>0.85</v>
      </c>
      <c r="W12">
        <v>19.03</v>
      </c>
      <c r="X12">
        <v>1.56</v>
      </c>
      <c r="Y12">
        <v>2</v>
      </c>
      <c r="Z12">
        <v>10</v>
      </c>
      <c r="AA12">
        <v>420.05565741506069</v>
      </c>
      <c r="AB12">
        <v>574.73868202300116</v>
      </c>
      <c r="AC12">
        <v>519.88642886153161</v>
      </c>
      <c r="AD12">
        <v>420055.65741506068</v>
      </c>
      <c r="AE12">
        <v>574738.68202300114</v>
      </c>
      <c r="AF12">
        <v>3.0375314726473301E-6</v>
      </c>
      <c r="AG12">
        <v>11</v>
      </c>
      <c r="AH12">
        <v>519886.42886153172</v>
      </c>
    </row>
    <row r="13" spans="1:34" x14ac:dyDescent="0.25">
      <c r="A13">
        <v>11</v>
      </c>
      <c r="B13">
        <v>75</v>
      </c>
      <c r="C13" t="s">
        <v>34</v>
      </c>
      <c r="D13">
        <v>2.0032000000000001</v>
      </c>
      <c r="E13">
        <v>49.92</v>
      </c>
      <c r="F13">
        <v>46.66</v>
      </c>
      <c r="G13">
        <v>87.5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510.53</v>
      </c>
      <c r="Q13">
        <v>1189.22</v>
      </c>
      <c r="R13">
        <v>213.23</v>
      </c>
      <c r="S13">
        <v>152.24</v>
      </c>
      <c r="T13">
        <v>24384.32</v>
      </c>
      <c r="U13">
        <v>0.71</v>
      </c>
      <c r="V13">
        <v>0.85</v>
      </c>
      <c r="W13">
        <v>19.02</v>
      </c>
      <c r="X13">
        <v>1.41</v>
      </c>
      <c r="Y13">
        <v>2</v>
      </c>
      <c r="Z13">
        <v>10</v>
      </c>
      <c r="AA13">
        <v>415.41792718620991</v>
      </c>
      <c r="AB13">
        <v>568.3931349216698</v>
      </c>
      <c r="AC13">
        <v>514.1464918695201</v>
      </c>
      <c r="AD13">
        <v>415417.92718620988</v>
      </c>
      <c r="AE13">
        <v>568393.13492166984</v>
      </c>
      <c r="AF13">
        <v>3.0518522650251449E-6</v>
      </c>
      <c r="AG13">
        <v>11</v>
      </c>
      <c r="AH13">
        <v>514146.4918695201</v>
      </c>
    </row>
    <row r="14" spans="1:34" x14ac:dyDescent="0.25">
      <c r="A14">
        <v>12</v>
      </c>
      <c r="B14">
        <v>75</v>
      </c>
      <c r="C14" t="s">
        <v>34</v>
      </c>
      <c r="D14">
        <v>2.0124</v>
      </c>
      <c r="E14">
        <v>49.69</v>
      </c>
      <c r="F14">
        <v>46.53</v>
      </c>
      <c r="G14">
        <v>96.27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503.5</v>
      </c>
      <c r="Q14">
        <v>1188.97</v>
      </c>
      <c r="R14">
        <v>208.55</v>
      </c>
      <c r="S14">
        <v>152.24</v>
      </c>
      <c r="T14">
        <v>22060.11</v>
      </c>
      <c r="U14">
        <v>0.73</v>
      </c>
      <c r="V14">
        <v>0.85</v>
      </c>
      <c r="W14">
        <v>19.010000000000002</v>
      </c>
      <c r="X14">
        <v>1.28</v>
      </c>
      <c r="Y14">
        <v>2</v>
      </c>
      <c r="Z14">
        <v>10</v>
      </c>
      <c r="AA14">
        <v>410.6333527935812</v>
      </c>
      <c r="AB14">
        <v>561.84666915715047</v>
      </c>
      <c r="AC14">
        <v>508.22481160954402</v>
      </c>
      <c r="AD14">
        <v>410633.3527935812</v>
      </c>
      <c r="AE14">
        <v>561846.66915715043</v>
      </c>
      <c r="AF14">
        <v>3.065868359692791E-6</v>
      </c>
      <c r="AG14">
        <v>11</v>
      </c>
      <c r="AH14">
        <v>508224.81160954398</v>
      </c>
    </row>
    <row r="15" spans="1:34" x14ac:dyDescent="0.25">
      <c r="A15">
        <v>13</v>
      </c>
      <c r="B15">
        <v>75</v>
      </c>
      <c r="C15" t="s">
        <v>34</v>
      </c>
      <c r="D15">
        <v>2.0181</v>
      </c>
      <c r="E15">
        <v>49.55</v>
      </c>
      <c r="F15">
        <v>46.45</v>
      </c>
      <c r="G15">
        <v>103.22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497.91</v>
      </c>
      <c r="Q15">
        <v>1188.94</v>
      </c>
      <c r="R15">
        <v>205.54</v>
      </c>
      <c r="S15">
        <v>152.24</v>
      </c>
      <c r="T15">
        <v>20562.900000000001</v>
      </c>
      <c r="U15">
        <v>0.74</v>
      </c>
      <c r="V15">
        <v>0.86</v>
      </c>
      <c r="W15">
        <v>19.02</v>
      </c>
      <c r="X15">
        <v>1.2</v>
      </c>
      <c r="Y15">
        <v>2</v>
      </c>
      <c r="Z15">
        <v>10</v>
      </c>
      <c r="AA15">
        <v>407.15942105045201</v>
      </c>
      <c r="AB15">
        <v>557.093482487149</v>
      </c>
      <c r="AC15">
        <v>503.92526240418812</v>
      </c>
      <c r="AD15">
        <v>407159.42105045199</v>
      </c>
      <c r="AE15">
        <v>557093.48248714895</v>
      </c>
      <c r="AF15">
        <v>3.0745522444325299E-6</v>
      </c>
      <c r="AG15">
        <v>11</v>
      </c>
      <c r="AH15">
        <v>503925.26240418799</v>
      </c>
    </row>
    <row r="16" spans="1:34" x14ac:dyDescent="0.25">
      <c r="A16">
        <v>14</v>
      </c>
      <c r="B16">
        <v>75</v>
      </c>
      <c r="C16" t="s">
        <v>34</v>
      </c>
      <c r="D16">
        <v>2.0247999999999999</v>
      </c>
      <c r="E16">
        <v>49.39</v>
      </c>
      <c r="F16">
        <v>46.35</v>
      </c>
      <c r="G16">
        <v>111.23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490.92</v>
      </c>
      <c r="Q16">
        <v>1188.8900000000001</v>
      </c>
      <c r="R16">
        <v>202.53</v>
      </c>
      <c r="S16">
        <v>152.24</v>
      </c>
      <c r="T16">
        <v>19068.23</v>
      </c>
      <c r="U16">
        <v>0.75</v>
      </c>
      <c r="V16">
        <v>0.86</v>
      </c>
      <c r="W16">
        <v>19.010000000000002</v>
      </c>
      <c r="X16">
        <v>1.1000000000000001</v>
      </c>
      <c r="Y16">
        <v>2</v>
      </c>
      <c r="Z16">
        <v>10</v>
      </c>
      <c r="AA16">
        <v>402.90818393071311</v>
      </c>
      <c r="AB16">
        <v>551.27675230857722</v>
      </c>
      <c r="AC16">
        <v>498.66367279002702</v>
      </c>
      <c r="AD16">
        <v>402908.18393071298</v>
      </c>
      <c r="AE16">
        <v>551276.75230857718</v>
      </c>
      <c r="AF16">
        <v>3.0847596177230989E-6</v>
      </c>
      <c r="AG16">
        <v>11</v>
      </c>
      <c r="AH16">
        <v>498663.67279002699</v>
      </c>
    </row>
    <row r="17" spans="1:34" x14ac:dyDescent="0.25">
      <c r="A17">
        <v>15</v>
      </c>
      <c r="B17">
        <v>75</v>
      </c>
      <c r="C17" t="s">
        <v>34</v>
      </c>
      <c r="D17">
        <v>2.0308000000000002</v>
      </c>
      <c r="E17">
        <v>49.24</v>
      </c>
      <c r="F17">
        <v>46.26</v>
      </c>
      <c r="G17">
        <v>120.68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484.83</v>
      </c>
      <c r="Q17">
        <v>1189.05</v>
      </c>
      <c r="R17">
        <v>199.33</v>
      </c>
      <c r="S17">
        <v>152.24</v>
      </c>
      <c r="T17">
        <v>17477.939999999999</v>
      </c>
      <c r="U17">
        <v>0.76</v>
      </c>
      <c r="V17">
        <v>0.86</v>
      </c>
      <c r="W17">
        <v>19.010000000000002</v>
      </c>
      <c r="X17">
        <v>1.01</v>
      </c>
      <c r="Y17">
        <v>2</v>
      </c>
      <c r="Z17">
        <v>10</v>
      </c>
      <c r="AA17">
        <v>399.19673567772321</v>
      </c>
      <c r="AB17">
        <v>546.1985850712955</v>
      </c>
      <c r="AC17">
        <v>494.07015870661911</v>
      </c>
      <c r="AD17">
        <v>399196.73567772307</v>
      </c>
      <c r="AE17">
        <v>546198.5850712955</v>
      </c>
      <c r="AF17">
        <v>3.0939005490280871E-6</v>
      </c>
      <c r="AG17">
        <v>11</v>
      </c>
      <c r="AH17">
        <v>494070.15870661911</v>
      </c>
    </row>
    <row r="18" spans="1:34" x14ac:dyDescent="0.25">
      <c r="A18">
        <v>16</v>
      </c>
      <c r="B18">
        <v>75</v>
      </c>
      <c r="C18" t="s">
        <v>34</v>
      </c>
      <c r="D18">
        <v>2.0333999999999999</v>
      </c>
      <c r="E18">
        <v>49.18</v>
      </c>
      <c r="F18">
        <v>46.23</v>
      </c>
      <c r="G18">
        <v>126.08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477.88</v>
      </c>
      <c r="Q18">
        <v>1188.98</v>
      </c>
      <c r="R18">
        <v>198.27</v>
      </c>
      <c r="S18">
        <v>152.24</v>
      </c>
      <c r="T18">
        <v>16952.41</v>
      </c>
      <c r="U18">
        <v>0.77</v>
      </c>
      <c r="V18">
        <v>0.86</v>
      </c>
      <c r="W18">
        <v>19.010000000000002</v>
      </c>
      <c r="X18">
        <v>0.98</v>
      </c>
      <c r="Y18">
        <v>2</v>
      </c>
      <c r="Z18">
        <v>10</v>
      </c>
      <c r="AA18">
        <v>395.7680928005945</v>
      </c>
      <c r="AB18">
        <v>541.50736462575992</v>
      </c>
      <c r="AC18">
        <v>489.82666175623609</v>
      </c>
      <c r="AD18">
        <v>395768.09280059452</v>
      </c>
      <c r="AE18">
        <v>541507.36462575989</v>
      </c>
      <c r="AF18">
        <v>3.0978616192602481E-6</v>
      </c>
      <c r="AG18">
        <v>11</v>
      </c>
      <c r="AH18">
        <v>489826.66175623622</v>
      </c>
    </row>
    <row r="19" spans="1:34" x14ac:dyDescent="0.25">
      <c r="A19">
        <v>17</v>
      </c>
      <c r="B19">
        <v>75</v>
      </c>
      <c r="C19" t="s">
        <v>34</v>
      </c>
      <c r="D19">
        <v>2.0409000000000002</v>
      </c>
      <c r="E19">
        <v>49</v>
      </c>
      <c r="F19">
        <v>46.11</v>
      </c>
      <c r="G19">
        <v>138.34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472.36</v>
      </c>
      <c r="Q19">
        <v>1188.96</v>
      </c>
      <c r="R19">
        <v>194.26</v>
      </c>
      <c r="S19">
        <v>152.24</v>
      </c>
      <c r="T19">
        <v>14956.33</v>
      </c>
      <c r="U19">
        <v>0.78</v>
      </c>
      <c r="V19">
        <v>0.86</v>
      </c>
      <c r="W19">
        <v>19.010000000000002</v>
      </c>
      <c r="X19">
        <v>0.86</v>
      </c>
      <c r="Y19">
        <v>2</v>
      </c>
      <c r="Z19">
        <v>10</v>
      </c>
      <c r="AA19">
        <v>392.05506232704232</v>
      </c>
      <c r="AB19">
        <v>536.42703252450212</v>
      </c>
      <c r="AC19">
        <v>485.23118942043158</v>
      </c>
      <c r="AD19">
        <v>392055.06232704228</v>
      </c>
      <c r="AE19">
        <v>536427.03252450214</v>
      </c>
      <c r="AF19">
        <v>3.109287783391482E-6</v>
      </c>
      <c r="AG19">
        <v>11</v>
      </c>
      <c r="AH19">
        <v>485231.18942043162</v>
      </c>
    </row>
    <row r="20" spans="1:34" x14ac:dyDescent="0.25">
      <c r="A20">
        <v>18</v>
      </c>
      <c r="B20">
        <v>75</v>
      </c>
      <c r="C20" t="s">
        <v>34</v>
      </c>
      <c r="D20">
        <v>2.0440999999999998</v>
      </c>
      <c r="E20">
        <v>48.92</v>
      </c>
      <c r="F20">
        <v>46.06</v>
      </c>
      <c r="G20">
        <v>145.46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16</v>
      </c>
      <c r="N20">
        <v>33.130000000000003</v>
      </c>
      <c r="O20">
        <v>21967.84</v>
      </c>
      <c r="P20">
        <v>466.44</v>
      </c>
      <c r="Q20">
        <v>1188.98</v>
      </c>
      <c r="R20">
        <v>192.75</v>
      </c>
      <c r="S20">
        <v>152.24</v>
      </c>
      <c r="T20">
        <v>14205.3</v>
      </c>
      <c r="U20">
        <v>0.79</v>
      </c>
      <c r="V20">
        <v>0.86</v>
      </c>
      <c r="W20">
        <v>19</v>
      </c>
      <c r="X20">
        <v>0.81</v>
      </c>
      <c r="Y20">
        <v>2</v>
      </c>
      <c r="Z20">
        <v>10</v>
      </c>
      <c r="AA20">
        <v>388.963151017472</v>
      </c>
      <c r="AB20">
        <v>532.19654306524808</v>
      </c>
      <c r="AC20">
        <v>481.40445193763941</v>
      </c>
      <c r="AD20">
        <v>388963.15101747197</v>
      </c>
      <c r="AE20">
        <v>532196.54306524806</v>
      </c>
      <c r="AF20">
        <v>3.114162946754142E-6</v>
      </c>
      <c r="AG20">
        <v>11</v>
      </c>
      <c r="AH20">
        <v>481404.45193763939</v>
      </c>
    </row>
    <row r="21" spans="1:34" x14ac:dyDescent="0.25">
      <c r="A21">
        <v>19</v>
      </c>
      <c r="B21">
        <v>75</v>
      </c>
      <c r="C21" t="s">
        <v>34</v>
      </c>
      <c r="D21">
        <v>2.0463</v>
      </c>
      <c r="E21">
        <v>48.87</v>
      </c>
      <c r="F21">
        <v>46.04</v>
      </c>
      <c r="G21">
        <v>153.47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11</v>
      </c>
      <c r="N21">
        <v>33.61</v>
      </c>
      <c r="O21">
        <v>22150.3</v>
      </c>
      <c r="P21">
        <v>461.52</v>
      </c>
      <c r="Q21">
        <v>1189.03</v>
      </c>
      <c r="R21">
        <v>191.67</v>
      </c>
      <c r="S21">
        <v>152.24</v>
      </c>
      <c r="T21">
        <v>13674.8</v>
      </c>
      <c r="U21">
        <v>0.79</v>
      </c>
      <c r="V21">
        <v>0.86</v>
      </c>
      <c r="W21">
        <v>19.010000000000002</v>
      </c>
      <c r="X21">
        <v>0.79</v>
      </c>
      <c r="Y21">
        <v>2</v>
      </c>
      <c r="Z21">
        <v>10</v>
      </c>
      <c r="AA21">
        <v>386.51129929652279</v>
      </c>
      <c r="AB21">
        <v>528.84181137258179</v>
      </c>
      <c r="AC21">
        <v>478.36989112932559</v>
      </c>
      <c r="AD21">
        <v>386511.2992965228</v>
      </c>
      <c r="AE21">
        <v>528841.81137258175</v>
      </c>
      <c r="AF21">
        <v>3.1175146215659711E-6</v>
      </c>
      <c r="AG21">
        <v>11</v>
      </c>
      <c r="AH21">
        <v>478369.89112932561</v>
      </c>
    </row>
    <row r="22" spans="1:34" x14ac:dyDescent="0.25">
      <c r="A22">
        <v>20</v>
      </c>
      <c r="B22">
        <v>75</v>
      </c>
      <c r="C22" t="s">
        <v>34</v>
      </c>
      <c r="D22">
        <v>2.0501999999999998</v>
      </c>
      <c r="E22">
        <v>48.77</v>
      </c>
      <c r="F22">
        <v>45.98</v>
      </c>
      <c r="G22">
        <v>162.28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4</v>
      </c>
      <c r="N22">
        <v>34.090000000000003</v>
      </c>
      <c r="O22">
        <v>22333.43</v>
      </c>
      <c r="P22">
        <v>457.23</v>
      </c>
      <c r="Q22">
        <v>1188.99</v>
      </c>
      <c r="R22">
        <v>189.11</v>
      </c>
      <c r="S22">
        <v>152.24</v>
      </c>
      <c r="T22">
        <v>12399.73</v>
      </c>
      <c r="U22">
        <v>0.8</v>
      </c>
      <c r="V22">
        <v>0.86</v>
      </c>
      <c r="W22">
        <v>19.02</v>
      </c>
      <c r="X22">
        <v>0.73</v>
      </c>
      <c r="Y22">
        <v>2</v>
      </c>
      <c r="Z22">
        <v>10</v>
      </c>
      <c r="AA22">
        <v>384.00897477295428</v>
      </c>
      <c r="AB22">
        <v>525.41802056466861</v>
      </c>
      <c r="AC22">
        <v>475.27286211079922</v>
      </c>
      <c r="AD22">
        <v>384008.97477295442</v>
      </c>
      <c r="AE22">
        <v>525418.02056466858</v>
      </c>
      <c r="AF22">
        <v>3.123456226914212E-6</v>
      </c>
      <c r="AG22">
        <v>11</v>
      </c>
      <c r="AH22">
        <v>475272.86211079918</v>
      </c>
    </row>
    <row r="23" spans="1:34" x14ac:dyDescent="0.25">
      <c r="A23">
        <v>21</v>
      </c>
      <c r="B23">
        <v>75</v>
      </c>
      <c r="C23" t="s">
        <v>34</v>
      </c>
      <c r="D23">
        <v>2.0501999999999998</v>
      </c>
      <c r="E23">
        <v>48.78</v>
      </c>
      <c r="F23">
        <v>45.98</v>
      </c>
      <c r="G23">
        <v>162.28</v>
      </c>
      <c r="H23">
        <v>2.16</v>
      </c>
      <c r="I23">
        <v>17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460.18</v>
      </c>
      <c r="Q23">
        <v>1189.17</v>
      </c>
      <c r="R23">
        <v>189.1</v>
      </c>
      <c r="S23">
        <v>152.24</v>
      </c>
      <c r="T23">
        <v>12394.36</v>
      </c>
      <c r="U23">
        <v>0.81</v>
      </c>
      <c r="V23">
        <v>0.86</v>
      </c>
      <c r="W23">
        <v>19.02</v>
      </c>
      <c r="X23">
        <v>0.73</v>
      </c>
      <c r="Y23">
        <v>2</v>
      </c>
      <c r="Z23">
        <v>10</v>
      </c>
      <c r="AA23">
        <v>385.2618303205129</v>
      </c>
      <c r="AB23">
        <v>527.13223279692397</v>
      </c>
      <c r="AC23">
        <v>476.82347233351999</v>
      </c>
      <c r="AD23">
        <v>385261.83032051288</v>
      </c>
      <c r="AE23">
        <v>527132.23279692396</v>
      </c>
      <c r="AF23">
        <v>3.123456226914212E-6</v>
      </c>
      <c r="AG23">
        <v>11</v>
      </c>
      <c r="AH23">
        <v>476823.47233352013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0.76790000000000003</v>
      </c>
      <c r="E2">
        <v>130.22999999999999</v>
      </c>
      <c r="F2">
        <v>92.88</v>
      </c>
      <c r="G2">
        <v>5.95</v>
      </c>
      <c r="H2">
        <v>0.1</v>
      </c>
      <c r="I2">
        <v>937</v>
      </c>
      <c r="J2">
        <v>185.69</v>
      </c>
      <c r="K2">
        <v>53.44</v>
      </c>
      <c r="L2">
        <v>1</v>
      </c>
      <c r="M2">
        <v>935</v>
      </c>
      <c r="N2">
        <v>36.26</v>
      </c>
      <c r="O2">
        <v>23136.14</v>
      </c>
      <c r="P2">
        <v>1271.44</v>
      </c>
      <c r="Q2">
        <v>1196.23</v>
      </c>
      <c r="R2">
        <v>1781.88</v>
      </c>
      <c r="S2">
        <v>152.24</v>
      </c>
      <c r="T2">
        <v>804184.41</v>
      </c>
      <c r="U2">
        <v>0.09</v>
      </c>
      <c r="V2">
        <v>0.43</v>
      </c>
      <c r="W2">
        <v>20.53</v>
      </c>
      <c r="X2">
        <v>47.51</v>
      </c>
      <c r="Y2">
        <v>2</v>
      </c>
      <c r="Z2">
        <v>10</v>
      </c>
      <c r="AA2">
        <v>2252.286322330423</v>
      </c>
      <c r="AB2">
        <v>3081.6775100724522</v>
      </c>
      <c r="AC2">
        <v>2787.566533672571</v>
      </c>
      <c r="AD2">
        <v>2252286.3223304232</v>
      </c>
      <c r="AE2">
        <v>3081677.510072452</v>
      </c>
      <c r="AF2">
        <v>1.129201809669458E-6</v>
      </c>
      <c r="AG2">
        <v>28</v>
      </c>
      <c r="AH2">
        <v>2787566.5336725712</v>
      </c>
    </row>
    <row r="3" spans="1:34" x14ac:dyDescent="0.25">
      <c r="A3">
        <v>1</v>
      </c>
      <c r="B3">
        <v>95</v>
      </c>
      <c r="C3" t="s">
        <v>34</v>
      </c>
      <c r="D3">
        <v>1.3795999999999999</v>
      </c>
      <c r="E3">
        <v>72.48</v>
      </c>
      <c r="F3">
        <v>59.07</v>
      </c>
      <c r="G3">
        <v>12.06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36.770000000000003</v>
      </c>
      <c r="O3">
        <v>23322.880000000001</v>
      </c>
      <c r="P3">
        <v>808.6</v>
      </c>
      <c r="Q3">
        <v>1190.98</v>
      </c>
      <c r="R3">
        <v>633.26</v>
      </c>
      <c r="S3">
        <v>152.24</v>
      </c>
      <c r="T3">
        <v>233086.88</v>
      </c>
      <c r="U3">
        <v>0.24</v>
      </c>
      <c r="V3">
        <v>0.67</v>
      </c>
      <c r="W3">
        <v>19.43</v>
      </c>
      <c r="X3">
        <v>13.79</v>
      </c>
      <c r="Y3">
        <v>2</v>
      </c>
      <c r="Z3">
        <v>10</v>
      </c>
      <c r="AA3">
        <v>851.00001413214284</v>
      </c>
      <c r="AB3">
        <v>1164.3757628065371</v>
      </c>
      <c r="AC3">
        <v>1053.249374215927</v>
      </c>
      <c r="AD3">
        <v>851000.01413214288</v>
      </c>
      <c r="AE3">
        <v>1164375.7628065371</v>
      </c>
      <c r="AF3">
        <v>2.028710530824305E-6</v>
      </c>
      <c r="AG3">
        <v>16</v>
      </c>
      <c r="AH3">
        <v>1053249.374215927</v>
      </c>
    </row>
    <row r="4" spans="1:34" x14ac:dyDescent="0.25">
      <c r="A4">
        <v>2</v>
      </c>
      <c r="B4">
        <v>95</v>
      </c>
      <c r="C4" t="s">
        <v>34</v>
      </c>
      <c r="D4">
        <v>1.6015999999999999</v>
      </c>
      <c r="E4">
        <v>62.44</v>
      </c>
      <c r="F4">
        <v>53.42</v>
      </c>
      <c r="G4">
        <v>18.21</v>
      </c>
      <c r="H4">
        <v>0.28000000000000003</v>
      </c>
      <c r="I4">
        <v>176</v>
      </c>
      <c r="J4">
        <v>188.73</v>
      </c>
      <c r="K4">
        <v>53.44</v>
      </c>
      <c r="L4">
        <v>3</v>
      </c>
      <c r="M4">
        <v>174</v>
      </c>
      <c r="N4">
        <v>37.29</v>
      </c>
      <c r="O4">
        <v>23510.33</v>
      </c>
      <c r="P4">
        <v>728.39</v>
      </c>
      <c r="Q4">
        <v>1190.4100000000001</v>
      </c>
      <c r="R4">
        <v>440.96</v>
      </c>
      <c r="S4">
        <v>152.24</v>
      </c>
      <c r="T4">
        <v>137528.34</v>
      </c>
      <c r="U4">
        <v>0.35</v>
      </c>
      <c r="V4">
        <v>0.74</v>
      </c>
      <c r="W4">
        <v>19.260000000000002</v>
      </c>
      <c r="X4">
        <v>8.14</v>
      </c>
      <c r="Y4">
        <v>2</v>
      </c>
      <c r="Z4">
        <v>10</v>
      </c>
      <c r="AA4">
        <v>675.0038925162271</v>
      </c>
      <c r="AB4">
        <v>923.57010481073917</v>
      </c>
      <c r="AC4">
        <v>835.42587024638499</v>
      </c>
      <c r="AD4">
        <v>675003.89251622709</v>
      </c>
      <c r="AE4">
        <v>923570.10481073917</v>
      </c>
      <c r="AF4">
        <v>2.3551629357554418E-6</v>
      </c>
      <c r="AG4">
        <v>14</v>
      </c>
      <c r="AH4">
        <v>835425.87024638499</v>
      </c>
    </row>
    <row r="5" spans="1:34" x14ac:dyDescent="0.25">
      <c r="A5">
        <v>3</v>
      </c>
      <c r="B5">
        <v>95</v>
      </c>
      <c r="C5" t="s">
        <v>34</v>
      </c>
      <c r="D5">
        <v>1.7188000000000001</v>
      </c>
      <c r="E5">
        <v>58.18</v>
      </c>
      <c r="F5">
        <v>51.02</v>
      </c>
      <c r="G5">
        <v>24.3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692.58</v>
      </c>
      <c r="Q5">
        <v>1189.8599999999999</v>
      </c>
      <c r="R5">
        <v>359.86</v>
      </c>
      <c r="S5">
        <v>152.24</v>
      </c>
      <c r="T5">
        <v>97228.29</v>
      </c>
      <c r="U5">
        <v>0.42</v>
      </c>
      <c r="V5">
        <v>0.78</v>
      </c>
      <c r="W5">
        <v>19.18</v>
      </c>
      <c r="X5">
        <v>5.76</v>
      </c>
      <c r="Y5">
        <v>2</v>
      </c>
      <c r="Z5">
        <v>10</v>
      </c>
      <c r="AA5">
        <v>604.00347558070166</v>
      </c>
      <c r="AB5">
        <v>826.42420204222594</v>
      </c>
      <c r="AC5">
        <v>747.55143609296761</v>
      </c>
      <c r="AD5">
        <v>604003.4755807016</v>
      </c>
      <c r="AE5">
        <v>826424.20204222598</v>
      </c>
      <c r="AF5">
        <v>2.5275062774578261E-6</v>
      </c>
      <c r="AG5">
        <v>13</v>
      </c>
      <c r="AH5">
        <v>747551.43609296763</v>
      </c>
    </row>
    <row r="6" spans="1:34" x14ac:dyDescent="0.25">
      <c r="A6">
        <v>4</v>
      </c>
      <c r="B6">
        <v>95</v>
      </c>
      <c r="C6" t="s">
        <v>34</v>
      </c>
      <c r="D6">
        <v>1.7915000000000001</v>
      </c>
      <c r="E6">
        <v>55.82</v>
      </c>
      <c r="F6">
        <v>49.7</v>
      </c>
      <c r="G6">
        <v>30.43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23887.360000000001</v>
      </c>
      <c r="P6">
        <v>671.62</v>
      </c>
      <c r="Q6">
        <v>1189.4100000000001</v>
      </c>
      <c r="R6">
        <v>315.48</v>
      </c>
      <c r="S6">
        <v>152.24</v>
      </c>
      <c r="T6">
        <v>75179.399999999994</v>
      </c>
      <c r="U6">
        <v>0.48</v>
      </c>
      <c r="V6">
        <v>0.8</v>
      </c>
      <c r="W6">
        <v>19.13</v>
      </c>
      <c r="X6">
        <v>4.4400000000000004</v>
      </c>
      <c r="Y6">
        <v>2</v>
      </c>
      <c r="Z6">
        <v>10</v>
      </c>
      <c r="AA6">
        <v>561.81934777211006</v>
      </c>
      <c r="AB6">
        <v>768.70601734213699</v>
      </c>
      <c r="AC6">
        <v>695.34179393267402</v>
      </c>
      <c r="AD6">
        <v>561819.34777211002</v>
      </c>
      <c r="AE6">
        <v>768706.01734213694</v>
      </c>
      <c r="AF6">
        <v>2.63441208754113E-6</v>
      </c>
      <c r="AG6">
        <v>12</v>
      </c>
      <c r="AH6">
        <v>695341.79393267399</v>
      </c>
    </row>
    <row r="7" spans="1:34" x14ac:dyDescent="0.25">
      <c r="A7">
        <v>5</v>
      </c>
      <c r="B7">
        <v>95</v>
      </c>
      <c r="C7" t="s">
        <v>34</v>
      </c>
      <c r="D7">
        <v>1.8401000000000001</v>
      </c>
      <c r="E7">
        <v>54.34</v>
      </c>
      <c r="F7">
        <v>48.9</v>
      </c>
      <c r="G7">
        <v>36.67</v>
      </c>
      <c r="H7">
        <v>0.55000000000000004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657.3</v>
      </c>
      <c r="Q7">
        <v>1189.69</v>
      </c>
      <c r="R7">
        <v>288.18</v>
      </c>
      <c r="S7">
        <v>152.24</v>
      </c>
      <c r="T7">
        <v>61619.38</v>
      </c>
      <c r="U7">
        <v>0.53</v>
      </c>
      <c r="V7">
        <v>0.81</v>
      </c>
      <c r="W7">
        <v>19.11</v>
      </c>
      <c r="X7">
        <v>3.64</v>
      </c>
      <c r="Y7">
        <v>2</v>
      </c>
      <c r="Z7">
        <v>10</v>
      </c>
      <c r="AA7">
        <v>540.95417626779101</v>
      </c>
      <c r="AB7">
        <v>740.15736918352695</v>
      </c>
      <c r="AC7">
        <v>669.51778868604254</v>
      </c>
      <c r="AD7">
        <v>540954.17626779096</v>
      </c>
      <c r="AE7">
        <v>740157.36918352696</v>
      </c>
      <c r="AF7">
        <v>2.7058786951071358E-6</v>
      </c>
      <c r="AG7">
        <v>12</v>
      </c>
      <c r="AH7">
        <v>669517.78868604254</v>
      </c>
    </row>
    <row r="8" spans="1:34" x14ac:dyDescent="0.25">
      <c r="A8">
        <v>6</v>
      </c>
      <c r="B8">
        <v>95</v>
      </c>
      <c r="C8" t="s">
        <v>34</v>
      </c>
      <c r="D8">
        <v>1.8743000000000001</v>
      </c>
      <c r="E8">
        <v>53.35</v>
      </c>
      <c r="F8">
        <v>48.35</v>
      </c>
      <c r="G8">
        <v>42.67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24267.279999999999</v>
      </c>
      <c r="P8">
        <v>646.74</v>
      </c>
      <c r="Q8">
        <v>1189.31</v>
      </c>
      <c r="R8">
        <v>269.83</v>
      </c>
      <c r="S8">
        <v>152.24</v>
      </c>
      <c r="T8">
        <v>52502.87</v>
      </c>
      <c r="U8">
        <v>0.56000000000000005</v>
      </c>
      <c r="V8">
        <v>0.82</v>
      </c>
      <c r="W8">
        <v>19.09</v>
      </c>
      <c r="X8">
        <v>3.1</v>
      </c>
      <c r="Y8">
        <v>2</v>
      </c>
      <c r="Z8">
        <v>10</v>
      </c>
      <c r="AA8">
        <v>526.72794555069618</v>
      </c>
      <c r="AB8">
        <v>720.69241269939391</v>
      </c>
      <c r="AC8">
        <v>651.91054032951695</v>
      </c>
      <c r="AD8">
        <v>526727.94555069623</v>
      </c>
      <c r="AE8">
        <v>720692.41269939393</v>
      </c>
      <c r="AF8">
        <v>2.7561700115424731E-6</v>
      </c>
      <c r="AG8">
        <v>12</v>
      </c>
      <c r="AH8">
        <v>651910.54032951698</v>
      </c>
    </row>
    <row r="9" spans="1:34" x14ac:dyDescent="0.25">
      <c r="A9">
        <v>7</v>
      </c>
      <c r="B9">
        <v>95</v>
      </c>
      <c r="C9" t="s">
        <v>34</v>
      </c>
      <c r="D9">
        <v>1.9058999999999999</v>
      </c>
      <c r="E9">
        <v>52.47</v>
      </c>
      <c r="F9">
        <v>47.84</v>
      </c>
      <c r="G9">
        <v>49.49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39.979999999999997</v>
      </c>
      <c r="O9">
        <v>24458.36</v>
      </c>
      <c r="P9">
        <v>635.91999999999996</v>
      </c>
      <c r="Q9">
        <v>1189.19</v>
      </c>
      <c r="R9">
        <v>252.84</v>
      </c>
      <c r="S9">
        <v>152.24</v>
      </c>
      <c r="T9">
        <v>44059.81</v>
      </c>
      <c r="U9">
        <v>0.6</v>
      </c>
      <c r="V9">
        <v>0.83</v>
      </c>
      <c r="W9">
        <v>19.059999999999999</v>
      </c>
      <c r="X9">
        <v>2.59</v>
      </c>
      <c r="Y9">
        <v>2</v>
      </c>
      <c r="Z9">
        <v>10</v>
      </c>
      <c r="AA9">
        <v>504.87989694588521</v>
      </c>
      <c r="AB9">
        <v>690.79894873041337</v>
      </c>
      <c r="AC9">
        <v>624.8700666059957</v>
      </c>
      <c r="AD9">
        <v>504879.89694588509</v>
      </c>
      <c r="AE9">
        <v>690798.94873041334</v>
      </c>
      <c r="AF9">
        <v>2.802638011523662E-6</v>
      </c>
      <c r="AG9">
        <v>11</v>
      </c>
      <c r="AH9">
        <v>624870.06660599576</v>
      </c>
    </row>
    <row r="10" spans="1:34" x14ac:dyDescent="0.25">
      <c r="A10">
        <v>8</v>
      </c>
      <c r="B10">
        <v>95</v>
      </c>
      <c r="C10" t="s">
        <v>34</v>
      </c>
      <c r="D10">
        <v>1.9234</v>
      </c>
      <c r="E10">
        <v>51.99</v>
      </c>
      <c r="F10">
        <v>47.59</v>
      </c>
      <c r="G10">
        <v>54.91</v>
      </c>
      <c r="H10">
        <v>0.81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629.48</v>
      </c>
      <c r="Q10">
        <v>1189.23</v>
      </c>
      <c r="R10">
        <v>244.43</v>
      </c>
      <c r="S10">
        <v>152.24</v>
      </c>
      <c r="T10">
        <v>39883.379999999997</v>
      </c>
      <c r="U10">
        <v>0.62</v>
      </c>
      <c r="V10">
        <v>0.84</v>
      </c>
      <c r="W10">
        <v>19.05</v>
      </c>
      <c r="X10">
        <v>2.33</v>
      </c>
      <c r="Y10">
        <v>2</v>
      </c>
      <c r="Z10">
        <v>10</v>
      </c>
      <c r="AA10">
        <v>497.6429080010634</v>
      </c>
      <c r="AB10">
        <v>680.89698118268916</v>
      </c>
      <c r="AC10">
        <v>615.91312894352757</v>
      </c>
      <c r="AD10">
        <v>497642.90800106339</v>
      </c>
      <c r="AE10">
        <v>680896.9811826892</v>
      </c>
      <c r="AF10">
        <v>2.8283718722727382E-6</v>
      </c>
      <c r="AG10">
        <v>11</v>
      </c>
      <c r="AH10">
        <v>615913.12894352758</v>
      </c>
    </row>
    <row r="11" spans="1:34" x14ac:dyDescent="0.25">
      <c r="A11">
        <v>9</v>
      </c>
      <c r="B11">
        <v>95</v>
      </c>
      <c r="C11" t="s">
        <v>34</v>
      </c>
      <c r="D11">
        <v>1.9416</v>
      </c>
      <c r="E11">
        <v>51.5</v>
      </c>
      <c r="F11">
        <v>47.32</v>
      </c>
      <c r="G11">
        <v>61.73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622.80999999999995</v>
      </c>
      <c r="Q11">
        <v>1189.4100000000001</v>
      </c>
      <c r="R11">
        <v>234.93</v>
      </c>
      <c r="S11">
        <v>152.24</v>
      </c>
      <c r="T11">
        <v>35162.949999999997</v>
      </c>
      <c r="U11">
        <v>0.65</v>
      </c>
      <c r="V11">
        <v>0.84</v>
      </c>
      <c r="W11">
        <v>19.05</v>
      </c>
      <c r="X11">
        <v>2.0699999999999998</v>
      </c>
      <c r="Y11">
        <v>2</v>
      </c>
      <c r="Z11">
        <v>10</v>
      </c>
      <c r="AA11">
        <v>490.24308384477013</v>
      </c>
      <c r="AB11">
        <v>670.77221531484702</v>
      </c>
      <c r="AC11">
        <v>606.75465651991431</v>
      </c>
      <c r="AD11">
        <v>490243.0838447701</v>
      </c>
      <c r="AE11">
        <v>670772.21531484707</v>
      </c>
      <c r="AF11">
        <v>2.8551350874517772E-6</v>
      </c>
      <c r="AG11">
        <v>11</v>
      </c>
      <c r="AH11">
        <v>606754.65651991428</v>
      </c>
    </row>
    <row r="12" spans="1:34" x14ac:dyDescent="0.25">
      <c r="A12">
        <v>10</v>
      </c>
      <c r="B12">
        <v>95</v>
      </c>
      <c r="C12" t="s">
        <v>34</v>
      </c>
      <c r="D12">
        <v>1.9542999999999999</v>
      </c>
      <c r="E12">
        <v>51.17</v>
      </c>
      <c r="F12">
        <v>47.14</v>
      </c>
      <c r="G12">
        <v>67.34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40</v>
      </c>
      <c r="N12">
        <v>41.66</v>
      </c>
      <c r="O12">
        <v>25036.12</v>
      </c>
      <c r="P12">
        <v>617.14</v>
      </c>
      <c r="Q12">
        <v>1189.0999999999999</v>
      </c>
      <c r="R12">
        <v>228.79</v>
      </c>
      <c r="S12">
        <v>152.24</v>
      </c>
      <c r="T12">
        <v>32114.31</v>
      </c>
      <c r="U12">
        <v>0.67</v>
      </c>
      <c r="V12">
        <v>0.84</v>
      </c>
      <c r="W12">
        <v>19.05</v>
      </c>
      <c r="X12">
        <v>1.88</v>
      </c>
      <c r="Y12">
        <v>2</v>
      </c>
      <c r="Z12">
        <v>10</v>
      </c>
      <c r="AA12">
        <v>484.72874567276278</v>
      </c>
      <c r="AB12">
        <v>663.22725455247621</v>
      </c>
      <c r="AC12">
        <v>599.9297762232851</v>
      </c>
      <c r="AD12">
        <v>484728.74567276292</v>
      </c>
      <c r="AE12">
        <v>663227.25455247622</v>
      </c>
      <c r="AF12">
        <v>2.873810517823963E-6</v>
      </c>
      <c r="AG12">
        <v>11</v>
      </c>
      <c r="AH12">
        <v>599929.77622328512</v>
      </c>
    </row>
    <row r="13" spans="1:34" x14ac:dyDescent="0.25">
      <c r="A13">
        <v>11</v>
      </c>
      <c r="B13">
        <v>95</v>
      </c>
      <c r="C13" t="s">
        <v>34</v>
      </c>
      <c r="D13">
        <v>1.9671000000000001</v>
      </c>
      <c r="E13">
        <v>50.84</v>
      </c>
      <c r="F13">
        <v>46.95</v>
      </c>
      <c r="G13">
        <v>74.14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611.16999999999996</v>
      </c>
      <c r="Q13">
        <v>1189.0999999999999</v>
      </c>
      <c r="R13">
        <v>222.77</v>
      </c>
      <c r="S13">
        <v>152.24</v>
      </c>
      <c r="T13">
        <v>29124.57</v>
      </c>
      <c r="U13">
        <v>0.68</v>
      </c>
      <c r="V13">
        <v>0.85</v>
      </c>
      <c r="W13">
        <v>19.03</v>
      </c>
      <c r="X13">
        <v>1.7</v>
      </c>
      <c r="Y13">
        <v>2</v>
      </c>
      <c r="Z13">
        <v>10</v>
      </c>
      <c r="AA13">
        <v>479.10957037020017</v>
      </c>
      <c r="AB13">
        <v>655.53885100299158</v>
      </c>
      <c r="AC13">
        <v>592.97514311782106</v>
      </c>
      <c r="AD13">
        <v>479109.57037020021</v>
      </c>
      <c r="AE13">
        <v>655538.85100299155</v>
      </c>
      <c r="AF13">
        <v>2.8926329988290018E-6</v>
      </c>
      <c r="AG13">
        <v>11</v>
      </c>
      <c r="AH13">
        <v>592975.14311782108</v>
      </c>
    </row>
    <row r="14" spans="1:34" x14ac:dyDescent="0.25">
      <c r="A14">
        <v>12</v>
      </c>
      <c r="B14">
        <v>95</v>
      </c>
      <c r="C14" t="s">
        <v>34</v>
      </c>
      <c r="D14">
        <v>1.9764999999999999</v>
      </c>
      <c r="E14">
        <v>50.59</v>
      </c>
      <c r="F14">
        <v>46.82</v>
      </c>
      <c r="G14">
        <v>80.27</v>
      </c>
      <c r="H14">
        <v>1.1299999999999999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606.37</v>
      </c>
      <c r="Q14">
        <v>1189.07</v>
      </c>
      <c r="R14">
        <v>218.14</v>
      </c>
      <c r="S14">
        <v>152.24</v>
      </c>
      <c r="T14">
        <v>26823.040000000001</v>
      </c>
      <c r="U14">
        <v>0.7</v>
      </c>
      <c r="V14">
        <v>0.85</v>
      </c>
      <c r="W14">
        <v>19.04</v>
      </c>
      <c r="X14">
        <v>1.57</v>
      </c>
      <c r="Y14">
        <v>2</v>
      </c>
      <c r="Z14">
        <v>10</v>
      </c>
      <c r="AA14">
        <v>474.86875751014128</v>
      </c>
      <c r="AB14">
        <v>649.73638375639985</v>
      </c>
      <c r="AC14">
        <v>587.72645520143021</v>
      </c>
      <c r="AD14">
        <v>474868.75751014141</v>
      </c>
      <c r="AE14">
        <v>649736.38375639985</v>
      </c>
      <c r="AF14">
        <v>2.9064557583170769E-6</v>
      </c>
      <c r="AG14">
        <v>11</v>
      </c>
      <c r="AH14">
        <v>587726.45520143025</v>
      </c>
    </row>
    <row r="15" spans="1:34" x14ac:dyDescent="0.25">
      <c r="A15">
        <v>13</v>
      </c>
      <c r="B15">
        <v>95</v>
      </c>
      <c r="C15" t="s">
        <v>34</v>
      </c>
      <c r="D15">
        <v>1.9871000000000001</v>
      </c>
      <c r="E15">
        <v>50.32</v>
      </c>
      <c r="F15">
        <v>46.66</v>
      </c>
      <c r="G15">
        <v>87.5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30</v>
      </c>
      <c r="N15">
        <v>43.4</v>
      </c>
      <c r="O15">
        <v>25621.03</v>
      </c>
      <c r="P15">
        <v>601.1</v>
      </c>
      <c r="Q15">
        <v>1189.19</v>
      </c>
      <c r="R15">
        <v>212.87</v>
      </c>
      <c r="S15">
        <v>152.24</v>
      </c>
      <c r="T15">
        <v>24201.78</v>
      </c>
      <c r="U15">
        <v>0.72</v>
      </c>
      <c r="V15">
        <v>0.85</v>
      </c>
      <c r="W15">
        <v>19.03</v>
      </c>
      <c r="X15">
        <v>1.41</v>
      </c>
      <c r="Y15">
        <v>2</v>
      </c>
      <c r="Z15">
        <v>10</v>
      </c>
      <c r="AA15">
        <v>470.16566179784621</v>
      </c>
      <c r="AB15">
        <v>643.30140071689846</v>
      </c>
      <c r="AC15">
        <v>581.90561791166351</v>
      </c>
      <c r="AD15">
        <v>470165.6617978462</v>
      </c>
      <c r="AE15">
        <v>643301.4007168985</v>
      </c>
      <c r="AF15">
        <v>2.922043125399375E-6</v>
      </c>
      <c r="AG15">
        <v>11</v>
      </c>
      <c r="AH15">
        <v>581905.61791166349</v>
      </c>
    </row>
    <row r="16" spans="1:34" x14ac:dyDescent="0.25">
      <c r="A16">
        <v>14</v>
      </c>
      <c r="B16">
        <v>95</v>
      </c>
      <c r="C16" t="s">
        <v>34</v>
      </c>
      <c r="D16">
        <v>1.9936</v>
      </c>
      <c r="E16">
        <v>50.16</v>
      </c>
      <c r="F16">
        <v>46.58</v>
      </c>
      <c r="G16">
        <v>93.15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595.67999999999995</v>
      </c>
      <c r="Q16">
        <v>1189.01</v>
      </c>
      <c r="R16">
        <v>209.84</v>
      </c>
      <c r="S16">
        <v>152.24</v>
      </c>
      <c r="T16">
        <v>22697.08</v>
      </c>
      <c r="U16">
        <v>0.73</v>
      </c>
      <c r="V16">
        <v>0.85</v>
      </c>
      <c r="W16">
        <v>19.02</v>
      </c>
      <c r="X16">
        <v>1.32</v>
      </c>
      <c r="Y16">
        <v>2</v>
      </c>
      <c r="Z16">
        <v>10</v>
      </c>
      <c r="AA16">
        <v>466.39318550689978</v>
      </c>
      <c r="AB16">
        <v>638.13973222571769</v>
      </c>
      <c r="AC16">
        <v>577.23657181683382</v>
      </c>
      <c r="AD16">
        <v>466393.18550689978</v>
      </c>
      <c r="AE16">
        <v>638139.73222571774</v>
      </c>
      <c r="AF16">
        <v>2.9316014165347459E-6</v>
      </c>
      <c r="AG16">
        <v>11</v>
      </c>
      <c r="AH16">
        <v>577236.57181683381</v>
      </c>
    </row>
    <row r="17" spans="1:34" x14ac:dyDescent="0.25">
      <c r="A17">
        <v>15</v>
      </c>
      <c r="B17">
        <v>95</v>
      </c>
      <c r="C17" t="s">
        <v>34</v>
      </c>
      <c r="D17">
        <v>2.0003000000000002</v>
      </c>
      <c r="E17">
        <v>49.99</v>
      </c>
      <c r="F17">
        <v>46.48</v>
      </c>
      <c r="G17">
        <v>99.61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591</v>
      </c>
      <c r="Q17">
        <v>1188.97</v>
      </c>
      <c r="R17">
        <v>206.73</v>
      </c>
      <c r="S17">
        <v>152.24</v>
      </c>
      <c r="T17">
        <v>21155.08</v>
      </c>
      <c r="U17">
        <v>0.74</v>
      </c>
      <c r="V17">
        <v>0.86</v>
      </c>
      <c r="W17">
        <v>19.02</v>
      </c>
      <c r="X17">
        <v>1.23</v>
      </c>
      <c r="Y17">
        <v>2</v>
      </c>
      <c r="Z17">
        <v>10</v>
      </c>
      <c r="AA17">
        <v>462.88393884652208</v>
      </c>
      <c r="AB17">
        <v>633.33822612795257</v>
      </c>
      <c r="AC17">
        <v>572.89331472208323</v>
      </c>
      <c r="AD17">
        <v>462883.93884652213</v>
      </c>
      <c r="AE17">
        <v>633338.22612795257</v>
      </c>
      <c r="AF17">
        <v>2.9414538089358209E-6</v>
      </c>
      <c r="AG17">
        <v>11</v>
      </c>
      <c r="AH17">
        <v>572893.31472208328</v>
      </c>
    </row>
    <row r="18" spans="1:34" x14ac:dyDescent="0.25">
      <c r="A18">
        <v>16</v>
      </c>
      <c r="B18">
        <v>95</v>
      </c>
      <c r="C18" t="s">
        <v>34</v>
      </c>
      <c r="D18">
        <v>2.0066000000000002</v>
      </c>
      <c r="E18">
        <v>49.84</v>
      </c>
      <c r="F18">
        <v>46.4</v>
      </c>
      <c r="G18">
        <v>107.08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586.74</v>
      </c>
      <c r="Q18">
        <v>1188.98</v>
      </c>
      <c r="R18">
        <v>204</v>
      </c>
      <c r="S18">
        <v>152.24</v>
      </c>
      <c r="T18">
        <v>19795.89</v>
      </c>
      <c r="U18">
        <v>0.75</v>
      </c>
      <c r="V18">
        <v>0.86</v>
      </c>
      <c r="W18">
        <v>19.02</v>
      </c>
      <c r="X18">
        <v>1.1499999999999999</v>
      </c>
      <c r="Y18">
        <v>2</v>
      </c>
      <c r="Z18">
        <v>10</v>
      </c>
      <c r="AA18">
        <v>459.6993313383374</v>
      </c>
      <c r="AB18">
        <v>628.98090564028678</v>
      </c>
      <c r="AC18">
        <v>568.95185078622251</v>
      </c>
      <c r="AD18">
        <v>459699.33133833739</v>
      </c>
      <c r="AE18">
        <v>628980.90564028674</v>
      </c>
      <c r="AF18">
        <v>2.9507179988054879E-6</v>
      </c>
      <c r="AG18">
        <v>11</v>
      </c>
      <c r="AH18">
        <v>568951.85078622249</v>
      </c>
    </row>
    <row r="19" spans="1:34" x14ac:dyDescent="0.25">
      <c r="A19">
        <v>17</v>
      </c>
      <c r="B19">
        <v>95</v>
      </c>
      <c r="C19" t="s">
        <v>34</v>
      </c>
      <c r="D19">
        <v>2.0101</v>
      </c>
      <c r="E19">
        <v>49.75</v>
      </c>
      <c r="F19">
        <v>46.35</v>
      </c>
      <c r="G19">
        <v>111.24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581.55999999999995</v>
      </c>
      <c r="Q19">
        <v>1189.01</v>
      </c>
      <c r="R19">
        <v>202.32</v>
      </c>
      <c r="S19">
        <v>152.24</v>
      </c>
      <c r="T19">
        <v>18964.89</v>
      </c>
      <c r="U19">
        <v>0.75</v>
      </c>
      <c r="V19">
        <v>0.86</v>
      </c>
      <c r="W19">
        <v>19.010000000000002</v>
      </c>
      <c r="X19">
        <v>1.1000000000000001</v>
      </c>
      <c r="Y19">
        <v>2</v>
      </c>
      <c r="Z19">
        <v>10</v>
      </c>
      <c r="AA19">
        <v>456.70713723531571</v>
      </c>
      <c r="AB19">
        <v>624.88685366224502</v>
      </c>
      <c r="AC19">
        <v>565.24852938292702</v>
      </c>
      <c r="AD19">
        <v>456707.13723531557</v>
      </c>
      <c r="AE19">
        <v>624886.85366224498</v>
      </c>
      <c r="AF19">
        <v>2.9558647709553031E-6</v>
      </c>
      <c r="AG19">
        <v>11</v>
      </c>
      <c r="AH19">
        <v>565248.52938292699</v>
      </c>
    </row>
    <row r="20" spans="1:34" x14ac:dyDescent="0.25">
      <c r="A20">
        <v>18</v>
      </c>
      <c r="B20">
        <v>95</v>
      </c>
      <c r="C20" t="s">
        <v>34</v>
      </c>
      <c r="D20">
        <v>2.0173999999999999</v>
      </c>
      <c r="E20">
        <v>49.57</v>
      </c>
      <c r="F20">
        <v>46.24</v>
      </c>
      <c r="G20">
        <v>120.64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578.01</v>
      </c>
      <c r="Q20">
        <v>1188.96</v>
      </c>
      <c r="R20">
        <v>198.79</v>
      </c>
      <c r="S20">
        <v>152.24</v>
      </c>
      <c r="T20">
        <v>17210.16</v>
      </c>
      <c r="U20">
        <v>0.77</v>
      </c>
      <c r="V20">
        <v>0.86</v>
      </c>
      <c r="W20">
        <v>19.010000000000002</v>
      </c>
      <c r="X20">
        <v>0.99</v>
      </c>
      <c r="Y20">
        <v>2</v>
      </c>
      <c r="Z20">
        <v>10</v>
      </c>
      <c r="AA20">
        <v>453.61725861495933</v>
      </c>
      <c r="AB20">
        <v>620.65914541804955</v>
      </c>
      <c r="AC20">
        <v>561.42430767993176</v>
      </c>
      <c r="AD20">
        <v>453617.25861495931</v>
      </c>
      <c r="AE20">
        <v>620659.14541804953</v>
      </c>
      <c r="AF20">
        <v>2.9665994671534891E-6</v>
      </c>
      <c r="AG20">
        <v>11</v>
      </c>
      <c r="AH20">
        <v>561424.30767993175</v>
      </c>
    </row>
    <row r="21" spans="1:34" x14ac:dyDescent="0.25">
      <c r="A21">
        <v>19</v>
      </c>
      <c r="B21">
        <v>95</v>
      </c>
      <c r="C21" t="s">
        <v>34</v>
      </c>
      <c r="D21">
        <v>2.0205000000000002</v>
      </c>
      <c r="E21">
        <v>49.49</v>
      </c>
      <c r="F21">
        <v>46.21</v>
      </c>
      <c r="G21">
        <v>126.01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575.02</v>
      </c>
      <c r="Q21">
        <v>1188.95</v>
      </c>
      <c r="R21">
        <v>197.5</v>
      </c>
      <c r="S21">
        <v>152.24</v>
      </c>
      <c r="T21">
        <v>16566.55</v>
      </c>
      <c r="U21">
        <v>0.77</v>
      </c>
      <c r="V21">
        <v>0.86</v>
      </c>
      <c r="W21">
        <v>19.010000000000002</v>
      </c>
      <c r="X21">
        <v>0.95</v>
      </c>
      <c r="Y21">
        <v>2</v>
      </c>
      <c r="Z21">
        <v>10</v>
      </c>
      <c r="AA21">
        <v>451.71175730257312</v>
      </c>
      <c r="AB21">
        <v>618.05195445765776</v>
      </c>
      <c r="AC21">
        <v>559.06594336558419</v>
      </c>
      <c r="AD21">
        <v>451711.75730257313</v>
      </c>
      <c r="AE21">
        <v>618051.95445765776</v>
      </c>
      <c r="AF21">
        <v>2.9711580367718972E-6</v>
      </c>
      <c r="AG21">
        <v>11</v>
      </c>
      <c r="AH21">
        <v>559065.94336558424</v>
      </c>
    </row>
    <row r="22" spans="1:34" x14ac:dyDescent="0.25">
      <c r="A22">
        <v>20</v>
      </c>
      <c r="B22">
        <v>95</v>
      </c>
      <c r="C22" t="s">
        <v>34</v>
      </c>
      <c r="D22">
        <v>2.0230999999999999</v>
      </c>
      <c r="E22">
        <v>49.43</v>
      </c>
      <c r="F22">
        <v>46.18</v>
      </c>
      <c r="G22">
        <v>131.94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570.36</v>
      </c>
      <c r="Q22">
        <v>1189.05</v>
      </c>
      <c r="R22">
        <v>196.55</v>
      </c>
      <c r="S22">
        <v>152.24</v>
      </c>
      <c r="T22">
        <v>16099.4</v>
      </c>
      <c r="U22">
        <v>0.77</v>
      </c>
      <c r="V22">
        <v>0.86</v>
      </c>
      <c r="W22">
        <v>19.010000000000002</v>
      </c>
      <c r="X22">
        <v>0.93</v>
      </c>
      <c r="Y22">
        <v>2</v>
      </c>
      <c r="Z22">
        <v>10</v>
      </c>
      <c r="AA22">
        <v>449.18059509050698</v>
      </c>
      <c r="AB22">
        <v>614.58870665211339</v>
      </c>
      <c r="AC22">
        <v>555.93322306990217</v>
      </c>
      <c r="AD22">
        <v>449180.59509050712</v>
      </c>
      <c r="AE22">
        <v>614588.70665211335</v>
      </c>
      <c r="AF22">
        <v>2.974981353226045E-6</v>
      </c>
      <c r="AG22">
        <v>11</v>
      </c>
      <c r="AH22">
        <v>555933.22306990216</v>
      </c>
    </row>
    <row r="23" spans="1:34" x14ac:dyDescent="0.25">
      <c r="A23">
        <v>21</v>
      </c>
      <c r="B23">
        <v>95</v>
      </c>
      <c r="C23" t="s">
        <v>34</v>
      </c>
      <c r="D23">
        <v>2.0272000000000001</v>
      </c>
      <c r="E23">
        <v>49.33</v>
      </c>
      <c r="F23">
        <v>46.12</v>
      </c>
      <c r="G23">
        <v>138.35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566.55999999999995</v>
      </c>
      <c r="Q23">
        <v>1188.97</v>
      </c>
      <c r="R23">
        <v>194.38</v>
      </c>
      <c r="S23">
        <v>152.24</v>
      </c>
      <c r="T23">
        <v>15016.38</v>
      </c>
      <c r="U23">
        <v>0.78</v>
      </c>
      <c r="V23">
        <v>0.86</v>
      </c>
      <c r="W23">
        <v>19.010000000000002</v>
      </c>
      <c r="X23">
        <v>0.86</v>
      </c>
      <c r="Y23">
        <v>2</v>
      </c>
      <c r="Z23">
        <v>10</v>
      </c>
      <c r="AA23">
        <v>446.6971346134826</v>
      </c>
      <c r="AB23">
        <v>611.19072646490463</v>
      </c>
      <c r="AC23">
        <v>552.85954134266558</v>
      </c>
      <c r="AD23">
        <v>446697.13461348257</v>
      </c>
      <c r="AE23">
        <v>611190.72646490461</v>
      </c>
      <c r="AF23">
        <v>2.9810104291729721E-6</v>
      </c>
      <c r="AG23">
        <v>11</v>
      </c>
      <c r="AH23">
        <v>552859.54134266556</v>
      </c>
    </row>
    <row r="24" spans="1:34" x14ac:dyDescent="0.25">
      <c r="A24">
        <v>22</v>
      </c>
      <c r="B24">
        <v>95</v>
      </c>
      <c r="C24" t="s">
        <v>34</v>
      </c>
      <c r="D24">
        <v>2.0303</v>
      </c>
      <c r="E24">
        <v>49.25</v>
      </c>
      <c r="F24">
        <v>46.08</v>
      </c>
      <c r="G24">
        <v>145.51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562.46</v>
      </c>
      <c r="Q24">
        <v>1188.92</v>
      </c>
      <c r="R24">
        <v>193.15</v>
      </c>
      <c r="S24">
        <v>152.24</v>
      </c>
      <c r="T24">
        <v>14405.96</v>
      </c>
      <c r="U24">
        <v>0.79</v>
      </c>
      <c r="V24">
        <v>0.86</v>
      </c>
      <c r="W24">
        <v>19</v>
      </c>
      <c r="X24">
        <v>0.83</v>
      </c>
      <c r="Y24">
        <v>2</v>
      </c>
      <c r="Z24">
        <v>10</v>
      </c>
      <c r="AA24">
        <v>444.31229552048131</v>
      </c>
      <c r="AB24">
        <v>607.92768440618511</v>
      </c>
      <c r="AC24">
        <v>549.90791943832187</v>
      </c>
      <c r="AD24">
        <v>444312.2955204813</v>
      </c>
      <c r="AE24">
        <v>607927.68440618506</v>
      </c>
      <c r="AF24">
        <v>2.9855689987913802E-6</v>
      </c>
      <c r="AG24">
        <v>11</v>
      </c>
      <c r="AH24">
        <v>549907.91943832184</v>
      </c>
    </row>
    <row r="25" spans="1:34" x14ac:dyDescent="0.25">
      <c r="A25">
        <v>23</v>
      </c>
      <c r="B25">
        <v>95</v>
      </c>
      <c r="C25" t="s">
        <v>34</v>
      </c>
      <c r="D25">
        <v>2.0335999999999999</v>
      </c>
      <c r="E25">
        <v>49.18</v>
      </c>
      <c r="F25">
        <v>46.04</v>
      </c>
      <c r="G25">
        <v>153.44999999999999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557.86</v>
      </c>
      <c r="Q25">
        <v>1188.9100000000001</v>
      </c>
      <c r="R25">
        <v>191.73</v>
      </c>
      <c r="S25">
        <v>152.24</v>
      </c>
      <c r="T25">
        <v>13702.84</v>
      </c>
      <c r="U25">
        <v>0.79</v>
      </c>
      <c r="V25">
        <v>0.86</v>
      </c>
      <c r="W25">
        <v>19</v>
      </c>
      <c r="X25">
        <v>0.79</v>
      </c>
      <c r="Y25">
        <v>2</v>
      </c>
      <c r="Z25">
        <v>10</v>
      </c>
      <c r="AA25">
        <v>441.68670309103612</v>
      </c>
      <c r="AB25">
        <v>604.33523301125524</v>
      </c>
      <c r="AC25">
        <v>546.65832656248699</v>
      </c>
      <c r="AD25">
        <v>441686.70309103612</v>
      </c>
      <c r="AE25">
        <v>604335.23301125527</v>
      </c>
      <c r="AF25">
        <v>2.9904216696754909E-6</v>
      </c>
      <c r="AG25">
        <v>11</v>
      </c>
      <c r="AH25">
        <v>546658.32656248694</v>
      </c>
    </row>
    <row r="26" spans="1:34" x14ac:dyDescent="0.25">
      <c r="A26">
        <v>24</v>
      </c>
      <c r="B26">
        <v>95</v>
      </c>
      <c r="C26" t="s">
        <v>34</v>
      </c>
      <c r="D26">
        <v>2.0383</v>
      </c>
      <c r="E26">
        <v>49.06</v>
      </c>
      <c r="F26">
        <v>45.96</v>
      </c>
      <c r="G26">
        <v>162.21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552.38</v>
      </c>
      <c r="Q26">
        <v>1188.98</v>
      </c>
      <c r="R26">
        <v>189.06</v>
      </c>
      <c r="S26">
        <v>152.24</v>
      </c>
      <c r="T26">
        <v>12374.77</v>
      </c>
      <c r="U26">
        <v>0.81</v>
      </c>
      <c r="V26">
        <v>0.87</v>
      </c>
      <c r="W26">
        <v>19</v>
      </c>
      <c r="X26">
        <v>0.71</v>
      </c>
      <c r="Y26">
        <v>2</v>
      </c>
      <c r="Z26">
        <v>10</v>
      </c>
      <c r="AA26">
        <v>438.36670900666479</v>
      </c>
      <c r="AB26">
        <v>599.79267063721647</v>
      </c>
      <c r="AC26">
        <v>542.5492999659001</v>
      </c>
      <c r="AD26">
        <v>438366.70900666481</v>
      </c>
      <c r="AE26">
        <v>599792.67063721642</v>
      </c>
      <c r="AF26">
        <v>2.9973330494195291E-6</v>
      </c>
      <c r="AG26">
        <v>11</v>
      </c>
      <c r="AH26">
        <v>542549.29996590014</v>
      </c>
    </row>
    <row r="27" spans="1:34" x14ac:dyDescent="0.25">
      <c r="A27">
        <v>25</v>
      </c>
      <c r="B27">
        <v>95</v>
      </c>
      <c r="C27" t="s">
        <v>34</v>
      </c>
      <c r="D27">
        <v>2.0415999999999999</v>
      </c>
      <c r="E27">
        <v>48.98</v>
      </c>
      <c r="F27">
        <v>45.92</v>
      </c>
      <c r="G27">
        <v>172.19</v>
      </c>
      <c r="H27">
        <v>2.0499999999999998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28035.919999999998</v>
      </c>
      <c r="P27">
        <v>545.23</v>
      </c>
      <c r="Q27">
        <v>1188.94</v>
      </c>
      <c r="R27">
        <v>187.39</v>
      </c>
      <c r="S27">
        <v>152.24</v>
      </c>
      <c r="T27">
        <v>11544.13</v>
      </c>
      <c r="U27">
        <v>0.81</v>
      </c>
      <c r="V27">
        <v>0.87</v>
      </c>
      <c r="W27">
        <v>19.010000000000002</v>
      </c>
      <c r="X27">
        <v>0.67</v>
      </c>
      <c r="Y27">
        <v>2</v>
      </c>
      <c r="Z27">
        <v>10</v>
      </c>
      <c r="AA27">
        <v>434.67347653000758</v>
      </c>
      <c r="AB27">
        <v>594.7394270287366</v>
      </c>
      <c r="AC27">
        <v>537.97833083514161</v>
      </c>
      <c r="AD27">
        <v>434673.47653000761</v>
      </c>
      <c r="AE27">
        <v>594739.42702873657</v>
      </c>
      <c r="AF27">
        <v>3.0021857203036398E-6</v>
      </c>
      <c r="AG27">
        <v>11</v>
      </c>
      <c r="AH27">
        <v>537978.33083514159</v>
      </c>
    </row>
    <row r="28" spans="1:34" x14ac:dyDescent="0.25">
      <c r="A28">
        <v>26</v>
      </c>
      <c r="B28">
        <v>95</v>
      </c>
      <c r="C28" t="s">
        <v>34</v>
      </c>
      <c r="D28">
        <v>2.0404</v>
      </c>
      <c r="E28">
        <v>49.01</v>
      </c>
      <c r="F28">
        <v>45.95</v>
      </c>
      <c r="G28">
        <v>172.3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546.99</v>
      </c>
      <c r="Q28">
        <v>1188.94</v>
      </c>
      <c r="R28">
        <v>188.81</v>
      </c>
      <c r="S28">
        <v>152.24</v>
      </c>
      <c r="T28">
        <v>12253.43</v>
      </c>
      <c r="U28">
        <v>0.81</v>
      </c>
      <c r="V28">
        <v>0.87</v>
      </c>
      <c r="W28">
        <v>19</v>
      </c>
      <c r="X28">
        <v>0.69</v>
      </c>
      <c r="Y28">
        <v>2</v>
      </c>
      <c r="Z28">
        <v>10</v>
      </c>
      <c r="AA28">
        <v>435.69210249742758</v>
      </c>
      <c r="AB28">
        <v>596.13315601596662</v>
      </c>
      <c r="AC28">
        <v>539.23904428394144</v>
      </c>
      <c r="AD28">
        <v>435692.10249742761</v>
      </c>
      <c r="AE28">
        <v>596133.15601596667</v>
      </c>
      <c r="AF28">
        <v>3.0004211127094181E-6</v>
      </c>
      <c r="AG28">
        <v>11</v>
      </c>
      <c r="AH28">
        <v>539239.04428394139</v>
      </c>
    </row>
    <row r="29" spans="1:34" x14ac:dyDescent="0.25">
      <c r="A29">
        <v>27</v>
      </c>
      <c r="B29">
        <v>95</v>
      </c>
      <c r="C29" t="s">
        <v>34</v>
      </c>
      <c r="D29">
        <v>2.0449999999999999</v>
      </c>
      <c r="E29">
        <v>48.9</v>
      </c>
      <c r="F29">
        <v>45.87</v>
      </c>
      <c r="G29">
        <v>183.49</v>
      </c>
      <c r="H29">
        <v>2.1800000000000002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28451.040000000001</v>
      </c>
      <c r="P29">
        <v>540.24</v>
      </c>
      <c r="Q29">
        <v>1189</v>
      </c>
      <c r="R29">
        <v>186.23</v>
      </c>
      <c r="S29">
        <v>152.24</v>
      </c>
      <c r="T29">
        <v>10965.47</v>
      </c>
      <c r="U29">
        <v>0.82</v>
      </c>
      <c r="V29">
        <v>0.87</v>
      </c>
      <c r="W29">
        <v>18.989999999999998</v>
      </c>
      <c r="X29">
        <v>0.62</v>
      </c>
      <c r="Y29">
        <v>2</v>
      </c>
      <c r="Z29">
        <v>10</v>
      </c>
      <c r="AA29">
        <v>431.87259825069071</v>
      </c>
      <c r="AB29">
        <v>590.90714180094642</v>
      </c>
      <c r="AC29">
        <v>534.51179353084558</v>
      </c>
      <c r="AD29">
        <v>431872.59825069067</v>
      </c>
      <c r="AE29">
        <v>590907.14180094644</v>
      </c>
      <c r="AF29">
        <v>3.007185441820604E-6</v>
      </c>
      <c r="AG29">
        <v>11</v>
      </c>
      <c r="AH29">
        <v>534511.79353084555</v>
      </c>
    </row>
    <row r="30" spans="1:34" x14ac:dyDescent="0.25">
      <c r="A30">
        <v>28</v>
      </c>
      <c r="B30">
        <v>95</v>
      </c>
      <c r="C30" t="s">
        <v>34</v>
      </c>
      <c r="D30">
        <v>2.0440999999999998</v>
      </c>
      <c r="E30">
        <v>48.92</v>
      </c>
      <c r="F30">
        <v>45.89</v>
      </c>
      <c r="G30">
        <v>183.58</v>
      </c>
      <c r="H30">
        <v>2.2400000000000002</v>
      </c>
      <c r="I30">
        <v>15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537.38</v>
      </c>
      <c r="Q30">
        <v>1188.9100000000001</v>
      </c>
      <c r="R30">
        <v>186.96</v>
      </c>
      <c r="S30">
        <v>152.24</v>
      </c>
      <c r="T30">
        <v>11334.81</v>
      </c>
      <c r="U30">
        <v>0.81</v>
      </c>
      <c r="V30">
        <v>0.87</v>
      </c>
      <c r="W30">
        <v>19</v>
      </c>
      <c r="X30">
        <v>0.64</v>
      </c>
      <c r="Y30">
        <v>2</v>
      </c>
      <c r="Z30">
        <v>10</v>
      </c>
      <c r="AA30">
        <v>430.84769347595858</v>
      </c>
      <c r="AB30">
        <v>589.50482187255056</v>
      </c>
      <c r="AC30">
        <v>533.24330904824751</v>
      </c>
      <c r="AD30">
        <v>430847.69347595872</v>
      </c>
      <c r="AE30">
        <v>589504.82187255053</v>
      </c>
      <c r="AF30">
        <v>3.0058619861249359E-6</v>
      </c>
      <c r="AG30">
        <v>11</v>
      </c>
      <c r="AH30">
        <v>533243.30904824752</v>
      </c>
    </row>
    <row r="31" spans="1:34" x14ac:dyDescent="0.25">
      <c r="A31">
        <v>29</v>
      </c>
      <c r="B31">
        <v>95</v>
      </c>
      <c r="C31" t="s">
        <v>34</v>
      </c>
      <c r="D31">
        <v>2.0470999999999999</v>
      </c>
      <c r="E31">
        <v>48.85</v>
      </c>
      <c r="F31">
        <v>45.86</v>
      </c>
      <c r="G31">
        <v>196.54</v>
      </c>
      <c r="H31">
        <v>2.2999999999999998</v>
      </c>
      <c r="I31">
        <v>14</v>
      </c>
      <c r="J31">
        <v>232.18</v>
      </c>
      <c r="K31">
        <v>53.44</v>
      </c>
      <c r="L31">
        <v>30</v>
      </c>
      <c r="M31">
        <v>6</v>
      </c>
      <c r="N31">
        <v>53.75</v>
      </c>
      <c r="O31">
        <v>28870.05</v>
      </c>
      <c r="P31">
        <v>534.67999999999995</v>
      </c>
      <c r="Q31">
        <v>1188.8800000000001</v>
      </c>
      <c r="R31">
        <v>185.37</v>
      </c>
      <c r="S31">
        <v>152.24</v>
      </c>
      <c r="T31">
        <v>10541.64</v>
      </c>
      <c r="U31">
        <v>0.82</v>
      </c>
      <c r="V31">
        <v>0.87</v>
      </c>
      <c r="W31">
        <v>19.010000000000002</v>
      </c>
      <c r="X31">
        <v>0.61</v>
      </c>
      <c r="Y31">
        <v>2</v>
      </c>
      <c r="Z31">
        <v>10</v>
      </c>
      <c r="AA31">
        <v>429.141099661525</v>
      </c>
      <c r="AB31">
        <v>587.16978492603687</v>
      </c>
      <c r="AC31">
        <v>531.13112475066407</v>
      </c>
      <c r="AD31">
        <v>429141.09966152499</v>
      </c>
      <c r="AE31">
        <v>587169.78492603684</v>
      </c>
      <c r="AF31">
        <v>3.010273505110493E-6</v>
      </c>
      <c r="AG31">
        <v>11</v>
      </c>
      <c r="AH31">
        <v>531131.12475066411</v>
      </c>
    </row>
    <row r="32" spans="1:34" x14ac:dyDescent="0.25">
      <c r="A32">
        <v>30</v>
      </c>
      <c r="B32">
        <v>95</v>
      </c>
      <c r="C32" t="s">
        <v>34</v>
      </c>
      <c r="D32">
        <v>2.0478999999999998</v>
      </c>
      <c r="E32">
        <v>48.83</v>
      </c>
      <c r="F32">
        <v>45.84</v>
      </c>
      <c r="G32">
        <v>196.46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537.04999999999995</v>
      </c>
      <c r="Q32">
        <v>1188.96</v>
      </c>
      <c r="R32">
        <v>184.73</v>
      </c>
      <c r="S32">
        <v>152.24</v>
      </c>
      <c r="T32">
        <v>10223.34</v>
      </c>
      <c r="U32">
        <v>0.82</v>
      </c>
      <c r="V32">
        <v>0.87</v>
      </c>
      <c r="W32">
        <v>19.010000000000002</v>
      </c>
      <c r="X32">
        <v>0.59</v>
      </c>
      <c r="Y32">
        <v>2</v>
      </c>
      <c r="Z32">
        <v>10</v>
      </c>
      <c r="AA32">
        <v>429.97319627876209</v>
      </c>
      <c r="AB32">
        <v>588.30829622725264</v>
      </c>
      <c r="AC32">
        <v>532.16097813120257</v>
      </c>
      <c r="AD32">
        <v>429973.19627876207</v>
      </c>
      <c r="AE32">
        <v>588308.29622725269</v>
      </c>
      <c r="AF32">
        <v>3.0114499101733068E-6</v>
      </c>
      <c r="AG32">
        <v>11</v>
      </c>
      <c r="AH32">
        <v>532160.97813120252</v>
      </c>
    </row>
    <row r="33" spans="1:34" x14ac:dyDescent="0.25">
      <c r="A33">
        <v>31</v>
      </c>
      <c r="B33">
        <v>95</v>
      </c>
      <c r="C33" t="s">
        <v>34</v>
      </c>
      <c r="D33">
        <v>2.0468999999999999</v>
      </c>
      <c r="E33">
        <v>48.85</v>
      </c>
      <c r="F33">
        <v>45.86</v>
      </c>
      <c r="G33">
        <v>196.56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538.91999999999996</v>
      </c>
      <c r="Q33">
        <v>1188.96</v>
      </c>
      <c r="R33">
        <v>185.16</v>
      </c>
      <c r="S33">
        <v>152.24</v>
      </c>
      <c r="T33">
        <v>10438.879999999999</v>
      </c>
      <c r="U33">
        <v>0.82</v>
      </c>
      <c r="V33">
        <v>0.87</v>
      </c>
      <c r="W33">
        <v>19.02</v>
      </c>
      <c r="X33">
        <v>0.61</v>
      </c>
      <c r="Y33">
        <v>2</v>
      </c>
      <c r="Z33">
        <v>10</v>
      </c>
      <c r="AA33">
        <v>430.97718971110407</v>
      </c>
      <c r="AB33">
        <v>589.68200433444724</v>
      </c>
      <c r="AC33">
        <v>533.40358146465792</v>
      </c>
      <c r="AD33">
        <v>430977.18971110409</v>
      </c>
      <c r="AE33">
        <v>589682.00433444721</v>
      </c>
      <c r="AF33">
        <v>3.0099794038447891E-6</v>
      </c>
      <c r="AG33">
        <v>11</v>
      </c>
      <c r="AH33">
        <v>533403.58146465791</v>
      </c>
    </row>
    <row r="34" spans="1:34" x14ac:dyDescent="0.25">
      <c r="A34">
        <v>32</v>
      </c>
      <c r="B34">
        <v>95</v>
      </c>
      <c r="C34" t="s">
        <v>34</v>
      </c>
      <c r="D34">
        <v>2.0474999999999999</v>
      </c>
      <c r="E34">
        <v>48.84</v>
      </c>
      <c r="F34">
        <v>45.85</v>
      </c>
      <c r="G34">
        <v>196.51</v>
      </c>
      <c r="H34">
        <v>2.4700000000000002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542</v>
      </c>
      <c r="Q34">
        <v>1188.9100000000001</v>
      </c>
      <c r="R34">
        <v>184.97</v>
      </c>
      <c r="S34">
        <v>152.24</v>
      </c>
      <c r="T34">
        <v>10342.17</v>
      </c>
      <c r="U34">
        <v>0.82</v>
      </c>
      <c r="V34">
        <v>0.87</v>
      </c>
      <c r="W34">
        <v>19.010000000000002</v>
      </c>
      <c r="X34">
        <v>0.6</v>
      </c>
      <c r="Y34">
        <v>2</v>
      </c>
      <c r="Z34">
        <v>10</v>
      </c>
      <c r="AA34">
        <v>432.16617993529599</v>
      </c>
      <c r="AB34">
        <v>591.30883321373324</v>
      </c>
      <c r="AC34">
        <v>534.87514807897367</v>
      </c>
      <c r="AD34">
        <v>432166.17993529612</v>
      </c>
      <c r="AE34">
        <v>591308.83321373328</v>
      </c>
      <c r="AF34">
        <v>3.0108617076419001E-6</v>
      </c>
      <c r="AG34">
        <v>11</v>
      </c>
      <c r="AH34">
        <v>534875.14807897364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0.72040000000000004</v>
      </c>
      <c r="E2">
        <v>138.81</v>
      </c>
      <c r="F2">
        <v>97.02</v>
      </c>
      <c r="G2">
        <v>5.76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1368.56</v>
      </c>
      <c r="Q2">
        <v>1197.49</v>
      </c>
      <c r="R2">
        <v>1923.33</v>
      </c>
      <c r="S2">
        <v>152.24</v>
      </c>
      <c r="T2">
        <v>874545.15</v>
      </c>
      <c r="U2">
        <v>0.08</v>
      </c>
      <c r="V2">
        <v>0.41</v>
      </c>
      <c r="W2">
        <v>20.63</v>
      </c>
      <c r="X2">
        <v>51.62</v>
      </c>
      <c r="Y2">
        <v>2</v>
      </c>
      <c r="Z2">
        <v>10</v>
      </c>
      <c r="AA2">
        <v>2552.33627823195</v>
      </c>
      <c r="AB2">
        <v>3492.2190970067618</v>
      </c>
      <c r="AC2">
        <v>3158.9266077485909</v>
      </c>
      <c r="AD2">
        <v>2552336.27823195</v>
      </c>
      <c r="AE2">
        <v>3492219.0970067619</v>
      </c>
      <c r="AF2">
        <v>1.050951415748857E-6</v>
      </c>
      <c r="AG2">
        <v>29</v>
      </c>
      <c r="AH2">
        <v>3158926.6077485909</v>
      </c>
    </row>
    <row r="3" spans="1:34" x14ac:dyDescent="0.25">
      <c r="A3">
        <v>1</v>
      </c>
      <c r="B3">
        <v>100</v>
      </c>
      <c r="C3" t="s">
        <v>34</v>
      </c>
      <c r="D3">
        <v>1.3474999999999999</v>
      </c>
      <c r="E3">
        <v>74.209999999999994</v>
      </c>
      <c r="F3">
        <v>59.76</v>
      </c>
      <c r="G3">
        <v>11.68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39.950000000000003</v>
      </c>
      <c r="O3">
        <v>24447.22</v>
      </c>
      <c r="P3">
        <v>843.51</v>
      </c>
      <c r="Q3">
        <v>1191.32</v>
      </c>
      <c r="R3">
        <v>655.42</v>
      </c>
      <c r="S3">
        <v>152.24</v>
      </c>
      <c r="T3">
        <v>244101.36</v>
      </c>
      <c r="U3">
        <v>0.23</v>
      </c>
      <c r="V3">
        <v>0.67</v>
      </c>
      <c r="W3">
        <v>19.48</v>
      </c>
      <c r="X3">
        <v>14.46</v>
      </c>
      <c r="Y3">
        <v>2</v>
      </c>
      <c r="Z3">
        <v>10</v>
      </c>
      <c r="AA3">
        <v>898.05419080371996</v>
      </c>
      <c r="AB3">
        <v>1228.7573632123549</v>
      </c>
      <c r="AC3">
        <v>1111.486485039158</v>
      </c>
      <c r="AD3">
        <v>898054.19080371992</v>
      </c>
      <c r="AE3">
        <v>1228757.3632123549</v>
      </c>
      <c r="AF3">
        <v>1.9657926606351811E-6</v>
      </c>
      <c r="AG3">
        <v>16</v>
      </c>
      <c r="AH3">
        <v>1111486.485039158</v>
      </c>
    </row>
    <row r="4" spans="1:34" x14ac:dyDescent="0.25">
      <c r="A4">
        <v>2</v>
      </c>
      <c r="B4">
        <v>100</v>
      </c>
      <c r="C4" t="s">
        <v>34</v>
      </c>
      <c r="D4">
        <v>1.5771999999999999</v>
      </c>
      <c r="E4">
        <v>63.4</v>
      </c>
      <c r="F4">
        <v>53.77</v>
      </c>
      <c r="G4">
        <v>17.63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756.69</v>
      </c>
      <c r="Q4">
        <v>1190.33</v>
      </c>
      <c r="R4">
        <v>452.12</v>
      </c>
      <c r="S4">
        <v>152.24</v>
      </c>
      <c r="T4">
        <v>143070.25</v>
      </c>
      <c r="U4">
        <v>0.34</v>
      </c>
      <c r="V4">
        <v>0.74</v>
      </c>
      <c r="W4">
        <v>19.3</v>
      </c>
      <c r="X4">
        <v>8.5</v>
      </c>
      <c r="Y4">
        <v>2</v>
      </c>
      <c r="Z4">
        <v>10</v>
      </c>
      <c r="AA4">
        <v>704.26652048556912</v>
      </c>
      <c r="AB4">
        <v>963.60852337442668</v>
      </c>
      <c r="AC4">
        <v>871.64307833662724</v>
      </c>
      <c r="AD4">
        <v>704266.52048556914</v>
      </c>
      <c r="AE4">
        <v>963608.52337442664</v>
      </c>
      <c r="AF4">
        <v>2.3008891906150698E-6</v>
      </c>
      <c r="AG4">
        <v>14</v>
      </c>
      <c r="AH4">
        <v>871643.07833662722</v>
      </c>
    </row>
    <row r="5" spans="1:34" x14ac:dyDescent="0.25">
      <c r="A5">
        <v>3</v>
      </c>
      <c r="B5">
        <v>100</v>
      </c>
      <c r="C5" t="s">
        <v>34</v>
      </c>
      <c r="D5">
        <v>1.6981999999999999</v>
      </c>
      <c r="E5">
        <v>58.88</v>
      </c>
      <c r="F5">
        <v>51.27</v>
      </c>
      <c r="G5">
        <v>23.48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718.62</v>
      </c>
      <c r="Q5">
        <v>1189.6400000000001</v>
      </c>
      <c r="R5">
        <v>368.45</v>
      </c>
      <c r="S5">
        <v>152.24</v>
      </c>
      <c r="T5">
        <v>101495.61</v>
      </c>
      <c r="U5">
        <v>0.41</v>
      </c>
      <c r="V5">
        <v>0.78</v>
      </c>
      <c r="W5">
        <v>19.190000000000001</v>
      </c>
      <c r="X5">
        <v>6.01</v>
      </c>
      <c r="Y5">
        <v>2</v>
      </c>
      <c r="Z5">
        <v>10</v>
      </c>
      <c r="AA5">
        <v>627.61049809733117</v>
      </c>
      <c r="AB5">
        <v>858.72437171780871</v>
      </c>
      <c r="AC5">
        <v>776.76892290828562</v>
      </c>
      <c r="AD5">
        <v>627610.49809733115</v>
      </c>
      <c r="AE5">
        <v>858724.37171780865</v>
      </c>
      <c r="AF5">
        <v>2.477409347896597E-6</v>
      </c>
      <c r="AG5">
        <v>13</v>
      </c>
      <c r="AH5">
        <v>776768.92290828563</v>
      </c>
    </row>
    <row r="6" spans="1:34" x14ac:dyDescent="0.25">
      <c r="A6">
        <v>4</v>
      </c>
      <c r="B6">
        <v>100</v>
      </c>
      <c r="C6" t="s">
        <v>34</v>
      </c>
      <c r="D6">
        <v>1.7725</v>
      </c>
      <c r="E6">
        <v>56.42</v>
      </c>
      <c r="F6">
        <v>49.93</v>
      </c>
      <c r="G6">
        <v>29.37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696.92</v>
      </c>
      <c r="Q6">
        <v>1189.54</v>
      </c>
      <c r="R6">
        <v>323.35000000000002</v>
      </c>
      <c r="S6">
        <v>152.24</v>
      </c>
      <c r="T6">
        <v>79092.95</v>
      </c>
      <c r="U6">
        <v>0.47</v>
      </c>
      <c r="V6">
        <v>0.8</v>
      </c>
      <c r="W6">
        <v>19.14</v>
      </c>
      <c r="X6">
        <v>4.67</v>
      </c>
      <c r="Y6">
        <v>2</v>
      </c>
      <c r="Z6">
        <v>10</v>
      </c>
      <c r="AA6">
        <v>583.1215778586859</v>
      </c>
      <c r="AB6">
        <v>797.8526683346546</v>
      </c>
      <c r="AC6">
        <v>721.70672946204752</v>
      </c>
      <c r="AD6">
        <v>583121.57785868587</v>
      </c>
      <c r="AE6">
        <v>797852.66833465465</v>
      </c>
      <c r="AF6">
        <v>2.5858014775331039E-6</v>
      </c>
      <c r="AG6">
        <v>12</v>
      </c>
      <c r="AH6">
        <v>721706.72946204757</v>
      </c>
    </row>
    <row r="7" spans="1:34" x14ac:dyDescent="0.25">
      <c r="A7">
        <v>5</v>
      </c>
      <c r="B7">
        <v>100</v>
      </c>
      <c r="C7" t="s">
        <v>34</v>
      </c>
      <c r="D7">
        <v>1.8248</v>
      </c>
      <c r="E7">
        <v>54.8</v>
      </c>
      <c r="F7">
        <v>49.06</v>
      </c>
      <c r="G7">
        <v>35.46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81</v>
      </c>
      <c r="N7">
        <v>42.2</v>
      </c>
      <c r="O7">
        <v>25218.93</v>
      </c>
      <c r="P7">
        <v>681.75</v>
      </c>
      <c r="Q7">
        <v>1189.6099999999999</v>
      </c>
      <c r="R7">
        <v>293.83</v>
      </c>
      <c r="S7">
        <v>152.24</v>
      </c>
      <c r="T7">
        <v>64427.96</v>
      </c>
      <c r="U7">
        <v>0.52</v>
      </c>
      <c r="V7">
        <v>0.81</v>
      </c>
      <c r="W7">
        <v>19.11</v>
      </c>
      <c r="X7">
        <v>3.8</v>
      </c>
      <c r="Y7">
        <v>2</v>
      </c>
      <c r="Z7">
        <v>10</v>
      </c>
      <c r="AA7">
        <v>559.93136967348107</v>
      </c>
      <c r="AB7">
        <v>766.12280241587769</v>
      </c>
      <c r="AC7">
        <v>693.00511741341222</v>
      </c>
      <c r="AD7">
        <v>559931.36967348109</v>
      </c>
      <c r="AE7">
        <v>766122.8024158777</v>
      </c>
      <c r="AF7">
        <v>2.662099033118425E-6</v>
      </c>
      <c r="AG7">
        <v>12</v>
      </c>
      <c r="AH7">
        <v>693005.1174134122</v>
      </c>
    </row>
    <row r="8" spans="1:34" x14ac:dyDescent="0.25">
      <c r="A8">
        <v>6</v>
      </c>
      <c r="B8">
        <v>100</v>
      </c>
      <c r="C8" t="s">
        <v>34</v>
      </c>
      <c r="D8">
        <v>1.8633999999999999</v>
      </c>
      <c r="E8">
        <v>53.67</v>
      </c>
      <c r="F8">
        <v>48.43</v>
      </c>
      <c r="G8">
        <v>41.51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669.93</v>
      </c>
      <c r="Q8">
        <v>1189.42</v>
      </c>
      <c r="R8">
        <v>272.24</v>
      </c>
      <c r="S8">
        <v>152.24</v>
      </c>
      <c r="T8">
        <v>53699.02</v>
      </c>
      <c r="U8">
        <v>0.56000000000000005</v>
      </c>
      <c r="V8">
        <v>0.82</v>
      </c>
      <c r="W8">
        <v>19.09</v>
      </c>
      <c r="X8">
        <v>3.17</v>
      </c>
      <c r="Y8">
        <v>2</v>
      </c>
      <c r="Z8">
        <v>10</v>
      </c>
      <c r="AA8">
        <v>543.39034784357057</v>
      </c>
      <c r="AB8">
        <v>743.49064660981333</v>
      </c>
      <c r="AC8">
        <v>672.53294279304839</v>
      </c>
      <c r="AD8">
        <v>543390.34784357052</v>
      </c>
      <c r="AE8">
        <v>743490.64660981332</v>
      </c>
      <c r="AF8">
        <v>2.7184104221355071E-6</v>
      </c>
      <c r="AG8">
        <v>12</v>
      </c>
      <c r="AH8">
        <v>672532.94279304834</v>
      </c>
    </row>
    <row r="9" spans="1:34" x14ac:dyDescent="0.25">
      <c r="A9">
        <v>7</v>
      </c>
      <c r="B9">
        <v>100</v>
      </c>
      <c r="C9" t="s">
        <v>34</v>
      </c>
      <c r="D9">
        <v>1.8898999999999999</v>
      </c>
      <c r="E9">
        <v>52.91</v>
      </c>
      <c r="F9">
        <v>48.02</v>
      </c>
      <c r="G9">
        <v>47.24</v>
      </c>
      <c r="H9">
        <v>0.69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661.32</v>
      </c>
      <c r="Q9">
        <v>1189.3900000000001</v>
      </c>
      <c r="R9">
        <v>258.38</v>
      </c>
      <c r="S9">
        <v>152.24</v>
      </c>
      <c r="T9">
        <v>46815.09</v>
      </c>
      <c r="U9">
        <v>0.59</v>
      </c>
      <c r="V9">
        <v>0.83</v>
      </c>
      <c r="W9">
        <v>19.09</v>
      </c>
      <c r="X9">
        <v>2.77</v>
      </c>
      <c r="Y9">
        <v>2</v>
      </c>
      <c r="Z9">
        <v>10</v>
      </c>
      <c r="AA9">
        <v>532.25442536079674</v>
      </c>
      <c r="AB9">
        <v>728.25398618665508</v>
      </c>
      <c r="AC9">
        <v>658.75044785588921</v>
      </c>
      <c r="AD9">
        <v>532254.42536079674</v>
      </c>
      <c r="AE9">
        <v>728253.98618665512</v>
      </c>
      <c r="AF9">
        <v>2.757069795424436E-6</v>
      </c>
      <c r="AG9">
        <v>12</v>
      </c>
      <c r="AH9">
        <v>658750.44785588922</v>
      </c>
    </row>
    <row r="10" spans="1:34" x14ac:dyDescent="0.25">
      <c r="A10">
        <v>8</v>
      </c>
      <c r="B10">
        <v>100</v>
      </c>
      <c r="C10" t="s">
        <v>34</v>
      </c>
      <c r="D10">
        <v>1.9154</v>
      </c>
      <c r="E10">
        <v>52.21</v>
      </c>
      <c r="F10">
        <v>47.63</v>
      </c>
      <c r="G10">
        <v>53.92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652.35</v>
      </c>
      <c r="Q10">
        <v>1189.26</v>
      </c>
      <c r="R10">
        <v>245.27</v>
      </c>
      <c r="S10">
        <v>152.24</v>
      </c>
      <c r="T10">
        <v>40297.01</v>
      </c>
      <c r="U10">
        <v>0.62</v>
      </c>
      <c r="V10">
        <v>0.84</v>
      </c>
      <c r="W10">
        <v>19.07</v>
      </c>
      <c r="X10">
        <v>2.37</v>
      </c>
      <c r="Y10">
        <v>2</v>
      </c>
      <c r="Z10">
        <v>10</v>
      </c>
      <c r="AA10">
        <v>512.81106601606109</v>
      </c>
      <c r="AB10">
        <v>701.65072415071279</v>
      </c>
      <c r="AC10">
        <v>634.68616381074446</v>
      </c>
      <c r="AD10">
        <v>512811.06601606112</v>
      </c>
      <c r="AE10">
        <v>701650.72415071283</v>
      </c>
      <c r="AF10">
        <v>2.794270324438312E-6</v>
      </c>
      <c r="AG10">
        <v>11</v>
      </c>
      <c r="AH10">
        <v>634686.16381074442</v>
      </c>
    </row>
    <row r="11" spans="1:34" x14ac:dyDescent="0.25">
      <c r="A11">
        <v>9</v>
      </c>
      <c r="B11">
        <v>100</v>
      </c>
      <c r="C11" t="s">
        <v>34</v>
      </c>
      <c r="D11">
        <v>1.9302999999999999</v>
      </c>
      <c r="E11">
        <v>51.8</v>
      </c>
      <c r="F11">
        <v>47.42</v>
      </c>
      <c r="G11">
        <v>59.28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646.92999999999995</v>
      </c>
      <c r="Q11">
        <v>1189.3800000000001</v>
      </c>
      <c r="R11">
        <v>238.6</v>
      </c>
      <c r="S11">
        <v>152.24</v>
      </c>
      <c r="T11">
        <v>36987.18</v>
      </c>
      <c r="U11">
        <v>0.64</v>
      </c>
      <c r="V11">
        <v>0.84</v>
      </c>
      <c r="W11">
        <v>19.05</v>
      </c>
      <c r="X11">
        <v>2.17</v>
      </c>
      <c r="Y11">
        <v>2</v>
      </c>
      <c r="Z11">
        <v>10</v>
      </c>
      <c r="AA11">
        <v>506.63924236244162</v>
      </c>
      <c r="AB11">
        <v>693.2061627461876</v>
      </c>
      <c r="AC11">
        <v>627.04753949465066</v>
      </c>
      <c r="AD11">
        <v>506639.24236244161</v>
      </c>
      <c r="AE11">
        <v>693206.16274618765</v>
      </c>
      <c r="AF11">
        <v>2.8160071041366151E-6</v>
      </c>
      <c r="AG11">
        <v>11</v>
      </c>
      <c r="AH11">
        <v>627047.53949465067</v>
      </c>
    </row>
    <row r="12" spans="1:34" x14ac:dyDescent="0.25">
      <c r="A12">
        <v>10</v>
      </c>
      <c r="B12">
        <v>100</v>
      </c>
      <c r="C12" t="s">
        <v>34</v>
      </c>
      <c r="D12">
        <v>1.9471000000000001</v>
      </c>
      <c r="E12">
        <v>51.36</v>
      </c>
      <c r="F12">
        <v>47.17</v>
      </c>
      <c r="G12">
        <v>65.819999999999993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640.5</v>
      </c>
      <c r="Q12">
        <v>1189.0899999999999</v>
      </c>
      <c r="R12">
        <v>229.89</v>
      </c>
      <c r="S12">
        <v>152.24</v>
      </c>
      <c r="T12">
        <v>32659.94</v>
      </c>
      <c r="U12">
        <v>0.66</v>
      </c>
      <c r="V12">
        <v>0.84</v>
      </c>
      <c r="W12">
        <v>19.05</v>
      </c>
      <c r="X12">
        <v>1.92</v>
      </c>
      <c r="Y12">
        <v>2</v>
      </c>
      <c r="Z12">
        <v>10</v>
      </c>
      <c r="AA12">
        <v>499.61864620410489</v>
      </c>
      <c r="AB12">
        <v>683.60027335550819</v>
      </c>
      <c r="AC12">
        <v>618.35842270546732</v>
      </c>
      <c r="AD12">
        <v>499618.64620410488</v>
      </c>
      <c r="AE12">
        <v>683600.27335550822</v>
      </c>
      <c r="AF12">
        <v>2.840515687957522E-6</v>
      </c>
      <c r="AG12">
        <v>11</v>
      </c>
      <c r="AH12">
        <v>618358.42270546732</v>
      </c>
    </row>
    <row r="13" spans="1:34" x14ac:dyDescent="0.25">
      <c r="A13">
        <v>11</v>
      </c>
      <c r="B13">
        <v>100</v>
      </c>
      <c r="C13" t="s">
        <v>34</v>
      </c>
      <c r="D13">
        <v>1.9602999999999999</v>
      </c>
      <c r="E13">
        <v>51.01</v>
      </c>
      <c r="F13">
        <v>46.98</v>
      </c>
      <c r="G13">
        <v>72.27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633.99</v>
      </c>
      <c r="Q13">
        <v>1189.19</v>
      </c>
      <c r="R13">
        <v>223.59</v>
      </c>
      <c r="S13">
        <v>152.24</v>
      </c>
      <c r="T13">
        <v>29526.1</v>
      </c>
      <c r="U13">
        <v>0.68</v>
      </c>
      <c r="V13">
        <v>0.85</v>
      </c>
      <c r="W13">
        <v>19.03</v>
      </c>
      <c r="X13">
        <v>1.72</v>
      </c>
      <c r="Y13">
        <v>2</v>
      </c>
      <c r="Z13">
        <v>10</v>
      </c>
      <c r="AA13">
        <v>493.55502012232643</v>
      </c>
      <c r="AB13">
        <v>675.30375264211602</v>
      </c>
      <c r="AC13">
        <v>610.85371028472139</v>
      </c>
      <c r="AD13">
        <v>493555.02012232639</v>
      </c>
      <c r="AE13">
        <v>675303.75264211604</v>
      </c>
      <c r="AF13">
        <v>2.859772432388233E-6</v>
      </c>
      <c r="AG13">
        <v>11</v>
      </c>
      <c r="AH13">
        <v>610853.71028472134</v>
      </c>
    </row>
    <row r="14" spans="1:34" x14ac:dyDescent="0.25">
      <c r="A14">
        <v>12</v>
      </c>
      <c r="B14">
        <v>100</v>
      </c>
      <c r="C14" t="s">
        <v>34</v>
      </c>
      <c r="D14">
        <v>1.9694</v>
      </c>
      <c r="E14">
        <v>50.78</v>
      </c>
      <c r="F14">
        <v>46.86</v>
      </c>
      <c r="G14">
        <v>78.099999999999994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629.97</v>
      </c>
      <c r="Q14">
        <v>1189.22</v>
      </c>
      <c r="R14">
        <v>219.08</v>
      </c>
      <c r="S14">
        <v>152.24</v>
      </c>
      <c r="T14">
        <v>27286.51</v>
      </c>
      <c r="U14">
        <v>0.69</v>
      </c>
      <c r="V14">
        <v>0.85</v>
      </c>
      <c r="W14">
        <v>19.04</v>
      </c>
      <c r="X14">
        <v>1.61</v>
      </c>
      <c r="Y14">
        <v>2</v>
      </c>
      <c r="Z14">
        <v>10</v>
      </c>
      <c r="AA14">
        <v>489.65568837280222</v>
      </c>
      <c r="AB14">
        <v>669.96851491604127</v>
      </c>
      <c r="AC14">
        <v>606.02766015917007</v>
      </c>
      <c r="AD14">
        <v>489655.68837280222</v>
      </c>
      <c r="AE14">
        <v>669968.51491604128</v>
      </c>
      <c r="AF14">
        <v>2.873047915291224E-6</v>
      </c>
      <c r="AG14">
        <v>11</v>
      </c>
      <c r="AH14">
        <v>606027.66015917005</v>
      </c>
    </row>
    <row r="15" spans="1:34" x14ac:dyDescent="0.25">
      <c r="A15">
        <v>13</v>
      </c>
      <c r="B15">
        <v>100</v>
      </c>
      <c r="C15" t="s">
        <v>34</v>
      </c>
      <c r="D15">
        <v>1.9795</v>
      </c>
      <c r="E15">
        <v>50.52</v>
      </c>
      <c r="F15">
        <v>46.72</v>
      </c>
      <c r="G15">
        <v>84.94</v>
      </c>
      <c r="H15">
        <v>1.1499999999999999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624.53</v>
      </c>
      <c r="Q15">
        <v>1189.1600000000001</v>
      </c>
      <c r="R15">
        <v>214.7</v>
      </c>
      <c r="S15">
        <v>152.24</v>
      </c>
      <c r="T15">
        <v>25111.439999999999</v>
      </c>
      <c r="U15">
        <v>0.71</v>
      </c>
      <c r="V15">
        <v>0.85</v>
      </c>
      <c r="W15">
        <v>19.03</v>
      </c>
      <c r="X15">
        <v>1.46</v>
      </c>
      <c r="Y15">
        <v>2</v>
      </c>
      <c r="Z15">
        <v>10</v>
      </c>
      <c r="AA15">
        <v>484.92308481354019</v>
      </c>
      <c r="AB15">
        <v>663.49315793852531</v>
      </c>
      <c r="AC15">
        <v>600.17030216336764</v>
      </c>
      <c r="AD15">
        <v>484923.08481354022</v>
      </c>
      <c r="AE15">
        <v>663493.15793852531</v>
      </c>
      <c r="AF15">
        <v>2.8877822424692688E-6</v>
      </c>
      <c r="AG15">
        <v>11</v>
      </c>
      <c r="AH15">
        <v>600170.30216336763</v>
      </c>
    </row>
    <row r="16" spans="1:34" x14ac:dyDescent="0.25">
      <c r="A16">
        <v>14</v>
      </c>
      <c r="B16">
        <v>100</v>
      </c>
      <c r="C16" t="s">
        <v>34</v>
      </c>
      <c r="D16">
        <v>1.9858</v>
      </c>
      <c r="E16">
        <v>50.36</v>
      </c>
      <c r="F16">
        <v>46.63</v>
      </c>
      <c r="G16">
        <v>90.26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620.79</v>
      </c>
      <c r="Q16">
        <v>1189.0899999999999</v>
      </c>
      <c r="R16">
        <v>211.87</v>
      </c>
      <c r="S16">
        <v>152.24</v>
      </c>
      <c r="T16">
        <v>23705.85</v>
      </c>
      <c r="U16">
        <v>0.72</v>
      </c>
      <c r="V16">
        <v>0.85</v>
      </c>
      <c r="W16">
        <v>19.03</v>
      </c>
      <c r="X16">
        <v>1.38</v>
      </c>
      <c r="Y16">
        <v>2</v>
      </c>
      <c r="Z16">
        <v>10</v>
      </c>
      <c r="AA16">
        <v>481.83697606647343</v>
      </c>
      <c r="AB16">
        <v>659.27060780127965</v>
      </c>
      <c r="AC16">
        <v>596.35074628483437</v>
      </c>
      <c r="AD16">
        <v>481836.97606647341</v>
      </c>
      <c r="AE16">
        <v>659270.60780127964</v>
      </c>
      <c r="AF16">
        <v>2.896972961402109E-6</v>
      </c>
      <c r="AG16">
        <v>11</v>
      </c>
      <c r="AH16">
        <v>596350.74628483434</v>
      </c>
    </row>
    <row r="17" spans="1:34" x14ac:dyDescent="0.25">
      <c r="A17">
        <v>15</v>
      </c>
      <c r="B17">
        <v>100</v>
      </c>
      <c r="C17" t="s">
        <v>34</v>
      </c>
      <c r="D17">
        <v>1.9933000000000001</v>
      </c>
      <c r="E17">
        <v>50.17</v>
      </c>
      <c r="F17">
        <v>46.52</v>
      </c>
      <c r="G17">
        <v>96.26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616.62</v>
      </c>
      <c r="Q17">
        <v>1189</v>
      </c>
      <c r="R17">
        <v>208.1</v>
      </c>
      <c r="S17">
        <v>152.24</v>
      </c>
      <c r="T17">
        <v>21830.48</v>
      </c>
      <c r="U17">
        <v>0.73</v>
      </c>
      <c r="V17">
        <v>0.85</v>
      </c>
      <c r="W17">
        <v>19.02</v>
      </c>
      <c r="X17">
        <v>1.27</v>
      </c>
      <c r="Y17">
        <v>2</v>
      </c>
      <c r="Z17">
        <v>10</v>
      </c>
      <c r="AA17">
        <v>478.3049687325439</v>
      </c>
      <c r="AB17">
        <v>654.43795954583095</v>
      </c>
      <c r="AC17">
        <v>591.97931919622124</v>
      </c>
      <c r="AD17">
        <v>478304.96873254387</v>
      </c>
      <c r="AE17">
        <v>654437.95954583096</v>
      </c>
      <c r="AF17">
        <v>2.9079142934650141E-6</v>
      </c>
      <c r="AG17">
        <v>11</v>
      </c>
      <c r="AH17">
        <v>591979.31919622119</v>
      </c>
    </row>
    <row r="18" spans="1:34" x14ac:dyDescent="0.25">
      <c r="A18">
        <v>16</v>
      </c>
      <c r="B18">
        <v>100</v>
      </c>
      <c r="C18" t="s">
        <v>34</v>
      </c>
      <c r="D18">
        <v>2.0001000000000002</v>
      </c>
      <c r="E18">
        <v>50</v>
      </c>
      <c r="F18">
        <v>46.43</v>
      </c>
      <c r="G18">
        <v>103.18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611.46</v>
      </c>
      <c r="Q18">
        <v>1189.1500000000001</v>
      </c>
      <c r="R18">
        <v>205.13</v>
      </c>
      <c r="S18">
        <v>152.24</v>
      </c>
      <c r="T18">
        <v>20355.71</v>
      </c>
      <c r="U18">
        <v>0.74</v>
      </c>
      <c r="V18">
        <v>0.86</v>
      </c>
      <c r="W18">
        <v>19.010000000000002</v>
      </c>
      <c r="X18">
        <v>1.18</v>
      </c>
      <c r="Y18">
        <v>2</v>
      </c>
      <c r="Z18">
        <v>10</v>
      </c>
      <c r="AA18">
        <v>474.54836502923803</v>
      </c>
      <c r="AB18">
        <v>649.29800862930927</v>
      </c>
      <c r="AC18">
        <v>587.32991798120588</v>
      </c>
      <c r="AD18">
        <v>474548.36502923799</v>
      </c>
      <c r="AE18">
        <v>649298.00862930925</v>
      </c>
      <c r="AF18">
        <v>2.9178344345353812E-6</v>
      </c>
      <c r="AG18">
        <v>11</v>
      </c>
      <c r="AH18">
        <v>587329.91798120586</v>
      </c>
    </row>
    <row r="19" spans="1:34" x14ac:dyDescent="0.25">
      <c r="A19">
        <v>17</v>
      </c>
      <c r="B19">
        <v>100</v>
      </c>
      <c r="C19" t="s">
        <v>34</v>
      </c>
      <c r="D19">
        <v>2.0026000000000002</v>
      </c>
      <c r="E19">
        <v>49.94</v>
      </c>
      <c r="F19">
        <v>46.41</v>
      </c>
      <c r="G19">
        <v>107.1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608.30999999999995</v>
      </c>
      <c r="Q19">
        <v>1189.1500000000001</v>
      </c>
      <c r="R19">
        <v>204.31</v>
      </c>
      <c r="S19">
        <v>152.24</v>
      </c>
      <c r="T19">
        <v>19953</v>
      </c>
      <c r="U19">
        <v>0.75</v>
      </c>
      <c r="V19">
        <v>0.86</v>
      </c>
      <c r="W19">
        <v>19.02</v>
      </c>
      <c r="X19">
        <v>1.1599999999999999</v>
      </c>
      <c r="Y19">
        <v>2</v>
      </c>
      <c r="Z19">
        <v>10</v>
      </c>
      <c r="AA19">
        <v>472.66015519938458</v>
      </c>
      <c r="AB19">
        <v>646.71447663816514</v>
      </c>
      <c r="AC19">
        <v>584.99295465728665</v>
      </c>
      <c r="AD19">
        <v>472660.15519938449</v>
      </c>
      <c r="AE19">
        <v>646714.47663816519</v>
      </c>
      <c r="AF19">
        <v>2.9214815452230151E-6</v>
      </c>
      <c r="AG19">
        <v>11</v>
      </c>
      <c r="AH19">
        <v>584992.95465728664</v>
      </c>
    </row>
    <row r="20" spans="1:34" x14ac:dyDescent="0.25">
      <c r="A20">
        <v>18</v>
      </c>
      <c r="B20">
        <v>100</v>
      </c>
      <c r="C20" t="s">
        <v>34</v>
      </c>
      <c r="D20">
        <v>2.0099</v>
      </c>
      <c r="E20">
        <v>49.75</v>
      </c>
      <c r="F20">
        <v>46.3</v>
      </c>
      <c r="G20">
        <v>115.76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604.07000000000005</v>
      </c>
      <c r="Q20">
        <v>1189.1199999999999</v>
      </c>
      <c r="R20">
        <v>200.83</v>
      </c>
      <c r="S20">
        <v>152.24</v>
      </c>
      <c r="T20">
        <v>18221.21</v>
      </c>
      <c r="U20">
        <v>0.76</v>
      </c>
      <c r="V20">
        <v>0.86</v>
      </c>
      <c r="W20">
        <v>19.010000000000002</v>
      </c>
      <c r="X20">
        <v>1.05</v>
      </c>
      <c r="Y20">
        <v>2</v>
      </c>
      <c r="Z20">
        <v>10</v>
      </c>
      <c r="AA20">
        <v>469.19858239671117</v>
      </c>
      <c r="AB20">
        <v>641.97820001573336</v>
      </c>
      <c r="AC20">
        <v>580.70870162829374</v>
      </c>
      <c r="AD20">
        <v>469198.58239671122</v>
      </c>
      <c r="AE20">
        <v>641978.20001573337</v>
      </c>
      <c r="AF20">
        <v>2.932131108430909E-6</v>
      </c>
      <c r="AG20">
        <v>11</v>
      </c>
      <c r="AH20">
        <v>580708.70162829373</v>
      </c>
    </row>
    <row r="21" spans="1:34" x14ac:dyDescent="0.25">
      <c r="A21">
        <v>19</v>
      </c>
      <c r="B21">
        <v>100</v>
      </c>
      <c r="C21" t="s">
        <v>34</v>
      </c>
      <c r="D21">
        <v>2.0131999999999999</v>
      </c>
      <c r="E21">
        <v>49.67</v>
      </c>
      <c r="F21">
        <v>46.26</v>
      </c>
      <c r="G21">
        <v>120.68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600.98</v>
      </c>
      <c r="Q21">
        <v>1188.96</v>
      </c>
      <c r="R21">
        <v>199.36</v>
      </c>
      <c r="S21">
        <v>152.24</v>
      </c>
      <c r="T21">
        <v>17493.72</v>
      </c>
      <c r="U21">
        <v>0.76</v>
      </c>
      <c r="V21">
        <v>0.86</v>
      </c>
      <c r="W21">
        <v>19.010000000000002</v>
      </c>
      <c r="X21">
        <v>1.01</v>
      </c>
      <c r="Y21">
        <v>2</v>
      </c>
      <c r="Z21">
        <v>10</v>
      </c>
      <c r="AA21">
        <v>467.15765061472018</v>
      </c>
      <c r="AB21">
        <v>639.18570711205768</v>
      </c>
      <c r="AC21">
        <v>578.18272032805658</v>
      </c>
      <c r="AD21">
        <v>467157.65061472019</v>
      </c>
      <c r="AE21">
        <v>639185.70711205772</v>
      </c>
      <c r="AF21">
        <v>2.9369452945385871E-6</v>
      </c>
      <c r="AG21">
        <v>11</v>
      </c>
      <c r="AH21">
        <v>578182.7203280566</v>
      </c>
    </row>
    <row r="22" spans="1:34" x14ac:dyDescent="0.25">
      <c r="A22">
        <v>20</v>
      </c>
      <c r="B22">
        <v>100</v>
      </c>
      <c r="C22" t="s">
        <v>34</v>
      </c>
      <c r="D22">
        <v>2.0169999999999999</v>
      </c>
      <c r="E22">
        <v>49.58</v>
      </c>
      <c r="F22">
        <v>46.21</v>
      </c>
      <c r="G22">
        <v>126.02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597.02</v>
      </c>
      <c r="Q22">
        <v>1188.95</v>
      </c>
      <c r="R22">
        <v>197.23</v>
      </c>
      <c r="S22">
        <v>152.24</v>
      </c>
      <c r="T22">
        <v>16430.23</v>
      </c>
      <c r="U22">
        <v>0.77</v>
      </c>
      <c r="V22">
        <v>0.86</v>
      </c>
      <c r="W22">
        <v>19.010000000000002</v>
      </c>
      <c r="X22">
        <v>0.95</v>
      </c>
      <c r="Y22">
        <v>2</v>
      </c>
      <c r="Z22">
        <v>10</v>
      </c>
      <c r="AA22">
        <v>464.63296133978588</v>
      </c>
      <c r="AB22">
        <v>635.73131586466286</v>
      </c>
      <c r="AC22">
        <v>575.05801133304442</v>
      </c>
      <c r="AD22">
        <v>464632.96133978601</v>
      </c>
      <c r="AE22">
        <v>635731.31586466287</v>
      </c>
      <c r="AF22">
        <v>2.9424889027837922E-6</v>
      </c>
      <c r="AG22">
        <v>11</v>
      </c>
      <c r="AH22">
        <v>575058.01133304439</v>
      </c>
    </row>
    <row r="23" spans="1:34" x14ac:dyDescent="0.25">
      <c r="A23">
        <v>21</v>
      </c>
      <c r="B23">
        <v>100</v>
      </c>
      <c r="C23" t="s">
        <v>34</v>
      </c>
      <c r="D23">
        <v>2.0207999999999999</v>
      </c>
      <c r="E23">
        <v>49.48</v>
      </c>
      <c r="F23">
        <v>46.15</v>
      </c>
      <c r="G23">
        <v>131.86000000000001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593.02</v>
      </c>
      <c r="Q23">
        <v>1189.03</v>
      </c>
      <c r="R23">
        <v>195.56</v>
      </c>
      <c r="S23">
        <v>152.24</v>
      </c>
      <c r="T23">
        <v>15603.72</v>
      </c>
      <c r="U23">
        <v>0.78</v>
      </c>
      <c r="V23">
        <v>0.86</v>
      </c>
      <c r="W23">
        <v>19.010000000000002</v>
      </c>
      <c r="X23">
        <v>0.9</v>
      </c>
      <c r="Y23">
        <v>2</v>
      </c>
      <c r="Z23">
        <v>10</v>
      </c>
      <c r="AA23">
        <v>462.07687165915007</v>
      </c>
      <c r="AB23">
        <v>632.23396119689869</v>
      </c>
      <c r="AC23">
        <v>571.89443928620358</v>
      </c>
      <c r="AD23">
        <v>462076.87165915011</v>
      </c>
      <c r="AE23">
        <v>632233.96119689872</v>
      </c>
      <c r="AF23">
        <v>2.9480325110289972E-6</v>
      </c>
      <c r="AG23">
        <v>11</v>
      </c>
      <c r="AH23">
        <v>571894.43928620359</v>
      </c>
    </row>
    <row r="24" spans="1:34" x14ac:dyDescent="0.25">
      <c r="A24">
        <v>22</v>
      </c>
      <c r="B24">
        <v>100</v>
      </c>
      <c r="C24" t="s">
        <v>34</v>
      </c>
      <c r="D24">
        <v>2.024</v>
      </c>
      <c r="E24">
        <v>49.41</v>
      </c>
      <c r="F24">
        <v>46.11</v>
      </c>
      <c r="G24">
        <v>138.34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588.99</v>
      </c>
      <c r="Q24">
        <v>1188.8599999999999</v>
      </c>
      <c r="R24">
        <v>194.43</v>
      </c>
      <c r="S24">
        <v>152.24</v>
      </c>
      <c r="T24">
        <v>15041.54</v>
      </c>
      <c r="U24">
        <v>0.78</v>
      </c>
      <c r="V24">
        <v>0.86</v>
      </c>
      <c r="W24">
        <v>19</v>
      </c>
      <c r="X24">
        <v>0.86</v>
      </c>
      <c r="Y24">
        <v>2</v>
      </c>
      <c r="Z24">
        <v>10</v>
      </c>
      <c r="AA24">
        <v>459.6720783272047</v>
      </c>
      <c r="AB24">
        <v>628.94361686813681</v>
      </c>
      <c r="AC24">
        <v>568.91812080215152</v>
      </c>
      <c r="AD24">
        <v>459672.07832720468</v>
      </c>
      <c r="AE24">
        <v>628943.6168681368</v>
      </c>
      <c r="AF24">
        <v>2.95270081270917E-6</v>
      </c>
      <c r="AG24">
        <v>11</v>
      </c>
      <c r="AH24">
        <v>568918.1208021515</v>
      </c>
    </row>
    <row r="25" spans="1:34" x14ac:dyDescent="0.25">
      <c r="A25">
        <v>23</v>
      </c>
      <c r="B25">
        <v>100</v>
      </c>
      <c r="C25" t="s">
        <v>34</v>
      </c>
      <c r="D25">
        <v>2.0272000000000001</v>
      </c>
      <c r="E25">
        <v>49.33</v>
      </c>
      <c r="F25">
        <v>46.07</v>
      </c>
      <c r="G25">
        <v>145.5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586.12</v>
      </c>
      <c r="Q25">
        <v>1188.95</v>
      </c>
      <c r="R25">
        <v>193.08</v>
      </c>
      <c r="S25">
        <v>152.24</v>
      </c>
      <c r="T25">
        <v>14372.42</v>
      </c>
      <c r="U25">
        <v>0.79</v>
      </c>
      <c r="V25">
        <v>0.86</v>
      </c>
      <c r="W25">
        <v>19</v>
      </c>
      <c r="X25">
        <v>0.82</v>
      </c>
      <c r="Y25">
        <v>2</v>
      </c>
      <c r="Z25">
        <v>10</v>
      </c>
      <c r="AA25">
        <v>457.77311480354268</v>
      </c>
      <c r="AB25">
        <v>626.34537119870458</v>
      </c>
      <c r="AC25">
        <v>566.56784805274901</v>
      </c>
      <c r="AD25">
        <v>457773.11480354267</v>
      </c>
      <c r="AE25">
        <v>626345.37119870458</v>
      </c>
      <c r="AF25">
        <v>2.9573691143893419E-6</v>
      </c>
      <c r="AG25">
        <v>11</v>
      </c>
      <c r="AH25">
        <v>566567.84805274906</v>
      </c>
    </row>
    <row r="26" spans="1:34" x14ac:dyDescent="0.25">
      <c r="A26">
        <v>24</v>
      </c>
      <c r="B26">
        <v>100</v>
      </c>
      <c r="C26" t="s">
        <v>34</v>
      </c>
      <c r="D26">
        <v>2.0306999999999999</v>
      </c>
      <c r="E26">
        <v>49.24</v>
      </c>
      <c r="F26">
        <v>46.03</v>
      </c>
      <c r="G26">
        <v>153.41999999999999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582.16</v>
      </c>
      <c r="Q26">
        <v>1188.8900000000001</v>
      </c>
      <c r="R26">
        <v>191.49</v>
      </c>
      <c r="S26">
        <v>152.24</v>
      </c>
      <c r="T26">
        <v>13582.68</v>
      </c>
      <c r="U26">
        <v>0.8</v>
      </c>
      <c r="V26">
        <v>0.86</v>
      </c>
      <c r="W26">
        <v>19</v>
      </c>
      <c r="X26">
        <v>0.78</v>
      </c>
      <c r="Y26">
        <v>2</v>
      </c>
      <c r="Z26">
        <v>10</v>
      </c>
      <c r="AA26">
        <v>455.35980812753792</v>
      </c>
      <c r="AB26">
        <v>623.04337853701816</v>
      </c>
      <c r="AC26">
        <v>563.58099293631835</v>
      </c>
      <c r="AD26">
        <v>455359.80812753778</v>
      </c>
      <c r="AE26">
        <v>623043.3785370182</v>
      </c>
      <c r="AF26">
        <v>2.9624750693520308E-6</v>
      </c>
      <c r="AG26">
        <v>11</v>
      </c>
      <c r="AH26">
        <v>563580.99293631839</v>
      </c>
    </row>
    <row r="27" spans="1:34" x14ac:dyDescent="0.25">
      <c r="A27">
        <v>25</v>
      </c>
      <c r="B27">
        <v>100</v>
      </c>
      <c r="C27" t="s">
        <v>34</v>
      </c>
      <c r="D27">
        <v>2.0343</v>
      </c>
      <c r="E27">
        <v>49.16</v>
      </c>
      <c r="F27">
        <v>45.98</v>
      </c>
      <c r="G27">
        <v>162.28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576.88</v>
      </c>
      <c r="Q27">
        <v>1188.99</v>
      </c>
      <c r="R27">
        <v>189.58</v>
      </c>
      <c r="S27">
        <v>152.24</v>
      </c>
      <c r="T27">
        <v>12634.78</v>
      </c>
      <c r="U27">
        <v>0.8</v>
      </c>
      <c r="V27">
        <v>0.86</v>
      </c>
      <c r="W27">
        <v>19.010000000000002</v>
      </c>
      <c r="X27">
        <v>0.73</v>
      </c>
      <c r="Y27">
        <v>2</v>
      </c>
      <c r="Z27">
        <v>10</v>
      </c>
      <c r="AA27">
        <v>452.34884152341249</v>
      </c>
      <c r="AB27">
        <v>618.92364119478248</v>
      </c>
      <c r="AC27">
        <v>559.85443754393793</v>
      </c>
      <c r="AD27">
        <v>452348.8415234125</v>
      </c>
      <c r="AE27">
        <v>618923.64119478245</v>
      </c>
      <c r="AF27">
        <v>2.9677269087422251E-6</v>
      </c>
      <c r="AG27">
        <v>11</v>
      </c>
      <c r="AH27">
        <v>559854.43754393794</v>
      </c>
    </row>
    <row r="28" spans="1:34" x14ac:dyDescent="0.25">
      <c r="A28">
        <v>26</v>
      </c>
      <c r="B28">
        <v>100</v>
      </c>
      <c r="C28" t="s">
        <v>34</v>
      </c>
      <c r="D28">
        <v>2.0344000000000002</v>
      </c>
      <c r="E28">
        <v>49.16</v>
      </c>
      <c r="F28">
        <v>45.98</v>
      </c>
      <c r="G28">
        <v>162.27000000000001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572.58000000000004</v>
      </c>
      <c r="Q28">
        <v>1188.99</v>
      </c>
      <c r="R28">
        <v>189.67</v>
      </c>
      <c r="S28">
        <v>152.24</v>
      </c>
      <c r="T28">
        <v>12680.07</v>
      </c>
      <c r="U28">
        <v>0.8</v>
      </c>
      <c r="V28">
        <v>0.86</v>
      </c>
      <c r="W28">
        <v>19</v>
      </c>
      <c r="X28">
        <v>0.73</v>
      </c>
      <c r="Y28">
        <v>2</v>
      </c>
      <c r="Z28">
        <v>10</v>
      </c>
      <c r="AA28">
        <v>450.49101328229102</v>
      </c>
      <c r="AB28">
        <v>616.38167863368255</v>
      </c>
      <c r="AC28">
        <v>557.55507632200249</v>
      </c>
      <c r="AD28">
        <v>450491.01328229101</v>
      </c>
      <c r="AE28">
        <v>616381.67863368255</v>
      </c>
      <c r="AF28">
        <v>2.96787279316973E-6</v>
      </c>
      <c r="AG28">
        <v>11</v>
      </c>
      <c r="AH28">
        <v>557555.07632200245</v>
      </c>
    </row>
    <row r="29" spans="1:34" x14ac:dyDescent="0.25">
      <c r="A29">
        <v>27</v>
      </c>
      <c r="B29">
        <v>100</v>
      </c>
      <c r="C29" t="s">
        <v>34</v>
      </c>
      <c r="D29">
        <v>2.0381</v>
      </c>
      <c r="E29">
        <v>49.06</v>
      </c>
      <c r="F29">
        <v>45.93</v>
      </c>
      <c r="G29">
        <v>172.22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571.91</v>
      </c>
      <c r="Q29">
        <v>1188.8599999999999</v>
      </c>
      <c r="R29">
        <v>187.94</v>
      </c>
      <c r="S29">
        <v>152.24</v>
      </c>
      <c r="T29">
        <v>11815.93</v>
      </c>
      <c r="U29">
        <v>0.81</v>
      </c>
      <c r="V29">
        <v>0.87</v>
      </c>
      <c r="W29">
        <v>19</v>
      </c>
      <c r="X29">
        <v>0.68</v>
      </c>
      <c r="Y29">
        <v>2</v>
      </c>
      <c r="Z29">
        <v>10</v>
      </c>
      <c r="AA29">
        <v>449.44641019157598</v>
      </c>
      <c r="AB29">
        <v>614.95240660033051</v>
      </c>
      <c r="AC29">
        <v>556.26221200551765</v>
      </c>
      <c r="AD29">
        <v>449446.410191576</v>
      </c>
      <c r="AE29">
        <v>614952.40660033049</v>
      </c>
      <c r="AF29">
        <v>2.9732705169874301E-6</v>
      </c>
      <c r="AG29">
        <v>11</v>
      </c>
      <c r="AH29">
        <v>556262.21200551768</v>
      </c>
    </row>
    <row r="30" spans="1:34" x14ac:dyDescent="0.25">
      <c r="A30">
        <v>28</v>
      </c>
      <c r="B30">
        <v>100</v>
      </c>
      <c r="C30" t="s">
        <v>34</v>
      </c>
      <c r="D30">
        <v>2.0413999999999999</v>
      </c>
      <c r="E30">
        <v>48.99</v>
      </c>
      <c r="F30">
        <v>45.89</v>
      </c>
      <c r="G30">
        <v>183.54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29922.880000000001</v>
      </c>
      <c r="P30">
        <v>565.41999999999996</v>
      </c>
      <c r="Q30">
        <v>1188.9000000000001</v>
      </c>
      <c r="R30">
        <v>186.7</v>
      </c>
      <c r="S30">
        <v>152.24</v>
      </c>
      <c r="T30">
        <v>11203.26</v>
      </c>
      <c r="U30">
        <v>0.82</v>
      </c>
      <c r="V30">
        <v>0.87</v>
      </c>
      <c r="W30">
        <v>19</v>
      </c>
      <c r="X30">
        <v>0.64</v>
      </c>
      <c r="Y30">
        <v>2</v>
      </c>
      <c r="Z30">
        <v>10</v>
      </c>
      <c r="AA30">
        <v>446.01540835183238</v>
      </c>
      <c r="AB30">
        <v>610.25795851807493</v>
      </c>
      <c r="AC30">
        <v>552.01579545953325</v>
      </c>
      <c r="AD30">
        <v>446015.40835183242</v>
      </c>
      <c r="AE30">
        <v>610257.95851807494</v>
      </c>
      <c r="AF30">
        <v>2.9780847030951078E-6</v>
      </c>
      <c r="AG30">
        <v>11</v>
      </c>
      <c r="AH30">
        <v>552015.79545953323</v>
      </c>
    </row>
    <row r="31" spans="1:34" x14ac:dyDescent="0.25">
      <c r="A31">
        <v>29</v>
      </c>
      <c r="B31">
        <v>100</v>
      </c>
      <c r="C31" t="s">
        <v>34</v>
      </c>
      <c r="D31">
        <v>2.0409000000000002</v>
      </c>
      <c r="E31">
        <v>49</v>
      </c>
      <c r="F31">
        <v>45.9</v>
      </c>
      <c r="G31">
        <v>183.59</v>
      </c>
      <c r="H31">
        <v>2.2000000000000002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30139.040000000001</v>
      </c>
      <c r="P31">
        <v>565.11</v>
      </c>
      <c r="Q31">
        <v>1188.93</v>
      </c>
      <c r="R31">
        <v>187.01</v>
      </c>
      <c r="S31">
        <v>152.24</v>
      </c>
      <c r="T31">
        <v>11357.01</v>
      </c>
      <c r="U31">
        <v>0.81</v>
      </c>
      <c r="V31">
        <v>0.87</v>
      </c>
      <c r="W31">
        <v>19</v>
      </c>
      <c r="X31">
        <v>0.65</v>
      </c>
      <c r="Y31">
        <v>2</v>
      </c>
      <c r="Z31">
        <v>10</v>
      </c>
      <c r="AA31">
        <v>445.99199543613128</v>
      </c>
      <c r="AB31">
        <v>610.22592393390767</v>
      </c>
      <c r="AC31">
        <v>551.98681821111813</v>
      </c>
      <c r="AD31">
        <v>445991.99543613131</v>
      </c>
      <c r="AE31">
        <v>610225.92393390764</v>
      </c>
      <c r="AF31">
        <v>2.977355280957581E-6</v>
      </c>
      <c r="AG31">
        <v>11</v>
      </c>
      <c r="AH31">
        <v>551986.81821111811</v>
      </c>
    </row>
    <row r="32" spans="1:34" x14ac:dyDescent="0.25">
      <c r="A32">
        <v>30</v>
      </c>
      <c r="B32">
        <v>100</v>
      </c>
      <c r="C32" t="s">
        <v>34</v>
      </c>
      <c r="D32">
        <v>2.0444</v>
      </c>
      <c r="E32">
        <v>48.91</v>
      </c>
      <c r="F32">
        <v>45.85</v>
      </c>
      <c r="G32">
        <v>196.51</v>
      </c>
      <c r="H32">
        <v>2.2599999999999998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558.87</v>
      </c>
      <c r="Q32">
        <v>1188.95</v>
      </c>
      <c r="R32">
        <v>185.48</v>
      </c>
      <c r="S32">
        <v>152.24</v>
      </c>
      <c r="T32">
        <v>10599.99</v>
      </c>
      <c r="U32">
        <v>0.82</v>
      </c>
      <c r="V32">
        <v>0.87</v>
      </c>
      <c r="W32">
        <v>19</v>
      </c>
      <c r="X32">
        <v>0.6</v>
      </c>
      <c r="Y32">
        <v>2</v>
      </c>
      <c r="Z32">
        <v>10</v>
      </c>
      <c r="AA32">
        <v>442.62058696523201</v>
      </c>
      <c r="AB32">
        <v>605.61301412797854</v>
      </c>
      <c r="AC32">
        <v>547.81415804280732</v>
      </c>
      <c r="AD32">
        <v>442620.58696523192</v>
      </c>
      <c r="AE32">
        <v>605613.01412797859</v>
      </c>
      <c r="AF32">
        <v>2.9824612359202699E-6</v>
      </c>
      <c r="AG32">
        <v>11</v>
      </c>
      <c r="AH32">
        <v>547814.15804280736</v>
      </c>
    </row>
    <row r="33" spans="1:34" x14ac:dyDescent="0.25">
      <c r="A33">
        <v>31</v>
      </c>
      <c r="B33">
        <v>100</v>
      </c>
      <c r="C33" t="s">
        <v>34</v>
      </c>
      <c r="D33">
        <v>2.0446</v>
      </c>
      <c r="E33">
        <v>48.91</v>
      </c>
      <c r="F33">
        <v>45.85</v>
      </c>
      <c r="G33">
        <v>196.5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30574.639999999999</v>
      </c>
      <c r="P33">
        <v>558.04</v>
      </c>
      <c r="Q33">
        <v>1188.99</v>
      </c>
      <c r="R33">
        <v>185.29</v>
      </c>
      <c r="S33">
        <v>152.24</v>
      </c>
      <c r="T33">
        <v>10503.27</v>
      </c>
      <c r="U33">
        <v>0.82</v>
      </c>
      <c r="V33">
        <v>0.87</v>
      </c>
      <c r="W33">
        <v>19</v>
      </c>
      <c r="X33">
        <v>0.6</v>
      </c>
      <c r="Y33">
        <v>2</v>
      </c>
      <c r="Z33">
        <v>10</v>
      </c>
      <c r="AA33">
        <v>442.23335082803129</v>
      </c>
      <c r="AB33">
        <v>605.0831805614082</v>
      </c>
      <c r="AC33">
        <v>547.33489104820433</v>
      </c>
      <c r="AD33">
        <v>442233.35082803131</v>
      </c>
      <c r="AE33">
        <v>605083.18056140817</v>
      </c>
      <c r="AF33">
        <v>2.982753004775281E-6</v>
      </c>
      <c r="AG33">
        <v>11</v>
      </c>
      <c r="AH33">
        <v>547334.89104820427</v>
      </c>
    </row>
    <row r="34" spans="1:34" x14ac:dyDescent="0.25">
      <c r="A34">
        <v>32</v>
      </c>
      <c r="B34">
        <v>100</v>
      </c>
      <c r="C34" t="s">
        <v>34</v>
      </c>
      <c r="D34">
        <v>2.0438999999999998</v>
      </c>
      <c r="E34">
        <v>48.93</v>
      </c>
      <c r="F34">
        <v>45.87</v>
      </c>
      <c r="G34">
        <v>196.57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6</v>
      </c>
      <c r="N34">
        <v>60.41</v>
      </c>
      <c r="O34">
        <v>30794.11</v>
      </c>
      <c r="P34">
        <v>555.13</v>
      </c>
      <c r="Q34">
        <v>1188.97</v>
      </c>
      <c r="R34">
        <v>185.62</v>
      </c>
      <c r="S34">
        <v>152.24</v>
      </c>
      <c r="T34">
        <v>10669.4</v>
      </c>
      <c r="U34">
        <v>0.82</v>
      </c>
      <c r="V34">
        <v>0.87</v>
      </c>
      <c r="W34">
        <v>19.010000000000002</v>
      </c>
      <c r="X34">
        <v>0.62</v>
      </c>
      <c r="Y34">
        <v>2</v>
      </c>
      <c r="Z34">
        <v>10</v>
      </c>
      <c r="AA34">
        <v>441.15857089380393</v>
      </c>
      <c r="AB34">
        <v>603.61261923945392</v>
      </c>
      <c r="AC34">
        <v>546.00467803487163</v>
      </c>
      <c r="AD34">
        <v>441158.57089380379</v>
      </c>
      <c r="AE34">
        <v>603612.61923945392</v>
      </c>
      <c r="AF34">
        <v>2.981731813782743E-6</v>
      </c>
      <c r="AG34">
        <v>11</v>
      </c>
      <c r="AH34">
        <v>546004.67803487158</v>
      </c>
    </row>
    <row r="35" spans="1:34" x14ac:dyDescent="0.25">
      <c r="A35">
        <v>33</v>
      </c>
      <c r="B35">
        <v>100</v>
      </c>
      <c r="C35" t="s">
        <v>34</v>
      </c>
      <c r="D35">
        <v>2.0478000000000001</v>
      </c>
      <c r="E35">
        <v>48.83</v>
      </c>
      <c r="F35">
        <v>45.81</v>
      </c>
      <c r="G35">
        <v>211.43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554.66</v>
      </c>
      <c r="Q35">
        <v>1189.18</v>
      </c>
      <c r="R35">
        <v>183.49</v>
      </c>
      <c r="S35">
        <v>152.24</v>
      </c>
      <c r="T35">
        <v>9608.06</v>
      </c>
      <c r="U35">
        <v>0.83</v>
      </c>
      <c r="V35">
        <v>0.87</v>
      </c>
      <c r="W35">
        <v>19.010000000000002</v>
      </c>
      <c r="X35">
        <v>0.56000000000000005</v>
      </c>
      <c r="Y35">
        <v>2</v>
      </c>
      <c r="Z35">
        <v>10</v>
      </c>
      <c r="AA35">
        <v>440.16389153208752</v>
      </c>
      <c r="AB35">
        <v>602.25165505459699</v>
      </c>
      <c r="AC35">
        <v>544.77360236169227</v>
      </c>
      <c r="AD35">
        <v>440163.89153208752</v>
      </c>
      <c r="AE35">
        <v>602251.65505459695</v>
      </c>
      <c r="AF35">
        <v>2.987421306455453E-6</v>
      </c>
      <c r="AG35">
        <v>11</v>
      </c>
      <c r="AH35">
        <v>544773.60236169223</v>
      </c>
    </row>
    <row r="36" spans="1:34" x14ac:dyDescent="0.25">
      <c r="A36">
        <v>34</v>
      </c>
      <c r="B36">
        <v>100</v>
      </c>
      <c r="C36" t="s">
        <v>34</v>
      </c>
      <c r="D36">
        <v>2.0478999999999998</v>
      </c>
      <c r="E36">
        <v>48.83</v>
      </c>
      <c r="F36">
        <v>45.81</v>
      </c>
      <c r="G36">
        <v>211.42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557.88</v>
      </c>
      <c r="Q36">
        <v>1189.06</v>
      </c>
      <c r="R36">
        <v>183.47</v>
      </c>
      <c r="S36">
        <v>152.24</v>
      </c>
      <c r="T36">
        <v>9598.86</v>
      </c>
      <c r="U36">
        <v>0.83</v>
      </c>
      <c r="V36">
        <v>0.87</v>
      </c>
      <c r="W36">
        <v>19.010000000000002</v>
      </c>
      <c r="X36">
        <v>0.56000000000000005</v>
      </c>
      <c r="Y36">
        <v>2</v>
      </c>
      <c r="Z36">
        <v>10</v>
      </c>
      <c r="AA36">
        <v>441.51621208925638</v>
      </c>
      <c r="AB36">
        <v>604.10195970108805</v>
      </c>
      <c r="AC36">
        <v>546.44731652964094</v>
      </c>
      <c r="AD36">
        <v>441516.21208925638</v>
      </c>
      <c r="AE36">
        <v>604101.95970108802</v>
      </c>
      <c r="AF36">
        <v>2.9875671908829579E-6</v>
      </c>
      <c r="AG36">
        <v>11</v>
      </c>
      <c r="AH36">
        <v>546447.31652964093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1.1768000000000001</v>
      </c>
      <c r="E2">
        <v>84.98</v>
      </c>
      <c r="F2">
        <v>70.47</v>
      </c>
      <c r="G2">
        <v>8.1300000000000008</v>
      </c>
      <c r="H2">
        <v>0.15</v>
      </c>
      <c r="I2">
        <v>520</v>
      </c>
      <c r="J2">
        <v>116.05</v>
      </c>
      <c r="K2">
        <v>43.4</v>
      </c>
      <c r="L2">
        <v>1</v>
      </c>
      <c r="M2">
        <v>518</v>
      </c>
      <c r="N2">
        <v>16.649999999999999</v>
      </c>
      <c r="O2">
        <v>14546.17</v>
      </c>
      <c r="P2">
        <v>711.52</v>
      </c>
      <c r="Q2">
        <v>1193.01</v>
      </c>
      <c r="R2">
        <v>1019.57</v>
      </c>
      <c r="S2">
        <v>152.24</v>
      </c>
      <c r="T2">
        <v>425114.75</v>
      </c>
      <c r="U2">
        <v>0.15</v>
      </c>
      <c r="V2">
        <v>0.56999999999999995</v>
      </c>
      <c r="W2">
        <v>19.82</v>
      </c>
      <c r="X2">
        <v>25.15</v>
      </c>
      <c r="Y2">
        <v>2</v>
      </c>
      <c r="Z2">
        <v>10</v>
      </c>
      <c r="AA2">
        <v>900.1396679168746</v>
      </c>
      <c r="AB2">
        <v>1231.6108050033299</v>
      </c>
      <c r="AC2">
        <v>1114.0675983504329</v>
      </c>
      <c r="AD2">
        <v>900139.66791687463</v>
      </c>
      <c r="AE2">
        <v>1231610.8050033301</v>
      </c>
      <c r="AF2">
        <v>1.872127470576729E-6</v>
      </c>
      <c r="AG2">
        <v>18</v>
      </c>
      <c r="AH2">
        <v>1114067.5983504329</v>
      </c>
    </row>
    <row r="3" spans="1:34" x14ac:dyDescent="0.25">
      <c r="A3">
        <v>1</v>
      </c>
      <c r="B3">
        <v>55</v>
      </c>
      <c r="C3" t="s">
        <v>34</v>
      </c>
      <c r="D3">
        <v>1.6311</v>
      </c>
      <c r="E3">
        <v>61.31</v>
      </c>
      <c r="F3">
        <v>54.49</v>
      </c>
      <c r="G3">
        <v>16.510000000000002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196</v>
      </c>
      <c r="N3">
        <v>16.940000000000001</v>
      </c>
      <c r="O3">
        <v>14705.49</v>
      </c>
      <c r="P3">
        <v>545.14</v>
      </c>
      <c r="Q3">
        <v>1190.73</v>
      </c>
      <c r="R3">
        <v>477.5</v>
      </c>
      <c r="S3">
        <v>152.24</v>
      </c>
      <c r="T3">
        <v>155687.54999999999</v>
      </c>
      <c r="U3">
        <v>0.32</v>
      </c>
      <c r="V3">
        <v>0.73</v>
      </c>
      <c r="W3">
        <v>19.29</v>
      </c>
      <c r="X3">
        <v>9.2100000000000009</v>
      </c>
      <c r="Y3">
        <v>2</v>
      </c>
      <c r="Z3">
        <v>10</v>
      </c>
      <c r="AA3">
        <v>524.32407821564948</v>
      </c>
      <c r="AB3">
        <v>717.40333536044079</v>
      </c>
      <c r="AC3">
        <v>648.93536791554459</v>
      </c>
      <c r="AD3">
        <v>524324.07821564947</v>
      </c>
      <c r="AE3">
        <v>717403.33536044077</v>
      </c>
      <c r="AF3">
        <v>2.5948564898518881E-6</v>
      </c>
      <c r="AG3">
        <v>13</v>
      </c>
      <c r="AH3">
        <v>648935.36791554454</v>
      </c>
    </row>
    <row r="4" spans="1:34" x14ac:dyDescent="0.25">
      <c r="A4">
        <v>2</v>
      </c>
      <c r="B4">
        <v>55</v>
      </c>
      <c r="C4" t="s">
        <v>34</v>
      </c>
      <c r="D4">
        <v>1.7899</v>
      </c>
      <c r="E4">
        <v>55.87</v>
      </c>
      <c r="F4">
        <v>50.87</v>
      </c>
      <c r="G4">
        <v>25.02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120</v>
      </c>
      <c r="N4">
        <v>17.23</v>
      </c>
      <c r="O4">
        <v>14865.24</v>
      </c>
      <c r="P4">
        <v>502.46</v>
      </c>
      <c r="Q4">
        <v>1189.69</v>
      </c>
      <c r="R4">
        <v>355.42</v>
      </c>
      <c r="S4">
        <v>152.24</v>
      </c>
      <c r="T4">
        <v>95029.75</v>
      </c>
      <c r="U4">
        <v>0.43</v>
      </c>
      <c r="V4">
        <v>0.78</v>
      </c>
      <c r="W4">
        <v>19.16</v>
      </c>
      <c r="X4">
        <v>5.6</v>
      </c>
      <c r="Y4">
        <v>2</v>
      </c>
      <c r="Z4">
        <v>10</v>
      </c>
      <c r="AA4">
        <v>450.83035464469162</v>
      </c>
      <c r="AB4">
        <v>616.84598045640337</v>
      </c>
      <c r="AC4">
        <v>557.97506583041456</v>
      </c>
      <c r="AD4">
        <v>450830.35464469157</v>
      </c>
      <c r="AE4">
        <v>616845.98045640334</v>
      </c>
      <c r="AF4">
        <v>2.8474855197019768E-6</v>
      </c>
      <c r="AG4">
        <v>12</v>
      </c>
      <c r="AH4">
        <v>557975.06583041453</v>
      </c>
    </row>
    <row r="5" spans="1:34" x14ac:dyDescent="0.25">
      <c r="A5">
        <v>3</v>
      </c>
      <c r="B5">
        <v>55</v>
      </c>
      <c r="C5" t="s">
        <v>34</v>
      </c>
      <c r="D5">
        <v>1.8738999999999999</v>
      </c>
      <c r="E5">
        <v>53.37</v>
      </c>
      <c r="F5">
        <v>49.2</v>
      </c>
      <c r="G5">
        <v>33.93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479.21</v>
      </c>
      <c r="Q5">
        <v>1189.44</v>
      </c>
      <c r="R5">
        <v>298.5</v>
      </c>
      <c r="S5">
        <v>152.24</v>
      </c>
      <c r="T5">
        <v>66742.12</v>
      </c>
      <c r="U5">
        <v>0.51</v>
      </c>
      <c r="V5">
        <v>0.81</v>
      </c>
      <c r="W5">
        <v>19.12</v>
      </c>
      <c r="X5">
        <v>3.94</v>
      </c>
      <c r="Y5">
        <v>2</v>
      </c>
      <c r="Z5">
        <v>10</v>
      </c>
      <c r="AA5">
        <v>420.93632029993478</v>
      </c>
      <c r="AB5">
        <v>575.9436438341902</v>
      </c>
      <c r="AC5">
        <v>520.97639080863541</v>
      </c>
      <c r="AD5">
        <v>420936.32029993483</v>
      </c>
      <c r="AE5">
        <v>575943.64383419021</v>
      </c>
      <c r="AF5">
        <v>2.98111800400555E-6</v>
      </c>
      <c r="AG5">
        <v>12</v>
      </c>
      <c r="AH5">
        <v>520976.39080863539</v>
      </c>
    </row>
    <row r="6" spans="1:34" x14ac:dyDescent="0.25">
      <c r="A6">
        <v>4</v>
      </c>
      <c r="B6">
        <v>55</v>
      </c>
      <c r="C6" t="s">
        <v>34</v>
      </c>
      <c r="D6">
        <v>1.9215</v>
      </c>
      <c r="E6">
        <v>52.04</v>
      </c>
      <c r="F6">
        <v>48.34</v>
      </c>
      <c r="G6">
        <v>42.65</v>
      </c>
      <c r="H6">
        <v>0.73</v>
      </c>
      <c r="I6">
        <v>68</v>
      </c>
      <c r="J6">
        <v>121.23</v>
      </c>
      <c r="K6">
        <v>43.4</v>
      </c>
      <c r="L6">
        <v>5</v>
      </c>
      <c r="M6">
        <v>66</v>
      </c>
      <c r="N6">
        <v>17.829999999999998</v>
      </c>
      <c r="O6">
        <v>15186.08</v>
      </c>
      <c r="P6">
        <v>463.83</v>
      </c>
      <c r="Q6">
        <v>1189.44</v>
      </c>
      <c r="R6">
        <v>269.47000000000003</v>
      </c>
      <c r="S6">
        <v>152.24</v>
      </c>
      <c r="T6">
        <v>52323.99</v>
      </c>
      <c r="U6">
        <v>0.56000000000000005</v>
      </c>
      <c r="V6">
        <v>0.82</v>
      </c>
      <c r="W6">
        <v>19.079999999999998</v>
      </c>
      <c r="X6">
        <v>3.08</v>
      </c>
      <c r="Y6">
        <v>2</v>
      </c>
      <c r="Z6">
        <v>10</v>
      </c>
      <c r="AA6">
        <v>396.145196627507</v>
      </c>
      <c r="AB6">
        <v>542.02333471838813</v>
      </c>
      <c r="AC6">
        <v>490.29338838739261</v>
      </c>
      <c r="AD6">
        <v>396145.19662750699</v>
      </c>
      <c r="AE6">
        <v>542023.33471838816</v>
      </c>
      <c r="AF6">
        <v>3.056843078444242E-6</v>
      </c>
      <c r="AG6">
        <v>11</v>
      </c>
      <c r="AH6">
        <v>490293.38838739262</v>
      </c>
    </row>
    <row r="7" spans="1:34" x14ac:dyDescent="0.25">
      <c r="A7">
        <v>5</v>
      </c>
      <c r="B7">
        <v>55</v>
      </c>
      <c r="C7" t="s">
        <v>34</v>
      </c>
      <c r="D7">
        <v>1.9561999999999999</v>
      </c>
      <c r="E7">
        <v>51.12</v>
      </c>
      <c r="F7">
        <v>47.72</v>
      </c>
      <c r="G7">
        <v>52.06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53</v>
      </c>
      <c r="N7">
        <v>18.14</v>
      </c>
      <c r="O7">
        <v>15347.16</v>
      </c>
      <c r="P7">
        <v>450.83</v>
      </c>
      <c r="Q7">
        <v>1189.25</v>
      </c>
      <c r="R7">
        <v>248.7</v>
      </c>
      <c r="S7">
        <v>152.24</v>
      </c>
      <c r="T7">
        <v>42002.3</v>
      </c>
      <c r="U7">
        <v>0.61</v>
      </c>
      <c r="V7">
        <v>0.83</v>
      </c>
      <c r="W7">
        <v>19.059999999999999</v>
      </c>
      <c r="X7">
        <v>2.4700000000000002</v>
      </c>
      <c r="Y7">
        <v>2</v>
      </c>
      <c r="Z7">
        <v>10</v>
      </c>
      <c r="AA7">
        <v>383.76338150424482</v>
      </c>
      <c r="AB7">
        <v>525.08198901960986</v>
      </c>
      <c r="AC7">
        <v>474.9689009447776</v>
      </c>
      <c r="AD7">
        <v>383763.38150424481</v>
      </c>
      <c r="AE7">
        <v>525081.98901960987</v>
      </c>
      <c r="AF7">
        <v>3.1120460213648848E-6</v>
      </c>
      <c r="AG7">
        <v>11</v>
      </c>
      <c r="AH7">
        <v>474968.90094477759</v>
      </c>
    </row>
    <row r="8" spans="1:34" x14ac:dyDescent="0.25">
      <c r="A8">
        <v>6</v>
      </c>
      <c r="B8">
        <v>55</v>
      </c>
      <c r="C8" t="s">
        <v>34</v>
      </c>
      <c r="D8">
        <v>1.9801</v>
      </c>
      <c r="E8">
        <v>50.5</v>
      </c>
      <c r="F8">
        <v>47.32</v>
      </c>
      <c r="G8">
        <v>61.72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439.54</v>
      </c>
      <c r="Q8">
        <v>1189.18</v>
      </c>
      <c r="R8">
        <v>234.87</v>
      </c>
      <c r="S8">
        <v>152.24</v>
      </c>
      <c r="T8">
        <v>35134.18</v>
      </c>
      <c r="U8">
        <v>0.65</v>
      </c>
      <c r="V8">
        <v>0.84</v>
      </c>
      <c r="W8">
        <v>19.05</v>
      </c>
      <c r="X8">
        <v>2.06</v>
      </c>
      <c r="Y8">
        <v>2</v>
      </c>
      <c r="Z8">
        <v>10</v>
      </c>
      <c r="AA8">
        <v>374.51168172091661</v>
      </c>
      <c r="AB8">
        <v>512.42340521987194</v>
      </c>
      <c r="AC8">
        <v>463.51843461645279</v>
      </c>
      <c r="AD8">
        <v>374511.68172091659</v>
      </c>
      <c r="AE8">
        <v>512423.4052198719</v>
      </c>
      <c r="AF8">
        <v>3.1500676448750681E-6</v>
      </c>
      <c r="AG8">
        <v>11</v>
      </c>
      <c r="AH8">
        <v>463518.43461645278</v>
      </c>
    </row>
    <row r="9" spans="1:34" x14ac:dyDescent="0.25">
      <c r="A9">
        <v>7</v>
      </c>
      <c r="B9">
        <v>55</v>
      </c>
      <c r="C9" t="s">
        <v>34</v>
      </c>
      <c r="D9">
        <v>1.9963</v>
      </c>
      <c r="E9">
        <v>50.09</v>
      </c>
      <c r="F9">
        <v>47.05</v>
      </c>
      <c r="G9">
        <v>70.58</v>
      </c>
      <c r="H9">
        <v>1.1299999999999999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18.760000000000002</v>
      </c>
      <c r="O9">
        <v>15670.68</v>
      </c>
      <c r="P9">
        <v>430.37</v>
      </c>
      <c r="Q9">
        <v>1189.1099999999999</v>
      </c>
      <c r="R9">
        <v>226.05</v>
      </c>
      <c r="S9">
        <v>152.24</v>
      </c>
      <c r="T9">
        <v>30753.89</v>
      </c>
      <c r="U9">
        <v>0.67</v>
      </c>
      <c r="V9">
        <v>0.85</v>
      </c>
      <c r="W9">
        <v>19.04</v>
      </c>
      <c r="X9">
        <v>1.8</v>
      </c>
      <c r="Y9">
        <v>2</v>
      </c>
      <c r="Z9">
        <v>10</v>
      </c>
      <c r="AA9">
        <v>367.70692924849271</v>
      </c>
      <c r="AB9">
        <v>503.11284268260988</v>
      </c>
      <c r="AC9">
        <v>455.09645910029047</v>
      </c>
      <c r="AD9">
        <v>367706.9292484927</v>
      </c>
      <c r="AE9">
        <v>503112.84268260992</v>
      </c>
      <c r="AF9">
        <v>3.1758396239907571E-6</v>
      </c>
      <c r="AG9">
        <v>11</v>
      </c>
      <c r="AH9">
        <v>455096.45910029049</v>
      </c>
    </row>
    <row r="10" spans="1:34" x14ac:dyDescent="0.25">
      <c r="A10">
        <v>8</v>
      </c>
      <c r="B10">
        <v>55</v>
      </c>
      <c r="C10" t="s">
        <v>34</v>
      </c>
      <c r="D10">
        <v>2.0105</v>
      </c>
      <c r="E10">
        <v>49.74</v>
      </c>
      <c r="F10">
        <v>46.82</v>
      </c>
      <c r="G10">
        <v>80.260000000000005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19.079999999999998</v>
      </c>
      <c r="O10">
        <v>15833.12</v>
      </c>
      <c r="P10">
        <v>420.79</v>
      </c>
      <c r="Q10">
        <v>1188.98</v>
      </c>
      <c r="R10">
        <v>218.27</v>
      </c>
      <c r="S10">
        <v>152.24</v>
      </c>
      <c r="T10">
        <v>26890.04</v>
      </c>
      <c r="U10">
        <v>0.7</v>
      </c>
      <c r="V10">
        <v>0.85</v>
      </c>
      <c r="W10">
        <v>19.03</v>
      </c>
      <c r="X10">
        <v>1.57</v>
      </c>
      <c r="Y10">
        <v>2</v>
      </c>
      <c r="Z10">
        <v>10</v>
      </c>
      <c r="AA10">
        <v>361.17705948170538</v>
      </c>
      <c r="AB10">
        <v>494.17838679016887</v>
      </c>
      <c r="AC10">
        <v>447.0146951386364</v>
      </c>
      <c r="AD10">
        <v>361177.05948170542</v>
      </c>
      <c r="AE10">
        <v>494178.38679016888</v>
      </c>
      <c r="AF10">
        <v>3.198429877289695E-6</v>
      </c>
      <c r="AG10">
        <v>11</v>
      </c>
      <c r="AH10">
        <v>447014.69513863639</v>
      </c>
    </row>
    <row r="11" spans="1:34" x14ac:dyDescent="0.25">
      <c r="A11">
        <v>9</v>
      </c>
      <c r="B11">
        <v>55</v>
      </c>
      <c r="C11" t="s">
        <v>34</v>
      </c>
      <c r="D11">
        <v>2.0219</v>
      </c>
      <c r="E11">
        <v>49.46</v>
      </c>
      <c r="F11">
        <v>46.63</v>
      </c>
      <c r="G11">
        <v>90.26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19.399999999999999</v>
      </c>
      <c r="O11">
        <v>15996.02</v>
      </c>
      <c r="P11">
        <v>411.31</v>
      </c>
      <c r="Q11">
        <v>1189.04</v>
      </c>
      <c r="R11">
        <v>211.69</v>
      </c>
      <c r="S11">
        <v>152.24</v>
      </c>
      <c r="T11">
        <v>23616.61</v>
      </c>
      <c r="U11">
        <v>0.72</v>
      </c>
      <c r="V11">
        <v>0.85</v>
      </c>
      <c r="W11">
        <v>19.03</v>
      </c>
      <c r="X11">
        <v>1.38</v>
      </c>
      <c r="Y11">
        <v>2</v>
      </c>
      <c r="Z11">
        <v>10</v>
      </c>
      <c r="AA11">
        <v>355.22077657735122</v>
      </c>
      <c r="AB11">
        <v>486.02873774777532</v>
      </c>
      <c r="AC11">
        <v>439.64283716274463</v>
      </c>
      <c r="AD11">
        <v>355220.77657735121</v>
      </c>
      <c r="AE11">
        <v>486028.73774777527</v>
      </c>
      <c r="AF11">
        <v>3.2165657144451799E-6</v>
      </c>
      <c r="AG11">
        <v>11</v>
      </c>
      <c r="AH11">
        <v>439642.8371627446</v>
      </c>
    </row>
    <row r="12" spans="1:34" x14ac:dyDescent="0.25">
      <c r="A12">
        <v>10</v>
      </c>
      <c r="B12">
        <v>55</v>
      </c>
      <c r="C12" t="s">
        <v>34</v>
      </c>
      <c r="D12">
        <v>2.0343</v>
      </c>
      <c r="E12">
        <v>49.16</v>
      </c>
      <c r="F12">
        <v>46.43</v>
      </c>
      <c r="G12">
        <v>103.17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399.43</v>
      </c>
      <c r="Q12">
        <v>1189.1300000000001</v>
      </c>
      <c r="R12">
        <v>205.04</v>
      </c>
      <c r="S12">
        <v>152.24</v>
      </c>
      <c r="T12">
        <v>20311.55</v>
      </c>
      <c r="U12">
        <v>0.74</v>
      </c>
      <c r="V12">
        <v>0.86</v>
      </c>
      <c r="W12">
        <v>19.010000000000002</v>
      </c>
      <c r="X12">
        <v>1.17</v>
      </c>
      <c r="Y12">
        <v>2</v>
      </c>
      <c r="Z12">
        <v>10</v>
      </c>
      <c r="AA12">
        <v>348.15881194471211</v>
      </c>
      <c r="AB12">
        <v>476.36624618550712</v>
      </c>
      <c r="AC12">
        <v>430.90252023378719</v>
      </c>
      <c r="AD12">
        <v>348158.81194471213</v>
      </c>
      <c r="AE12">
        <v>476366.2461855071</v>
      </c>
      <c r="AF12">
        <v>3.236292414509041E-6</v>
      </c>
      <c r="AG12">
        <v>11</v>
      </c>
      <c r="AH12">
        <v>430902.52023378719</v>
      </c>
    </row>
    <row r="13" spans="1:34" x14ac:dyDescent="0.25">
      <c r="A13">
        <v>11</v>
      </c>
      <c r="B13">
        <v>55</v>
      </c>
      <c r="C13" t="s">
        <v>34</v>
      </c>
      <c r="D13">
        <v>2.0394999999999999</v>
      </c>
      <c r="E13">
        <v>49.03</v>
      </c>
      <c r="F13">
        <v>46.35</v>
      </c>
      <c r="G13">
        <v>111.24</v>
      </c>
      <c r="H13">
        <v>1.63</v>
      </c>
      <c r="I13">
        <v>25</v>
      </c>
      <c r="J13">
        <v>130.44999999999999</v>
      </c>
      <c r="K13">
        <v>43.4</v>
      </c>
      <c r="L13">
        <v>12</v>
      </c>
      <c r="M13">
        <v>21</v>
      </c>
      <c r="N13">
        <v>20.05</v>
      </c>
      <c r="O13">
        <v>16323.22</v>
      </c>
      <c r="P13">
        <v>392.11</v>
      </c>
      <c r="Q13">
        <v>1189.21</v>
      </c>
      <c r="R13">
        <v>202.33</v>
      </c>
      <c r="S13">
        <v>152.24</v>
      </c>
      <c r="T13">
        <v>18969.560000000001</v>
      </c>
      <c r="U13">
        <v>0.75</v>
      </c>
      <c r="V13">
        <v>0.86</v>
      </c>
      <c r="W13">
        <v>19.010000000000002</v>
      </c>
      <c r="X13">
        <v>1.1000000000000001</v>
      </c>
      <c r="Y13">
        <v>2</v>
      </c>
      <c r="Z13">
        <v>10</v>
      </c>
      <c r="AA13">
        <v>344.23185147842219</v>
      </c>
      <c r="AB13">
        <v>470.99320563026072</v>
      </c>
      <c r="AC13">
        <v>426.04227512802362</v>
      </c>
      <c r="AD13">
        <v>344231.85147842218</v>
      </c>
      <c r="AE13">
        <v>470993.20563026058</v>
      </c>
      <c r="AF13">
        <v>3.244564901632595E-6</v>
      </c>
      <c r="AG13">
        <v>11</v>
      </c>
      <c r="AH13">
        <v>426042.27512802358</v>
      </c>
    </row>
    <row r="14" spans="1:34" x14ac:dyDescent="0.25">
      <c r="A14">
        <v>12</v>
      </c>
      <c r="B14">
        <v>55</v>
      </c>
      <c r="C14" t="s">
        <v>34</v>
      </c>
      <c r="D14">
        <v>2.0449999999999999</v>
      </c>
      <c r="E14">
        <v>48.9</v>
      </c>
      <c r="F14">
        <v>46.27</v>
      </c>
      <c r="G14">
        <v>120.7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386.6</v>
      </c>
      <c r="Q14">
        <v>1189.19</v>
      </c>
      <c r="R14">
        <v>198.78</v>
      </c>
      <c r="S14">
        <v>152.24</v>
      </c>
      <c r="T14">
        <v>17205.169999999998</v>
      </c>
      <c r="U14">
        <v>0.77</v>
      </c>
      <c r="V14">
        <v>0.86</v>
      </c>
      <c r="W14">
        <v>19.03</v>
      </c>
      <c r="X14">
        <v>1.01</v>
      </c>
      <c r="Y14">
        <v>2</v>
      </c>
      <c r="Z14">
        <v>10</v>
      </c>
      <c r="AA14">
        <v>341.05901130197532</v>
      </c>
      <c r="AB14">
        <v>466.65198572501629</v>
      </c>
      <c r="AC14">
        <v>422.11537515759539</v>
      </c>
      <c r="AD14">
        <v>341059.01130197529</v>
      </c>
      <c r="AE14">
        <v>466651.98572501627</v>
      </c>
      <c r="AF14">
        <v>3.2533146476286621E-6</v>
      </c>
      <c r="AG14">
        <v>11</v>
      </c>
      <c r="AH14">
        <v>422115.37515759538</v>
      </c>
    </row>
    <row r="15" spans="1:34" x14ac:dyDescent="0.25">
      <c r="A15">
        <v>13</v>
      </c>
      <c r="B15">
        <v>55</v>
      </c>
      <c r="C15" t="s">
        <v>34</v>
      </c>
      <c r="D15">
        <v>2.0448</v>
      </c>
      <c r="E15">
        <v>48.9</v>
      </c>
      <c r="F15">
        <v>46.27</v>
      </c>
      <c r="G15">
        <v>120.71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16652.310000000001</v>
      </c>
      <c r="P15">
        <v>389.62</v>
      </c>
      <c r="Q15">
        <v>1189.18</v>
      </c>
      <c r="R15">
        <v>198.64</v>
      </c>
      <c r="S15">
        <v>152.24</v>
      </c>
      <c r="T15">
        <v>17132.95</v>
      </c>
      <c r="U15">
        <v>0.77</v>
      </c>
      <c r="V15">
        <v>0.86</v>
      </c>
      <c r="W15">
        <v>19.04</v>
      </c>
      <c r="X15">
        <v>1.02</v>
      </c>
      <c r="Y15">
        <v>2</v>
      </c>
      <c r="Z15">
        <v>10</v>
      </c>
      <c r="AA15">
        <v>342.36939647494421</v>
      </c>
      <c r="AB15">
        <v>468.44491252878618</v>
      </c>
      <c r="AC15">
        <v>423.73718754360198</v>
      </c>
      <c r="AD15">
        <v>342369.39647494408</v>
      </c>
      <c r="AE15">
        <v>468444.91252878623</v>
      </c>
      <c r="AF15">
        <v>3.2529964750469879E-6</v>
      </c>
      <c r="AG15">
        <v>11</v>
      </c>
      <c r="AH15">
        <v>423737.18754360202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9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0.72040000000000004</v>
      </c>
      <c r="E2">
        <v>138.81</v>
      </c>
      <c r="F2">
        <v>97.02</v>
      </c>
      <c r="G2">
        <v>5.76</v>
      </c>
      <c r="H2">
        <v>0.09</v>
      </c>
      <c r="I2">
        <v>1010</v>
      </c>
      <c r="J2">
        <v>194.77</v>
      </c>
      <c r="K2">
        <v>54.38</v>
      </c>
      <c r="L2">
        <v>1</v>
      </c>
      <c r="M2">
        <v>1008</v>
      </c>
      <c r="N2">
        <v>39.4</v>
      </c>
      <c r="O2">
        <v>24256.19</v>
      </c>
      <c r="P2">
        <v>1368.56</v>
      </c>
      <c r="Q2">
        <v>1197.49</v>
      </c>
      <c r="R2">
        <v>1923.33</v>
      </c>
      <c r="S2">
        <v>152.24</v>
      </c>
      <c r="T2">
        <v>874545.15</v>
      </c>
      <c r="U2">
        <v>0.08</v>
      </c>
      <c r="V2">
        <v>0.41</v>
      </c>
      <c r="W2">
        <v>20.63</v>
      </c>
      <c r="X2">
        <v>51.62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1.3474999999999999</v>
      </c>
      <c r="E3">
        <v>74.209999999999994</v>
      </c>
      <c r="F3">
        <v>59.76</v>
      </c>
      <c r="G3">
        <v>11.68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39.950000000000003</v>
      </c>
      <c r="O3">
        <v>24447.22</v>
      </c>
      <c r="P3">
        <v>843.51</v>
      </c>
      <c r="Q3">
        <v>1191.32</v>
      </c>
      <c r="R3">
        <v>655.42</v>
      </c>
      <c r="S3">
        <v>152.24</v>
      </c>
      <c r="T3">
        <v>244101.36</v>
      </c>
      <c r="U3">
        <v>0.23</v>
      </c>
      <c r="V3">
        <v>0.67</v>
      </c>
      <c r="W3">
        <v>19.48</v>
      </c>
      <c r="X3">
        <v>14.46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1.5771999999999999</v>
      </c>
      <c r="E4">
        <v>63.4</v>
      </c>
      <c r="F4">
        <v>53.77</v>
      </c>
      <c r="G4">
        <v>17.63</v>
      </c>
      <c r="H4">
        <v>0.27</v>
      </c>
      <c r="I4">
        <v>183</v>
      </c>
      <c r="J4">
        <v>197.88</v>
      </c>
      <c r="K4">
        <v>54.38</v>
      </c>
      <c r="L4">
        <v>3</v>
      </c>
      <c r="M4">
        <v>181</v>
      </c>
      <c r="N4">
        <v>40.5</v>
      </c>
      <c r="O4">
        <v>24639</v>
      </c>
      <c r="P4">
        <v>756.69</v>
      </c>
      <c r="Q4">
        <v>1190.33</v>
      </c>
      <c r="R4">
        <v>452.12</v>
      </c>
      <c r="S4">
        <v>152.24</v>
      </c>
      <c r="T4">
        <v>143070.25</v>
      </c>
      <c r="U4">
        <v>0.34</v>
      </c>
      <c r="V4">
        <v>0.74</v>
      </c>
      <c r="W4">
        <v>19.3</v>
      </c>
      <c r="X4">
        <v>8.5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1.6981999999999999</v>
      </c>
      <c r="E5">
        <v>58.88</v>
      </c>
      <c r="F5">
        <v>51.27</v>
      </c>
      <c r="G5">
        <v>23.48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718.62</v>
      </c>
      <c r="Q5">
        <v>1189.6400000000001</v>
      </c>
      <c r="R5">
        <v>368.45</v>
      </c>
      <c r="S5">
        <v>152.24</v>
      </c>
      <c r="T5">
        <v>101495.61</v>
      </c>
      <c r="U5">
        <v>0.41</v>
      </c>
      <c r="V5">
        <v>0.78</v>
      </c>
      <c r="W5">
        <v>19.190000000000001</v>
      </c>
      <c r="X5">
        <v>6.01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1.7725</v>
      </c>
      <c r="E6">
        <v>56.42</v>
      </c>
      <c r="F6">
        <v>49.93</v>
      </c>
      <c r="G6">
        <v>29.37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696.92</v>
      </c>
      <c r="Q6">
        <v>1189.54</v>
      </c>
      <c r="R6">
        <v>323.35000000000002</v>
      </c>
      <c r="S6">
        <v>152.24</v>
      </c>
      <c r="T6">
        <v>79092.95</v>
      </c>
      <c r="U6">
        <v>0.47</v>
      </c>
      <c r="V6">
        <v>0.8</v>
      </c>
      <c r="W6">
        <v>19.14</v>
      </c>
      <c r="X6">
        <v>4.67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1.8248</v>
      </c>
      <c r="E7">
        <v>54.8</v>
      </c>
      <c r="F7">
        <v>49.06</v>
      </c>
      <c r="G7">
        <v>35.46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81</v>
      </c>
      <c r="N7">
        <v>42.2</v>
      </c>
      <c r="O7">
        <v>25218.93</v>
      </c>
      <c r="P7">
        <v>681.75</v>
      </c>
      <c r="Q7">
        <v>1189.6099999999999</v>
      </c>
      <c r="R7">
        <v>293.83</v>
      </c>
      <c r="S7">
        <v>152.24</v>
      </c>
      <c r="T7">
        <v>64427.96</v>
      </c>
      <c r="U7">
        <v>0.52</v>
      </c>
      <c r="V7">
        <v>0.81</v>
      </c>
      <c r="W7">
        <v>19.11</v>
      </c>
      <c r="X7">
        <v>3.8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1.8633999999999999</v>
      </c>
      <c r="E8">
        <v>53.67</v>
      </c>
      <c r="F8">
        <v>48.43</v>
      </c>
      <c r="G8">
        <v>41.51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68</v>
      </c>
      <c r="N8">
        <v>42.78</v>
      </c>
      <c r="O8">
        <v>25413.94</v>
      </c>
      <c r="P8">
        <v>669.93</v>
      </c>
      <c r="Q8">
        <v>1189.42</v>
      </c>
      <c r="R8">
        <v>272.24</v>
      </c>
      <c r="S8">
        <v>152.24</v>
      </c>
      <c r="T8">
        <v>53699.02</v>
      </c>
      <c r="U8">
        <v>0.56000000000000005</v>
      </c>
      <c r="V8">
        <v>0.82</v>
      </c>
      <c r="W8">
        <v>19.09</v>
      </c>
      <c r="X8">
        <v>3.17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1.8898999999999999</v>
      </c>
      <c r="E9">
        <v>52.91</v>
      </c>
      <c r="F9">
        <v>48.02</v>
      </c>
      <c r="G9">
        <v>47.24</v>
      </c>
      <c r="H9">
        <v>0.69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661.32</v>
      </c>
      <c r="Q9">
        <v>1189.3900000000001</v>
      </c>
      <c r="R9">
        <v>258.38</v>
      </c>
      <c r="S9">
        <v>152.24</v>
      </c>
      <c r="T9">
        <v>46815.09</v>
      </c>
      <c r="U9">
        <v>0.59</v>
      </c>
      <c r="V9">
        <v>0.83</v>
      </c>
      <c r="W9">
        <v>19.09</v>
      </c>
      <c r="X9">
        <v>2.77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1.9154</v>
      </c>
      <c r="E10">
        <v>52.21</v>
      </c>
      <c r="F10">
        <v>47.63</v>
      </c>
      <c r="G10">
        <v>53.92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652.35</v>
      </c>
      <c r="Q10">
        <v>1189.26</v>
      </c>
      <c r="R10">
        <v>245.27</v>
      </c>
      <c r="S10">
        <v>152.24</v>
      </c>
      <c r="T10">
        <v>40297.01</v>
      </c>
      <c r="U10">
        <v>0.62</v>
      </c>
      <c r="V10">
        <v>0.84</v>
      </c>
      <c r="W10">
        <v>19.07</v>
      </c>
      <c r="X10">
        <v>2.37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1.9302999999999999</v>
      </c>
      <c r="E11">
        <v>51.8</v>
      </c>
      <c r="F11">
        <v>47.42</v>
      </c>
      <c r="G11">
        <v>59.28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646.92999999999995</v>
      </c>
      <c r="Q11">
        <v>1189.3800000000001</v>
      </c>
      <c r="R11">
        <v>238.6</v>
      </c>
      <c r="S11">
        <v>152.24</v>
      </c>
      <c r="T11">
        <v>36987.18</v>
      </c>
      <c r="U11">
        <v>0.64</v>
      </c>
      <c r="V11">
        <v>0.84</v>
      </c>
      <c r="W11">
        <v>19.05</v>
      </c>
      <c r="X11">
        <v>2.17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1.9471000000000001</v>
      </c>
      <c r="E12">
        <v>51.36</v>
      </c>
      <c r="F12">
        <v>47.17</v>
      </c>
      <c r="G12">
        <v>65.819999999999993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640.5</v>
      </c>
      <c r="Q12">
        <v>1189.0899999999999</v>
      </c>
      <c r="R12">
        <v>229.89</v>
      </c>
      <c r="S12">
        <v>152.24</v>
      </c>
      <c r="T12">
        <v>32659.94</v>
      </c>
      <c r="U12">
        <v>0.66</v>
      </c>
      <c r="V12">
        <v>0.84</v>
      </c>
      <c r="W12">
        <v>19.05</v>
      </c>
      <c r="X12">
        <v>1.92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1.9602999999999999</v>
      </c>
      <c r="E13">
        <v>51.01</v>
      </c>
      <c r="F13">
        <v>46.98</v>
      </c>
      <c r="G13">
        <v>72.27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633.99</v>
      </c>
      <c r="Q13">
        <v>1189.19</v>
      </c>
      <c r="R13">
        <v>223.59</v>
      </c>
      <c r="S13">
        <v>152.24</v>
      </c>
      <c r="T13">
        <v>29526.1</v>
      </c>
      <c r="U13">
        <v>0.68</v>
      </c>
      <c r="V13">
        <v>0.85</v>
      </c>
      <c r="W13">
        <v>19.03</v>
      </c>
      <c r="X13">
        <v>1.72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1.9694</v>
      </c>
      <c r="E14">
        <v>50.78</v>
      </c>
      <c r="F14">
        <v>46.86</v>
      </c>
      <c r="G14">
        <v>78.099999999999994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629.97</v>
      </c>
      <c r="Q14">
        <v>1189.22</v>
      </c>
      <c r="R14">
        <v>219.08</v>
      </c>
      <c r="S14">
        <v>152.24</v>
      </c>
      <c r="T14">
        <v>27286.51</v>
      </c>
      <c r="U14">
        <v>0.69</v>
      </c>
      <c r="V14">
        <v>0.85</v>
      </c>
      <c r="W14">
        <v>19.04</v>
      </c>
      <c r="X14">
        <v>1.61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1.9795</v>
      </c>
      <c r="E15">
        <v>50.52</v>
      </c>
      <c r="F15">
        <v>46.72</v>
      </c>
      <c r="G15">
        <v>84.94</v>
      </c>
      <c r="H15">
        <v>1.1499999999999999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624.53</v>
      </c>
      <c r="Q15">
        <v>1189.1600000000001</v>
      </c>
      <c r="R15">
        <v>214.7</v>
      </c>
      <c r="S15">
        <v>152.24</v>
      </c>
      <c r="T15">
        <v>25111.439999999999</v>
      </c>
      <c r="U15">
        <v>0.71</v>
      </c>
      <c r="V15">
        <v>0.85</v>
      </c>
      <c r="W15">
        <v>19.03</v>
      </c>
      <c r="X15">
        <v>1.46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1.9858</v>
      </c>
      <c r="E16">
        <v>50.36</v>
      </c>
      <c r="F16">
        <v>46.63</v>
      </c>
      <c r="G16">
        <v>90.26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620.79</v>
      </c>
      <c r="Q16">
        <v>1189.0899999999999</v>
      </c>
      <c r="R16">
        <v>211.87</v>
      </c>
      <c r="S16">
        <v>152.24</v>
      </c>
      <c r="T16">
        <v>23705.85</v>
      </c>
      <c r="U16">
        <v>0.72</v>
      </c>
      <c r="V16">
        <v>0.85</v>
      </c>
      <c r="W16">
        <v>19.03</v>
      </c>
      <c r="X16">
        <v>1.38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1.9933000000000001</v>
      </c>
      <c r="E17">
        <v>50.17</v>
      </c>
      <c r="F17">
        <v>46.52</v>
      </c>
      <c r="G17">
        <v>96.26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616.62</v>
      </c>
      <c r="Q17">
        <v>1189</v>
      </c>
      <c r="R17">
        <v>208.1</v>
      </c>
      <c r="S17">
        <v>152.24</v>
      </c>
      <c r="T17">
        <v>21830.48</v>
      </c>
      <c r="U17">
        <v>0.73</v>
      </c>
      <c r="V17">
        <v>0.85</v>
      </c>
      <c r="W17">
        <v>19.02</v>
      </c>
      <c r="X17">
        <v>1.27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2.0001000000000002</v>
      </c>
      <c r="E18">
        <v>50</v>
      </c>
      <c r="F18">
        <v>46.43</v>
      </c>
      <c r="G18">
        <v>103.18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611.46</v>
      </c>
      <c r="Q18">
        <v>1189.1500000000001</v>
      </c>
      <c r="R18">
        <v>205.13</v>
      </c>
      <c r="S18">
        <v>152.24</v>
      </c>
      <c r="T18">
        <v>20355.71</v>
      </c>
      <c r="U18">
        <v>0.74</v>
      </c>
      <c r="V18">
        <v>0.86</v>
      </c>
      <c r="W18">
        <v>19.010000000000002</v>
      </c>
      <c r="X18">
        <v>1.18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2.0026000000000002</v>
      </c>
      <c r="E19">
        <v>49.94</v>
      </c>
      <c r="F19">
        <v>46.41</v>
      </c>
      <c r="G19">
        <v>107.1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608.30999999999995</v>
      </c>
      <c r="Q19">
        <v>1189.1500000000001</v>
      </c>
      <c r="R19">
        <v>204.31</v>
      </c>
      <c r="S19">
        <v>152.24</v>
      </c>
      <c r="T19">
        <v>19953</v>
      </c>
      <c r="U19">
        <v>0.75</v>
      </c>
      <c r="V19">
        <v>0.86</v>
      </c>
      <c r="W19">
        <v>19.02</v>
      </c>
      <c r="X19">
        <v>1.1599999999999999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2.0099</v>
      </c>
      <c r="E20">
        <v>49.75</v>
      </c>
      <c r="F20">
        <v>46.3</v>
      </c>
      <c r="G20">
        <v>115.76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604.07000000000005</v>
      </c>
      <c r="Q20">
        <v>1189.1199999999999</v>
      </c>
      <c r="R20">
        <v>200.83</v>
      </c>
      <c r="S20">
        <v>152.24</v>
      </c>
      <c r="T20">
        <v>18221.21</v>
      </c>
      <c r="U20">
        <v>0.76</v>
      </c>
      <c r="V20">
        <v>0.86</v>
      </c>
      <c r="W20">
        <v>19.010000000000002</v>
      </c>
      <c r="X20">
        <v>1.05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2.0131999999999999</v>
      </c>
      <c r="E21">
        <v>49.67</v>
      </c>
      <c r="F21">
        <v>46.26</v>
      </c>
      <c r="G21">
        <v>120.68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600.98</v>
      </c>
      <c r="Q21">
        <v>1188.96</v>
      </c>
      <c r="R21">
        <v>199.36</v>
      </c>
      <c r="S21">
        <v>152.24</v>
      </c>
      <c r="T21">
        <v>17493.72</v>
      </c>
      <c r="U21">
        <v>0.76</v>
      </c>
      <c r="V21">
        <v>0.86</v>
      </c>
      <c r="W21">
        <v>19.010000000000002</v>
      </c>
      <c r="X21">
        <v>1.01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2.0169999999999999</v>
      </c>
      <c r="E22">
        <v>49.58</v>
      </c>
      <c r="F22">
        <v>46.21</v>
      </c>
      <c r="G22">
        <v>126.02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597.02</v>
      </c>
      <c r="Q22">
        <v>1188.95</v>
      </c>
      <c r="R22">
        <v>197.23</v>
      </c>
      <c r="S22">
        <v>152.24</v>
      </c>
      <c r="T22">
        <v>16430.23</v>
      </c>
      <c r="U22">
        <v>0.77</v>
      </c>
      <c r="V22">
        <v>0.86</v>
      </c>
      <c r="W22">
        <v>19.010000000000002</v>
      </c>
      <c r="X22">
        <v>0.95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2.0207999999999999</v>
      </c>
      <c r="E23">
        <v>49.48</v>
      </c>
      <c r="F23">
        <v>46.15</v>
      </c>
      <c r="G23">
        <v>131.86000000000001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593.02</v>
      </c>
      <c r="Q23">
        <v>1189.03</v>
      </c>
      <c r="R23">
        <v>195.56</v>
      </c>
      <c r="S23">
        <v>152.24</v>
      </c>
      <c r="T23">
        <v>15603.72</v>
      </c>
      <c r="U23">
        <v>0.78</v>
      </c>
      <c r="V23">
        <v>0.86</v>
      </c>
      <c r="W23">
        <v>19.010000000000002</v>
      </c>
      <c r="X23">
        <v>0.9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2.024</v>
      </c>
      <c r="E24">
        <v>49.41</v>
      </c>
      <c r="F24">
        <v>46.11</v>
      </c>
      <c r="G24">
        <v>138.34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588.99</v>
      </c>
      <c r="Q24">
        <v>1188.8599999999999</v>
      </c>
      <c r="R24">
        <v>194.43</v>
      </c>
      <c r="S24">
        <v>152.24</v>
      </c>
      <c r="T24">
        <v>15041.54</v>
      </c>
      <c r="U24">
        <v>0.78</v>
      </c>
      <c r="V24">
        <v>0.86</v>
      </c>
      <c r="W24">
        <v>19</v>
      </c>
      <c r="X24">
        <v>0.86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2.0272000000000001</v>
      </c>
      <c r="E25">
        <v>49.33</v>
      </c>
      <c r="F25">
        <v>46.07</v>
      </c>
      <c r="G25">
        <v>145.5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586.12</v>
      </c>
      <c r="Q25">
        <v>1188.95</v>
      </c>
      <c r="R25">
        <v>193.08</v>
      </c>
      <c r="S25">
        <v>152.24</v>
      </c>
      <c r="T25">
        <v>14372.42</v>
      </c>
      <c r="U25">
        <v>0.79</v>
      </c>
      <c r="V25">
        <v>0.86</v>
      </c>
      <c r="W25">
        <v>19</v>
      </c>
      <c r="X25">
        <v>0.82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2.0306999999999999</v>
      </c>
      <c r="E26">
        <v>49.24</v>
      </c>
      <c r="F26">
        <v>46.03</v>
      </c>
      <c r="G26">
        <v>153.41999999999999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582.16</v>
      </c>
      <c r="Q26">
        <v>1188.8900000000001</v>
      </c>
      <c r="R26">
        <v>191.49</v>
      </c>
      <c r="S26">
        <v>152.24</v>
      </c>
      <c r="T26">
        <v>13582.68</v>
      </c>
      <c r="U26">
        <v>0.8</v>
      </c>
      <c r="V26">
        <v>0.86</v>
      </c>
      <c r="W26">
        <v>19</v>
      </c>
      <c r="X26">
        <v>0.78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2.0343</v>
      </c>
      <c r="E27">
        <v>49.16</v>
      </c>
      <c r="F27">
        <v>45.98</v>
      </c>
      <c r="G27">
        <v>162.28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576.88</v>
      </c>
      <c r="Q27">
        <v>1188.99</v>
      </c>
      <c r="R27">
        <v>189.58</v>
      </c>
      <c r="S27">
        <v>152.24</v>
      </c>
      <c r="T27">
        <v>12634.78</v>
      </c>
      <c r="U27">
        <v>0.8</v>
      </c>
      <c r="V27">
        <v>0.86</v>
      </c>
      <c r="W27">
        <v>19.010000000000002</v>
      </c>
      <c r="X27">
        <v>0.73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2.0344000000000002</v>
      </c>
      <c r="E28">
        <v>49.16</v>
      </c>
      <c r="F28">
        <v>45.98</v>
      </c>
      <c r="G28">
        <v>162.27000000000001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572.58000000000004</v>
      </c>
      <c r="Q28">
        <v>1188.99</v>
      </c>
      <c r="R28">
        <v>189.67</v>
      </c>
      <c r="S28">
        <v>152.24</v>
      </c>
      <c r="T28">
        <v>12680.07</v>
      </c>
      <c r="U28">
        <v>0.8</v>
      </c>
      <c r="V28">
        <v>0.86</v>
      </c>
      <c r="W28">
        <v>19</v>
      </c>
      <c r="X28">
        <v>0.73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2.0381</v>
      </c>
      <c r="E29">
        <v>49.06</v>
      </c>
      <c r="F29">
        <v>45.93</v>
      </c>
      <c r="G29">
        <v>172.22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571.91</v>
      </c>
      <c r="Q29">
        <v>1188.8599999999999</v>
      </c>
      <c r="R29">
        <v>187.94</v>
      </c>
      <c r="S29">
        <v>152.24</v>
      </c>
      <c r="T29">
        <v>11815.93</v>
      </c>
      <c r="U29">
        <v>0.81</v>
      </c>
      <c r="V29">
        <v>0.87</v>
      </c>
      <c r="W29">
        <v>19</v>
      </c>
      <c r="X29">
        <v>0.68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2.0413999999999999</v>
      </c>
      <c r="E30">
        <v>48.99</v>
      </c>
      <c r="F30">
        <v>45.89</v>
      </c>
      <c r="G30">
        <v>183.54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29922.880000000001</v>
      </c>
      <c r="P30">
        <v>565.41999999999996</v>
      </c>
      <c r="Q30">
        <v>1188.9000000000001</v>
      </c>
      <c r="R30">
        <v>186.7</v>
      </c>
      <c r="S30">
        <v>152.24</v>
      </c>
      <c r="T30">
        <v>11203.26</v>
      </c>
      <c r="U30">
        <v>0.82</v>
      </c>
      <c r="V30">
        <v>0.87</v>
      </c>
      <c r="W30">
        <v>19</v>
      </c>
      <c r="X30">
        <v>0.64</v>
      </c>
      <c r="Y30">
        <v>2</v>
      </c>
      <c r="Z30">
        <v>10</v>
      </c>
    </row>
    <row r="31" spans="1:26" x14ac:dyDescent="0.25">
      <c r="A31">
        <v>29</v>
      </c>
      <c r="B31">
        <v>100</v>
      </c>
      <c r="C31" t="s">
        <v>34</v>
      </c>
      <c r="D31">
        <v>2.0409000000000002</v>
      </c>
      <c r="E31">
        <v>49</v>
      </c>
      <c r="F31">
        <v>45.9</v>
      </c>
      <c r="G31">
        <v>183.59</v>
      </c>
      <c r="H31">
        <v>2.2000000000000002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30139.040000000001</v>
      </c>
      <c r="P31">
        <v>565.11</v>
      </c>
      <c r="Q31">
        <v>1188.93</v>
      </c>
      <c r="R31">
        <v>187.01</v>
      </c>
      <c r="S31">
        <v>152.24</v>
      </c>
      <c r="T31">
        <v>11357.01</v>
      </c>
      <c r="U31">
        <v>0.81</v>
      </c>
      <c r="V31">
        <v>0.87</v>
      </c>
      <c r="W31">
        <v>19</v>
      </c>
      <c r="X31">
        <v>0.65</v>
      </c>
      <c r="Y31">
        <v>2</v>
      </c>
      <c r="Z31">
        <v>10</v>
      </c>
    </row>
    <row r="32" spans="1:26" x14ac:dyDescent="0.25">
      <c r="A32">
        <v>30</v>
      </c>
      <c r="B32">
        <v>100</v>
      </c>
      <c r="C32" t="s">
        <v>34</v>
      </c>
      <c r="D32">
        <v>2.0444</v>
      </c>
      <c r="E32">
        <v>48.91</v>
      </c>
      <c r="F32">
        <v>45.85</v>
      </c>
      <c r="G32">
        <v>196.51</v>
      </c>
      <c r="H32">
        <v>2.2599999999999998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558.87</v>
      </c>
      <c r="Q32">
        <v>1188.95</v>
      </c>
      <c r="R32">
        <v>185.48</v>
      </c>
      <c r="S32">
        <v>152.24</v>
      </c>
      <c r="T32">
        <v>10599.99</v>
      </c>
      <c r="U32">
        <v>0.82</v>
      </c>
      <c r="V32">
        <v>0.87</v>
      </c>
      <c r="W32">
        <v>19</v>
      </c>
      <c r="X32">
        <v>0.6</v>
      </c>
      <c r="Y32">
        <v>2</v>
      </c>
      <c r="Z32">
        <v>10</v>
      </c>
    </row>
    <row r="33" spans="1:26" x14ac:dyDescent="0.25">
      <c r="A33">
        <v>31</v>
      </c>
      <c r="B33">
        <v>100</v>
      </c>
      <c r="C33" t="s">
        <v>34</v>
      </c>
      <c r="D33">
        <v>2.0446</v>
      </c>
      <c r="E33">
        <v>48.91</v>
      </c>
      <c r="F33">
        <v>45.85</v>
      </c>
      <c r="G33">
        <v>196.5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30574.639999999999</v>
      </c>
      <c r="P33">
        <v>558.04</v>
      </c>
      <c r="Q33">
        <v>1188.99</v>
      </c>
      <c r="R33">
        <v>185.29</v>
      </c>
      <c r="S33">
        <v>152.24</v>
      </c>
      <c r="T33">
        <v>10503.27</v>
      </c>
      <c r="U33">
        <v>0.82</v>
      </c>
      <c r="V33">
        <v>0.87</v>
      </c>
      <c r="W33">
        <v>19</v>
      </c>
      <c r="X33">
        <v>0.6</v>
      </c>
      <c r="Y33">
        <v>2</v>
      </c>
      <c r="Z33">
        <v>10</v>
      </c>
    </row>
    <row r="34" spans="1:26" x14ac:dyDescent="0.25">
      <c r="A34">
        <v>32</v>
      </c>
      <c r="B34">
        <v>100</v>
      </c>
      <c r="C34" t="s">
        <v>34</v>
      </c>
      <c r="D34">
        <v>2.0438999999999998</v>
      </c>
      <c r="E34">
        <v>48.93</v>
      </c>
      <c r="F34">
        <v>45.87</v>
      </c>
      <c r="G34">
        <v>196.57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6</v>
      </c>
      <c r="N34">
        <v>60.41</v>
      </c>
      <c r="O34">
        <v>30794.11</v>
      </c>
      <c r="P34">
        <v>555.13</v>
      </c>
      <c r="Q34">
        <v>1188.97</v>
      </c>
      <c r="R34">
        <v>185.62</v>
      </c>
      <c r="S34">
        <v>152.24</v>
      </c>
      <c r="T34">
        <v>10669.4</v>
      </c>
      <c r="U34">
        <v>0.82</v>
      </c>
      <c r="V34">
        <v>0.87</v>
      </c>
      <c r="W34">
        <v>19.010000000000002</v>
      </c>
      <c r="X34">
        <v>0.62</v>
      </c>
      <c r="Y34">
        <v>2</v>
      </c>
      <c r="Z34">
        <v>10</v>
      </c>
    </row>
    <row r="35" spans="1:26" x14ac:dyDescent="0.25">
      <c r="A35">
        <v>33</v>
      </c>
      <c r="B35">
        <v>100</v>
      </c>
      <c r="C35" t="s">
        <v>34</v>
      </c>
      <c r="D35">
        <v>2.0478000000000001</v>
      </c>
      <c r="E35">
        <v>48.83</v>
      </c>
      <c r="F35">
        <v>45.81</v>
      </c>
      <c r="G35">
        <v>211.43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554.66</v>
      </c>
      <c r="Q35">
        <v>1189.18</v>
      </c>
      <c r="R35">
        <v>183.49</v>
      </c>
      <c r="S35">
        <v>152.24</v>
      </c>
      <c r="T35">
        <v>9608.06</v>
      </c>
      <c r="U35">
        <v>0.83</v>
      </c>
      <c r="V35">
        <v>0.87</v>
      </c>
      <c r="W35">
        <v>19.010000000000002</v>
      </c>
      <c r="X35">
        <v>0.56000000000000005</v>
      </c>
      <c r="Y35">
        <v>2</v>
      </c>
      <c r="Z35">
        <v>10</v>
      </c>
    </row>
    <row r="36" spans="1:26" x14ac:dyDescent="0.25">
      <c r="A36">
        <v>34</v>
      </c>
      <c r="B36">
        <v>100</v>
      </c>
      <c r="C36" t="s">
        <v>34</v>
      </c>
      <c r="D36">
        <v>2.0478999999999998</v>
      </c>
      <c r="E36">
        <v>48.83</v>
      </c>
      <c r="F36">
        <v>45.81</v>
      </c>
      <c r="G36">
        <v>211.42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557.88</v>
      </c>
      <c r="Q36">
        <v>1189.06</v>
      </c>
      <c r="R36">
        <v>183.47</v>
      </c>
      <c r="S36">
        <v>152.24</v>
      </c>
      <c r="T36">
        <v>9598.86</v>
      </c>
      <c r="U36">
        <v>0.83</v>
      </c>
      <c r="V36">
        <v>0.87</v>
      </c>
      <c r="W36">
        <v>19.010000000000002</v>
      </c>
      <c r="X36">
        <v>0.56000000000000005</v>
      </c>
      <c r="Y36">
        <v>2</v>
      </c>
      <c r="Z36">
        <v>10</v>
      </c>
    </row>
    <row r="37" spans="1:26" x14ac:dyDescent="0.25">
      <c r="A37">
        <v>0</v>
      </c>
      <c r="B37">
        <v>40</v>
      </c>
      <c r="C37" t="s">
        <v>34</v>
      </c>
      <c r="D37">
        <v>1.3569</v>
      </c>
      <c r="E37">
        <v>73.7</v>
      </c>
      <c r="F37">
        <v>64.260000000000005</v>
      </c>
      <c r="G37">
        <v>9.7100000000000009</v>
      </c>
      <c r="H37">
        <v>0.2</v>
      </c>
      <c r="I37">
        <v>397</v>
      </c>
      <c r="J37">
        <v>89.87</v>
      </c>
      <c r="K37">
        <v>37.549999999999997</v>
      </c>
      <c r="L37">
        <v>1</v>
      </c>
      <c r="M37">
        <v>395</v>
      </c>
      <c r="N37">
        <v>11.32</v>
      </c>
      <c r="O37">
        <v>11317.98</v>
      </c>
      <c r="P37">
        <v>544.99</v>
      </c>
      <c r="Q37">
        <v>1191.6500000000001</v>
      </c>
      <c r="R37">
        <v>808.32</v>
      </c>
      <c r="S37">
        <v>152.24</v>
      </c>
      <c r="T37">
        <v>320104.28000000003</v>
      </c>
      <c r="U37">
        <v>0.19</v>
      </c>
      <c r="V37">
        <v>0.62</v>
      </c>
      <c r="W37">
        <v>19.63</v>
      </c>
      <c r="X37">
        <v>18.95</v>
      </c>
      <c r="Y37">
        <v>2</v>
      </c>
      <c r="Z37">
        <v>10</v>
      </c>
    </row>
    <row r="38" spans="1:26" x14ac:dyDescent="0.25">
      <c r="A38">
        <v>1</v>
      </c>
      <c r="B38">
        <v>40</v>
      </c>
      <c r="C38" t="s">
        <v>34</v>
      </c>
      <c r="D38">
        <v>1.7365999999999999</v>
      </c>
      <c r="E38">
        <v>57.58</v>
      </c>
      <c r="F38">
        <v>52.64</v>
      </c>
      <c r="G38">
        <v>19.86</v>
      </c>
      <c r="H38">
        <v>0.39</v>
      </c>
      <c r="I38">
        <v>159</v>
      </c>
      <c r="J38">
        <v>91.1</v>
      </c>
      <c r="K38">
        <v>37.549999999999997</v>
      </c>
      <c r="L38">
        <v>2</v>
      </c>
      <c r="M38">
        <v>157</v>
      </c>
      <c r="N38">
        <v>11.54</v>
      </c>
      <c r="O38">
        <v>11468.97</v>
      </c>
      <c r="P38">
        <v>438.31</v>
      </c>
      <c r="Q38">
        <v>1190.24</v>
      </c>
      <c r="R38">
        <v>413.85</v>
      </c>
      <c r="S38">
        <v>152.24</v>
      </c>
      <c r="T38">
        <v>124057.94</v>
      </c>
      <c r="U38">
        <v>0.37</v>
      </c>
      <c r="V38">
        <v>0.76</v>
      </c>
      <c r="W38">
        <v>19.260000000000002</v>
      </c>
      <c r="X38">
        <v>7.37</v>
      </c>
      <c r="Y38">
        <v>2</v>
      </c>
      <c r="Z38">
        <v>10</v>
      </c>
    </row>
    <row r="39" spans="1:26" x14ac:dyDescent="0.25">
      <c r="A39">
        <v>2</v>
      </c>
      <c r="B39">
        <v>40</v>
      </c>
      <c r="C39" t="s">
        <v>34</v>
      </c>
      <c r="D39">
        <v>1.869</v>
      </c>
      <c r="E39">
        <v>53.5</v>
      </c>
      <c r="F39">
        <v>49.71</v>
      </c>
      <c r="G39">
        <v>30.44</v>
      </c>
      <c r="H39">
        <v>0.56999999999999995</v>
      </c>
      <c r="I39">
        <v>98</v>
      </c>
      <c r="J39">
        <v>92.32</v>
      </c>
      <c r="K39">
        <v>37.549999999999997</v>
      </c>
      <c r="L39">
        <v>3</v>
      </c>
      <c r="M39">
        <v>96</v>
      </c>
      <c r="N39">
        <v>11.77</v>
      </c>
      <c r="O39">
        <v>11620.34</v>
      </c>
      <c r="P39">
        <v>404.83</v>
      </c>
      <c r="Q39">
        <v>1189.6099999999999</v>
      </c>
      <c r="R39">
        <v>316.11</v>
      </c>
      <c r="S39">
        <v>152.24</v>
      </c>
      <c r="T39">
        <v>75493.62</v>
      </c>
      <c r="U39">
        <v>0.48</v>
      </c>
      <c r="V39">
        <v>0.8</v>
      </c>
      <c r="W39">
        <v>19.13</v>
      </c>
      <c r="X39">
        <v>4.45</v>
      </c>
      <c r="Y39">
        <v>2</v>
      </c>
      <c r="Z39">
        <v>10</v>
      </c>
    </row>
    <row r="40" spans="1:26" x14ac:dyDescent="0.25">
      <c r="A40">
        <v>3</v>
      </c>
      <c r="B40">
        <v>40</v>
      </c>
      <c r="C40" t="s">
        <v>34</v>
      </c>
      <c r="D40">
        <v>1.9337</v>
      </c>
      <c r="E40">
        <v>51.71</v>
      </c>
      <c r="F40">
        <v>48.45</v>
      </c>
      <c r="G40">
        <v>41.53</v>
      </c>
      <c r="H40">
        <v>0.75</v>
      </c>
      <c r="I40">
        <v>70</v>
      </c>
      <c r="J40">
        <v>93.55</v>
      </c>
      <c r="K40">
        <v>37.549999999999997</v>
      </c>
      <c r="L40">
        <v>4</v>
      </c>
      <c r="M40">
        <v>68</v>
      </c>
      <c r="N40">
        <v>12</v>
      </c>
      <c r="O40">
        <v>11772.07</v>
      </c>
      <c r="P40">
        <v>384.72</v>
      </c>
      <c r="Q40">
        <v>1189.3900000000001</v>
      </c>
      <c r="R40">
        <v>272.74</v>
      </c>
      <c r="S40">
        <v>152.24</v>
      </c>
      <c r="T40">
        <v>53947.64</v>
      </c>
      <c r="U40">
        <v>0.56000000000000005</v>
      </c>
      <c r="V40">
        <v>0.82</v>
      </c>
      <c r="W40">
        <v>19.100000000000001</v>
      </c>
      <c r="X40">
        <v>3.19</v>
      </c>
      <c r="Y40">
        <v>2</v>
      </c>
      <c r="Z40">
        <v>10</v>
      </c>
    </row>
    <row r="41" spans="1:26" x14ac:dyDescent="0.25">
      <c r="A41">
        <v>4</v>
      </c>
      <c r="B41">
        <v>40</v>
      </c>
      <c r="C41" t="s">
        <v>34</v>
      </c>
      <c r="D41">
        <v>1.9748000000000001</v>
      </c>
      <c r="E41">
        <v>50.64</v>
      </c>
      <c r="F41">
        <v>47.68</v>
      </c>
      <c r="G41">
        <v>52.98</v>
      </c>
      <c r="H41">
        <v>0.93</v>
      </c>
      <c r="I41">
        <v>54</v>
      </c>
      <c r="J41">
        <v>94.79</v>
      </c>
      <c r="K41">
        <v>37.549999999999997</v>
      </c>
      <c r="L41">
        <v>5</v>
      </c>
      <c r="M41">
        <v>52</v>
      </c>
      <c r="N41">
        <v>12.23</v>
      </c>
      <c r="O41">
        <v>11924.18</v>
      </c>
      <c r="P41">
        <v>368.87</v>
      </c>
      <c r="Q41">
        <v>1189.2</v>
      </c>
      <c r="R41">
        <v>247.18</v>
      </c>
      <c r="S41">
        <v>152.24</v>
      </c>
      <c r="T41">
        <v>41249.18</v>
      </c>
      <c r="U41">
        <v>0.62</v>
      </c>
      <c r="V41">
        <v>0.83</v>
      </c>
      <c r="W41">
        <v>19.059999999999999</v>
      </c>
      <c r="X41">
        <v>2.42</v>
      </c>
      <c r="Y41">
        <v>2</v>
      </c>
      <c r="Z41">
        <v>10</v>
      </c>
    </row>
    <row r="42" spans="1:26" x14ac:dyDescent="0.25">
      <c r="A42">
        <v>5</v>
      </c>
      <c r="B42">
        <v>40</v>
      </c>
      <c r="C42" t="s">
        <v>34</v>
      </c>
      <c r="D42">
        <v>1.9996</v>
      </c>
      <c r="E42">
        <v>50.01</v>
      </c>
      <c r="F42">
        <v>47.24</v>
      </c>
      <c r="G42">
        <v>64.42</v>
      </c>
      <c r="H42">
        <v>1.1000000000000001</v>
      </c>
      <c r="I42">
        <v>44</v>
      </c>
      <c r="J42">
        <v>96.02</v>
      </c>
      <c r="K42">
        <v>37.549999999999997</v>
      </c>
      <c r="L42">
        <v>6</v>
      </c>
      <c r="M42">
        <v>42</v>
      </c>
      <c r="N42">
        <v>12.47</v>
      </c>
      <c r="O42">
        <v>12076.67</v>
      </c>
      <c r="P42">
        <v>354.92</v>
      </c>
      <c r="Q42">
        <v>1189.19</v>
      </c>
      <c r="R42">
        <v>232.06</v>
      </c>
      <c r="S42">
        <v>152.24</v>
      </c>
      <c r="T42">
        <v>33736.44</v>
      </c>
      <c r="U42">
        <v>0.66</v>
      </c>
      <c r="V42">
        <v>0.84</v>
      </c>
      <c r="W42">
        <v>19.05</v>
      </c>
      <c r="X42">
        <v>1.98</v>
      </c>
      <c r="Y42">
        <v>2</v>
      </c>
      <c r="Z42">
        <v>10</v>
      </c>
    </row>
    <row r="43" spans="1:26" x14ac:dyDescent="0.25">
      <c r="A43">
        <v>6</v>
      </c>
      <c r="B43">
        <v>40</v>
      </c>
      <c r="C43" t="s">
        <v>34</v>
      </c>
      <c r="D43">
        <v>2.0211000000000001</v>
      </c>
      <c r="E43">
        <v>49.48</v>
      </c>
      <c r="F43">
        <v>46.86</v>
      </c>
      <c r="G43">
        <v>78.099999999999994</v>
      </c>
      <c r="H43">
        <v>1.27</v>
      </c>
      <c r="I43">
        <v>36</v>
      </c>
      <c r="J43">
        <v>97.26</v>
      </c>
      <c r="K43">
        <v>37.549999999999997</v>
      </c>
      <c r="L43">
        <v>7</v>
      </c>
      <c r="M43">
        <v>34</v>
      </c>
      <c r="N43">
        <v>12.71</v>
      </c>
      <c r="O43">
        <v>12229.54</v>
      </c>
      <c r="P43">
        <v>340.69</v>
      </c>
      <c r="Q43">
        <v>1189.06</v>
      </c>
      <c r="R43">
        <v>219.48</v>
      </c>
      <c r="S43">
        <v>152.24</v>
      </c>
      <c r="T43">
        <v>27486.7</v>
      </c>
      <c r="U43">
        <v>0.69</v>
      </c>
      <c r="V43">
        <v>0.85</v>
      </c>
      <c r="W43">
        <v>19.03</v>
      </c>
      <c r="X43">
        <v>1.6</v>
      </c>
      <c r="Y43">
        <v>2</v>
      </c>
      <c r="Z43">
        <v>10</v>
      </c>
    </row>
    <row r="44" spans="1:26" x14ac:dyDescent="0.25">
      <c r="A44">
        <v>7</v>
      </c>
      <c r="B44">
        <v>40</v>
      </c>
      <c r="C44" t="s">
        <v>34</v>
      </c>
      <c r="D44">
        <v>2.0314000000000001</v>
      </c>
      <c r="E44">
        <v>49.23</v>
      </c>
      <c r="F44">
        <v>46.68</v>
      </c>
      <c r="G44">
        <v>87.53</v>
      </c>
      <c r="H44">
        <v>1.43</v>
      </c>
      <c r="I44">
        <v>32</v>
      </c>
      <c r="J44">
        <v>98.5</v>
      </c>
      <c r="K44">
        <v>37.549999999999997</v>
      </c>
      <c r="L44">
        <v>8</v>
      </c>
      <c r="M44">
        <v>12</v>
      </c>
      <c r="N44">
        <v>12.95</v>
      </c>
      <c r="O44">
        <v>12382.79</v>
      </c>
      <c r="P44">
        <v>331.16</v>
      </c>
      <c r="Q44">
        <v>1189.3599999999999</v>
      </c>
      <c r="R44">
        <v>212.66</v>
      </c>
      <c r="S44">
        <v>152.24</v>
      </c>
      <c r="T44">
        <v>24096.99</v>
      </c>
      <c r="U44">
        <v>0.72</v>
      </c>
      <c r="V44">
        <v>0.85</v>
      </c>
      <c r="W44">
        <v>19.05</v>
      </c>
      <c r="X44">
        <v>1.43</v>
      </c>
      <c r="Y44">
        <v>2</v>
      </c>
      <c r="Z44">
        <v>10</v>
      </c>
    </row>
    <row r="45" spans="1:26" x14ac:dyDescent="0.25">
      <c r="A45">
        <v>8</v>
      </c>
      <c r="B45">
        <v>40</v>
      </c>
      <c r="C45" t="s">
        <v>34</v>
      </c>
      <c r="D45">
        <v>2.0329999999999999</v>
      </c>
      <c r="E45">
        <v>49.19</v>
      </c>
      <c r="F45">
        <v>46.66</v>
      </c>
      <c r="G45">
        <v>90.32</v>
      </c>
      <c r="H45">
        <v>1.59</v>
      </c>
      <c r="I45">
        <v>31</v>
      </c>
      <c r="J45">
        <v>99.75</v>
      </c>
      <c r="K45">
        <v>37.549999999999997</v>
      </c>
      <c r="L45">
        <v>9</v>
      </c>
      <c r="M45">
        <v>0</v>
      </c>
      <c r="N45">
        <v>13.2</v>
      </c>
      <c r="O45">
        <v>12536.43</v>
      </c>
      <c r="P45">
        <v>332.99</v>
      </c>
      <c r="Q45">
        <v>1189.69</v>
      </c>
      <c r="R45">
        <v>211.69</v>
      </c>
      <c r="S45">
        <v>152.24</v>
      </c>
      <c r="T45">
        <v>23616.46</v>
      </c>
      <c r="U45">
        <v>0.72</v>
      </c>
      <c r="V45">
        <v>0.85</v>
      </c>
      <c r="W45">
        <v>19.059999999999999</v>
      </c>
      <c r="X45">
        <v>1.41</v>
      </c>
      <c r="Y45">
        <v>2</v>
      </c>
      <c r="Z45">
        <v>10</v>
      </c>
    </row>
    <row r="46" spans="1:26" x14ac:dyDescent="0.25">
      <c r="A46">
        <v>0</v>
      </c>
      <c r="B46">
        <v>30</v>
      </c>
      <c r="C46" t="s">
        <v>34</v>
      </c>
      <c r="D46">
        <v>1.4951000000000001</v>
      </c>
      <c r="E46">
        <v>66.88</v>
      </c>
      <c r="F46">
        <v>60.14</v>
      </c>
      <c r="G46">
        <v>11.46</v>
      </c>
      <c r="H46">
        <v>0.24</v>
      </c>
      <c r="I46">
        <v>315</v>
      </c>
      <c r="J46">
        <v>71.52</v>
      </c>
      <c r="K46">
        <v>32.270000000000003</v>
      </c>
      <c r="L46">
        <v>1</v>
      </c>
      <c r="M46">
        <v>313</v>
      </c>
      <c r="N46">
        <v>8.25</v>
      </c>
      <c r="O46">
        <v>9054.6</v>
      </c>
      <c r="P46">
        <v>433</v>
      </c>
      <c r="Q46">
        <v>1191.42</v>
      </c>
      <c r="R46">
        <v>668.5</v>
      </c>
      <c r="S46">
        <v>152.24</v>
      </c>
      <c r="T46">
        <v>250602.67</v>
      </c>
      <c r="U46">
        <v>0.23</v>
      </c>
      <c r="V46">
        <v>0.66</v>
      </c>
      <c r="W46">
        <v>19.489999999999998</v>
      </c>
      <c r="X46">
        <v>14.85</v>
      </c>
      <c r="Y46">
        <v>2</v>
      </c>
      <c r="Z46">
        <v>10</v>
      </c>
    </row>
    <row r="47" spans="1:26" x14ac:dyDescent="0.25">
      <c r="A47">
        <v>1</v>
      </c>
      <c r="B47">
        <v>30</v>
      </c>
      <c r="C47" t="s">
        <v>34</v>
      </c>
      <c r="D47">
        <v>1.8146</v>
      </c>
      <c r="E47">
        <v>55.11</v>
      </c>
      <c r="F47">
        <v>51.24</v>
      </c>
      <c r="G47">
        <v>23.65</v>
      </c>
      <c r="H47">
        <v>0.48</v>
      </c>
      <c r="I47">
        <v>130</v>
      </c>
      <c r="J47">
        <v>72.7</v>
      </c>
      <c r="K47">
        <v>32.270000000000003</v>
      </c>
      <c r="L47">
        <v>2</v>
      </c>
      <c r="M47">
        <v>128</v>
      </c>
      <c r="N47">
        <v>8.43</v>
      </c>
      <c r="O47">
        <v>9200.25</v>
      </c>
      <c r="P47">
        <v>357.55</v>
      </c>
      <c r="Q47">
        <v>1190.1099999999999</v>
      </c>
      <c r="R47">
        <v>367.58</v>
      </c>
      <c r="S47">
        <v>152.24</v>
      </c>
      <c r="T47">
        <v>101068.38</v>
      </c>
      <c r="U47">
        <v>0.41</v>
      </c>
      <c r="V47">
        <v>0.78</v>
      </c>
      <c r="W47">
        <v>19.18</v>
      </c>
      <c r="X47">
        <v>5.98</v>
      </c>
      <c r="Y47">
        <v>2</v>
      </c>
      <c r="Z47">
        <v>10</v>
      </c>
    </row>
    <row r="48" spans="1:26" x14ac:dyDescent="0.25">
      <c r="A48">
        <v>2</v>
      </c>
      <c r="B48">
        <v>30</v>
      </c>
      <c r="C48" t="s">
        <v>34</v>
      </c>
      <c r="D48">
        <v>1.9227000000000001</v>
      </c>
      <c r="E48">
        <v>52.01</v>
      </c>
      <c r="F48">
        <v>48.92</v>
      </c>
      <c r="G48">
        <v>36.69</v>
      </c>
      <c r="H48">
        <v>0.71</v>
      </c>
      <c r="I48">
        <v>80</v>
      </c>
      <c r="J48">
        <v>73.88</v>
      </c>
      <c r="K48">
        <v>32.270000000000003</v>
      </c>
      <c r="L48">
        <v>3</v>
      </c>
      <c r="M48">
        <v>78</v>
      </c>
      <c r="N48">
        <v>8.61</v>
      </c>
      <c r="O48">
        <v>9346.23</v>
      </c>
      <c r="P48">
        <v>328.75</v>
      </c>
      <c r="Q48">
        <v>1189.3399999999999</v>
      </c>
      <c r="R48">
        <v>288.83999999999997</v>
      </c>
      <c r="S48">
        <v>152.24</v>
      </c>
      <c r="T48">
        <v>61946.44</v>
      </c>
      <c r="U48">
        <v>0.53</v>
      </c>
      <c r="V48">
        <v>0.81</v>
      </c>
      <c r="W48">
        <v>19.12</v>
      </c>
      <c r="X48">
        <v>3.66</v>
      </c>
      <c r="Y48">
        <v>2</v>
      </c>
      <c r="Z48">
        <v>10</v>
      </c>
    </row>
    <row r="49" spans="1:26" x14ac:dyDescent="0.25">
      <c r="A49">
        <v>3</v>
      </c>
      <c r="B49">
        <v>30</v>
      </c>
      <c r="C49" t="s">
        <v>34</v>
      </c>
      <c r="D49">
        <v>1.9805999999999999</v>
      </c>
      <c r="E49">
        <v>50.49</v>
      </c>
      <c r="F49">
        <v>47.78</v>
      </c>
      <c r="G49">
        <v>51.19</v>
      </c>
      <c r="H49">
        <v>0.93</v>
      </c>
      <c r="I49">
        <v>56</v>
      </c>
      <c r="J49">
        <v>75.069999999999993</v>
      </c>
      <c r="K49">
        <v>32.270000000000003</v>
      </c>
      <c r="L49">
        <v>4</v>
      </c>
      <c r="M49">
        <v>54</v>
      </c>
      <c r="N49">
        <v>8.8000000000000007</v>
      </c>
      <c r="O49">
        <v>9492.5499999999993</v>
      </c>
      <c r="P49">
        <v>306.88</v>
      </c>
      <c r="Q49">
        <v>1189.4100000000001</v>
      </c>
      <c r="R49">
        <v>250.51</v>
      </c>
      <c r="S49">
        <v>152.24</v>
      </c>
      <c r="T49">
        <v>42901.37</v>
      </c>
      <c r="U49">
        <v>0.61</v>
      </c>
      <c r="V49">
        <v>0.83</v>
      </c>
      <c r="W49">
        <v>19.059999999999999</v>
      </c>
      <c r="X49">
        <v>2.52</v>
      </c>
      <c r="Y49">
        <v>2</v>
      </c>
      <c r="Z49">
        <v>10</v>
      </c>
    </row>
    <row r="50" spans="1:26" x14ac:dyDescent="0.25">
      <c r="A50">
        <v>4</v>
      </c>
      <c r="B50">
        <v>30</v>
      </c>
      <c r="C50" t="s">
        <v>34</v>
      </c>
      <c r="D50">
        <v>2.0121000000000002</v>
      </c>
      <c r="E50">
        <v>49.7</v>
      </c>
      <c r="F50">
        <v>47.19</v>
      </c>
      <c r="G50">
        <v>65.84</v>
      </c>
      <c r="H50">
        <v>1.1499999999999999</v>
      </c>
      <c r="I50">
        <v>43</v>
      </c>
      <c r="J50">
        <v>76.260000000000005</v>
      </c>
      <c r="K50">
        <v>32.270000000000003</v>
      </c>
      <c r="L50">
        <v>5</v>
      </c>
      <c r="M50">
        <v>31</v>
      </c>
      <c r="N50">
        <v>8.99</v>
      </c>
      <c r="O50">
        <v>9639.2000000000007</v>
      </c>
      <c r="P50">
        <v>289.74</v>
      </c>
      <c r="Q50">
        <v>1189.3699999999999</v>
      </c>
      <c r="R50">
        <v>230.04</v>
      </c>
      <c r="S50">
        <v>152.24</v>
      </c>
      <c r="T50">
        <v>32731.35</v>
      </c>
      <c r="U50">
        <v>0.66</v>
      </c>
      <c r="V50">
        <v>0.84</v>
      </c>
      <c r="W50">
        <v>19.059999999999999</v>
      </c>
      <c r="X50">
        <v>1.93</v>
      </c>
      <c r="Y50">
        <v>2</v>
      </c>
      <c r="Z50">
        <v>10</v>
      </c>
    </row>
    <row r="51" spans="1:26" x14ac:dyDescent="0.25">
      <c r="A51">
        <v>5</v>
      </c>
      <c r="B51">
        <v>30</v>
      </c>
      <c r="C51" t="s">
        <v>34</v>
      </c>
      <c r="D51">
        <v>2.0160999999999998</v>
      </c>
      <c r="E51">
        <v>49.6</v>
      </c>
      <c r="F51">
        <v>47.12</v>
      </c>
      <c r="G51">
        <v>68.95</v>
      </c>
      <c r="H51">
        <v>1.36</v>
      </c>
      <c r="I51">
        <v>41</v>
      </c>
      <c r="J51">
        <v>77.45</v>
      </c>
      <c r="K51">
        <v>32.270000000000003</v>
      </c>
      <c r="L51">
        <v>6</v>
      </c>
      <c r="M51">
        <v>0</v>
      </c>
      <c r="N51">
        <v>9.18</v>
      </c>
      <c r="O51">
        <v>9786.19</v>
      </c>
      <c r="P51">
        <v>289.67</v>
      </c>
      <c r="Q51">
        <v>1189.5899999999999</v>
      </c>
      <c r="R51">
        <v>226.73</v>
      </c>
      <c r="S51">
        <v>152.24</v>
      </c>
      <c r="T51">
        <v>31086.04</v>
      </c>
      <c r="U51">
        <v>0.67</v>
      </c>
      <c r="V51">
        <v>0.84</v>
      </c>
      <c r="W51">
        <v>19.079999999999998</v>
      </c>
      <c r="X51">
        <v>1.86</v>
      </c>
      <c r="Y51">
        <v>2</v>
      </c>
      <c r="Z51">
        <v>10</v>
      </c>
    </row>
    <row r="52" spans="1:26" x14ac:dyDescent="0.25">
      <c r="A52">
        <v>0</v>
      </c>
      <c r="B52">
        <v>15</v>
      </c>
      <c r="C52" t="s">
        <v>34</v>
      </c>
      <c r="D52">
        <v>1.7585</v>
      </c>
      <c r="E52">
        <v>56.87</v>
      </c>
      <c r="F52">
        <v>53.26</v>
      </c>
      <c r="G52">
        <v>18.579999999999998</v>
      </c>
      <c r="H52">
        <v>0.43</v>
      </c>
      <c r="I52">
        <v>172</v>
      </c>
      <c r="J52">
        <v>39.78</v>
      </c>
      <c r="K52">
        <v>19.54</v>
      </c>
      <c r="L52">
        <v>1</v>
      </c>
      <c r="M52">
        <v>170</v>
      </c>
      <c r="N52">
        <v>4.24</v>
      </c>
      <c r="O52">
        <v>5140</v>
      </c>
      <c r="P52">
        <v>236.98</v>
      </c>
      <c r="Q52">
        <v>1190.28</v>
      </c>
      <c r="R52">
        <v>434.71</v>
      </c>
      <c r="S52">
        <v>152.24</v>
      </c>
      <c r="T52">
        <v>134421.53</v>
      </c>
      <c r="U52">
        <v>0.35</v>
      </c>
      <c r="V52">
        <v>0.75</v>
      </c>
      <c r="W52">
        <v>19.28</v>
      </c>
      <c r="X52">
        <v>7.98</v>
      </c>
      <c r="Y52">
        <v>2</v>
      </c>
      <c r="Z52">
        <v>10</v>
      </c>
    </row>
    <row r="53" spans="1:26" x14ac:dyDescent="0.25">
      <c r="A53">
        <v>1</v>
      </c>
      <c r="B53">
        <v>15</v>
      </c>
      <c r="C53" t="s">
        <v>34</v>
      </c>
      <c r="D53">
        <v>1.9382999999999999</v>
      </c>
      <c r="E53">
        <v>51.59</v>
      </c>
      <c r="F53">
        <v>48.99</v>
      </c>
      <c r="G53">
        <v>36.29</v>
      </c>
      <c r="H53">
        <v>0.84</v>
      </c>
      <c r="I53">
        <v>81</v>
      </c>
      <c r="J53">
        <v>40.89</v>
      </c>
      <c r="K53">
        <v>19.54</v>
      </c>
      <c r="L53">
        <v>2</v>
      </c>
      <c r="M53">
        <v>6</v>
      </c>
      <c r="N53">
        <v>4.3499999999999996</v>
      </c>
      <c r="O53">
        <v>5277.26</v>
      </c>
      <c r="P53">
        <v>197.92</v>
      </c>
      <c r="Q53">
        <v>1190.1400000000001</v>
      </c>
      <c r="R53">
        <v>288.2</v>
      </c>
      <c r="S53">
        <v>152.24</v>
      </c>
      <c r="T53">
        <v>61621.49</v>
      </c>
      <c r="U53">
        <v>0.53</v>
      </c>
      <c r="V53">
        <v>0.81</v>
      </c>
      <c r="W53">
        <v>19.2</v>
      </c>
      <c r="X53">
        <v>3.73</v>
      </c>
      <c r="Y53">
        <v>2</v>
      </c>
      <c r="Z53">
        <v>10</v>
      </c>
    </row>
    <row r="54" spans="1:26" x14ac:dyDescent="0.25">
      <c r="A54">
        <v>2</v>
      </c>
      <c r="B54">
        <v>15</v>
      </c>
      <c r="C54" t="s">
        <v>34</v>
      </c>
      <c r="D54">
        <v>1.9380999999999999</v>
      </c>
      <c r="E54">
        <v>51.6</v>
      </c>
      <c r="F54">
        <v>49</v>
      </c>
      <c r="G54">
        <v>36.29</v>
      </c>
      <c r="H54">
        <v>1.22</v>
      </c>
      <c r="I54">
        <v>81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203.1</v>
      </c>
      <c r="Q54">
        <v>1190.1500000000001</v>
      </c>
      <c r="R54">
        <v>287.67</v>
      </c>
      <c r="S54">
        <v>152.24</v>
      </c>
      <c r="T54">
        <v>61359.49</v>
      </c>
      <c r="U54">
        <v>0.53</v>
      </c>
      <c r="V54">
        <v>0.81</v>
      </c>
      <c r="W54">
        <v>19.22</v>
      </c>
      <c r="X54">
        <v>3.74</v>
      </c>
      <c r="Y54">
        <v>2</v>
      </c>
      <c r="Z54">
        <v>10</v>
      </c>
    </row>
    <row r="55" spans="1:26" x14ac:dyDescent="0.25">
      <c r="A55">
        <v>0</v>
      </c>
      <c r="B55">
        <v>70</v>
      </c>
      <c r="C55" t="s">
        <v>34</v>
      </c>
      <c r="D55">
        <v>1.0145</v>
      </c>
      <c r="E55">
        <v>98.58</v>
      </c>
      <c r="F55">
        <v>77.45</v>
      </c>
      <c r="G55">
        <v>7.11</v>
      </c>
      <c r="H55">
        <v>0.12</v>
      </c>
      <c r="I55">
        <v>654</v>
      </c>
      <c r="J55">
        <v>141.81</v>
      </c>
      <c r="K55">
        <v>47.83</v>
      </c>
      <c r="L55">
        <v>1</v>
      </c>
      <c r="M55">
        <v>652</v>
      </c>
      <c r="N55">
        <v>22.98</v>
      </c>
      <c r="O55">
        <v>17723.39</v>
      </c>
      <c r="P55">
        <v>892.3</v>
      </c>
      <c r="Q55">
        <v>1194.44</v>
      </c>
      <c r="R55">
        <v>1257.02</v>
      </c>
      <c r="S55">
        <v>152.24</v>
      </c>
      <c r="T55">
        <v>543167.68999999994</v>
      </c>
      <c r="U55">
        <v>0.12</v>
      </c>
      <c r="V55">
        <v>0.51</v>
      </c>
      <c r="W55">
        <v>20.04</v>
      </c>
      <c r="X55">
        <v>32.119999999999997</v>
      </c>
      <c r="Y55">
        <v>2</v>
      </c>
      <c r="Z55">
        <v>10</v>
      </c>
    </row>
    <row r="56" spans="1:26" x14ac:dyDescent="0.25">
      <c r="A56">
        <v>1</v>
      </c>
      <c r="B56">
        <v>70</v>
      </c>
      <c r="C56" t="s">
        <v>34</v>
      </c>
      <c r="D56">
        <v>1.534</v>
      </c>
      <c r="E56">
        <v>65.19</v>
      </c>
      <c r="F56">
        <v>56.2</v>
      </c>
      <c r="G56">
        <v>14.41</v>
      </c>
      <c r="H56">
        <v>0.25</v>
      </c>
      <c r="I56">
        <v>234</v>
      </c>
      <c r="J56">
        <v>143.16999999999999</v>
      </c>
      <c r="K56">
        <v>47.83</v>
      </c>
      <c r="L56">
        <v>2</v>
      </c>
      <c r="M56">
        <v>232</v>
      </c>
      <c r="N56">
        <v>23.34</v>
      </c>
      <c r="O56">
        <v>17891.86</v>
      </c>
      <c r="P56">
        <v>644.54</v>
      </c>
      <c r="Q56">
        <v>1191.1400000000001</v>
      </c>
      <c r="R56">
        <v>534.79</v>
      </c>
      <c r="S56">
        <v>152.24</v>
      </c>
      <c r="T56">
        <v>184151.67999999999</v>
      </c>
      <c r="U56">
        <v>0.28000000000000003</v>
      </c>
      <c r="V56">
        <v>0.71</v>
      </c>
      <c r="W56">
        <v>19.37</v>
      </c>
      <c r="X56">
        <v>10.92</v>
      </c>
      <c r="Y56">
        <v>2</v>
      </c>
      <c r="Z56">
        <v>10</v>
      </c>
    </row>
    <row r="57" spans="1:26" x14ac:dyDescent="0.25">
      <c r="A57">
        <v>2</v>
      </c>
      <c r="B57">
        <v>70</v>
      </c>
      <c r="C57" t="s">
        <v>34</v>
      </c>
      <c r="D57">
        <v>1.7179</v>
      </c>
      <c r="E57">
        <v>58.21</v>
      </c>
      <c r="F57">
        <v>51.85</v>
      </c>
      <c r="G57">
        <v>21.76</v>
      </c>
      <c r="H57">
        <v>0.37</v>
      </c>
      <c r="I57">
        <v>143</v>
      </c>
      <c r="J57">
        <v>144.54</v>
      </c>
      <c r="K57">
        <v>47.83</v>
      </c>
      <c r="L57">
        <v>3</v>
      </c>
      <c r="M57">
        <v>141</v>
      </c>
      <c r="N57">
        <v>23.71</v>
      </c>
      <c r="O57">
        <v>18060.849999999999</v>
      </c>
      <c r="P57">
        <v>589.99</v>
      </c>
      <c r="Q57">
        <v>1189.8900000000001</v>
      </c>
      <c r="R57">
        <v>387.91</v>
      </c>
      <c r="S57">
        <v>152.24</v>
      </c>
      <c r="T57">
        <v>111165.78</v>
      </c>
      <c r="U57">
        <v>0.39</v>
      </c>
      <c r="V57">
        <v>0.77</v>
      </c>
      <c r="W57">
        <v>19.21</v>
      </c>
      <c r="X57">
        <v>6.58</v>
      </c>
      <c r="Y57">
        <v>2</v>
      </c>
      <c r="Z57">
        <v>10</v>
      </c>
    </row>
    <row r="58" spans="1:26" x14ac:dyDescent="0.25">
      <c r="A58">
        <v>3</v>
      </c>
      <c r="B58">
        <v>70</v>
      </c>
      <c r="C58" t="s">
        <v>34</v>
      </c>
      <c r="D58">
        <v>1.8122</v>
      </c>
      <c r="E58">
        <v>55.18</v>
      </c>
      <c r="F58">
        <v>49.98</v>
      </c>
      <c r="G58">
        <v>29.11</v>
      </c>
      <c r="H58">
        <v>0.49</v>
      </c>
      <c r="I58">
        <v>103</v>
      </c>
      <c r="J58">
        <v>145.91999999999999</v>
      </c>
      <c r="K58">
        <v>47.83</v>
      </c>
      <c r="L58">
        <v>4</v>
      </c>
      <c r="M58">
        <v>101</v>
      </c>
      <c r="N58">
        <v>24.09</v>
      </c>
      <c r="O58">
        <v>18230.349999999999</v>
      </c>
      <c r="P58">
        <v>563.79999999999995</v>
      </c>
      <c r="Q58">
        <v>1189.72</v>
      </c>
      <c r="R58">
        <v>324.68</v>
      </c>
      <c r="S58">
        <v>152.24</v>
      </c>
      <c r="T58">
        <v>79751.199999999997</v>
      </c>
      <c r="U58">
        <v>0.47</v>
      </c>
      <c r="V58">
        <v>0.8</v>
      </c>
      <c r="W58">
        <v>19.14</v>
      </c>
      <c r="X58">
        <v>4.72</v>
      </c>
      <c r="Y58">
        <v>2</v>
      </c>
      <c r="Z58">
        <v>10</v>
      </c>
    </row>
    <row r="59" spans="1:26" x14ac:dyDescent="0.25">
      <c r="A59">
        <v>4</v>
      </c>
      <c r="B59">
        <v>70</v>
      </c>
      <c r="C59" t="s">
        <v>34</v>
      </c>
      <c r="D59">
        <v>1.871</v>
      </c>
      <c r="E59">
        <v>53.45</v>
      </c>
      <c r="F59">
        <v>48.91</v>
      </c>
      <c r="G59">
        <v>36.68</v>
      </c>
      <c r="H59">
        <v>0.6</v>
      </c>
      <c r="I59">
        <v>80</v>
      </c>
      <c r="J59">
        <v>147.30000000000001</v>
      </c>
      <c r="K59">
        <v>47.83</v>
      </c>
      <c r="L59">
        <v>5</v>
      </c>
      <c r="M59">
        <v>78</v>
      </c>
      <c r="N59">
        <v>24.47</v>
      </c>
      <c r="O59">
        <v>18400.38</v>
      </c>
      <c r="P59">
        <v>546.5</v>
      </c>
      <c r="Q59">
        <v>1189.5899999999999</v>
      </c>
      <c r="R59">
        <v>288.77</v>
      </c>
      <c r="S59">
        <v>152.24</v>
      </c>
      <c r="T59">
        <v>61913.14</v>
      </c>
      <c r="U59">
        <v>0.53</v>
      </c>
      <c r="V59">
        <v>0.81</v>
      </c>
      <c r="W59">
        <v>19.100000000000001</v>
      </c>
      <c r="X59">
        <v>3.65</v>
      </c>
      <c r="Y59">
        <v>2</v>
      </c>
      <c r="Z59">
        <v>10</v>
      </c>
    </row>
    <row r="60" spans="1:26" x14ac:dyDescent="0.25">
      <c r="A60">
        <v>5</v>
      </c>
      <c r="B60">
        <v>70</v>
      </c>
      <c r="C60" t="s">
        <v>34</v>
      </c>
      <c r="D60">
        <v>1.9120999999999999</v>
      </c>
      <c r="E60">
        <v>52.3</v>
      </c>
      <c r="F60">
        <v>48.19</v>
      </c>
      <c r="G60">
        <v>44.49</v>
      </c>
      <c r="H60">
        <v>0.71</v>
      </c>
      <c r="I60">
        <v>65</v>
      </c>
      <c r="J60">
        <v>148.68</v>
      </c>
      <c r="K60">
        <v>47.83</v>
      </c>
      <c r="L60">
        <v>6</v>
      </c>
      <c r="M60">
        <v>63</v>
      </c>
      <c r="N60">
        <v>24.85</v>
      </c>
      <c r="O60">
        <v>18570.939999999999</v>
      </c>
      <c r="P60">
        <v>533.36</v>
      </c>
      <c r="Q60">
        <v>1189.3900000000001</v>
      </c>
      <c r="R60">
        <v>264.52</v>
      </c>
      <c r="S60">
        <v>152.24</v>
      </c>
      <c r="T60">
        <v>49864.68</v>
      </c>
      <c r="U60">
        <v>0.57999999999999996</v>
      </c>
      <c r="V60">
        <v>0.83</v>
      </c>
      <c r="W60">
        <v>19.079999999999998</v>
      </c>
      <c r="X60">
        <v>2.94</v>
      </c>
      <c r="Y60">
        <v>2</v>
      </c>
      <c r="Z60">
        <v>10</v>
      </c>
    </row>
    <row r="61" spans="1:26" x14ac:dyDescent="0.25">
      <c r="A61">
        <v>6</v>
      </c>
      <c r="B61">
        <v>70</v>
      </c>
      <c r="C61" t="s">
        <v>34</v>
      </c>
      <c r="D61">
        <v>1.9396</v>
      </c>
      <c r="E61">
        <v>51.56</v>
      </c>
      <c r="F61">
        <v>47.74</v>
      </c>
      <c r="G61">
        <v>52.08</v>
      </c>
      <c r="H61">
        <v>0.83</v>
      </c>
      <c r="I61">
        <v>55</v>
      </c>
      <c r="J61">
        <v>150.07</v>
      </c>
      <c r="K61">
        <v>47.83</v>
      </c>
      <c r="L61">
        <v>7</v>
      </c>
      <c r="M61">
        <v>53</v>
      </c>
      <c r="N61">
        <v>25.24</v>
      </c>
      <c r="O61">
        <v>18742.03</v>
      </c>
      <c r="P61">
        <v>522.64</v>
      </c>
      <c r="Q61">
        <v>1189.3</v>
      </c>
      <c r="R61">
        <v>249.2</v>
      </c>
      <c r="S61">
        <v>152.24</v>
      </c>
      <c r="T61">
        <v>42252.67</v>
      </c>
      <c r="U61">
        <v>0.61</v>
      </c>
      <c r="V61">
        <v>0.83</v>
      </c>
      <c r="W61">
        <v>19.059999999999999</v>
      </c>
      <c r="X61">
        <v>2.48</v>
      </c>
      <c r="Y61">
        <v>2</v>
      </c>
      <c r="Z61">
        <v>10</v>
      </c>
    </row>
    <row r="62" spans="1:26" x14ac:dyDescent="0.25">
      <c r="A62">
        <v>7</v>
      </c>
      <c r="B62">
        <v>70</v>
      </c>
      <c r="C62" t="s">
        <v>34</v>
      </c>
      <c r="D62">
        <v>1.9585999999999999</v>
      </c>
      <c r="E62">
        <v>51.06</v>
      </c>
      <c r="F62">
        <v>47.44</v>
      </c>
      <c r="G62">
        <v>59.3</v>
      </c>
      <c r="H62">
        <v>0.94</v>
      </c>
      <c r="I62">
        <v>48</v>
      </c>
      <c r="J62">
        <v>151.46</v>
      </c>
      <c r="K62">
        <v>47.83</v>
      </c>
      <c r="L62">
        <v>8</v>
      </c>
      <c r="M62">
        <v>46</v>
      </c>
      <c r="N62">
        <v>25.63</v>
      </c>
      <c r="O62">
        <v>18913.66</v>
      </c>
      <c r="P62">
        <v>514.25</v>
      </c>
      <c r="Q62">
        <v>1189.24</v>
      </c>
      <c r="R62">
        <v>239.37</v>
      </c>
      <c r="S62">
        <v>152.24</v>
      </c>
      <c r="T62">
        <v>37372.74</v>
      </c>
      <c r="U62">
        <v>0.64</v>
      </c>
      <c r="V62">
        <v>0.84</v>
      </c>
      <c r="W62">
        <v>19.05</v>
      </c>
      <c r="X62">
        <v>2.19</v>
      </c>
      <c r="Y62">
        <v>2</v>
      </c>
      <c r="Z62">
        <v>10</v>
      </c>
    </row>
    <row r="63" spans="1:26" x14ac:dyDescent="0.25">
      <c r="A63">
        <v>8</v>
      </c>
      <c r="B63">
        <v>70</v>
      </c>
      <c r="C63" t="s">
        <v>34</v>
      </c>
      <c r="D63">
        <v>1.9764999999999999</v>
      </c>
      <c r="E63">
        <v>50.59</v>
      </c>
      <c r="F63">
        <v>47.15</v>
      </c>
      <c r="G63">
        <v>67.36</v>
      </c>
      <c r="H63">
        <v>1.04</v>
      </c>
      <c r="I63">
        <v>42</v>
      </c>
      <c r="J63">
        <v>152.85</v>
      </c>
      <c r="K63">
        <v>47.83</v>
      </c>
      <c r="L63">
        <v>9</v>
      </c>
      <c r="M63">
        <v>40</v>
      </c>
      <c r="N63">
        <v>26.03</v>
      </c>
      <c r="O63">
        <v>19085.830000000002</v>
      </c>
      <c r="P63">
        <v>506.1</v>
      </c>
      <c r="Q63">
        <v>1189.19</v>
      </c>
      <c r="R63">
        <v>229.49</v>
      </c>
      <c r="S63">
        <v>152.24</v>
      </c>
      <c r="T63">
        <v>32460.23</v>
      </c>
      <c r="U63">
        <v>0.66</v>
      </c>
      <c r="V63">
        <v>0.84</v>
      </c>
      <c r="W63">
        <v>19.04</v>
      </c>
      <c r="X63">
        <v>1.9</v>
      </c>
      <c r="Y63">
        <v>2</v>
      </c>
      <c r="Z63">
        <v>10</v>
      </c>
    </row>
    <row r="64" spans="1:26" x14ac:dyDescent="0.25">
      <c r="A64">
        <v>9</v>
      </c>
      <c r="B64">
        <v>70</v>
      </c>
      <c r="C64" t="s">
        <v>34</v>
      </c>
      <c r="D64">
        <v>1.9923999999999999</v>
      </c>
      <c r="E64">
        <v>50.19</v>
      </c>
      <c r="F64">
        <v>46.89</v>
      </c>
      <c r="G64">
        <v>76.040000000000006</v>
      </c>
      <c r="H64">
        <v>1.1499999999999999</v>
      </c>
      <c r="I64">
        <v>37</v>
      </c>
      <c r="J64">
        <v>154.25</v>
      </c>
      <c r="K64">
        <v>47.83</v>
      </c>
      <c r="L64">
        <v>10</v>
      </c>
      <c r="M64">
        <v>35</v>
      </c>
      <c r="N64">
        <v>26.43</v>
      </c>
      <c r="O64">
        <v>19258.55</v>
      </c>
      <c r="P64">
        <v>497.35</v>
      </c>
      <c r="Q64">
        <v>1189.23</v>
      </c>
      <c r="R64">
        <v>220.75</v>
      </c>
      <c r="S64">
        <v>152.24</v>
      </c>
      <c r="T64">
        <v>28119.24</v>
      </c>
      <c r="U64">
        <v>0.69</v>
      </c>
      <c r="V64">
        <v>0.85</v>
      </c>
      <c r="W64">
        <v>19.03</v>
      </c>
      <c r="X64">
        <v>1.64</v>
      </c>
      <c r="Y64">
        <v>2</v>
      </c>
      <c r="Z64">
        <v>10</v>
      </c>
    </row>
    <row r="65" spans="1:26" x14ac:dyDescent="0.25">
      <c r="A65">
        <v>10</v>
      </c>
      <c r="B65">
        <v>70</v>
      </c>
      <c r="C65" t="s">
        <v>34</v>
      </c>
      <c r="D65">
        <v>2.0044</v>
      </c>
      <c r="E65">
        <v>49.89</v>
      </c>
      <c r="F65">
        <v>46.71</v>
      </c>
      <c r="G65">
        <v>84.92</v>
      </c>
      <c r="H65">
        <v>1.25</v>
      </c>
      <c r="I65">
        <v>33</v>
      </c>
      <c r="J65">
        <v>155.66</v>
      </c>
      <c r="K65">
        <v>47.83</v>
      </c>
      <c r="L65">
        <v>11</v>
      </c>
      <c r="M65">
        <v>31</v>
      </c>
      <c r="N65">
        <v>26.83</v>
      </c>
      <c r="O65">
        <v>19431.82</v>
      </c>
      <c r="P65">
        <v>489.44</v>
      </c>
      <c r="Q65">
        <v>1189.1300000000001</v>
      </c>
      <c r="R65">
        <v>214.27</v>
      </c>
      <c r="S65">
        <v>152.24</v>
      </c>
      <c r="T65">
        <v>24896.86</v>
      </c>
      <c r="U65">
        <v>0.71</v>
      </c>
      <c r="V65">
        <v>0.85</v>
      </c>
      <c r="W65">
        <v>19.03</v>
      </c>
      <c r="X65">
        <v>1.46</v>
      </c>
      <c r="Y65">
        <v>2</v>
      </c>
      <c r="Z65">
        <v>10</v>
      </c>
    </row>
    <row r="66" spans="1:26" x14ac:dyDescent="0.25">
      <c r="A66">
        <v>11</v>
      </c>
      <c r="B66">
        <v>70</v>
      </c>
      <c r="C66" t="s">
        <v>34</v>
      </c>
      <c r="D66">
        <v>2.0135999999999998</v>
      </c>
      <c r="E66">
        <v>49.66</v>
      </c>
      <c r="F66">
        <v>46.57</v>
      </c>
      <c r="G66">
        <v>93.13</v>
      </c>
      <c r="H66">
        <v>1.35</v>
      </c>
      <c r="I66">
        <v>30</v>
      </c>
      <c r="J66">
        <v>157.07</v>
      </c>
      <c r="K66">
        <v>47.83</v>
      </c>
      <c r="L66">
        <v>12</v>
      </c>
      <c r="M66">
        <v>28</v>
      </c>
      <c r="N66">
        <v>27.24</v>
      </c>
      <c r="O66">
        <v>19605.66</v>
      </c>
      <c r="P66">
        <v>482.81</v>
      </c>
      <c r="Q66">
        <v>1189.08</v>
      </c>
      <c r="R66">
        <v>209.57</v>
      </c>
      <c r="S66">
        <v>152.24</v>
      </c>
      <c r="T66">
        <v>22564.32</v>
      </c>
      <c r="U66">
        <v>0.73</v>
      </c>
      <c r="V66">
        <v>0.85</v>
      </c>
      <c r="W66">
        <v>19.02</v>
      </c>
      <c r="X66">
        <v>1.31</v>
      </c>
      <c r="Y66">
        <v>2</v>
      </c>
      <c r="Z66">
        <v>10</v>
      </c>
    </row>
    <row r="67" spans="1:26" x14ac:dyDescent="0.25">
      <c r="A67">
        <v>12</v>
      </c>
      <c r="B67">
        <v>70</v>
      </c>
      <c r="C67" t="s">
        <v>34</v>
      </c>
      <c r="D67">
        <v>2.0186999999999999</v>
      </c>
      <c r="E67">
        <v>49.54</v>
      </c>
      <c r="F67">
        <v>46.5</v>
      </c>
      <c r="G67">
        <v>99.64</v>
      </c>
      <c r="H67">
        <v>1.45</v>
      </c>
      <c r="I67">
        <v>28</v>
      </c>
      <c r="J67">
        <v>158.47999999999999</v>
      </c>
      <c r="K67">
        <v>47.83</v>
      </c>
      <c r="L67">
        <v>13</v>
      </c>
      <c r="M67">
        <v>26</v>
      </c>
      <c r="N67">
        <v>27.65</v>
      </c>
      <c r="O67">
        <v>19780.060000000001</v>
      </c>
      <c r="P67">
        <v>475.25</v>
      </c>
      <c r="Q67">
        <v>1188.99</v>
      </c>
      <c r="R67">
        <v>207.33</v>
      </c>
      <c r="S67">
        <v>152.24</v>
      </c>
      <c r="T67">
        <v>21453.47</v>
      </c>
      <c r="U67">
        <v>0.73</v>
      </c>
      <c r="V67">
        <v>0.86</v>
      </c>
      <c r="W67">
        <v>19.02</v>
      </c>
      <c r="X67">
        <v>1.25</v>
      </c>
      <c r="Y67">
        <v>2</v>
      </c>
      <c r="Z67">
        <v>10</v>
      </c>
    </row>
    <row r="68" spans="1:26" x14ac:dyDescent="0.25">
      <c r="A68">
        <v>13</v>
      </c>
      <c r="B68">
        <v>70</v>
      </c>
      <c r="C68" t="s">
        <v>34</v>
      </c>
      <c r="D68">
        <v>2.0278999999999998</v>
      </c>
      <c r="E68">
        <v>49.31</v>
      </c>
      <c r="F68">
        <v>46.36</v>
      </c>
      <c r="G68">
        <v>111.27</v>
      </c>
      <c r="H68">
        <v>1.55</v>
      </c>
      <c r="I68">
        <v>25</v>
      </c>
      <c r="J68">
        <v>159.9</v>
      </c>
      <c r="K68">
        <v>47.83</v>
      </c>
      <c r="L68">
        <v>14</v>
      </c>
      <c r="M68">
        <v>23</v>
      </c>
      <c r="N68">
        <v>28.07</v>
      </c>
      <c r="O68">
        <v>19955.16</v>
      </c>
      <c r="P68">
        <v>467.92</v>
      </c>
      <c r="Q68">
        <v>1189.06</v>
      </c>
      <c r="R68">
        <v>202.44</v>
      </c>
      <c r="S68">
        <v>152.24</v>
      </c>
      <c r="T68">
        <v>19024.84</v>
      </c>
      <c r="U68">
        <v>0.75</v>
      </c>
      <c r="V68">
        <v>0.86</v>
      </c>
      <c r="W68">
        <v>19.02</v>
      </c>
      <c r="X68">
        <v>1.1100000000000001</v>
      </c>
      <c r="Y68">
        <v>2</v>
      </c>
      <c r="Z68">
        <v>10</v>
      </c>
    </row>
    <row r="69" spans="1:26" x14ac:dyDescent="0.25">
      <c r="A69">
        <v>14</v>
      </c>
      <c r="B69">
        <v>70</v>
      </c>
      <c r="C69" t="s">
        <v>34</v>
      </c>
      <c r="D69">
        <v>2.0345</v>
      </c>
      <c r="E69">
        <v>49.15</v>
      </c>
      <c r="F69">
        <v>46.26</v>
      </c>
      <c r="G69">
        <v>120.68</v>
      </c>
      <c r="H69">
        <v>1.65</v>
      </c>
      <c r="I69">
        <v>23</v>
      </c>
      <c r="J69">
        <v>161.32</v>
      </c>
      <c r="K69">
        <v>47.83</v>
      </c>
      <c r="L69">
        <v>15</v>
      </c>
      <c r="M69">
        <v>21</v>
      </c>
      <c r="N69">
        <v>28.5</v>
      </c>
      <c r="O69">
        <v>20130.71</v>
      </c>
      <c r="P69">
        <v>461.07</v>
      </c>
      <c r="Q69">
        <v>1189.06</v>
      </c>
      <c r="R69">
        <v>199.35</v>
      </c>
      <c r="S69">
        <v>152.24</v>
      </c>
      <c r="T69">
        <v>17488.04</v>
      </c>
      <c r="U69">
        <v>0.76</v>
      </c>
      <c r="V69">
        <v>0.86</v>
      </c>
      <c r="W69">
        <v>19.010000000000002</v>
      </c>
      <c r="X69">
        <v>1.01</v>
      </c>
      <c r="Y69">
        <v>2</v>
      </c>
      <c r="Z69">
        <v>10</v>
      </c>
    </row>
    <row r="70" spans="1:26" x14ac:dyDescent="0.25">
      <c r="A70">
        <v>15</v>
      </c>
      <c r="B70">
        <v>70</v>
      </c>
      <c r="C70" t="s">
        <v>34</v>
      </c>
      <c r="D70">
        <v>2.0379999999999998</v>
      </c>
      <c r="E70">
        <v>49.07</v>
      </c>
      <c r="F70">
        <v>46.2</v>
      </c>
      <c r="G70">
        <v>126.01</v>
      </c>
      <c r="H70">
        <v>1.74</v>
      </c>
      <c r="I70">
        <v>22</v>
      </c>
      <c r="J70">
        <v>162.75</v>
      </c>
      <c r="K70">
        <v>47.83</v>
      </c>
      <c r="L70">
        <v>16</v>
      </c>
      <c r="M70">
        <v>20</v>
      </c>
      <c r="N70">
        <v>28.92</v>
      </c>
      <c r="O70">
        <v>20306.849999999999</v>
      </c>
      <c r="P70">
        <v>455.8</v>
      </c>
      <c r="Q70">
        <v>1189.02</v>
      </c>
      <c r="R70">
        <v>197.49</v>
      </c>
      <c r="S70">
        <v>152.24</v>
      </c>
      <c r="T70">
        <v>16562.77</v>
      </c>
      <c r="U70">
        <v>0.77</v>
      </c>
      <c r="V70">
        <v>0.86</v>
      </c>
      <c r="W70">
        <v>19.010000000000002</v>
      </c>
      <c r="X70">
        <v>0.95</v>
      </c>
      <c r="Y70">
        <v>2</v>
      </c>
      <c r="Z70">
        <v>10</v>
      </c>
    </row>
    <row r="71" spans="1:26" x14ac:dyDescent="0.25">
      <c r="A71">
        <v>16</v>
      </c>
      <c r="B71">
        <v>70</v>
      </c>
      <c r="C71" t="s">
        <v>34</v>
      </c>
      <c r="D71">
        <v>2.0438000000000001</v>
      </c>
      <c r="E71">
        <v>48.93</v>
      </c>
      <c r="F71">
        <v>46.12</v>
      </c>
      <c r="G71">
        <v>138.36000000000001</v>
      </c>
      <c r="H71">
        <v>1.83</v>
      </c>
      <c r="I71">
        <v>20</v>
      </c>
      <c r="J71">
        <v>164.19</v>
      </c>
      <c r="K71">
        <v>47.83</v>
      </c>
      <c r="L71">
        <v>17</v>
      </c>
      <c r="M71">
        <v>17</v>
      </c>
      <c r="N71">
        <v>29.36</v>
      </c>
      <c r="O71">
        <v>20483.57</v>
      </c>
      <c r="P71">
        <v>447.86</v>
      </c>
      <c r="Q71">
        <v>1188.94</v>
      </c>
      <c r="R71">
        <v>194.44</v>
      </c>
      <c r="S71">
        <v>152.24</v>
      </c>
      <c r="T71">
        <v>15046.67</v>
      </c>
      <c r="U71">
        <v>0.78</v>
      </c>
      <c r="V71">
        <v>0.86</v>
      </c>
      <c r="W71">
        <v>19.010000000000002</v>
      </c>
      <c r="X71">
        <v>0.87</v>
      </c>
      <c r="Y71">
        <v>2</v>
      </c>
      <c r="Z71">
        <v>10</v>
      </c>
    </row>
    <row r="72" spans="1:26" x14ac:dyDescent="0.25">
      <c r="A72">
        <v>17</v>
      </c>
      <c r="B72">
        <v>70</v>
      </c>
      <c r="C72" t="s">
        <v>34</v>
      </c>
      <c r="D72">
        <v>2.0472000000000001</v>
      </c>
      <c r="E72">
        <v>48.85</v>
      </c>
      <c r="F72">
        <v>46.07</v>
      </c>
      <c r="G72">
        <v>145.47999999999999</v>
      </c>
      <c r="H72">
        <v>1.93</v>
      </c>
      <c r="I72">
        <v>19</v>
      </c>
      <c r="J72">
        <v>165.62</v>
      </c>
      <c r="K72">
        <v>47.83</v>
      </c>
      <c r="L72">
        <v>18</v>
      </c>
      <c r="M72">
        <v>12</v>
      </c>
      <c r="N72">
        <v>29.8</v>
      </c>
      <c r="O72">
        <v>20660.89</v>
      </c>
      <c r="P72">
        <v>442.78</v>
      </c>
      <c r="Q72">
        <v>1189.0899999999999</v>
      </c>
      <c r="R72">
        <v>192.52</v>
      </c>
      <c r="S72">
        <v>152.24</v>
      </c>
      <c r="T72">
        <v>14092.87</v>
      </c>
      <c r="U72">
        <v>0.79</v>
      </c>
      <c r="V72">
        <v>0.86</v>
      </c>
      <c r="W72">
        <v>19.010000000000002</v>
      </c>
      <c r="X72">
        <v>0.82</v>
      </c>
      <c r="Y72">
        <v>2</v>
      </c>
      <c r="Z72">
        <v>10</v>
      </c>
    </row>
    <row r="73" spans="1:26" x14ac:dyDescent="0.25">
      <c r="A73">
        <v>18</v>
      </c>
      <c r="B73">
        <v>70</v>
      </c>
      <c r="C73" t="s">
        <v>34</v>
      </c>
      <c r="D73">
        <v>2.0459999999999998</v>
      </c>
      <c r="E73">
        <v>48.88</v>
      </c>
      <c r="F73">
        <v>46.1</v>
      </c>
      <c r="G73">
        <v>145.58000000000001</v>
      </c>
      <c r="H73">
        <v>2.02</v>
      </c>
      <c r="I73">
        <v>19</v>
      </c>
      <c r="J73">
        <v>167.07</v>
      </c>
      <c r="K73">
        <v>47.83</v>
      </c>
      <c r="L73">
        <v>19</v>
      </c>
      <c r="M73">
        <v>4</v>
      </c>
      <c r="N73">
        <v>30.24</v>
      </c>
      <c r="O73">
        <v>20838.810000000001</v>
      </c>
      <c r="P73">
        <v>441.14</v>
      </c>
      <c r="Q73">
        <v>1189.19</v>
      </c>
      <c r="R73">
        <v>193.07</v>
      </c>
      <c r="S73">
        <v>152.24</v>
      </c>
      <c r="T73">
        <v>14367.52</v>
      </c>
      <c r="U73">
        <v>0.79</v>
      </c>
      <c r="V73">
        <v>0.86</v>
      </c>
      <c r="W73">
        <v>19.03</v>
      </c>
      <c r="X73">
        <v>0.85</v>
      </c>
      <c r="Y73">
        <v>2</v>
      </c>
      <c r="Z73">
        <v>10</v>
      </c>
    </row>
    <row r="74" spans="1:26" x14ac:dyDescent="0.25">
      <c r="A74">
        <v>19</v>
      </c>
      <c r="B74">
        <v>70</v>
      </c>
      <c r="C74" t="s">
        <v>34</v>
      </c>
      <c r="D74">
        <v>2.0501999999999998</v>
      </c>
      <c r="E74">
        <v>48.78</v>
      </c>
      <c r="F74">
        <v>46.03</v>
      </c>
      <c r="G74">
        <v>153.43</v>
      </c>
      <c r="H74">
        <v>2.1</v>
      </c>
      <c r="I74">
        <v>18</v>
      </c>
      <c r="J74">
        <v>168.51</v>
      </c>
      <c r="K74">
        <v>47.83</v>
      </c>
      <c r="L74">
        <v>20</v>
      </c>
      <c r="M74">
        <v>0</v>
      </c>
      <c r="N74">
        <v>30.69</v>
      </c>
      <c r="O74">
        <v>21017.33</v>
      </c>
      <c r="P74">
        <v>442.51</v>
      </c>
      <c r="Q74">
        <v>1189.08</v>
      </c>
      <c r="R74">
        <v>190.84</v>
      </c>
      <c r="S74">
        <v>152.24</v>
      </c>
      <c r="T74">
        <v>13257.37</v>
      </c>
      <c r="U74">
        <v>0.8</v>
      </c>
      <c r="V74">
        <v>0.86</v>
      </c>
      <c r="W74">
        <v>19.02</v>
      </c>
      <c r="X74">
        <v>0.78</v>
      </c>
      <c r="Y74">
        <v>2</v>
      </c>
      <c r="Z74">
        <v>10</v>
      </c>
    </row>
    <row r="75" spans="1:26" x14ac:dyDescent="0.25">
      <c r="A75">
        <v>0</v>
      </c>
      <c r="B75">
        <v>90</v>
      </c>
      <c r="C75" t="s">
        <v>34</v>
      </c>
      <c r="D75">
        <v>0.81520000000000004</v>
      </c>
      <c r="E75">
        <v>122.67</v>
      </c>
      <c r="F75">
        <v>89.24</v>
      </c>
      <c r="G75">
        <v>6.14</v>
      </c>
      <c r="H75">
        <v>0.1</v>
      </c>
      <c r="I75">
        <v>872</v>
      </c>
      <c r="J75">
        <v>176.73</v>
      </c>
      <c r="K75">
        <v>52.44</v>
      </c>
      <c r="L75">
        <v>1</v>
      </c>
      <c r="M75">
        <v>870</v>
      </c>
      <c r="N75">
        <v>33.29</v>
      </c>
      <c r="O75">
        <v>22031.19</v>
      </c>
      <c r="P75">
        <v>1184.05</v>
      </c>
      <c r="Q75">
        <v>1195.3800000000001</v>
      </c>
      <c r="R75">
        <v>1658.74</v>
      </c>
      <c r="S75">
        <v>152.24</v>
      </c>
      <c r="T75">
        <v>742938.99</v>
      </c>
      <c r="U75">
        <v>0.09</v>
      </c>
      <c r="V75">
        <v>0.45</v>
      </c>
      <c r="W75">
        <v>20.41</v>
      </c>
      <c r="X75">
        <v>43.89</v>
      </c>
      <c r="Y75">
        <v>2</v>
      </c>
      <c r="Z75">
        <v>10</v>
      </c>
    </row>
    <row r="76" spans="1:26" x14ac:dyDescent="0.25">
      <c r="A76">
        <v>1</v>
      </c>
      <c r="B76">
        <v>90</v>
      </c>
      <c r="C76" t="s">
        <v>34</v>
      </c>
      <c r="D76">
        <v>1.4092</v>
      </c>
      <c r="E76">
        <v>70.959999999999994</v>
      </c>
      <c r="F76">
        <v>58.52</v>
      </c>
      <c r="G76">
        <v>12.45</v>
      </c>
      <c r="H76">
        <v>0.2</v>
      </c>
      <c r="I76">
        <v>282</v>
      </c>
      <c r="J76">
        <v>178.21</v>
      </c>
      <c r="K76">
        <v>52.44</v>
      </c>
      <c r="L76">
        <v>2</v>
      </c>
      <c r="M76">
        <v>280</v>
      </c>
      <c r="N76">
        <v>33.770000000000003</v>
      </c>
      <c r="O76">
        <v>22213.89</v>
      </c>
      <c r="P76">
        <v>775.82</v>
      </c>
      <c r="Q76">
        <v>1191.1600000000001</v>
      </c>
      <c r="R76">
        <v>614.33000000000004</v>
      </c>
      <c r="S76">
        <v>152.24</v>
      </c>
      <c r="T76">
        <v>223681.51</v>
      </c>
      <c r="U76">
        <v>0.25</v>
      </c>
      <c r="V76">
        <v>0.68</v>
      </c>
      <c r="W76">
        <v>19.420000000000002</v>
      </c>
      <c r="X76">
        <v>13.24</v>
      </c>
      <c r="Y76">
        <v>2</v>
      </c>
      <c r="Z76">
        <v>10</v>
      </c>
    </row>
    <row r="77" spans="1:26" x14ac:dyDescent="0.25">
      <c r="A77">
        <v>2</v>
      </c>
      <c r="B77">
        <v>90</v>
      </c>
      <c r="C77" t="s">
        <v>34</v>
      </c>
      <c r="D77">
        <v>1.6245000000000001</v>
      </c>
      <c r="E77">
        <v>61.56</v>
      </c>
      <c r="F77">
        <v>53.09</v>
      </c>
      <c r="G77">
        <v>18.739999999999998</v>
      </c>
      <c r="H77">
        <v>0.3</v>
      </c>
      <c r="I77">
        <v>170</v>
      </c>
      <c r="J77">
        <v>179.7</v>
      </c>
      <c r="K77">
        <v>52.44</v>
      </c>
      <c r="L77">
        <v>3</v>
      </c>
      <c r="M77">
        <v>168</v>
      </c>
      <c r="N77">
        <v>34.26</v>
      </c>
      <c r="O77">
        <v>22397.24</v>
      </c>
      <c r="P77">
        <v>700.92</v>
      </c>
      <c r="Q77">
        <v>1190.06</v>
      </c>
      <c r="R77">
        <v>429.85</v>
      </c>
      <c r="S77">
        <v>152.24</v>
      </c>
      <c r="T77">
        <v>132003.04</v>
      </c>
      <c r="U77">
        <v>0.35</v>
      </c>
      <c r="V77">
        <v>0.75</v>
      </c>
      <c r="W77">
        <v>19.25</v>
      </c>
      <c r="X77">
        <v>7.82</v>
      </c>
      <c r="Y77">
        <v>2</v>
      </c>
      <c r="Z77">
        <v>10</v>
      </c>
    </row>
    <row r="78" spans="1:26" x14ac:dyDescent="0.25">
      <c r="A78">
        <v>3</v>
      </c>
      <c r="B78">
        <v>90</v>
      </c>
      <c r="C78" t="s">
        <v>34</v>
      </c>
      <c r="D78">
        <v>1.7382</v>
      </c>
      <c r="E78">
        <v>57.53</v>
      </c>
      <c r="F78">
        <v>50.81</v>
      </c>
      <c r="G78">
        <v>25.19</v>
      </c>
      <c r="H78">
        <v>0.39</v>
      </c>
      <c r="I78">
        <v>121</v>
      </c>
      <c r="J78">
        <v>181.19</v>
      </c>
      <c r="K78">
        <v>52.44</v>
      </c>
      <c r="L78">
        <v>4</v>
      </c>
      <c r="M78">
        <v>119</v>
      </c>
      <c r="N78">
        <v>34.75</v>
      </c>
      <c r="O78">
        <v>22581.25</v>
      </c>
      <c r="P78">
        <v>667.23</v>
      </c>
      <c r="Q78">
        <v>1189.98</v>
      </c>
      <c r="R78">
        <v>352.23</v>
      </c>
      <c r="S78">
        <v>152.24</v>
      </c>
      <c r="T78">
        <v>93435.81</v>
      </c>
      <c r="U78">
        <v>0.43</v>
      </c>
      <c r="V78">
        <v>0.78</v>
      </c>
      <c r="W78">
        <v>19.190000000000001</v>
      </c>
      <c r="X78">
        <v>5.54</v>
      </c>
      <c r="Y78">
        <v>2</v>
      </c>
      <c r="Z78">
        <v>10</v>
      </c>
    </row>
    <row r="79" spans="1:26" x14ac:dyDescent="0.25">
      <c r="A79">
        <v>4</v>
      </c>
      <c r="B79">
        <v>90</v>
      </c>
      <c r="C79" t="s">
        <v>34</v>
      </c>
      <c r="D79">
        <v>1.804</v>
      </c>
      <c r="E79">
        <v>55.43</v>
      </c>
      <c r="F79">
        <v>49.63</v>
      </c>
      <c r="G79">
        <v>31.35</v>
      </c>
      <c r="H79">
        <v>0.49</v>
      </c>
      <c r="I79">
        <v>95</v>
      </c>
      <c r="J79">
        <v>182.69</v>
      </c>
      <c r="K79">
        <v>52.44</v>
      </c>
      <c r="L79">
        <v>5</v>
      </c>
      <c r="M79">
        <v>93</v>
      </c>
      <c r="N79">
        <v>35.25</v>
      </c>
      <c r="O79">
        <v>22766.06</v>
      </c>
      <c r="P79">
        <v>648.24</v>
      </c>
      <c r="Q79">
        <v>1189.56</v>
      </c>
      <c r="R79">
        <v>313.20999999999998</v>
      </c>
      <c r="S79">
        <v>152.24</v>
      </c>
      <c r="T79">
        <v>74055.789999999994</v>
      </c>
      <c r="U79">
        <v>0.49</v>
      </c>
      <c r="V79">
        <v>0.8</v>
      </c>
      <c r="W79">
        <v>19.13</v>
      </c>
      <c r="X79">
        <v>4.37</v>
      </c>
      <c r="Y79">
        <v>2</v>
      </c>
      <c r="Z79">
        <v>10</v>
      </c>
    </row>
    <row r="80" spans="1:26" x14ac:dyDescent="0.25">
      <c r="A80">
        <v>5</v>
      </c>
      <c r="B80">
        <v>90</v>
      </c>
      <c r="C80" t="s">
        <v>34</v>
      </c>
      <c r="D80">
        <v>1.8552</v>
      </c>
      <c r="E80">
        <v>53.9</v>
      </c>
      <c r="F80">
        <v>48.74</v>
      </c>
      <c r="G80">
        <v>37.979999999999997</v>
      </c>
      <c r="H80">
        <v>0.57999999999999996</v>
      </c>
      <c r="I80">
        <v>77</v>
      </c>
      <c r="J80">
        <v>184.19</v>
      </c>
      <c r="K80">
        <v>52.44</v>
      </c>
      <c r="L80">
        <v>6</v>
      </c>
      <c r="M80">
        <v>75</v>
      </c>
      <c r="N80">
        <v>35.75</v>
      </c>
      <c r="O80">
        <v>22951.43</v>
      </c>
      <c r="P80">
        <v>633.01</v>
      </c>
      <c r="Q80">
        <v>1189.5999999999999</v>
      </c>
      <c r="R80">
        <v>282.97000000000003</v>
      </c>
      <c r="S80">
        <v>152.24</v>
      </c>
      <c r="T80">
        <v>59029.4</v>
      </c>
      <c r="U80">
        <v>0.54</v>
      </c>
      <c r="V80">
        <v>0.82</v>
      </c>
      <c r="W80">
        <v>19.100000000000001</v>
      </c>
      <c r="X80">
        <v>3.48</v>
      </c>
      <c r="Y80">
        <v>2</v>
      </c>
      <c r="Z80">
        <v>10</v>
      </c>
    </row>
    <row r="81" spans="1:26" x14ac:dyDescent="0.25">
      <c r="A81">
        <v>6</v>
      </c>
      <c r="B81">
        <v>90</v>
      </c>
      <c r="C81" t="s">
        <v>34</v>
      </c>
      <c r="D81">
        <v>1.8893</v>
      </c>
      <c r="E81">
        <v>52.93</v>
      </c>
      <c r="F81">
        <v>48.2</v>
      </c>
      <c r="G81">
        <v>44.49</v>
      </c>
      <c r="H81">
        <v>0.67</v>
      </c>
      <c r="I81">
        <v>65</v>
      </c>
      <c r="J81">
        <v>185.7</v>
      </c>
      <c r="K81">
        <v>52.44</v>
      </c>
      <c r="L81">
        <v>7</v>
      </c>
      <c r="M81">
        <v>63</v>
      </c>
      <c r="N81">
        <v>36.26</v>
      </c>
      <c r="O81">
        <v>23137.49</v>
      </c>
      <c r="P81">
        <v>622.29</v>
      </c>
      <c r="Q81">
        <v>1189.46</v>
      </c>
      <c r="R81">
        <v>264.43</v>
      </c>
      <c r="S81">
        <v>152.24</v>
      </c>
      <c r="T81">
        <v>49816.59</v>
      </c>
      <c r="U81">
        <v>0.57999999999999996</v>
      </c>
      <c r="V81">
        <v>0.83</v>
      </c>
      <c r="W81">
        <v>19.09</v>
      </c>
      <c r="X81">
        <v>2.94</v>
      </c>
      <c r="Y81">
        <v>2</v>
      </c>
      <c r="Z81">
        <v>10</v>
      </c>
    </row>
    <row r="82" spans="1:26" x14ac:dyDescent="0.25">
      <c r="A82">
        <v>7</v>
      </c>
      <c r="B82">
        <v>90</v>
      </c>
      <c r="C82" t="s">
        <v>34</v>
      </c>
      <c r="D82">
        <v>1.9157</v>
      </c>
      <c r="E82">
        <v>52.2</v>
      </c>
      <c r="F82">
        <v>47.79</v>
      </c>
      <c r="G82">
        <v>51.2</v>
      </c>
      <c r="H82">
        <v>0.76</v>
      </c>
      <c r="I82">
        <v>56</v>
      </c>
      <c r="J82">
        <v>187.22</v>
      </c>
      <c r="K82">
        <v>52.44</v>
      </c>
      <c r="L82">
        <v>8</v>
      </c>
      <c r="M82">
        <v>54</v>
      </c>
      <c r="N82">
        <v>36.78</v>
      </c>
      <c r="O82">
        <v>23324.240000000002</v>
      </c>
      <c r="P82">
        <v>612.89</v>
      </c>
      <c r="Q82">
        <v>1189.3800000000001</v>
      </c>
      <c r="R82">
        <v>250.83</v>
      </c>
      <c r="S82">
        <v>152.24</v>
      </c>
      <c r="T82">
        <v>43064.53</v>
      </c>
      <c r="U82">
        <v>0.61</v>
      </c>
      <c r="V82">
        <v>0.83</v>
      </c>
      <c r="W82">
        <v>19.07</v>
      </c>
      <c r="X82">
        <v>2.5299999999999998</v>
      </c>
      <c r="Y82">
        <v>2</v>
      </c>
      <c r="Z82">
        <v>10</v>
      </c>
    </row>
    <row r="83" spans="1:26" x14ac:dyDescent="0.25">
      <c r="A83">
        <v>8</v>
      </c>
      <c r="B83">
        <v>90</v>
      </c>
      <c r="C83" t="s">
        <v>34</v>
      </c>
      <c r="D83">
        <v>1.9326000000000001</v>
      </c>
      <c r="E83">
        <v>51.74</v>
      </c>
      <c r="F83">
        <v>47.55</v>
      </c>
      <c r="G83">
        <v>57.05</v>
      </c>
      <c r="H83">
        <v>0.85</v>
      </c>
      <c r="I83">
        <v>50</v>
      </c>
      <c r="J83">
        <v>188.74</v>
      </c>
      <c r="K83">
        <v>52.44</v>
      </c>
      <c r="L83">
        <v>9</v>
      </c>
      <c r="M83">
        <v>48</v>
      </c>
      <c r="N83">
        <v>37.299999999999997</v>
      </c>
      <c r="O83">
        <v>23511.69</v>
      </c>
      <c r="P83">
        <v>606.4</v>
      </c>
      <c r="Q83">
        <v>1189.21</v>
      </c>
      <c r="R83">
        <v>242.3</v>
      </c>
      <c r="S83">
        <v>152.24</v>
      </c>
      <c r="T83">
        <v>38828.76</v>
      </c>
      <c r="U83">
        <v>0.63</v>
      </c>
      <c r="V83">
        <v>0.84</v>
      </c>
      <c r="W83">
        <v>19.07</v>
      </c>
      <c r="X83">
        <v>2.29</v>
      </c>
      <c r="Y83">
        <v>2</v>
      </c>
      <c r="Z83">
        <v>10</v>
      </c>
    </row>
    <row r="84" spans="1:26" x14ac:dyDescent="0.25">
      <c r="A84">
        <v>9</v>
      </c>
      <c r="B84">
        <v>90</v>
      </c>
      <c r="C84" t="s">
        <v>34</v>
      </c>
      <c r="D84">
        <v>1.9523999999999999</v>
      </c>
      <c r="E84">
        <v>51.22</v>
      </c>
      <c r="F84">
        <v>47.23</v>
      </c>
      <c r="G84">
        <v>64.41</v>
      </c>
      <c r="H84">
        <v>0.93</v>
      </c>
      <c r="I84">
        <v>44</v>
      </c>
      <c r="J84">
        <v>190.26</v>
      </c>
      <c r="K84">
        <v>52.44</v>
      </c>
      <c r="L84">
        <v>10</v>
      </c>
      <c r="M84">
        <v>42</v>
      </c>
      <c r="N84">
        <v>37.82</v>
      </c>
      <c r="O84">
        <v>23699.85</v>
      </c>
      <c r="P84">
        <v>598.87</v>
      </c>
      <c r="Q84">
        <v>1189.3499999999999</v>
      </c>
      <c r="R84">
        <v>232.06</v>
      </c>
      <c r="S84">
        <v>152.24</v>
      </c>
      <c r="T84">
        <v>33740.18</v>
      </c>
      <c r="U84">
        <v>0.66</v>
      </c>
      <c r="V84">
        <v>0.84</v>
      </c>
      <c r="W84">
        <v>19.05</v>
      </c>
      <c r="X84">
        <v>1.98</v>
      </c>
      <c r="Y84">
        <v>2</v>
      </c>
      <c r="Z84">
        <v>10</v>
      </c>
    </row>
    <row r="85" spans="1:26" x14ac:dyDescent="0.25">
      <c r="A85">
        <v>10</v>
      </c>
      <c r="B85">
        <v>90</v>
      </c>
      <c r="C85" t="s">
        <v>34</v>
      </c>
      <c r="D85">
        <v>1.9648000000000001</v>
      </c>
      <c r="E85">
        <v>50.9</v>
      </c>
      <c r="F85">
        <v>47.05</v>
      </c>
      <c r="G85">
        <v>70.58</v>
      </c>
      <c r="H85">
        <v>1.02</v>
      </c>
      <c r="I85">
        <v>40</v>
      </c>
      <c r="J85">
        <v>191.79</v>
      </c>
      <c r="K85">
        <v>52.44</v>
      </c>
      <c r="L85">
        <v>11</v>
      </c>
      <c r="M85">
        <v>38</v>
      </c>
      <c r="N85">
        <v>38.35</v>
      </c>
      <c r="O85">
        <v>23888.73</v>
      </c>
      <c r="P85">
        <v>592.72</v>
      </c>
      <c r="Q85">
        <v>1189.04</v>
      </c>
      <c r="R85">
        <v>225.82</v>
      </c>
      <c r="S85">
        <v>152.24</v>
      </c>
      <c r="T85">
        <v>30639.37</v>
      </c>
      <c r="U85">
        <v>0.67</v>
      </c>
      <c r="V85">
        <v>0.85</v>
      </c>
      <c r="W85">
        <v>19.05</v>
      </c>
      <c r="X85">
        <v>1.8</v>
      </c>
      <c r="Y85">
        <v>2</v>
      </c>
      <c r="Z85">
        <v>10</v>
      </c>
    </row>
    <row r="86" spans="1:26" x14ac:dyDescent="0.25">
      <c r="A86">
        <v>11</v>
      </c>
      <c r="B86">
        <v>90</v>
      </c>
      <c r="C86" t="s">
        <v>34</v>
      </c>
      <c r="D86">
        <v>1.9772000000000001</v>
      </c>
      <c r="E86">
        <v>50.58</v>
      </c>
      <c r="F86">
        <v>46.88</v>
      </c>
      <c r="G86">
        <v>78.13</v>
      </c>
      <c r="H86">
        <v>1.1000000000000001</v>
      </c>
      <c r="I86">
        <v>36</v>
      </c>
      <c r="J86">
        <v>193.33</v>
      </c>
      <c r="K86">
        <v>52.44</v>
      </c>
      <c r="L86">
        <v>12</v>
      </c>
      <c r="M86">
        <v>34</v>
      </c>
      <c r="N86">
        <v>38.89</v>
      </c>
      <c r="O86">
        <v>24078.33</v>
      </c>
      <c r="P86">
        <v>586.34</v>
      </c>
      <c r="Q86">
        <v>1189.06</v>
      </c>
      <c r="R86">
        <v>219.87</v>
      </c>
      <c r="S86">
        <v>152.24</v>
      </c>
      <c r="T86">
        <v>27682.52</v>
      </c>
      <c r="U86">
        <v>0.69</v>
      </c>
      <c r="V86">
        <v>0.85</v>
      </c>
      <c r="W86">
        <v>19.04</v>
      </c>
      <c r="X86">
        <v>1.62</v>
      </c>
      <c r="Y86">
        <v>2</v>
      </c>
      <c r="Z86">
        <v>10</v>
      </c>
    </row>
    <row r="87" spans="1:26" x14ac:dyDescent="0.25">
      <c r="A87">
        <v>12</v>
      </c>
      <c r="B87">
        <v>90</v>
      </c>
      <c r="C87" t="s">
        <v>34</v>
      </c>
      <c r="D87">
        <v>1.9874000000000001</v>
      </c>
      <c r="E87">
        <v>50.32</v>
      </c>
      <c r="F87">
        <v>46.72</v>
      </c>
      <c r="G87">
        <v>84.95</v>
      </c>
      <c r="H87">
        <v>1.18</v>
      </c>
      <c r="I87">
        <v>33</v>
      </c>
      <c r="J87">
        <v>194.88</v>
      </c>
      <c r="K87">
        <v>52.44</v>
      </c>
      <c r="L87">
        <v>13</v>
      </c>
      <c r="M87">
        <v>31</v>
      </c>
      <c r="N87">
        <v>39.43</v>
      </c>
      <c r="O87">
        <v>24268.67</v>
      </c>
      <c r="P87">
        <v>580.58000000000004</v>
      </c>
      <c r="Q87">
        <v>1189.24</v>
      </c>
      <c r="R87">
        <v>214.81</v>
      </c>
      <c r="S87">
        <v>152.24</v>
      </c>
      <c r="T87">
        <v>25170.02</v>
      </c>
      <c r="U87">
        <v>0.71</v>
      </c>
      <c r="V87">
        <v>0.85</v>
      </c>
      <c r="W87">
        <v>19.03</v>
      </c>
      <c r="X87">
        <v>1.47</v>
      </c>
      <c r="Y87">
        <v>2</v>
      </c>
      <c r="Z87">
        <v>10</v>
      </c>
    </row>
    <row r="88" spans="1:26" x14ac:dyDescent="0.25">
      <c r="A88">
        <v>13</v>
      </c>
      <c r="B88">
        <v>90</v>
      </c>
      <c r="C88" t="s">
        <v>34</v>
      </c>
      <c r="D88">
        <v>1.9932000000000001</v>
      </c>
      <c r="E88">
        <v>50.17</v>
      </c>
      <c r="F88">
        <v>46.65</v>
      </c>
      <c r="G88">
        <v>90.28</v>
      </c>
      <c r="H88">
        <v>1.27</v>
      </c>
      <c r="I88">
        <v>31</v>
      </c>
      <c r="J88">
        <v>196.42</v>
      </c>
      <c r="K88">
        <v>52.44</v>
      </c>
      <c r="L88">
        <v>14</v>
      </c>
      <c r="M88">
        <v>29</v>
      </c>
      <c r="N88">
        <v>39.979999999999997</v>
      </c>
      <c r="O88">
        <v>24459.75</v>
      </c>
      <c r="P88">
        <v>576.89</v>
      </c>
      <c r="Q88">
        <v>1189.1199999999999</v>
      </c>
      <c r="R88">
        <v>212.26</v>
      </c>
      <c r="S88">
        <v>152.24</v>
      </c>
      <c r="T88">
        <v>23903.07</v>
      </c>
      <c r="U88">
        <v>0.72</v>
      </c>
      <c r="V88">
        <v>0.85</v>
      </c>
      <c r="W88">
        <v>19.03</v>
      </c>
      <c r="X88">
        <v>1.39</v>
      </c>
      <c r="Y88">
        <v>2</v>
      </c>
      <c r="Z88">
        <v>10</v>
      </c>
    </row>
    <row r="89" spans="1:26" x14ac:dyDescent="0.25">
      <c r="A89">
        <v>14</v>
      </c>
      <c r="B89">
        <v>90</v>
      </c>
      <c r="C89" t="s">
        <v>34</v>
      </c>
      <c r="D89">
        <v>2.0004</v>
      </c>
      <c r="E89">
        <v>49.99</v>
      </c>
      <c r="F89">
        <v>46.54</v>
      </c>
      <c r="G89">
        <v>96.29</v>
      </c>
      <c r="H89">
        <v>1.35</v>
      </c>
      <c r="I89">
        <v>29</v>
      </c>
      <c r="J89">
        <v>197.98</v>
      </c>
      <c r="K89">
        <v>52.44</v>
      </c>
      <c r="L89">
        <v>15</v>
      </c>
      <c r="M89">
        <v>27</v>
      </c>
      <c r="N89">
        <v>40.54</v>
      </c>
      <c r="O89">
        <v>24651.58</v>
      </c>
      <c r="P89">
        <v>571.77</v>
      </c>
      <c r="Q89">
        <v>1188.93</v>
      </c>
      <c r="R89">
        <v>208.73</v>
      </c>
      <c r="S89">
        <v>152.24</v>
      </c>
      <c r="T89">
        <v>22148.59</v>
      </c>
      <c r="U89">
        <v>0.73</v>
      </c>
      <c r="V89">
        <v>0.85</v>
      </c>
      <c r="W89">
        <v>19.02</v>
      </c>
      <c r="X89">
        <v>1.29</v>
      </c>
      <c r="Y89">
        <v>2</v>
      </c>
      <c r="Z89">
        <v>10</v>
      </c>
    </row>
    <row r="90" spans="1:26" x14ac:dyDescent="0.25">
      <c r="A90">
        <v>15</v>
      </c>
      <c r="B90">
        <v>90</v>
      </c>
      <c r="C90" t="s">
        <v>34</v>
      </c>
      <c r="D90">
        <v>2.0063</v>
      </c>
      <c r="E90">
        <v>49.84</v>
      </c>
      <c r="F90">
        <v>46.46</v>
      </c>
      <c r="G90">
        <v>103.25</v>
      </c>
      <c r="H90">
        <v>1.42</v>
      </c>
      <c r="I90">
        <v>27</v>
      </c>
      <c r="J90">
        <v>199.54</v>
      </c>
      <c r="K90">
        <v>52.44</v>
      </c>
      <c r="L90">
        <v>16</v>
      </c>
      <c r="M90">
        <v>25</v>
      </c>
      <c r="N90">
        <v>41.1</v>
      </c>
      <c r="O90">
        <v>24844.17</v>
      </c>
      <c r="P90">
        <v>567.15</v>
      </c>
      <c r="Q90">
        <v>1189.1099999999999</v>
      </c>
      <c r="R90">
        <v>206.11</v>
      </c>
      <c r="S90">
        <v>152.24</v>
      </c>
      <c r="T90">
        <v>20846.93</v>
      </c>
      <c r="U90">
        <v>0.74</v>
      </c>
      <c r="V90">
        <v>0.86</v>
      </c>
      <c r="W90">
        <v>19.02</v>
      </c>
      <c r="X90">
        <v>1.21</v>
      </c>
      <c r="Y90">
        <v>2</v>
      </c>
      <c r="Z90">
        <v>10</v>
      </c>
    </row>
    <row r="91" spans="1:26" x14ac:dyDescent="0.25">
      <c r="A91">
        <v>16</v>
      </c>
      <c r="B91">
        <v>90</v>
      </c>
      <c r="C91" t="s">
        <v>34</v>
      </c>
      <c r="D91">
        <v>2.0139</v>
      </c>
      <c r="E91">
        <v>49.66</v>
      </c>
      <c r="F91">
        <v>46.35</v>
      </c>
      <c r="G91">
        <v>111.23</v>
      </c>
      <c r="H91">
        <v>1.5</v>
      </c>
      <c r="I91">
        <v>25</v>
      </c>
      <c r="J91">
        <v>201.11</v>
      </c>
      <c r="K91">
        <v>52.44</v>
      </c>
      <c r="L91">
        <v>17</v>
      </c>
      <c r="M91">
        <v>23</v>
      </c>
      <c r="N91">
        <v>41.67</v>
      </c>
      <c r="O91">
        <v>25037.53</v>
      </c>
      <c r="P91">
        <v>560.86</v>
      </c>
      <c r="Q91">
        <v>1188.98</v>
      </c>
      <c r="R91">
        <v>202.11</v>
      </c>
      <c r="S91">
        <v>152.24</v>
      </c>
      <c r="T91">
        <v>18858.849999999999</v>
      </c>
      <c r="U91">
        <v>0.75</v>
      </c>
      <c r="V91">
        <v>0.86</v>
      </c>
      <c r="W91">
        <v>19.02</v>
      </c>
      <c r="X91">
        <v>1.1000000000000001</v>
      </c>
      <c r="Y91">
        <v>2</v>
      </c>
      <c r="Z91">
        <v>10</v>
      </c>
    </row>
    <row r="92" spans="1:26" x14ac:dyDescent="0.25">
      <c r="A92">
        <v>17</v>
      </c>
      <c r="B92">
        <v>90</v>
      </c>
      <c r="C92" t="s">
        <v>34</v>
      </c>
      <c r="D92">
        <v>2.0165999999999999</v>
      </c>
      <c r="E92">
        <v>49.59</v>
      </c>
      <c r="F92">
        <v>46.31</v>
      </c>
      <c r="G92">
        <v>115.78</v>
      </c>
      <c r="H92">
        <v>1.58</v>
      </c>
      <c r="I92">
        <v>24</v>
      </c>
      <c r="J92">
        <v>202.68</v>
      </c>
      <c r="K92">
        <v>52.44</v>
      </c>
      <c r="L92">
        <v>18</v>
      </c>
      <c r="M92">
        <v>22</v>
      </c>
      <c r="N92">
        <v>42.24</v>
      </c>
      <c r="O92">
        <v>25231.66</v>
      </c>
      <c r="P92">
        <v>556.29999999999995</v>
      </c>
      <c r="Q92">
        <v>1189.07</v>
      </c>
      <c r="R92">
        <v>201.03</v>
      </c>
      <c r="S92">
        <v>152.24</v>
      </c>
      <c r="T92">
        <v>18322.72</v>
      </c>
      <c r="U92">
        <v>0.76</v>
      </c>
      <c r="V92">
        <v>0.86</v>
      </c>
      <c r="W92">
        <v>19.010000000000002</v>
      </c>
      <c r="X92">
        <v>1.06</v>
      </c>
      <c r="Y92">
        <v>2</v>
      </c>
      <c r="Z92">
        <v>10</v>
      </c>
    </row>
    <row r="93" spans="1:26" x14ac:dyDescent="0.25">
      <c r="A93">
        <v>18</v>
      </c>
      <c r="B93">
        <v>90</v>
      </c>
      <c r="C93" t="s">
        <v>34</v>
      </c>
      <c r="D93">
        <v>2.0246</v>
      </c>
      <c r="E93">
        <v>49.39</v>
      </c>
      <c r="F93">
        <v>46.19</v>
      </c>
      <c r="G93">
        <v>125.97</v>
      </c>
      <c r="H93">
        <v>1.65</v>
      </c>
      <c r="I93">
        <v>22</v>
      </c>
      <c r="J93">
        <v>204.26</v>
      </c>
      <c r="K93">
        <v>52.44</v>
      </c>
      <c r="L93">
        <v>19</v>
      </c>
      <c r="M93">
        <v>20</v>
      </c>
      <c r="N93">
        <v>42.82</v>
      </c>
      <c r="O93">
        <v>25426.720000000001</v>
      </c>
      <c r="P93">
        <v>551.62</v>
      </c>
      <c r="Q93">
        <v>1188.9100000000001</v>
      </c>
      <c r="R93">
        <v>196.94</v>
      </c>
      <c r="S93">
        <v>152.24</v>
      </c>
      <c r="T93">
        <v>16289.99</v>
      </c>
      <c r="U93">
        <v>0.77</v>
      </c>
      <c r="V93">
        <v>0.86</v>
      </c>
      <c r="W93">
        <v>19.010000000000002</v>
      </c>
      <c r="X93">
        <v>0.94</v>
      </c>
      <c r="Y93">
        <v>2</v>
      </c>
      <c r="Z93">
        <v>10</v>
      </c>
    </row>
    <row r="94" spans="1:26" x14ac:dyDescent="0.25">
      <c r="A94">
        <v>19</v>
      </c>
      <c r="B94">
        <v>90</v>
      </c>
      <c r="C94" t="s">
        <v>34</v>
      </c>
      <c r="D94">
        <v>2.0266000000000002</v>
      </c>
      <c r="E94">
        <v>49.34</v>
      </c>
      <c r="F94">
        <v>46.18</v>
      </c>
      <c r="G94">
        <v>131.93</v>
      </c>
      <c r="H94">
        <v>1.73</v>
      </c>
      <c r="I94">
        <v>21</v>
      </c>
      <c r="J94">
        <v>205.85</v>
      </c>
      <c r="K94">
        <v>52.44</v>
      </c>
      <c r="L94">
        <v>20</v>
      </c>
      <c r="M94">
        <v>19</v>
      </c>
      <c r="N94">
        <v>43.41</v>
      </c>
      <c r="O94">
        <v>25622.45</v>
      </c>
      <c r="P94">
        <v>546.87</v>
      </c>
      <c r="Q94">
        <v>1188.98</v>
      </c>
      <c r="R94">
        <v>196.49</v>
      </c>
      <c r="S94">
        <v>152.24</v>
      </c>
      <c r="T94">
        <v>16066.87</v>
      </c>
      <c r="U94">
        <v>0.77</v>
      </c>
      <c r="V94">
        <v>0.86</v>
      </c>
      <c r="W94">
        <v>19.010000000000002</v>
      </c>
      <c r="X94">
        <v>0.92</v>
      </c>
      <c r="Y94">
        <v>2</v>
      </c>
      <c r="Z94">
        <v>10</v>
      </c>
    </row>
    <row r="95" spans="1:26" x14ac:dyDescent="0.25">
      <c r="A95">
        <v>20</v>
      </c>
      <c r="B95">
        <v>90</v>
      </c>
      <c r="C95" t="s">
        <v>34</v>
      </c>
      <c r="D95">
        <v>2.0312000000000001</v>
      </c>
      <c r="E95">
        <v>49.23</v>
      </c>
      <c r="F95">
        <v>46.1</v>
      </c>
      <c r="G95">
        <v>138.30000000000001</v>
      </c>
      <c r="H95">
        <v>1.8</v>
      </c>
      <c r="I95">
        <v>20</v>
      </c>
      <c r="J95">
        <v>207.45</v>
      </c>
      <c r="K95">
        <v>52.44</v>
      </c>
      <c r="L95">
        <v>21</v>
      </c>
      <c r="M95">
        <v>18</v>
      </c>
      <c r="N95">
        <v>44</v>
      </c>
      <c r="O95">
        <v>25818.99</v>
      </c>
      <c r="P95">
        <v>543.41</v>
      </c>
      <c r="Q95">
        <v>1189.01</v>
      </c>
      <c r="R95">
        <v>193.98</v>
      </c>
      <c r="S95">
        <v>152.24</v>
      </c>
      <c r="T95">
        <v>14819.87</v>
      </c>
      <c r="U95">
        <v>0.78</v>
      </c>
      <c r="V95">
        <v>0.86</v>
      </c>
      <c r="W95">
        <v>19</v>
      </c>
      <c r="X95">
        <v>0.85</v>
      </c>
      <c r="Y95">
        <v>2</v>
      </c>
      <c r="Z95">
        <v>10</v>
      </c>
    </row>
    <row r="96" spans="1:26" x14ac:dyDescent="0.25">
      <c r="A96">
        <v>21</v>
      </c>
      <c r="B96">
        <v>90</v>
      </c>
      <c r="C96" t="s">
        <v>34</v>
      </c>
      <c r="D96">
        <v>2.0343</v>
      </c>
      <c r="E96">
        <v>49.16</v>
      </c>
      <c r="F96">
        <v>46.06</v>
      </c>
      <c r="G96">
        <v>145.44999999999999</v>
      </c>
      <c r="H96">
        <v>1.87</v>
      </c>
      <c r="I96">
        <v>19</v>
      </c>
      <c r="J96">
        <v>209.05</v>
      </c>
      <c r="K96">
        <v>52.44</v>
      </c>
      <c r="L96">
        <v>22</v>
      </c>
      <c r="M96">
        <v>17</v>
      </c>
      <c r="N96">
        <v>44.6</v>
      </c>
      <c r="O96">
        <v>26016.35</v>
      </c>
      <c r="P96">
        <v>538.51</v>
      </c>
      <c r="Q96">
        <v>1188.97</v>
      </c>
      <c r="R96">
        <v>192.67</v>
      </c>
      <c r="S96">
        <v>152.24</v>
      </c>
      <c r="T96">
        <v>14169.92</v>
      </c>
      <c r="U96">
        <v>0.79</v>
      </c>
      <c r="V96">
        <v>0.86</v>
      </c>
      <c r="W96">
        <v>19</v>
      </c>
      <c r="X96">
        <v>0.81</v>
      </c>
      <c r="Y96">
        <v>2</v>
      </c>
      <c r="Z96">
        <v>10</v>
      </c>
    </row>
    <row r="97" spans="1:26" x14ac:dyDescent="0.25">
      <c r="A97">
        <v>22</v>
      </c>
      <c r="B97">
        <v>90</v>
      </c>
      <c r="C97" t="s">
        <v>34</v>
      </c>
      <c r="D97">
        <v>2.0373999999999999</v>
      </c>
      <c r="E97">
        <v>49.08</v>
      </c>
      <c r="F97">
        <v>46.02</v>
      </c>
      <c r="G97">
        <v>153.41</v>
      </c>
      <c r="H97">
        <v>1.94</v>
      </c>
      <c r="I97">
        <v>18</v>
      </c>
      <c r="J97">
        <v>210.65</v>
      </c>
      <c r="K97">
        <v>52.44</v>
      </c>
      <c r="L97">
        <v>23</v>
      </c>
      <c r="M97">
        <v>16</v>
      </c>
      <c r="N97">
        <v>45.21</v>
      </c>
      <c r="O97">
        <v>26214.54</v>
      </c>
      <c r="P97">
        <v>533.37</v>
      </c>
      <c r="Q97">
        <v>1188.93</v>
      </c>
      <c r="R97">
        <v>191.36</v>
      </c>
      <c r="S97">
        <v>152.24</v>
      </c>
      <c r="T97">
        <v>13517.48</v>
      </c>
      <c r="U97">
        <v>0.8</v>
      </c>
      <c r="V97">
        <v>0.86</v>
      </c>
      <c r="W97">
        <v>19</v>
      </c>
      <c r="X97">
        <v>0.77</v>
      </c>
      <c r="Y97">
        <v>2</v>
      </c>
      <c r="Z97">
        <v>10</v>
      </c>
    </row>
    <row r="98" spans="1:26" x14ac:dyDescent="0.25">
      <c r="A98">
        <v>23</v>
      </c>
      <c r="B98">
        <v>90</v>
      </c>
      <c r="C98" t="s">
        <v>34</v>
      </c>
      <c r="D98">
        <v>2.0407999999999999</v>
      </c>
      <c r="E98">
        <v>49</v>
      </c>
      <c r="F98">
        <v>45.98</v>
      </c>
      <c r="G98">
        <v>162.27000000000001</v>
      </c>
      <c r="H98">
        <v>2.0099999999999998</v>
      </c>
      <c r="I98">
        <v>17</v>
      </c>
      <c r="J98">
        <v>212.27</v>
      </c>
      <c r="K98">
        <v>52.44</v>
      </c>
      <c r="L98">
        <v>24</v>
      </c>
      <c r="M98">
        <v>15</v>
      </c>
      <c r="N98">
        <v>45.82</v>
      </c>
      <c r="O98">
        <v>26413.56</v>
      </c>
      <c r="P98">
        <v>527.97</v>
      </c>
      <c r="Q98">
        <v>1188.98</v>
      </c>
      <c r="R98">
        <v>189.64</v>
      </c>
      <c r="S98">
        <v>152.24</v>
      </c>
      <c r="T98">
        <v>12662.72</v>
      </c>
      <c r="U98">
        <v>0.8</v>
      </c>
      <c r="V98">
        <v>0.86</v>
      </c>
      <c r="W98">
        <v>19</v>
      </c>
      <c r="X98">
        <v>0.72</v>
      </c>
      <c r="Y98">
        <v>2</v>
      </c>
      <c r="Z98">
        <v>10</v>
      </c>
    </row>
    <row r="99" spans="1:26" x14ac:dyDescent="0.25">
      <c r="A99">
        <v>24</v>
      </c>
      <c r="B99">
        <v>90</v>
      </c>
      <c r="C99" t="s">
        <v>34</v>
      </c>
      <c r="D99">
        <v>2.0442</v>
      </c>
      <c r="E99">
        <v>48.92</v>
      </c>
      <c r="F99">
        <v>45.93</v>
      </c>
      <c r="G99">
        <v>172.23</v>
      </c>
      <c r="H99">
        <v>2.08</v>
      </c>
      <c r="I99">
        <v>16</v>
      </c>
      <c r="J99">
        <v>213.89</v>
      </c>
      <c r="K99">
        <v>52.44</v>
      </c>
      <c r="L99">
        <v>25</v>
      </c>
      <c r="M99">
        <v>14</v>
      </c>
      <c r="N99">
        <v>46.44</v>
      </c>
      <c r="O99">
        <v>26613.43</v>
      </c>
      <c r="P99">
        <v>521.28</v>
      </c>
      <c r="Q99">
        <v>1188.97</v>
      </c>
      <c r="R99">
        <v>187.97</v>
      </c>
      <c r="S99">
        <v>152.24</v>
      </c>
      <c r="T99">
        <v>11831.94</v>
      </c>
      <c r="U99">
        <v>0.81</v>
      </c>
      <c r="V99">
        <v>0.87</v>
      </c>
      <c r="W99">
        <v>19</v>
      </c>
      <c r="X99">
        <v>0.68</v>
      </c>
      <c r="Y99">
        <v>2</v>
      </c>
      <c r="Z99">
        <v>10</v>
      </c>
    </row>
    <row r="100" spans="1:26" x14ac:dyDescent="0.25">
      <c r="A100">
        <v>25</v>
      </c>
      <c r="B100">
        <v>90</v>
      </c>
      <c r="C100" t="s">
        <v>34</v>
      </c>
      <c r="D100">
        <v>2.0440999999999998</v>
      </c>
      <c r="E100">
        <v>48.92</v>
      </c>
      <c r="F100">
        <v>45.93</v>
      </c>
      <c r="G100">
        <v>172.25</v>
      </c>
      <c r="H100">
        <v>2.14</v>
      </c>
      <c r="I100">
        <v>16</v>
      </c>
      <c r="J100">
        <v>215.51</v>
      </c>
      <c r="K100">
        <v>52.44</v>
      </c>
      <c r="L100">
        <v>26</v>
      </c>
      <c r="M100">
        <v>13</v>
      </c>
      <c r="N100">
        <v>47.07</v>
      </c>
      <c r="O100">
        <v>26814.17</v>
      </c>
      <c r="P100">
        <v>520.4</v>
      </c>
      <c r="Q100">
        <v>1188.94</v>
      </c>
      <c r="R100">
        <v>188.24</v>
      </c>
      <c r="S100">
        <v>152.24</v>
      </c>
      <c r="T100">
        <v>11965.73</v>
      </c>
      <c r="U100">
        <v>0.81</v>
      </c>
      <c r="V100">
        <v>0.87</v>
      </c>
      <c r="W100">
        <v>19</v>
      </c>
      <c r="X100">
        <v>0.68</v>
      </c>
      <c r="Y100">
        <v>2</v>
      </c>
      <c r="Z100">
        <v>10</v>
      </c>
    </row>
    <row r="101" spans="1:26" x14ac:dyDescent="0.25">
      <c r="A101">
        <v>26</v>
      </c>
      <c r="B101">
        <v>90</v>
      </c>
      <c r="C101" t="s">
        <v>34</v>
      </c>
      <c r="D101">
        <v>2.0478000000000001</v>
      </c>
      <c r="E101">
        <v>48.83</v>
      </c>
      <c r="F101">
        <v>45.88</v>
      </c>
      <c r="G101">
        <v>183.52</v>
      </c>
      <c r="H101">
        <v>2.21</v>
      </c>
      <c r="I101">
        <v>15</v>
      </c>
      <c r="J101">
        <v>217.15</v>
      </c>
      <c r="K101">
        <v>52.44</v>
      </c>
      <c r="L101">
        <v>27</v>
      </c>
      <c r="M101">
        <v>10</v>
      </c>
      <c r="N101">
        <v>47.71</v>
      </c>
      <c r="O101">
        <v>27015.77</v>
      </c>
      <c r="P101">
        <v>516.78</v>
      </c>
      <c r="Q101">
        <v>1188.96</v>
      </c>
      <c r="R101">
        <v>186.25</v>
      </c>
      <c r="S101">
        <v>152.24</v>
      </c>
      <c r="T101">
        <v>10976.86</v>
      </c>
      <c r="U101">
        <v>0.82</v>
      </c>
      <c r="V101">
        <v>0.87</v>
      </c>
      <c r="W101">
        <v>19</v>
      </c>
      <c r="X101">
        <v>0.63</v>
      </c>
      <c r="Y101">
        <v>2</v>
      </c>
      <c r="Z101">
        <v>10</v>
      </c>
    </row>
    <row r="102" spans="1:26" x14ac:dyDescent="0.25">
      <c r="A102">
        <v>27</v>
      </c>
      <c r="B102">
        <v>90</v>
      </c>
      <c r="C102" t="s">
        <v>34</v>
      </c>
      <c r="D102">
        <v>2.0468000000000002</v>
      </c>
      <c r="E102">
        <v>48.86</v>
      </c>
      <c r="F102">
        <v>45.9</v>
      </c>
      <c r="G102">
        <v>183.61</v>
      </c>
      <c r="H102">
        <v>2.27</v>
      </c>
      <c r="I102">
        <v>15</v>
      </c>
      <c r="J102">
        <v>218.79</v>
      </c>
      <c r="K102">
        <v>52.44</v>
      </c>
      <c r="L102">
        <v>28</v>
      </c>
      <c r="M102">
        <v>2</v>
      </c>
      <c r="N102">
        <v>48.35</v>
      </c>
      <c r="O102">
        <v>27218.26</v>
      </c>
      <c r="P102">
        <v>514.29</v>
      </c>
      <c r="Q102">
        <v>1189.18</v>
      </c>
      <c r="R102">
        <v>186.83</v>
      </c>
      <c r="S102">
        <v>152.24</v>
      </c>
      <c r="T102">
        <v>11269.11</v>
      </c>
      <c r="U102">
        <v>0.81</v>
      </c>
      <c r="V102">
        <v>0.87</v>
      </c>
      <c r="W102">
        <v>19.010000000000002</v>
      </c>
      <c r="X102">
        <v>0.65</v>
      </c>
      <c r="Y102">
        <v>2</v>
      </c>
      <c r="Z102">
        <v>10</v>
      </c>
    </row>
    <row r="103" spans="1:26" x14ac:dyDescent="0.25">
      <c r="A103">
        <v>28</v>
      </c>
      <c r="B103">
        <v>90</v>
      </c>
      <c r="C103" t="s">
        <v>34</v>
      </c>
      <c r="D103">
        <v>2.0470000000000002</v>
      </c>
      <c r="E103">
        <v>48.85</v>
      </c>
      <c r="F103">
        <v>45.9</v>
      </c>
      <c r="G103">
        <v>183.6</v>
      </c>
      <c r="H103">
        <v>2.34</v>
      </c>
      <c r="I103">
        <v>15</v>
      </c>
      <c r="J103">
        <v>220.44</v>
      </c>
      <c r="K103">
        <v>52.44</v>
      </c>
      <c r="L103">
        <v>29</v>
      </c>
      <c r="M103">
        <v>0</v>
      </c>
      <c r="N103">
        <v>49</v>
      </c>
      <c r="O103">
        <v>27421.64</v>
      </c>
      <c r="P103">
        <v>516.49</v>
      </c>
      <c r="Q103">
        <v>1188.97</v>
      </c>
      <c r="R103">
        <v>186.75</v>
      </c>
      <c r="S103">
        <v>152.24</v>
      </c>
      <c r="T103">
        <v>11225.99</v>
      </c>
      <c r="U103">
        <v>0.82</v>
      </c>
      <c r="V103">
        <v>0.87</v>
      </c>
      <c r="W103">
        <v>19.010000000000002</v>
      </c>
      <c r="X103">
        <v>0.65</v>
      </c>
      <c r="Y103">
        <v>2</v>
      </c>
      <c r="Z103">
        <v>10</v>
      </c>
    </row>
    <row r="104" spans="1:26" x14ac:dyDescent="0.25">
      <c r="A104">
        <v>0</v>
      </c>
      <c r="B104">
        <v>10</v>
      </c>
      <c r="C104" t="s">
        <v>34</v>
      </c>
      <c r="D104">
        <v>1.8580000000000001</v>
      </c>
      <c r="E104">
        <v>53.82</v>
      </c>
      <c r="F104">
        <v>50.83</v>
      </c>
      <c r="G104">
        <v>25.21</v>
      </c>
      <c r="H104">
        <v>0.64</v>
      </c>
      <c r="I104">
        <v>121</v>
      </c>
      <c r="J104">
        <v>26.11</v>
      </c>
      <c r="K104">
        <v>12.1</v>
      </c>
      <c r="L104">
        <v>1</v>
      </c>
      <c r="M104">
        <v>6</v>
      </c>
      <c r="N104">
        <v>3.01</v>
      </c>
      <c r="O104">
        <v>3454.41</v>
      </c>
      <c r="P104">
        <v>146.93</v>
      </c>
      <c r="Q104">
        <v>1191.21</v>
      </c>
      <c r="R104">
        <v>348.02</v>
      </c>
      <c r="S104">
        <v>152.24</v>
      </c>
      <c r="T104">
        <v>91333.62</v>
      </c>
      <c r="U104">
        <v>0.44</v>
      </c>
      <c r="V104">
        <v>0.78</v>
      </c>
      <c r="W104">
        <v>19.32</v>
      </c>
      <c r="X104">
        <v>5.56</v>
      </c>
      <c r="Y104">
        <v>2</v>
      </c>
      <c r="Z104">
        <v>10</v>
      </c>
    </row>
    <row r="105" spans="1:26" x14ac:dyDescent="0.25">
      <c r="A105">
        <v>1</v>
      </c>
      <c r="B105">
        <v>10</v>
      </c>
      <c r="C105" t="s">
        <v>34</v>
      </c>
      <c r="D105">
        <v>1.8592</v>
      </c>
      <c r="E105">
        <v>53.79</v>
      </c>
      <c r="F105">
        <v>50.81</v>
      </c>
      <c r="G105">
        <v>25.4</v>
      </c>
      <c r="H105">
        <v>1.23</v>
      </c>
      <c r="I105">
        <v>120</v>
      </c>
      <c r="J105">
        <v>27.2</v>
      </c>
      <c r="K105">
        <v>12.1</v>
      </c>
      <c r="L105">
        <v>2</v>
      </c>
      <c r="M105">
        <v>0</v>
      </c>
      <c r="N105">
        <v>3.1</v>
      </c>
      <c r="O105">
        <v>3588.35</v>
      </c>
      <c r="P105">
        <v>152.83000000000001</v>
      </c>
      <c r="Q105">
        <v>1190.96</v>
      </c>
      <c r="R105">
        <v>346.7</v>
      </c>
      <c r="S105">
        <v>152.24</v>
      </c>
      <c r="T105">
        <v>90676.43</v>
      </c>
      <c r="U105">
        <v>0.44</v>
      </c>
      <c r="V105">
        <v>0.78</v>
      </c>
      <c r="W105">
        <v>19.34</v>
      </c>
      <c r="X105">
        <v>5.54</v>
      </c>
      <c r="Y105">
        <v>2</v>
      </c>
      <c r="Z105">
        <v>10</v>
      </c>
    </row>
    <row r="106" spans="1:26" x14ac:dyDescent="0.25">
      <c r="A106">
        <v>0</v>
      </c>
      <c r="B106">
        <v>45</v>
      </c>
      <c r="C106" t="s">
        <v>34</v>
      </c>
      <c r="D106">
        <v>1.294</v>
      </c>
      <c r="E106">
        <v>77.28</v>
      </c>
      <c r="F106">
        <v>66.290000000000006</v>
      </c>
      <c r="G106">
        <v>9.08</v>
      </c>
      <c r="H106">
        <v>0.18</v>
      </c>
      <c r="I106">
        <v>438</v>
      </c>
      <c r="J106">
        <v>98.71</v>
      </c>
      <c r="K106">
        <v>39.72</v>
      </c>
      <c r="L106">
        <v>1</v>
      </c>
      <c r="M106">
        <v>436</v>
      </c>
      <c r="N106">
        <v>12.99</v>
      </c>
      <c r="O106">
        <v>12407.75</v>
      </c>
      <c r="P106">
        <v>599.92999999999995</v>
      </c>
      <c r="Q106">
        <v>1192.44</v>
      </c>
      <c r="R106">
        <v>876.85</v>
      </c>
      <c r="S106">
        <v>152.24</v>
      </c>
      <c r="T106">
        <v>354163.6</v>
      </c>
      <c r="U106">
        <v>0.17</v>
      </c>
      <c r="V106">
        <v>0.6</v>
      </c>
      <c r="W106">
        <v>19.7</v>
      </c>
      <c r="X106">
        <v>20.98</v>
      </c>
      <c r="Y106">
        <v>2</v>
      </c>
      <c r="Z106">
        <v>10</v>
      </c>
    </row>
    <row r="107" spans="1:26" x14ac:dyDescent="0.25">
      <c r="A107">
        <v>1</v>
      </c>
      <c r="B107">
        <v>45</v>
      </c>
      <c r="C107" t="s">
        <v>34</v>
      </c>
      <c r="D107">
        <v>1.7024999999999999</v>
      </c>
      <c r="E107">
        <v>58.74</v>
      </c>
      <c r="F107">
        <v>53.21</v>
      </c>
      <c r="G107">
        <v>18.559999999999999</v>
      </c>
      <c r="H107">
        <v>0.35</v>
      </c>
      <c r="I107">
        <v>172</v>
      </c>
      <c r="J107">
        <v>99.95</v>
      </c>
      <c r="K107">
        <v>39.72</v>
      </c>
      <c r="L107">
        <v>2</v>
      </c>
      <c r="M107">
        <v>170</v>
      </c>
      <c r="N107">
        <v>13.24</v>
      </c>
      <c r="O107">
        <v>12561.45</v>
      </c>
      <c r="P107">
        <v>474.56</v>
      </c>
      <c r="Q107">
        <v>1190.19</v>
      </c>
      <c r="R107">
        <v>434.08</v>
      </c>
      <c r="S107">
        <v>152.24</v>
      </c>
      <c r="T107">
        <v>134109.6</v>
      </c>
      <c r="U107">
        <v>0.35</v>
      </c>
      <c r="V107">
        <v>0.75</v>
      </c>
      <c r="W107">
        <v>19.25</v>
      </c>
      <c r="X107">
        <v>7.94</v>
      </c>
      <c r="Y107">
        <v>2</v>
      </c>
      <c r="Z107">
        <v>10</v>
      </c>
    </row>
    <row r="108" spans="1:26" x14ac:dyDescent="0.25">
      <c r="A108">
        <v>2</v>
      </c>
      <c r="B108">
        <v>45</v>
      </c>
      <c r="C108" t="s">
        <v>34</v>
      </c>
      <c r="D108">
        <v>1.8389</v>
      </c>
      <c r="E108">
        <v>54.38</v>
      </c>
      <c r="F108">
        <v>50.19</v>
      </c>
      <c r="G108">
        <v>28.15</v>
      </c>
      <c r="H108">
        <v>0.52</v>
      </c>
      <c r="I108">
        <v>107</v>
      </c>
      <c r="J108">
        <v>101.2</v>
      </c>
      <c r="K108">
        <v>39.72</v>
      </c>
      <c r="L108">
        <v>3</v>
      </c>
      <c r="M108">
        <v>105</v>
      </c>
      <c r="N108">
        <v>13.49</v>
      </c>
      <c r="O108">
        <v>12715.54</v>
      </c>
      <c r="P108">
        <v>439.31</v>
      </c>
      <c r="Q108">
        <v>1189.55</v>
      </c>
      <c r="R108">
        <v>332.09</v>
      </c>
      <c r="S108">
        <v>152.24</v>
      </c>
      <c r="T108">
        <v>83435.28</v>
      </c>
      <c r="U108">
        <v>0.46</v>
      </c>
      <c r="V108">
        <v>0.79</v>
      </c>
      <c r="W108">
        <v>19.149999999999999</v>
      </c>
      <c r="X108">
        <v>4.93</v>
      </c>
      <c r="Y108">
        <v>2</v>
      </c>
      <c r="Z108">
        <v>10</v>
      </c>
    </row>
    <row r="109" spans="1:26" x14ac:dyDescent="0.25">
      <c r="A109">
        <v>3</v>
      </c>
      <c r="B109">
        <v>45</v>
      </c>
      <c r="C109" t="s">
        <v>34</v>
      </c>
      <c r="D109">
        <v>1.9140999999999999</v>
      </c>
      <c r="E109">
        <v>52.24</v>
      </c>
      <c r="F109">
        <v>48.69</v>
      </c>
      <c r="G109">
        <v>38.44</v>
      </c>
      <c r="H109">
        <v>0.69</v>
      </c>
      <c r="I109">
        <v>76</v>
      </c>
      <c r="J109">
        <v>102.45</v>
      </c>
      <c r="K109">
        <v>39.72</v>
      </c>
      <c r="L109">
        <v>4</v>
      </c>
      <c r="M109">
        <v>74</v>
      </c>
      <c r="N109">
        <v>13.74</v>
      </c>
      <c r="O109">
        <v>12870.03</v>
      </c>
      <c r="P109">
        <v>417.91</v>
      </c>
      <c r="Q109">
        <v>1189.52</v>
      </c>
      <c r="R109">
        <v>281.11</v>
      </c>
      <c r="S109">
        <v>152.24</v>
      </c>
      <c r="T109">
        <v>58102.73</v>
      </c>
      <c r="U109">
        <v>0.54</v>
      </c>
      <c r="V109">
        <v>0.82</v>
      </c>
      <c r="W109">
        <v>19.11</v>
      </c>
      <c r="X109">
        <v>3.43</v>
      </c>
      <c r="Y109">
        <v>2</v>
      </c>
      <c r="Z109">
        <v>10</v>
      </c>
    </row>
    <row r="110" spans="1:26" x14ac:dyDescent="0.25">
      <c r="A110">
        <v>4</v>
      </c>
      <c r="B110">
        <v>45</v>
      </c>
      <c r="C110" t="s">
        <v>34</v>
      </c>
      <c r="D110">
        <v>1.9564999999999999</v>
      </c>
      <c r="E110">
        <v>51.11</v>
      </c>
      <c r="F110">
        <v>47.91</v>
      </c>
      <c r="G110">
        <v>48.72</v>
      </c>
      <c r="H110">
        <v>0.85</v>
      </c>
      <c r="I110">
        <v>59</v>
      </c>
      <c r="J110">
        <v>103.71</v>
      </c>
      <c r="K110">
        <v>39.72</v>
      </c>
      <c r="L110">
        <v>5</v>
      </c>
      <c r="M110">
        <v>57</v>
      </c>
      <c r="N110">
        <v>14</v>
      </c>
      <c r="O110">
        <v>13024.91</v>
      </c>
      <c r="P110">
        <v>402.77</v>
      </c>
      <c r="Q110">
        <v>1189.19</v>
      </c>
      <c r="R110">
        <v>254.93</v>
      </c>
      <c r="S110">
        <v>152.24</v>
      </c>
      <c r="T110">
        <v>45096.84</v>
      </c>
      <c r="U110">
        <v>0.6</v>
      </c>
      <c r="V110">
        <v>0.83</v>
      </c>
      <c r="W110">
        <v>19.07</v>
      </c>
      <c r="X110">
        <v>2.66</v>
      </c>
      <c r="Y110">
        <v>2</v>
      </c>
      <c r="Z110">
        <v>10</v>
      </c>
    </row>
    <row r="111" spans="1:26" x14ac:dyDescent="0.25">
      <c r="A111">
        <v>5</v>
      </c>
      <c r="B111">
        <v>45</v>
      </c>
      <c r="C111" t="s">
        <v>34</v>
      </c>
      <c r="D111">
        <v>1.9849000000000001</v>
      </c>
      <c r="E111">
        <v>50.38</v>
      </c>
      <c r="F111">
        <v>47.4</v>
      </c>
      <c r="G111">
        <v>59.26</v>
      </c>
      <c r="H111">
        <v>1.01</v>
      </c>
      <c r="I111">
        <v>48</v>
      </c>
      <c r="J111">
        <v>104.97</v>
      </c>
      <c r="K111">
        <v>39.72</v>
      </c>
      <c r="L111">
        <v>6</v>
      </c>
      <c r="M111">
        <v>46</v>
      </c>
      <c r="N111">
        <v>14.25</v>
      </c>
      <c r="O111">
        <v>13180.19</v>
      </c>
      <c r="P111">
        <v>389.68</v>
      </c>
      <c r="Q111">
        <v>1189.23</v>
      </c>
      <c r="R111">
        <v>237.82</v>
      </c>
      <c r="S111">
        <v>152.24</v>
      </c>
      <c r="T111">
        <v>36596.629999999997</v>
      </c>
      <c r="U111">
        <v>0.64</v>
      </c>
      <c r="V111">
        <v>0.84</v>
      </c>
      <c r="W111">
        <v>19.05</v>
      </c>
      <c r="X111">
        <v>2.15</v>
      </c>
      <c r="Y111">
        <v>2</v>
      </c>
      <c r="Z111">
        <v>10</v>
      </c>
    </row>
    <row r="112" spans="1:26" x14ac:dyDescent="0.25">
      <c r="A112">
        <v>6</v>
      </c>
      <c r="B112">
        <v>45</v>
      </c>
      <c r="C112" t="s">
        <v>34</v>
      </c>
      <c r="D112">
        <v>2.0061</v>
      </c>
      <c r="E112">
        <v>49.85</v>
      </c>
      <c r="F112">
        <v>47.04</v>
      </c>
      <c r="G112">
        <v>70.56</v>
      </c>
      <c r="H112">
        <v>1.1599999999999999</v>
      </c>
      <c r="I112">
        <v>40</v>
      </c>
      <c r="J112">
        <v>106.23</v>
      </c>
      <c r="K112">
        <v>39.72</v>
      </c>
      <c r="L112">
        <v>7</v>
      </c>
      <c r="M112">
        <v>38</v>
      </c>
      <c r="N112">
        <v>14.52</v>
      </c>
      <c r="O112">
        <v>13335.87</v>
      </c>
      <c r="P112">
        <v>377.13</v>
      </c>
      <c r="Q112">
        <v>1189.1400000000001</v>
      </c>
      <c r="R112">
        <v>225.61</v>
      </c>
      <c r="S112">
        <v>152.24</v>
      </c>
      <c r="T112">
        <v>30533.74</v>
      </c>
      <c r="U112">
        <v>0.67</v>
      </c>
      <c r="V112">
        <v>0.85</v>
      </c>
      <c r="W112">
        <v>19.04</v>
      </c>
      <c r="X112">
        <v>1.78</v>
      </c>
      <c r="Y112">
        <v>2</v>
      </c>
      <c r="Z112">
        <v>10</v>
      </c>
    </row>
    <row r="113" spans="1:26" x14ac:dyDescent="0.25">
      <c r="A113">
        <v>7</v>
      </c>
      <c r="B113">
        <v>45</v>
      </c>
      <c r="C113" t="s">
        <v>34</v>
      </c>
      <c r="D113">
        <v>2.0223</v>
      </c>
      <c r="E113">
        <v>49.45</v>
      </c>
      <c r="F113">
        <v>46.76</v>
      </c>
      <c r="G113">
        <v>82.52</v>
      </c>
      <c r="H113">
        <v>1.31</v>
      </c>
      <c r="I113">
        <v>34</v>
      </c>
      <c r="J113">
        <v>107.5</v>
      </c>
      <c r="K113">
        <v>39.72</v>
      </c>
      <c r="L113">
        <v>8</v>
      </c>
      <c r="M113">
        <v>32</v>
      </c>
      <c r="N113">
        <v>14.78</v>
      </c>
      <c r="O113">
        <v>13491.96</v>
      </c>
      <c r="P113">
        <v>364.52</v>
      </c>
      <c r="Q113">
        <v>1189.02</v>
      </c>
      <c r="R113">
        <v>216.02</v>
      </c>
      <c r="S113">
        <v>152.24</v>
      </c>
      <c r="T113">
        <v>25768.02</v>
      </c>
      <c r="U113">
        <v>0.7</v>
      </c>
      <c r="V113">
        <v>0.85</v>
      </c>
      <c r="W113">
        <v>19.03</v>
      </c>
      <c r="X113">
        <v>1.51</v>
      </c>
      <c r="Y113">
        <v>2</v>
      </c>
      <c r="Z113">
        <v>10</v>
      </c>
    </row>
    <row r="114" spans="1:26" x14ac:dyDescent="0.25">
      <c r="A114">
        <v>8</v>
      </c>
      <c r="B114">
        <v>45</v>
      </c>
      <c r="C114" t="s">
        <v>34</v>
      </c>
      <c r="D114">
        <v>2.0331000000000001</v>
      </c>
      <c r="E114">
        <v>49.19</v>
      </c>
      <c r="F114">
        <v>46.58</v>
      </c>
      <c r="G114">
        <v>93.16</v>
      </c>
      <c r="H114">
        <v>1.46</v>
      </c>
      <c r="I114">
        <v>30</v>
      </c>
      <c r="J114">
        <v>108.77</v>
      </c>
      <c r="K114">
        <v>39.72</v>
      </c>
      <c r="L114">
        <v>9</v>
      </c>
      <c r="M114">
        <v>25</v>
      </c>
      <c r="N114">
        <v>15.05</v>
      </c>
      <c r="O114">
        <v>13648.58</v>
      </c>
      <c r="P114">
        <v>352.59</v>
      </c>
      <c r="Q114">
        <v>1189.0999999999999</v>
      </c>
      <c r="R114">
        <v>209.9</v>
      </c>
      <c r="S114">
        <v>152.24</v>
      </c>
      <c r="T114">
        <v>22727.7</v>
      </c>
      <c r="U114">
        <v>0.73</v>
      </c>
      <c r="V114">
        <v>0.85</v>
      </c>
      <c r="W114">
        <v>19.03</v>
      </c>
      <c r="X114">
        <v>1.33</v>
      </c>
      <c r="Y114">
        <v>2</v>
      </c>
      <c r="Z114">
        <v>10</v>
      </c>
    </row>
    <row r="115" spans="1:26" x14ac:dyDescent="0.25">
      <c r="A115">
        <v>9</v>
      </c>
      <c r="B115">
        <v>45</v>
      </c>
      <c r="C115" t="s">
        <v>34</v>
      </c>
      <c r="D115">
        <v>2.0385</v>
      </c>
      <c r="E115">
        <v>49.06</v>
      </c>
      <c r="F115">
        <v>46.49</v>
      </c>
      <c r="G115">
        <v>99.63</v>
      </c>
      <c r="H115">
        <v>1.6</v>
      </c>
      <c r="I115">
        <v>28</v>
      </c>
      <c r="J115">
        <v>110.04</v>
      </c>
      <c r="K115">
        <v>39.72</v>
      </c>
      <c r="L115">
        <v>10</v>
      </c>
      <c r="M115">
        <v>1</v>
      </c>
      <c r="N115">
        <v>15.32</v>
      </c>
      <c r="O115">
        <v>13805.5</v>
      </c>
      <c r="P115">
        <v>349.99</v>
      </c>
      <c r="Q115">
        <v>1189.21</v>
      </c>
      <c r="R115">
        <v>205.98</v>
      </c>
      <c r="S115">
        <v>152.24</v>
      </c>
      <c r="T115">
        <v>20779.16</v>
      </c>
      <c r="U115">
        <v>0.74</v>
      </c>
      <c r="V115">
        <v>0.86</v>
      </c>
      <c r="W115">
        <v>19.05</v>
      </c>
      <c r="X115">
        <v>1.24</v>
      </c>
      <c r="Y115">
        <v>2</v>
      </c>
      <c r="Z115">
        <v>10</v>
      </c>
    </row>
    <row r="116" spans="1:26" x14ac:dyDescent="0.25">
      <c r="A116">
        <v>10</v>
      </c>
      <c r="B116">
        <v>45</v>
      </c>
      <c r="C116" t="s">
        <v>34</v>
      </c>
      <c r="D116">
        <v>2.0383</v>
      </c>
      <c r="E116">
        <v>49.06</v>
      </c>
      <c r="F116">
        <v>46.5</v>
      </c>
      <c r="G116">
        <v>99.64</v>
      </c>
      <c r="H116">
        <v>1.74</v>
      </c>
      <c r="I116">
        <v>28</v>
      </c>
      <c r="J116">
        <v>111.32</v>
      </c>
      <c r="K116">
        <v>39.72</v>
      </c>
      <c r="L116">
        <v>11</v>
      </c>
      <c r="M116">
        <v>0</v>
      </c>
      <c r="N116">
        <v>15.6</v>
      </c>
      <c r="O116">
        <v>13962.83</v>
      </c>
      <c r="P116">
        <v>353.85</v>
      </c>
      <c r="Q116">
        <v>1189.24</v>
      </c>
      <c r="R116">
        <v>206.18</v>
      </c>
      <c r="S116">
        <v>152.24</v>
      </c>
      <c r="T116">
        <v>20876.18</v>
      </c>
      <c r="U116">
        <v>0.74</v>
      </c>
      <c r="V116">
        <v>0.86</v>
      </c>
      <c r="W116">
        <v>19.05</v>
      </c>
      <c r="X116">
        <v>1.24</v>
      </c>
      <c r="Y116">
        <v>2</v>
      </c>
      <c r="Z116">
        <v>10</v>
      </c>
    </row>
    <row r="117" spans="1:26" x14ac:dyDescent="0.25">
      <c r="A117">
        <v>0</v>
      </c>
      <c r="B117">
        <v>60</v>
      </c>
      <c r="C117" t="s">
        <v>34</v>
      </c>
      <c r="D117">
        <v>1.1212</v>
      </c>
      <c r="E117">
        <v>89.19</v>
      </c>
      <c r="F117">
        <v>72.67</v>
      </c>
      <c r="G117">
        <v>7.74</v>
      </c>
      <c r="H117">
        <v>0.14000000000000001</v>
      </c>
      <c r="I117">
        <v>563</v>
      </c>
      <c r="J117">
        <v>124.63</v>
      </c>
      <c r="K117">
        <v>45</v>
      </c>
      <c r="L117">
        <v>1</v>
      </c>
      <c r="M117">
        <v>561</v>
      </c>
      <c r="N117">
        <v>18.64</v>
      </c>
      <c r="O117">
        <v>15605.44</v>
      </c>
      <c r="P117">
        <v>769.4</v>
      </c>
      <c r="Q117">
        <v>1193.6500000000001</v>
      </c>
      <c r="R117">
        <v>1093.78</v>
      </c>
      <c r="S117">
        <v>152.24</v>
      </c>
      <c r="T117">
        <v>462002.48</v>
      </c>
      <c r="U117">
        <v>0.14000000000000001</v>
      </c>
      <c r="V117">
        <v>0.55000000000000004</v>
      </c>
      <c r="W117">
        <v>19.899999999999999</v>
      </c>
      <c r="X117">
        <v>27.35</v>
      </c>
      <c r="Y117">
        <v>2</v>
      </c>
      <c r="Z117">
        <v>10</v>
      </c>
    </row>
    <row r="118" spans="1:26" x14ac:dyDescent="0.25">
      <c r="A118">
        <v>1</v>
      </c>
      <c r="B118">
        <v>60</v>
      </c>
      <c r="C118" t="s">
        <v>34</v>
      </c>
      <c r="D118">
        <v>1.5987</v>
      </c>
      <c r="E118">
        <v>62.55</v>
      </c>
      <c r="F118">
        <v>55.05</v>
      </c>
      <c r="G118">
        <v>15.73</v>
      </c>
      <c r="H118">
        <v>0.28000000000000003</v>
      </c>
      <c r="I118">
        <v>210</v>
      </c>
      <c r="J118">
        <v>125.95</v>
      </c>
      <c r="K118">
        <v>45</v>
      </c>
      <c r="L118">
        <v>2</v>
      </c>
      <c r="M118">
        <v>208</v>
      </c>
      <c r="N118">
        <v>18.95</v>
      </c>
      <c r="O118">
        <v>15767.7</v>
      </c>
      <c r="P118">
        <v>578.61</v>
      </c>
      <c r="Q118">
        <v>1190.29</v>
      </c>
      <c r="R118">
        <v>496.51</v>
      </c>
      <c r="S118">
        <v>152.24</v>
      </c>
      <c r="T118">
        <v>165132.74</v>
      </c>
      <c r="U118">
        <v>0.31</v>
      </c>
      <c r="V118">
        <v>0.72</v>
      </c>
      <c r="W118">
        <v>19.309999999999999</v>
      </c>
      <c r="X118">
        <v>9.7799999999999994</v>
      </c>
      <c r="Y118">
        <v>2</v>
      </c>
      <c r="Z118">
        <v>10</v>
      </c>
    </row>
    <row r="119" spans="1:26" x14ac:dyDescent="0.25">
      <c r="A119">
        <v>2</v>
      </c>
      <c r="B119">
        <v>60</v>
      </c>
      <c r="C119" t="s">
        <v>34</v>
      </c>
      <c r="D119">
        <v>1.7665999999999999</v>
      </c>
      <c r="E119">
        <v>56.61</v>
      </c>
      <c r="F119">
        <v>51.18</v>
      </c>
      <c r="G119">
        <v>23.8</v>
      </c>
      <c r="H119">
        <v>0.42</v>
      </c>
      <c r="I119">
        <v>129</v>
      </c>
      <c r="J119">
        <v>127.27</v>
      </c>
      <c r="K119">
        <v>45</v>
      </c>
      <c r="L119">
        <v>3</v>
      </c>
      <c r="M119">
        <v>127</v>
      </c>
      <c r="N119">
        <v>19.27</v>
      </c>
      <c r="O119">
        <v>15930.42</v>
      </c>
      <c r="P119">
        <v>532.16</v>
      </c>
      <c r="Q119">
        <v>1189.8800000000001</v>
      </c>
      <c r="R119">
        <v>365.79</v>
      </c>
      <c r="S119">
        <v>152.24</v>
      </c>
      <c r="T119">
        <v>100176.87</v>
      </c>
      <c r="U119">
        <v>0.42</v>
      </c>
      <c r="V119">
        <v>0.78</v>
      </c>
      <c r="W119">
        <v>19.170000000000002</v>
      </c>
      <c r="X119">
        <v>5.91</v>
      </c>
      <c r="Y119">
        <v>2</v>
      </c>
      <c r="Z119">
        <v>10</v>
      </c>
    </row>
    <row r="120" spans="1:26" x14ac:dyDescent="0.25">
      <c r="A120">
        <v>3</v>
      </c>
      <c r="B120">
        <v>60</v>
      </c>
      <c r="C120" t="s">
        <v>34</v>
      </c>
      <c r="D120">
        <v>1.8515999999999999</v>
      </c>
      <c r="E120">
        <v>54.01</v>
      </c>
      <c r="F120">
        <v>49.5</v>
      </c>
      <c r="G120">
        <v>31.93</v>
      </c>
      <c r="H120">
        <v>0.55000000000000004</v>
      </c>
      <c r="I120">
        <v>93</v>
      </c>
      <c r="J120">
        <v>128.59</v>
      </c>
      <c r="K120">
        <v>45</v>
      </c>
      <c r="L120">
        <v>4</v>
      </c>
      <c r="M120">
        <v>91</v>
      </c>
      <c r="N120">
        <v>19.59</v>
      </c>
      <c r="O120">
        <v>16093.6</v>
      </c>
      <c r="P120">
        <v>508.51</v>
      </c>
      <c r="Q120">
        <v>1189.7</v>
      </c>
      <c r="R120">
        <v>308.81</v>
      </c>
      <c r="S120">
        <v>152.24</v>
      </c>
      <c r="T120">
        <v>71869.91</v>
      </c>
      <c r="U120">
        <v>0.49</v>
      </c>
      <c r="V120">
        <v>0.8</v>
      </c>
      <c r="W120">
        <v>19.12</v>
      </c>
      <c r="X120">
        <v>4.24</v>
      </c>
      <c r="Y120">
        <v>2</v>
      </c>
      <c r="Z120">
        <v>10</v>
      </c>
    </row>
    <row r="121" spans="1:26" x14ac:dyDescent="0.25">
      <c r="A121">
        <v>4</v>
      </c>
      <c r="B121">
        <v>60</v>
      </c>
      <c r="C121" t="s">
        <v>34</v>
      </c>
      <c r="D121">
        <v>1.9049</v>
      </c>
      <c r="E121">
        <v>52.5</v>
      </c>
      <c r="F121">
        <v>48.52</v>
      </c>
      <c r="G121">
        <v>40.44</v>
      </c>
      <c r="H121">
        <v>0.68</v>
      </c>
      <c r="I121">
        <v>72</v>
      </c>
      <c r="J121">
        <v>129.91999999999999</v>
      </c>
      <c r="K121">
        <v>45</v>
      </c>
      <c r="L121">
        <v>5</v>
      </c>
      <c r="M121">
        <v>70</v>
      </c>
      <c r="N121">
        <v>19.920000000000002</v>
      </c>
      <c r="O121">
        <v>16257.24</v>
      </c>
      <c r="P121">
        <v>492.22</v>
      </c>
      <c r="Q121">
        <v>1189.1600000000001</v>
      </c>
      <c r="R121">
        <v>275.45</v>
      </c>
      <c r="S121">
        <v>152.24</v>
      </c>
      <c r="T121">
        <v>55291.71</v>
      </c>
      <c r="U121">
        <v>0.55000000000000004</v>
      </c>
      <c r="V121">
        <v>0.82</v>
      </c>
      <c r="W121">
        <v>19.100000000000001</v>
      </c>
      <c r="X121">
        <v>3.27</v>
      </c>
      <c r="Y121">
        <v>2</v>
      </c>
      <c r="Z121">
        <v>10</v>
      </c>
    </row>
    <row r="122" spans="1:26" x14ac:dyDescent="0.25">
      <c r="A122">
        <v>5</v>
      </c>
      <c r="B122">
        <v>60</v>
      </c>
      <c r="C122" t="s">
        <v>34</v>
      </c>
      <c r="D122">
        <v>1.9400999999999999</v>
      </c>
      <c r="E122">
        <v>51.54</v>
      </c>
      <c r="F122">
        <v>47.9</v>
      </c>
      <c r="G122">
        <v>48.71</v>
      </c>
      <c r="H122">
        <v>0.81</v>
      </c>
      <c r="I122">
        <v>59</v>
      </c>
      <c r="J122">
        <v>131.25</v>
      </c>
      <c r="K122">
        <v>45</v>
      </c>
      <c r="L122">
        <v>6</v>
      </c>
      <c r="M122">
        <v>57</v>
      </c>
      <c r="N122">
        <v>20.25</v>
      </c>
      <c r="O122">
        <v>16421.36</v>
      </c>
      <c r="P122">
        <v>479.22</v>
      </c>
      <c r="Q122">
        <v>1189.3399999999999</v>
      </c>
      <c r="R122">
        <v>254.75</v>
      </c>
      <c r="S122">
        <v>152.24</v>
      </c>
      <c r="T122">
        <v>45008.480000000003</v>
      </c>
      <c r="U122">
        <v>0.6</v>
      </c>
      <c r="V122">
        <v>0.83</v>
      </c>
      <c r="W122">
        <v>19.07</v>
      </c>
      <c r="X122">
        <v>2.65</v>
      </c>
      <c r="Y122">
        <v>2</v>
      </c>
      <c r="Z122">
        <v>10</v>
      </c>
    </row>
    <row r="123" spans="1:26" x14ac:dyDescent="0.25">
      <c r="A123">
        <v>6</v>
      </c>
      <c r="B123">
        <v>60</v>
      </c>
      <c r="C123" t="s">
        <v>34</v>
      </c>
      <c r="D123">
        <v>1.9669000000000001</v>
      </c>
      <c r="E123">
        <v>50.84</v>
      </c>
      <c r="F123">
        <v>47.46</v>
      </c>
      <c r="G123">
        <v>58.11</v>
      </c>
      <c r="H123">
        <v>0.93</v>
      </c>
      <c r="I123">
        <v>49</v>
      </c>
      <c r="J123">
        <v>132.58000000000001</v>
      </c>
      <c r="K123">
        <v>45</v>
      </c>
      <c r="L123">
        <v>7</v>
      </c>
      <c r="M123">
        <v>47</v>
      </c>
      <c r="N123">
        <v>20.59</v>
      </c>
      <c r="O123">
        <v>16585.95</v>
      </c>
      <c r="P123">
        <v>468.28</v>
      </c>
      <c r="Q123">
        <v>1189.1099999999999</v>
      </c>
      <c r="R123">
        <v>239.64</v>
      </c>
      <c r="S123">
        <v>152.24</v>
      </c>
      <c r="T123">
        <v>37501.72</v>
      </c>
      <c r="U123">
        <v>0.64</v>
      </c>
      <c r="V123">
        <v>0.84</v>
      </c>
      <c r="W123">
        <v>19.05</v>
      </c>
      <c r="X123">
        <v>2.2000000000000002</v>
      </c>
      <c r="Y123">
        <v>2</v>
      </c>
      <c r="Z123">
        <v>10</v>
      </c>
    </row>
    <row r="124" spans="1:26" x14ac:dyDescent="0.25">
      <c r="A124">
        <v>7</v>
      </c>
      <c r="B124">
        <v>60</v>
      </c>
      <c r="C124" t="s">
        <v>34</v>
      </c>
      <c r="D124">
        <v>1.9839</v>
      </c>
      <c r="E124">
        <v>50.41</v>
      </c>
      <c r="F124">
        <v>47.17</v>
      </c>
      <c r="G124">
        <v>65.819999999999993</v>
      </c>
      <c r="H124">
        <v>1.06</v>
      </c>
      <c r="I124">
        <v>43</v>
      </c>
      <c r="J124">
        <v>133.91999999999999</v>
      </c>
      <c r="K124">
        <v>45</v>
      </c>
      <c r="L124">
        <v>8</v>
      </c>
      <c r="M124">
        <v>41</v>
      </c>
      <c r="N124">
        <v>20.93</v>
      </c>
      <c r="O124">
        <v>16751.02</v>
      </c>
      <c r="P124">
        <v>459.18</v>
      </c>
      <c r="Q124">
        <v>1189.2</v>
      </c>
      <c r="R124">
        <v>230.46</v>
      </c>
      <c r="S124">
        <v>152.24</v>
      </c>
      <c r="T124">
        <v>32941.360000000001</v>
      </c>
      <c r="U124">
        <v>0.66</v>
      </c>
      <c r="V124">
        <v>0.84</v>
      </c>
      <c r="W124">
        <v>19.04</v>
      </c>
      <c r="X124">
        <v>1.92</v>
      </c>
      <c r="Y124">
        <v>2</v>
      </c>
      <c r="Z124">
        <v>10</v>
      </c>
    </row>
    <row r="125" spans="1:26" x14ac:dyDescent="0.25">
      <c r="A125">
        <v>8</v>
      </c>
      <c r="B125">
        <v>60</v>
      </c>
      <c r="C125" t="s">
        <v>34</v>
      </c>
      <c r="D125">
        <v>2.0011000000000001</v>
      </c>
      <c r="E125">
        <v>49.97</v>
      </c>
      <c r="F125">
        <v>46.89</v>
      </c>
      <c r="G125">
        <v>76.040000000000006</v>
      </c>
      <c r="H125">
        <v>1.18</v>
      </c>
      <c r="I125">
        <v>37</v>
      </c>
      <c r="J125">
        <v>135.27000000000001</v>
      </c>
      <c r="K125">
        <v>45</v>
      </c>
      <c r="L125">
        <v>9</v>
      </c>
      <c r="M125">
        <v>35</v>
      </c>
      <c r="N125">
        <v>21.27</v>
      </c>
      <c r="O125">
        <v>16916.71</v>
      </c>
      <c r="P125">
        <v>449.98</v>
      </c>
      <c r="Q125">
        <v>1189.08</v>
      </c>
      <c r="R125">
        <v>220.93</v>
      </c>
      <c r="S125">
        <v>152.24</v>
      </c>
      <c r="T125">
        <v>28205.96</v>
      </c>
      <c r="U125">
        <v>0.69</v>
      </c>
      <c r="V125">
        <v>0.85</v>
      </c>
      <c r="W125">
        <v>19.03</v>
      </c>
      <c r="X125">
        <v>1.64</v>
      </c>
      <c r="Y125">
        <v>2</v>
      </c>
      <c r="Z125">
        <v>10</v>
      </c>
    </row>
    <row r="126" spans="1:26" x14ac:dyDescent="0.25">
      <c r="A126">
        <v>9</v>
      </c>
      <c r="B126">
        <v>60</v>
      </c>
      <c r="C126" t="s">
        <v>34</v>
      </c>
      <c r="D126">
        <v>2.0127999999999999</v>
      </c>
      <c r="E126">
        <v>49.68</v>
      </c>
      <c r="F126">
        <v>46.71</v>
      </c>
      <c r="G126">
        <v>84.92</v>
      </c>
      <c r="H126">
        <v>1.29</v>
      </c>
      <c r="I126">
        <v>33</v>
      </c>
      <c r="J126">
        <v>136.61000000000001</v>
      </c>
      <c r="K126">
        <v>45</v>
      </c>
      <c r="L126">
        <v>10</v>
      </c>
      <c r="M126">
        <v>31</v>
      </c>
      <c r="N126">
        <v>21.61</v>
      </c>
      <c r="O126">
        <v>17082.759999999998</v>
      </c>
      <c r="P126">
        <v>441.13</v>
      </c>
      <c r="Q126">
        <v>1189.17</v>
      </c>
      <c r="R126">
        <v>214.28</v>
      </c>
      <c r="S126">
        <v>152.24</v>
      </c>
      <c r="T126">
        <v>24900.77</v>
      </c>
      <c r="U126">
        <v>0.71</v>
      </c>
      <c r="V126">
        <v>0.85</v>
      </c>
      <c r="W126">
        <v>19.03</v>
      </c>
      <c r="X126">
        <v>1.45</v>
      </c>
      <c r="Y126">
        <v>2</v>
      </c>
      <c r="Z126">
        <v>10</v>
      </c>
    </row>
    <row r="127" spans="1:26" x14ac:dyDescent="0.25">
      <c r="A127">
        <v>10</v>
      </c>
      <c r="B127">
        <v>60</v>
      </c>
      <c r="C127" t="s">
        <v>34</v>
      </c>
      <c r="D127">
        <v>2.0213000000000001</v>
      </c>
      <c r="E127">
        <v>49.47</v>
      </c>
      <c r="F127">
        <v>46.58</v>
      </c>
      <c r="G127">
        <v>93.15</v>
      </c>
      <c r="H127">
        <v>1.41</v>
      </c>
      <c r="I127">
        <v>30</v>
      </c>
      <c r="J127">
        <v>137.96</v>
      </c>
      <c r="K127">
        <v>45</v>
      </c>
      <c r="L127">
        <v>11</v>
      </c>
      <c r="M127">
        <v>28</v>
      </c>
      <c r="N127">
        <v>21.96</v>
      </c>
      <c r="O127">
        <v>17249.3</v>
      </c>
      <c r="P127">
        <v>432.05</v>
      </c>
      <c r="Q127">
        <v>1189.02</v>
      </c>
      <c r="R127">
        <v>209.9</v>
      </c>
      <c r="S127">
        <v>152.24</v>
      </c>
      <c r="T127">
        <v>22729.16</v>
      </c>
      <c r="U127">
        <v>0.73</v>
      </c>
      <c r="V127">
        <v>0.85</v>
      </c>
      <c r="W127">
        <v>19.02</v>
      </c>
      <c r="X127">
        <v>1.32</v>
      </c>
      <c r="Y127">
        <v>2</v>
      </c>
      <c r="Z127">
        <v>10</v>
      </c>
    </row>
    <row r="128" spans="1:26" x14ac:dyDescent="0.25">
      <c r="A128">
        <v>11</v>
      </c>
      <c r="B128">
        <v>60</v>
      </c>
      <c r="C128" t="s">
        <v>34</v>
      </c>
      <c r="D128">
        <v>2.0287000000000002</v>
      </c>
      <c r="E128">
        <v>49.29</v>
      </c>
      <c r="F128">
        <v>46.47</v>
      </c>
      <c r="G128">
        <v>103.27</v>
      </c>
      <c r="H128">
        <v>1.52</v>
      </c>
      <c r="I128">
        <v>27</v>
      </c>
      <c r="J128">
        <v>139.32</v>
      </c>
      <c r="K128">
        <v>45</v>
      </c>
      <c r="L128">
        <v>12</v>
      </c>
      <c r="M128">
        <v>25</v>
      </c>
      <c r="N128">
        <v>22.32</v>
      </c>
      <c r="O128">
        <v>17416.34</v>
      </c>
      <c r="P128">
        <v>425.47</v>
      </c>
      <c r="Q128">
        <v>1189.08</v>
      </c>
      <c r="R128">
        <v>206.4</v>
      </c>
      <c r="S128">
        <v>152.24</v>
      </c>
      <c r="T128">
        <v>20990.67</v>
      </c>
      <c r="U128">
        <v>0.74</v>
      </c>
      <c r="V128">
        <v>0.86</v>
      </c>
      <c r="W128">
        <v>19.02</v>
      </c>
      <c r="X128">
        <v>1.22</v>
      </c>
      <c r="Y128">
        <v>2</v>
      </c>
      <c r="Z128">
        <v>10</v>
      </c>
    </row>
    <row r="129" spans="1:26" x14ac:dyDescent="0.25">
      <c r="A129">
        <v>12</v>
      </c>
      <c r="B129">
        <v>60</v>
      </c>
      <c r="C129" t="s">
        <v>34</v>
      </c>
      <c r="D129">
        <v>2.0390000000000001</v>
      </c>
      <c r="E129">
        <v>49.04</v>
      </c>
      <c r="F129">
        <v>46.3</v>
      </c>
      <c r="G129">
        <v>115.74</v>
      </c>
      <c r="H129">
        <v>1.63</v>
      </c>
      <c r="I129">
        <v>24</v>
      </c>
      <c r="J129">
        <v>140.66999999999999</v>
      </c>
      <c r="K129">
        <v>45</v>
      </c>
      <c r="L129">
        <v>13</v>
      </c>
      <c r="M129">
        <v>22</v>
      </c>
      <c r="N129">
        <v>22.68</v>
      </c>
      <c r="O129">
        <v>17583.88</v>
      </c>
      <c r="P129">
        <v>414.97</v>
      </c>
      <c r="Q129">
        <v>1189.04</v>
      </c>
      <c r="R129">
        <v>200.61</v>
      </c>
      <c r="S129">
        <v>152.24</v>
      </c>
      <c r="T129">
        <v>18113.38</v>
      </c>
      <c r="U129">
        <v>0.76</v>
      </c>
      <c r="V129">
        <v>0.86</v>
      </c>
      <c r="W129">
        <v>19.010000000000002</v>
      </c>
      <c r="X129">
        <v>1.05</v>
      </c>
      <c r="Y129">
        <v>2</v>
      </c>
      <c r="Z129">
        <v>10</v>
      </c>
    </row>
    <row r="130" spans="1:26" x14ac:dyDescent="0.25">
      <c r="A130">
        <v>13</v>
      </c>
      <c r="B130">
        <v>60</v>
      </c>
      <c r="C130" t="s">
        <v>34</v>
      </c>
      <c r="D130">
        <v>2.0445000000000002</v>
      </c>
      <c r="E130">
        <v>48.91</v>
      </c>
      <c r="F130">
        <v>46.22</v>
      </c>
      <c r="G130">
        <v>126.04</v>
      </c>
      <c r="H130">
        <v>1.74</v>
      </c>
      <c r="I130">
        <v>22</v>
      </c>
      <c r="J130">
        <v>142.04</v>
      </c>
      <c r="K130">
        <v>45</v>
      </c>
      <c r="L130">
        <v>14</v>
      </c>
      <c r="M130">
        <v>17</v>
      </c>
      <c r="N130">
        <v>23.04</v>
      </c>
      <c r="O130">
        <v>17751.93</v>
      </c>
      <c r="P130">
        <v>407.61</v>
      </c>
      <c r="Q130">
        <v>1188.95</v>
      </c>
      <c r="R130">
        <v>197.72</v>
      </c>
      <c r="S130">
        <v>152.24</v>
      </c>
      <c r="T130">
        <v>16676.150000000001</v>
      </c>
      <c r="U130">
        <v>0.77</v>
      </c>
      <c r="V130">
        <v>0.86</v>
      </c>
      <c r="W130">
        <v>19.010000000000002</v>
      </c>
      <c r="X130">
        <v>0.96</v>
      </c>
      <c r="Y130">
        <v>2</v>
      </c>
      <c r="Z130">
        <v>10</v>
      </c>
    </row>
    <row r="131" spans="1:26" x14ac:dyDescent="0.25">
      <c r="A131">
        <v>14</v>
      </c>
      <c r="B131">
        <v>60</v>
      </c>
      <c r="C131" t="s">
        <v>34</v>
      </c>
      <c r="D131">
        <v>2.0459999999999998</v>
      </c>
      <c r="E131">
        <v>48.87</v>
      </c>
      <c r="F131">
        <v>46.21</v>
      </c>
      <c r="G131">
        <v>132.02000000000001</v>
      </c>
      <c r="H131">
        <v>1.85</v>
      </c>
      <c r="I131">
        <v>21</v>
      </c>
      <c r="J131">
        <v>143.4</v>
      </c>
      <c r="K131">
        <v>45</v>
      </c>
      <c r="L131">
        <v>15</v>
      </c>
      <c r="M131">
        <v>3</v>
      </c>
      <c r="N131">
        <v>23.41</v>
      </c>
      <c r="O131">
        <v>17920.490000000002</v>
      </c>
      <c r="P131">
        <v>404.4</v>
      </c>
      <c r="Q131">
        <v>1188.96</v>
      </c>
      <c r="R131">
        <v>196.84</v>
      </c>
      <c r="S131">
        <v>152.24</v>
      </c>
      <c r="T131">
        <v>16243.96</v>
      </c>
      <c r="U131">
        <v>0.77</v>
      </c>
      <c r="V131">
        <v>0.86</v>
      </c>
      <c r="W131">
        <v>19.03</v>
      </c>
      <c r="X131">
        <v>0.95</v>
      </c>
      <c r="Y131">
        <v>2</v>
      </c>
      <c r="Z131">
        <v>10</v>
      </c>
    </row>
    <row r="132" spans="1:26" x14ac:dyDescent="0.25">
      <c r="A132">
        <v>15</v>
      </c>
      <c r="B132">
        <v>60</v>
      </c>
      <c r="C132" t="s">
        <v>34</v>
      </c>
      <c r="D132">
        <v>2.0459000000000001</v>
      </c>
      <c r="E132">
        <v>48.88</v>
      </c>
      <c r="F132">
        <v>46.21</v>
      </c>
      <c r="G132">
        <v>132.03</v>
      </c>
      <c r="H132">
        <v>1.96</v>
      </c>
      <c r="I132">
        <v>21</v>
      </c>
      <c r="J132">
        <v>144.77000000000001</v>
      </c>
      <c r="K132">
        <v>45</v>
      </c>
      <c r="L132">
        <v>16</v>
      </c>
      <c r="M132">
        <v>0</v>
      </c>
      <c r="N132">
        <v>23.78</v>
      </c>
      <c r="O132">
        <v>18089.560000000001</v>
      </c>
      <c r="P132">
        <v>407.6</v>
      </c>
      <c r="Q132">
        <v>1189.22</v>
      </c>
      <c r="R132">
        <v>196.86</v>
      </c>
      <c r="S132">
        <v>152.24</v>
      </c>
      <c r="T132">
        <v>16250.96</v>
      </c>
      <c r="U132">
        <v>0.77</v>
      </c>
      <c r="V132">
        <v>0.86</v>
      </c>
      <c r="W132">
        <v>19.03</v>
      </c>
      <c r="X132">
        <v>0.96</v>
      </c>
      <c r="Y132">
        <v>2</v>
      </c>
      <c r="Z132">
        <v>10</v>
      </c>
    </row>
    <row r="133" spans="1:26" x14ac:dyDescent="0.25">
      <c r="A133">
        <v>0</v>
      </c>
      <c r="B133">
        <v>80</v>
      </c>
      <c r="C133" t="s">
        <v>34</v>
      </c>
      <c r="D133">
        <v>0.9133</v>
      </c>
      <c r="E133">
        <v>109.49</v>
      </c>
      <c r="F133">
        <v>82.84</v>
      </c>
      <c r="G133">
        <v>6.58</v>
      </c>
      <c r="H133">
        <v>0.11</v>
      </c>
      <c r="I133">
        <v>755</v>
      </c>
      <c r="J133">
        <v>159.12</v>
      </c>
      <c r="K133">
        <v>50.28</v>
      </c>
      <c r="L133">
        <v>1</v>
      </c>
      <c r="M133">
        <v>753</v>
      </c>
      <c r="N133">
        <v>27.84</v>
      </c>
      <c r="O133">
        <v>19859.16</v>
      </c>
      <c r="P133">
        <v>1027.9100000000001</v>
      </c>
      <c r="Q133">
        <v>1195.55</v>
      </c>
      <c r="R133">
        <v>1439.2</v>
      </c>
      <c r="S133">
        <v>152.24</v>
      </c>
      <c r="T133">
        <v>633752.06999999995</v>
      </c>
      <c r="U133">
        <v>0.11</v>
      </c>
      <c r="V133">
        <v>0.48</v>
      </c>
      <c r="W133">
        <v>20.23</v>
      </c>
      <c r="X133">
        <v>37.479999999999997</v>
      </c>
      <c r="Y133">
        <v>2</v>
      </c>
      <c r="Z133">
        <v>10</v>
      </c>
    </row>
    <row r="134" spans="1:26" x14ac:dyDescent="0.25">
      <c r="A134">
        <v>1</v>
      </c>
      <c r="B134">
        <v>80</v>
      </c>
      <c r="C134" t="s">
        <v>34</v>
      </c>
      <c r="D134">
        <v>1.4706999999999999</v>
      </c>
      <c r="E134">
        <v>68</v>
      </c>
      <c r="F134">
        <v>57.36</v>
      </c>
      <c r="G134">
        <v>13.34</v>
      </c>
      <c r="H134">
        <v>0.22</v>
      </c>
      <c r="I134">
        <v>258</v>
      </c>
      <c r="J134">
        <v>160.54</v>
      </c>
      <c r="K134">
        <v>50.28</v>
      </c>
      <c r="L134">
        <v>2</v>
      </c>
      <c r="M134">
        <v>256</v>
      </c>
      <c r="N134">
        <v>28.26</v>
      </c>
      <c r="O134">
        <v>20034.400000000001</v>
      </c>
      <c r="P134">
        <v>710.04</v>
      </c>
      <c r="Q134">
        <v>1191.03</v>
      </c>
      <c r="R134">
        <v>574.15</v>
      </c>
      <c r="S134">
        <v>152.24</v>
      </c>
      <c r="T134">
        <v>203712.56</v>
      </c>
      <c r="U134">
        <v>0.27</v>
      </c>
      <c r="V134">
        <v>0.69</v>
      </c>
      <c r="W134">
        <v>19.399999999999999</v>
      </c>
      <c r="X134">
        <v>12.08</v>
      </c>
      <c r="Y134">
        <v>2</v>
      </c>
      <c r="Z134">
        <v>10</v>
      </c>
    </row>
    <row r="135" spans="1:26" x14ac:dyDescent="0.25">
      <c r="A135">
        <v>2</v>
      </c>
      <c r="B135">
        <v>80</v>
      </c>
      <c r="C135" t="s">
        <v>34</v>
      </c>
      <c r="D135">
        <v>1.6689000000000001</v>
      </c>
      <c r="E135">
        <v>59.92</v>
      </c>
      <c r="F135">
        <v>52.54</v>
      </c>
      <c r="G135">
        <v>20.079999999999998</v>
      </c>
      <c r="H135">
        <v>0.33</v>
      </c>
      <c r="I135">
        <v>157</v>
      </c>
      <c r="J135">
        <v>161.97</v>
      </c>
      <c r="K135">
        <v>50.28</v>
      </c>
      <c r="L135">
        <v>3</v>
      </c>
      <c r="M135">
        <v>155</v>
      </c>
      <c r="N135">
        <v>28.69</v>
      </c>
      <c r="O135">
        <v>20210.21</v>
      </c>
      <c r="P135">
        <v>646.46</v>
      </c>
      <c r="Q135">
        <v>1190.1600000000001</v>
      </c>
      <c r="R135">
        <v>411.22</v>
      </c>
      <c r="S135">
        <v>152.24</v>
      </c>
      <c r="T135">
        <v>122754.98</v>
      </c>
      <c r="U135">
        <v>0.37</v>
      </c>
      <c r="V135">
        <v>0.76</v>
      </c>
      <c r="W135">
        <v>19.239999999999998</v>
      </c>
      <c r="X135">
        <v>7.27</v>
      </c>
      <c r="Y135">
        <v>2</v>
      </c>
      <c r="Z135">
        <v>10</v>
      </c>
    </row>
    <row r="136" spans="1:26" x14ac:dyDescent="0.25">
      <c r="A136">
        <v>3</v>
      </c>
      <c r="B136">
        <v>80</v>
      </c>
      <c r="C136" t="s">
        <v>34</v>
      </c>
      <c r="D136">
        <v>1.7751999999999999</v>
      </c>
      <c r="E136">
        <v>56.33</v>
      </c>
      <c r="F136">
        <v>50.4</v>
      </c>
      <c r="G136">
        <v>27</v>
      </c>
      <c r="H136">
        <v>0.43</v>
      </c>
      <c r="I136">
        <v>112</v>
      </c>
      <c r="J136">
        <v>163.4</v>
      </c>
      <c r="K136">
        <v>50.28</v>
      </c>
      <c r="L136">
        <v>4</v>
      </c>
      <c r="M136">
        <v>110</v>
      </c>
      <c r="N136">
        <v>29.12</v>
      </c>
      <c r="O136">
        <v>20386.62</v>
      </c>
      <c r="P136">
        <v>615.91999999999996</v>
      </c>
      <c r="Q136">
        <v>1189.6300000000001</v>
      </c>
      <c r="R136">
        <v>338.95</v>
      </c>
      <c r="S136">
        <v>152.24</v>
      </c>
      <c r="T136">
        <v>86841.41</v>
      </c>
      <c r="U136">
        <v>0.45</v>
      </c>
      <c r="V136">
        <v>0.79</v>
      </c>
      <c r="W136">
        <v>19.16</v>
      </c>
      <c r="X136">
        <v>5.13</v>
      </c>
      <c r="Y136">
        <v>2</v>
      </c>
      <c r="Z136">
        <v>10</v>
      </c>
    </row>
    <row r="137" spans="1:26" x14ac:dyDescent="0.25">
      <c r="A137">
        <v>4</v>
      </c>
      <c r="B137">
        <v>80</v>
      </c>
      <c r="C137" t="s">
        <v>34</v>
      </c>
      <c r="D137">
        <v>1.8402000000000001</v>
      </c>
      <c r="E137">
        <v>54.34</v>
      </c>
      <c r="F137">
        <v>49.21</v>
      </c>
      <c r="G137">
        <v>33.94</v>
      </c>
      <c r="H137">
        <v>0.54</v>
      </c>
      <c r="I137">
        <v>87</v>
      </c>
      <c r="J137">
        <v>164.83</v>
      </c>
      <c r="K137">
        <v>50.28</v>
      </c>
      <c r="L137">
        <v>5</v>
      </c>
      <c r="M137">
        <v>85</v>
      </c>
      <c r="N137">
        <v>29.55</v>
      </c>
      <c r="O137">
        <v>20563.61</v>
      </c>
      <c r="P137">
        <v>597.35</v>
      </c>
      <c r="Q137">
        <v>1189.4100000000001</v>
      </c>
      <c r="R137">
        <v>299.27999999999997</v>
      </c>
      <c r="S137">
        <v>152.24</v>
      </c>
      <c r="T137">
        <v>67131.7</v>
      </c>
      <c r="U137">
        <v>0.51</v>
      </c>
      <c r="V137">
        <v>0.81</v>
      </c>
      <c r="W137">
        <v>19.11</v>
      </c>
      <c r="X137">
        <v>3.96</v>
      </c>
      <c r="Y137">
        <v>2</v>
      </c>
      <c r="Z137">
        <v>10</v>
      </c>
    </row>
    <row r="138" spans="1:26" x14ac:dyDescent="0.25">
      <c r="A138">
        <v>5</v>
      </c>
      <c r="B138">
        <v>80</v>
      </c>
      <c r="C138" t="s">
        <v>34</v>
      </c>
      <c r="D138">
        <v>1.8836999999999999</v>
      </c>
      <c r="E138">
        <v>53.09</v>
      </c>
      <c r="F138">
        <v>48.47</v>
      </c>
      <c r="G138">
        <v>40.96</v>
      </c>
      <c r="H138">
        <v>0.64</v>
      </c>
      <c r="I138">
        <v>71</v>
      </c>
      <c r="J138">
        <v>166.27</v>
      </c>
      <c r="K138">
        <v>50.28</v>
      </c>
      <c r="L138">
        <v>6</v>
      </c>
      <c r="M138">
        <v>69</v>
      </c>
      <c r="N138">
        <v>29.99</v>
      </c>
      <c r="O138">
        <v>20741.2</v>
      </c>
      <c r="P138">
        <v>583.91</v>
      </c>
      <c r="Q138">
        <v>1189.17</v>
      </c>
      <c r="R138">
        <v>274.23</v>
      </c>
      <c r="S138">
        <v>152.24</v>
      </c>
      <c r="T138">
        <v>54687.98</v>
      </c>
      <c r="U138">
        <v>0.56000000000000005</v>
      </c>
      <c r="V138">
        <v>0.82</v>
      </c>
      <c r="W138">
        <v>19.079999999999998</v>
      </c>
      <c r="X138">
        <v>3.22</v>
      </c>
      <c r="Y138">
        <v>2</v>
      </c>
      <c r="Z138">
        <v>10</v>
      </c>
    </row>
    <row r="139" spans="1:26" x14ac:dyDescent="0.25">
      <c r="A139">
        <v>6</v>
      </c>
      <c r="B139">
        <v>80</v>
      </c>
      <c r="C139" t="s">
        <v>34</v>
      </c>
      <c r="D139">
        <v>1.9144000000000001</v>
      </c>
      <c r="E139">
        <v>52.24</v>
      </c>
      <c r="F139">
        <v>47.98</v>
      </c>
      <c r="G139">
        <v>47.98</v>
      </c>
      <c r="H139">
        <v>0.74</v>
      </c>
      <c r="I139">
        <v>60</v>
      </c>
      <c r="J139">
        <v>167.72</v>
      </c>
      <c r="K139">
        <v>50.28</v>
      </c>
      <c r="L139">
        <v>7</v>
      </c>
      <c r="M139">
        <v>58</v>
      </c>
      <c r="N139">
        <v>30.44</v>
      </c>
      <c r="O139">
        <v>20919.39</v>
      </c>
      <c r="P139">
        <v>573.49</v>
      </c>
      <c r="Q139">
        <v>1189.3800000000001</v>
      </c>
      <c r="R139">
        <v>256.99</v>
      </c>
      <c r="S139">
        <v>152.24</v>
      </c>
      <c r="T139">
        <v>46121.69</v>
      </c>
      <c r="U139">
        <v>0.59</v>
      </c>
      <c r="V139">
        <v>0.83</v>
      </c>
      <c r="W139">
        <v>19.079999999999998</v>
      </c>
      <c r="X139">
        <v>2.72</v>
      </c>
      <c r="Y139">
        <v>2</v>
      </c>
      <c r="Z139">
        <v>10</v>
      </c>
    </row>
    <row r="140" spans="1:26" x14ac:dyDescent="0.25">
      <c r="A140">
        <v>7</v>
      </c>
      <c r="B140">
        <v>80</v>
      </c>
      <c r="C140" t="s">
        <v>34</v>
      </c>
      <c r="D140">
        <v>1.9374</v>
      </c>
      <c r="E140">
        <v>51.62</v>
      </c>
      <c r="F140">
        <v>47.62</v>
      </c>
      <c r="G140">
        <v>54.94</v>
      </c>
      <c r="H140">
        <v>0.84</v>
      </c>
      <c r="I140">
        <v>52</v>
      </c>
      <c r="J140">
        <v>169.17</v>
      </c>
      <c r="K140">
        <v>50.28</v>
      </c>
      <c r="L140">
        <v>8</v>
      </c>
      <c r="M140">
        <v>50</v>
      </c>
      <c r="N140">
        <v>30.89</v>
      </c>
      <c r="O140">
        <v>21098.19</v>
      </c>
      <c r="P140">
        <v>564.92999999999995</v>
      </c>
      <c r="Q140">
        <v>1189.2</v>
      </c>
      <c r="R140">
        <v>245.09</v>
      </c>
      <c r="S140">
        <v>152.24</v>
      </c>
      <c r="T140">
        <v>40211.19</v>
      </c>
      <c r="U140">
        <v>0.62</v>
      </c>
      <c r="V140">
        <v>0.84</v>
      </c>
      <c r="W140">
        <v>19.05</v>
      </c>
      <c r="X140">
        <v>2.36</v>
      </c>
      <c r="Y140">
        <v>2</v>
      </c>
      <c r="Z140">
        <v>10</v>
      </c>
    </row>
    <row r="141" spans="1:26" x14ac:dyDescent="0.25">
      <c r="A141">
        <v>8</v>
      </c>
      <c r="B141">
        <v>80</v>
      </c>
      <c r="C141" t="s">
        <v>34</v>
      </c>
      <c r="D141">
        <v>1.9558</v>
      </c>
      <c r="E141">
        <v>51.13</v>
      </c>
      <c r="F141">
        <v>47.32</v>
      </c>
      <c r="G141">
        <v>61.72</v>
      </c>
      <c r="H141">
        <v>0.94</v>
      </c>
      <c r="I141">
        <v>46</v>
      </c>
      <c r="J141">
        <v>170.62</v>
      </c>
      <c r="K141">
        <v>50.28</v>
      </c>
      <c r="L141">
        <v>9</v>
      </c>
      <c r="M141">
        <v>44</v>
      </c>
      <c r="N141">
        <v>31.34</v>
      </c>
      <c r="O141">
        <v>21277.599999999999</v>
      </c>
      <c r="P141">
        <v>557.13</v>
      </c>
      <c r="Q141">
        <v>1189.21</v>
      </c>
      <c r="R141">
        <v>235.12</v>
      </c>
      <c r="S141">
        <v>152.24</v>
      </c>
      <c r="T141">
        <v>35259.870000000003</v>
      </c>
      <c r="U141">
        <v>0.65</v>
      </c>
      <c r="V141">
        <v>0.84</v>
      </c>
      <c r="W141">
        <v>19.05</v>
      </c>
      <c r="X141">
        <v>2.0699999999999998</v>
      </c>
      <c r="Y141">
        <v>2</v>
      </c>
      <c r="Z141">
        <v>10</v>
      </c>
    </row>
    <row r="142" spans="1:26" x14ac:dyDescent="0.25">
      <c r="A142">
        <v>9</v>
      </c>
      <c r="B142">
        <v>80</v>
      </c>
      <c r="C142" t="s">
        <v>34</v>
      </c>
      <c r="D142">
        <v>1.9708000000000001</v>
      </c>
      <c r="E142">
        <v>50.74</v>
      </c>
      <c r="F142">
        <v>47.1</v>
      </c>
      <c r="G142">
        <v>68.92</v>
      </c>
      <c r="H142">
        <v>1.03</v>
      </c>
      <c r="I142">
        <v>41</v>
      </c>
      <c r="J142">
        <v>172.08</v>
      </c>
      <c r="K142">
        <v>50.28</v>
      </c>
      <c r="L142">
        <v>10</v>
      </c>
      <c r="M142">
        <v>39</v>
      </c>
      <c r="N142">
        <v>31.8</v>
      </c>
      <c r="O142">
        <v>21457.64</v>
      </c>
      <c r="P142">
        <v>549.71</v>
      </c>
      <c r="Q142">
        <v>1189.0999999999999</v>
      </c>
      <c r="R142">
        <v>227.4</v>
      </c>
      <c r="S142">
        <v>152.24</v>
      </c>
      <c r="T142">
        <v>31422.720000000001</v>
      </c>
      <c r="U142">
        <v>0.67</v>
      </c>
      <c r="V142">
        <v>0.84</v>
      </c>
      <c r="W142">
        <v>19.04</v>
      </c>
      <c r="X142">
        <v>1.84</v>
      </c>
      <c r="Y142">
        <v>2</v>
      </c>
      <c r="Z142">
        <v>10</v>
      </c>
    </row>
    <row r="143" spans="1:26" x14ac:dyDescent="0.25">
      <c r="A143">
        <v>10</v>
      </c>
      <c r="B143">
        <v>80</v>
      </c>
      <c r="C143" t="s">
        <v>34</v>
      </c>
      <c r="D143">
        <v>1.9837</v>
      </c>
      <c r="E143">
        <v>50.41</v>
      </c>
      <c r="F143">
        <v>46.89</v>
      </c>
      <c r="G143">
        <v>76.05</v>
      </c>
      <c r="H143">
        <v>1.1200000000000001</v>
      </c>
      <c r="I143">
        <v>37</v>
      </c>
      <c r="J143">
        <v>173.55</v>
      </c>
      <c r="K143">
        <v>50.28</v>
      </c>
      <c r="L143">
        <v>11</v>
      </c>
      <c r="M143">
        <v>35</v>
      </c>
      <c r="N143">
        <v>32.270000000000003</v>
      </c>
      <c r="O143">
        <v>21638.31</v>
      </c>
      <c r="P143">
        <v>542.5</v>
      </c>
      <c r="Q143">
        <v>1189.0899999999999</v>
      </c>
      <c r="R143">
        <v>220.79</v>
      </c>
      <c r="S143">
        <v>152.24</v>
      </c>
      <c r="T143">
        <v>28139.56</v>
      </c>
      <c r="U143">
        <v>0.69</v>
      </c>
      <c r="V143">
        <v>0.85</v>
      </c>
      <c r="W143">
        <v>19.03</v>
      </c>
      <c r="X143">
        <v>1.64</v>
      </c>
      <c r="Y143">
        <v>2</v>
      </c>
      <c r="Z143">
        <v>10</v>
      </c>
    </row>
    <row r="144" spans="1:26" x14ac:dyDescent="0.25">
      <c r="A144">
        <v>11</v>
      </c>
      <c r="B144">
        <v>80</v>
      </c>
      <c r="C144" t="s">
        <v>34</v>
      </c>
      <c r="D144">
        <v>1.9958</v>
      </c>
      <c r="E144">
        <v>50.1</v>
      </c>
      <c r="F144">
        <v>46.72</v>
      </c>
      <c r="G144">
        <v>84.94</v>
      </c>
      <c r="H144">
        <v>1.22</v>
      </c>
      <c r="I144">
        <v>33</v>
      </c>
      <c r="J144">
        <v>175.02</v>
      </c>
      <c r="K144">
        <v>50.28</v>
      </c>
      <c r="L144">
        <v>12</v>
      </c>
      <c r="M144">
        <v>31</v>
      </c>
      <c r="N144">
        <v>32.74</v>
      </c>
      <c r="O144">
        <v>21819.599999999999</v>
      </c>
      <c r="P144">
        <v>535.75</v>
      </c>
      <c r="Q144">
        <v>1189.04</v>
      </c>
      <c r="R144">
        <v>214.74</v>
      </c>
      <c r="S144">
        <v>152.24</v>
      </c>
      <c r="T144">
        <v>25133.279999999999</v>
      </c>
      <c r="U144">
        <v>0.71</v>
      </c>
      <c r="V144">
        <v>0.85</v>
      </c>
      <c r="W144">
        <v>19.03</v>
      </c>
      <c r="X144">
        <v>1.46</v>
      </c>
      <c r="Y144">
        <v>2</v>
      </c>
      <c r="Z144">
        <v>10</v>
      </c>
    </row>
    <row r="145" spans="1:26" x14ac:dyDescent="0.25">
      <c r="A145">
        <v>12</v>
      </c>
      <c r="B145">
        <v>80</v>
      </c>
      <c r="C145" t="s">
        <v>34</v>
      </c>
      <c r="D145">
        <v>2.0021</v>
      </c>
      <c r="E145">
        <v>49.95</v>
      </c>
      <c r="F145">
        <v>46.63</v>
      </c>
      <c r="G145">
        <v>90.24</v>
      </c>
      <c r="H145">
        <v>1.31</v>
      </c>
      <c r="I145">
        <v>31</v>
      </c>
      <c r="J145">
        <v>176.49</v>
      </c>
      <c r="K145">
        <v>50.28</v>
      </c>
      <c r="L145">
        <v>13</v>
      </c>
      <c r="M145">
        <v>29</v>
      </c>
      <c r="N145">
        <v>33.21</v>
      </c>
      <c r="O145">
        <v>22001.54</v>
      </c>
      <c r="P145">
        <v>530.29999999999995</v>
      </c>
      <c r="Q145">
        <v>1188.97</v>
      </c>
      <c r="R145">
        <v>211.75</v>
      </c>
      <c r="S145">
        <v>152.24</v>
      </c>
      <c r="T145">
        <v>23649.33</v>
      </c>
      <c r="U145">
        <v>0.72</v>
      </c>
      <c r="V145">
        <v>0.85</v>
      </c>
      <c r="W145">
        <v>19.02</v>
      </c>
      <c r="X145">
        <v>1.37</v>
      </c>
      <c r="Y145">
        <v>2</v>
      </c>
      <c r="Z145">
        <v>10</v>
      </c>
    </row>
    <row r="146" spans="1:26" x14ac:dyDescent="0.25">
      <c r="A146">
        <v>13</v>
      </c>
      <c r="B146">
        <v>80</v>
      </c>
      <c r="C146" t="s">
        <v>34</v>
      </c>
      <c r="D146">
        <v>2.0121000000000002</v>
      </c>
      <c r="E146">
        <v>49.7</v>
      </c>
      <c r="F146">
        <v>46.47</v>
      </c>
      <c r="G146">
        <v>99.58</v>
      </c>
      <c r="H146">
        <v>1.4</v>
      </c>
      <c r="I146">
        <v>28</v>
      </c>
      <c r="J146">
        <v>177.97</v>
      </c>
      <c r="K146">
        <v>50.28</v>
      </c>
      <c r="L146">
        <v>14</v>
      </c>
      <c r="M146">
        <v>26</v>
      </c>
      <c r="N146">
        <v>33.69</v>
      </c>
      <c r="O146">
        <v>22184.13</v>
      </c>
      <c r="P146">
        <v>523.79999999999995</v>
      </c>
      <c r="Q146">
        <v>1188.9000000000001</v>
      </c>
      <c r="R146">
        <v>206.32</v>
      </c>
      <c r="S146">
        <v>152.24</v>
      </c>
      <c r="T146">
        <v>20948.7</v>
      </c>
      <c r="U146">
        <v>0.74</v>
      </c>
      <c r="V146">
        <v>0.86</v>
      </c>
      <c r="W146">
        <v>19.02</v>
      </c>
      <c r="X146">
        <v>1.22</v>
      </c>
      <c r="Y146">
        <v>2</v>
      </c>
      <c r="Z146">
        <v>10</v>
      </c>
    </row>
    <row r="147" spans="1:26" x14ac:dyDescent="0.25">
      <c r="A147">
        <v>14</v>
      </c>
      <c r="B147">
        <v>80</v>
      </c>
      <c r="C147" t="s">
        <v>34</v>
      </c>
      <c r="D147">
        <v>2.0173999999999999</v>
      </c>
      <c r="E147">
        <v>49.57</v>
      </c>
      <c r="F147">
        <v>46.41</v>
      </c>
      <c r="G147">
        <v>107.09</v>
      </c>
      <c r="H147">
        <v>1.48</v>
      </c>
      <c r="I147">
        <v>26</v>
      </c>
      <c r="J147">
        <v>179.46</v>
      </c>
      <c r="K147">
        <v>50.28</v>
      </c>
      <c r="L147">
        <v>15</v>
      </c>
      <c r="M147">
        <v>24</v>
      </c>
      <c r="N147">
        <v>34.18</v>
      </c>
      <c r="O147">
        <v>22367.38</v>
      </c>
      <c r="P147">
        <v>518.29</v>
      </c>
      <c r="Q147">
        <v>1189.1099999999999</v>
      </c>
      <c r="R147">
        <v>204.13</v>
      </c>
      <c r="S147">
        <v>152.24</v>
      </c>
      <c r="T147">
        <v>19864.77</v>
      </c>
      <c r="U147">
        <v>0.75</v>
      </c>
      <c r="V147">
        <v>0.86</v>
      </c>
      <c r="W147">
        <v>19.02</v>
      </c>
      <c r="X147">
        <v>1.1499999999999999</v>
      </c>
      <c r="Y147">
        <v>2</v>
      </c>
      <c r="Z147">
        <v>10</v>
      </c>
    </row>
    <row r="148" spans="1:26" x14ac:dyDescent="0.25">
      <c r="A148">
        <v>15</v>
      </c>
      <c r="B148">
        <v>80</v>
      </c>
      <c r="C148" t="s">
        <v>34</v>
      </c>
      <c r="D148">
        <v>2.0236999999999998</v>
      </c>
      <c r="E148">
        <v>49.42</v>
      </c>
      <c r="F148">
        <v>46.32</v>
      </c>
      <c r="G148">
        <v>115.79</v>
      </c>
      <c r="H148">
        <v>1.57</v>
      </c>
      <c r="I148">
        <v>24</v>
      </c>
      <c r="J148">
        <v>180.95</v>
      </c>
      <c r="K148">
        <v>50.28</v>
      </c>
      <c r="L148">
        <v>16</v>
      </c>
      <c r="M148">
        <v>22</v>
      </c>
      <c r="N148">
        <v>34.67</v>
      </c>
      <c r="O148">
        <v>22551.279999999999</v>
      </c>
      <c r="P148">
        <v>511.87</v>
      </c>
      <c r="Q148">
        <v>1188.99</v>
      </c>
      <c r="R148">
        <v>201.24</v>
      </c>
      <c r="S148">
        <v>152.24</v>
      </c>
      <c r="T148">
        <v>18427.41</v>
      </c>
      <c r="U148">
        <v>0.76</v>
      </c>
      <c r="V148">
        <v>0.86</v>
      </c>
      <c r="W148">
        <v>19.010000000000002</v>
      </c>
      <c r="X148">
        <v>1.07</v>
      </c>
      <c r="Y148">
        <v>2</v>
      </c>
      <c r="Z148">
        <v>10</v>
      </c>
    </row>
    <row r="149" spans="1:26" x14ac:dyDescent="0.25">
      <c r="A149">
        <v>16</v>
      </c>
      <c r="B149">
        <v>80</v>
      </c>
      <c r="C149" t="s">
        <v>34</v>
      </c>
      <c r="D149">
        <v>2.0266999999999999</v>
      </c>
      <c r="E149">
        <v>49.34</v>
      </c>
      <c r="F149">
        <v>46.28</v>
      </c>
      <c r="G149">
        <v>120.72</v>
      </c>
      <c r="H149">
        <v>1.65</v>
      </c>
      <c r="I149">
        <v>23</v>
      </c>
      <c r="J149">
        <v>182.45</v>
      </c>
      <c r="K149">
        <v>50.28</v>
      </c>
      <c r="L149">
        <v>17</v>
      </c>
      <c r="M149">
        <v>21</v>
      </c>
      <c r="N149">
        <v>35.17</v>
      </c>
      <c r="O149">
        <v>22735.98</v>
      </c>
      <c r="P149">
        <v>507.25</v>
      </c>
      <c r="Q149">
        <v>1189.02</v>
      </c>
      <c r="R149">
        <v>199.77</v>
      </c>
      <c r="S149">
        <v>152.24</v>
      </c>
      <c r="T149">
        <v>17695.740000000002</v>
      </c>
      <c r="U149">
        <v>0.76</v>
      </c>
      <c r="V149">
        <v>0.86</v>
      </c>
      <c r="W149">
        <v>19.010000000000002</v>
      </c>
      <c r="X149">
        <v>1.02</v>
      </c>
      <c r="Y149">
        <v>2</v>
      </c>
      <c r="Z149">
        <v>10</v>
      </c>
    </row>
    <row r="150" spans="1:26" x14ac:dyDescent="0.25">
      <c r="A150">
        <v>17</v>
      </c>
      <c r="B150">
        <v>80</v>
      </c>
      <c r="C150" t="s">
        <v>34</v>
      </c>
      <c r="D150">
        <v>2.0331999999999999</v>
      </c>
      <c r="E150">
        <v>49.18</v>
      </c>
      <c r="F150">
        <v>46.18</v>
      </c>
      <c r="G150">
        <v>131.94999999999999</v>
      </c>
      <c r="H150">
        <v>1.74</v>
      </c>
      <c r="I150">
        <v>21</v>
      </c>
      <c r="J150">
        <v>183.95</v>
      </c>
      <c r="K150">
        <v>50.28</v>
      </c>
      <c r="L150">
        <v>18</v>
      </c>
      <c r="M150">
        <v>19</v>
      </c>
      <c r="N150">
        <v>35.67</v>
      </c>
      <c r="O150">
        <v>22921.24</v>
      </c>
      <c r="P150">
        <v>500.31</v>
      </c>
      <c r="Q150">
        <v>1189.1500000000001</v>
      </c>
      <c r="R150">
        <v>196.63</v>
      </c>
      <c r="S150">
        <v>152.24</v>
      </c>
      <c r="T150">
        <v>16138.91</v>
      </c>
      <c r="U150">
        <v>0.77</v>
      </c>
      <c r="V150">
        <v>0.86</v>
      </c>
      <c r="W150">
        <v>19.010000000000002</v>
      </c>
      <c r="X150">
        <v>0.93</v>
      </c>
      <c r="Y150">
        <v>2</v>
      </c>
      <c r="Z150">
        <v>10</v>
      </c>
    </row>
    <row r="151" spans="1:26" x14ac:dyDescent="0.25">
      <c r="A151">
        <v>18</v>
      </c>
      <c r="B151">
        <v>80</v>
      </c>
      <c r="C151" t="s">
        <v>34</v>
      </c>
      <c r="D151">
        <v>2.0371000000000001</v>
      </c>
      <c r="E151">
        <v>49.09</v>
      </c>
      <c r="F151">
        <v>46.12</v>
      </c>
      <c r="G151">
        <v>138.36000000000001</v>
      </c>
      <c r="H151">
        <v>1.82</v>
      </c>
      <c r="I151">
        <v>20</v>
      </c>
      <c r="J151">
        <v>185.46</v>
      </c>
      <c r="K151">
        <v>50.28</v>
      </c>
      <c r="L151">
        <v>19</v>
      </c>
      <c r="M151">
        <v>18</v>
      </c>
      <c r="N151">
        <v>36.18</v>
      </c>
      <c r="O151">
        <v>23107.19</v>
      </c>
      <c r="P151">
        <v>496.81</v>
      </c>
      <c r="Q151">
        <v>1188.97</v>
      </c>
      <c r="R151">
        <v>194.37</v>
      </c>
      <c r="S151">
        <v>152.24</v>
      </c>
      <c r="T151">
        <v>15012.35</v>
      </c>
      <c r="U151">
        <v>0.78</v>
      </c>
      <c r="V151">
        <v>0.86</v>
      </c>
      <c r="W151">
        <v>19.010000000000002</v>
      </c>
      <c r="X151">
        <v>0.87</v>
      </c>
      <c r="Y151">
        <v>2</v>
      </c>
      <c r="Z151">
        <v>10</v>
      </c>
    </row>
    <row r="152" spans="1:26" x14ac:dyDescent="0.25">
      <c r="A152">
        <v>19</v>
      </c>
      <c r="B152">
        <v>80</v>
      </c>
      <c r="C152" t="s">
        <v>34</v>
      </c>
      <c r="D152">
        <v>2.0409000000000002</v>
      </c>
      <c r="E152">
        <v>49</v>
      </c>
      <c r="F152">
        <v>46.06</v>
      </c>
      <c r="G152">
        <v>145.46</v>
      </c>
      <c r="H152">
        <v>1.9</v>
      </c>
      <c r="I152">
        <v>19</v>
      </c>
      <c r="J152">
        <v>186.97</v>
      </c>
      <c r="K152">
        <v>50.28</v>
      </c>
      <c r="L152">
        <v>20</v>
      </c>
      <c r="M152">
        <v>17</v>
      </c>
      <c r="N152">
        <v>36.69</v>
      </c>
      <c r="O152">
        <v>23293.82</v>
      </c>
      <c r="P152">
        <v>490.91</v>
      </c>
      <c r="Q152">
        <v>1188.94</v>
      </c>
      <c r="R152">
        <v>192.78</v>
      </c>
      <c r="S152">
        <v>152.24</v>
      </c>
      <c r="T152">
        <v>14221.01</v>
      </c>
      <c r="U152">
        <v>0.79</v>
      </c>
      <c r="V152">
        <v>0.86</v>
      </c>
      <c r="W152">
        <v>19</v>
      </c>
      <c r="X152">
        <v>0.81</v>
      </c>
      <c r="Y152">
        <v>2</v>
      </c>
      <c r="Z152">
        <v>10</v>
      </c>
    </row>
    <row r="153" spans="1:26" x14ac:dyDescent="0.25">
      <c r="A153">
        <v>20</v>
      </c>
      <c r="B153">
        <v>80</v>
      </c>
      <c r="C153" t="s">
        <v>34</v>
      </c>
      <c r="D153">
        <v>2.0442</v>
      </c>
      <c r="E153">
        <v>48.92</v>
      </c>
      <c r="F153">
        <v>46.01</v>
      </c>
      <c r="G153">
        <v>153.38</v>
      </c>
      <c r="H153">
        <v>1.98</v>
      </c>
      <c r="I153">
        <v>18</v>
      </c>
      <c r="J153">
        <v>188.49</v>
      </c>
      <c r="K153">
        <v>50.28</v>
      </c>
      <c r="L153">
        <v>21</v>
      </c>
      <c r="M153">
        <v>15</v>
      </c>
      <c r="N153">
        <v>37.21</v>
      </c>
      <c r="O153">
        <v>23481.16</v>
      </c>
      <c r="P153">
        <v>484.39</v>
      </c>
      <c r="Q153">
        <v>1188.9000000000001</v>
      </c>
      <c r="R153">
        <v>190.88</v>
      </c>
      <c r="S153">
        <v>152.24</v>
      </c>
      <c r="T153">
        <v>13278.29</v>
      </c>
      <c r="U153">
        <v>0.8</v>
      </c>
      <c r="V153">
        <v>0.86</v>
      </c>
      <c r="W153">
        <v>19</v>
      </c>
      <c r="X153">
        <v>0.76</v>
      </c>
      <c r="Y153">
        <v>2</v>
      </c>
      <c r="Z153">
        <v>10</v>
      </c>
    </row>
    <row r="154" spans="1:26" x14ac:dyDescent="0.25">
      <c r="A154">
        <v>21</v>
      </c>
      <c r="B154">
        <v>80</v>
      </c>
      <c r="C154" t="s">
        <v>34</v>
      </c>
      <c r="D154">
        <v>2.0468999999999999</v>
      </c>
      <c r="E154">
        <v>48.85</v>
      </c>
      <c r="F154">
        <v>45.98</v>
      </c>
      <c r="G154">
        <v>162.29</v>
      </c>
      <c r="H154">
        <v>2.0499999999999998</v>
      </c>
      <c r="I154">
        <v>17</v>
      </c>
      <c r="J154">
        <v>190.01</v>
      </c>
      <c r="K154">
        <v>50.28</v>
      </c>
      <c r="L154">
        <v>22</v>
      </c>
      <c r="M154">
        <v>12</v>
      </c>
      <c r="N154">
        <v>37.74</v>
      </c>
      <c r="O154">
        <v>23669.200000000001</v>
      </c>
      <c r="P154">
        <v>479.04</v>
      </c>
      <c r="Q154">
        <v>1188.93</v>
      </c>
      <c r="R154">
        <v>189.58</v>
      </c>
      <c r="S154">
        <v>152.24</v>
      </c>
      <c r="T154">
        <v>12632.82</v>
      </c>
      <c r="U154">
        <v>0.8</v>
      </c>
      <c r="V154">
        <v>0.86</v>
      </c>
      <c r="W154">
        <v>19.010000000000002</v>
      </c>
      <c r="X154">
        <v>0.73</v>
      </c>
      <c r="Y154">
        <v>2</v>
      </c>
      <c r="Z154">
        <v>10</v>
      </c>
    </row>
    <row r="155" spans="1:26" x14ac:dyDescent="0.25">
      <c r="A155">
        <v>22</v>
      </c>
      <c r="B155">
        <v>80</v>
      </c>
      <c r="C155" t="s">
        <v>34</v>
      </c>
      <c r="D155">
        <v>2.0466000000000002</v>
      </c>
      <c r="E155">
        <v>48.86</v>
      </c>
      <c r="F155">
        <v>45.99</v>
      </c>
      <c r="G155">
        <v>162.31</v>
      </c>
      <c r="H155">
        <v>2.13</v>
      </c>
      <c r="I155">
        <v>17</v>
      </c>
      <c r="J155">
        <v>191.55</v>
      </c>
      <c r="K155">
        <v>50.28</v>
      </c>
      <c r="L155">
        <v>23</v>
      </c>
      <c r="M155">
        <v>5</v>
      </c>
      <c r="N155">
        <v>38.270000000000003</v>
      </c>
      <c r="O155">
        <v>23857.96</v>
      </c>
      <c r="P155">
        <v>475.23</v>
      </c>
      <c r="Q155">
        <v>1189.04</v>
      </c>
      <c r="R155">
        <v>189.65</v>
      </c>
      <c r="S155">
        <v>152.24</v>
      </c>
      <c r="T155">
        <v>12665.61</v>
      </c>
      <c r="U155">
        <v>0.8</v>
      </c>
      <c r="V155">
        <v>0.86</v>
      </c>
      <c r="W155">
        <v>19.010000000000002</v>
      </c>
      <c r="X155">
        <v>0.74</v>
      </c>
      <c r="Y155">
        <v>2</v>
      </c>
      <c r="Z155">
        <v>10</v>
      </c>
    </row>
    <row r="156" spans="1:26" x14ac:dyDescent="0.25">
      <c r="A156">
        <v>23</v>
      </c>
      <c r="B156">
        <v>80</v>
      </c>
      <c r="C156" t="s">
        <v>34</v>
      </c>
      <c r="D156">
        <v>2.0497000000000001</v>
      </c>
      <c r="E156">
        <v>48.79</v>
      </c>
      <c r="F156">
        <v>45.95</v>
      </c>
      <c r="G156">
        <v>172.3</v>
      </c>
      <c r="H156">
        <v>2.21</v>
      </c>
      <c r="I156">
        <v>16</v>
      </c>
      <c r="J156">
        <v>193.08</v>
      </c>
      <c r="K156">
        <v>50.28</v>
      </c>
      <c r="L156">
        <v>24</v>
      </c>
      <c r="M156">
        <v>0</v>
      </c>
      <c r="N156">
        <v>38.799999999999997</v>
      </c>
      <c r="O156">
        <v>24047.45</v>
      </c>
      <c r="P156">
        <v>476.72</v>
      </c>
      <c r="Q156">
        <v>1189.02</v>
      </c>
      <c r="R156">
        <v>188.03</v>
      </c>
      <c r="S156">
        <v>152.24</v>
      </c>
      <c r="T156">
        <v>11861.45</v>
      </c>
      <c r="U156">
        <v>0.81</v>
      </c>
      <c r="V156">
        <v>0.87</v>
      </c>
      <c r="W156">
        <v>19.02</v>
      </c>
      <c r="X156">
        <v>0.7</v>
      </c>
      <c r="Y156">
        <v>2</v>
      </c>
      <c r="Z156">
        <v>10</v>
      </c>
    </row>
    <row r="157" spans="1:26" x14ac:dyDescent="0.25">
      <c r="A157">
        <v>0</v>
      </c>
      <c r="B157">
        <v>35</v>
      </c>
      <c r="C157" t="s">
        <v>34</v>
      </c>
      <c r="D157">
        <v>1.4233</v>
      </c>
      <c r="E157">
        <v>70.260000000000005</v>
      </c>
      <c r="F157">
        <v>62.22</v>
      </c>
      <c r="G157">
        <v>10.46</v>
      </c>
      <c r="H157">
        <v>0.22</v>
      </c>
      <c r="I157">
        <v>357</v>
      </c>
      <c r="J157">
        <v>80.84</v>
      </c>
      <c r="K157">
        <v>35.1</v>
      </c>
      <c r="L157">
        <v>1</v>
      </c>
      <c r="M157">
        <v>355</v>
      </c>
      <c r="N157">
        <v>9.74</v>
      </c>
      <c r="O157">
        <v>10204.209999999999</v>
      </c>
      <c r="P157">
        <v>489.68</v>
      </c>
      <c r="Q157">
        <v>1191.6199999999999</v>
      </c>
      <c r="R157">
        <v>739.42</v>
      </c>
      <c r="S157">
        <v>152.24</v>
      </c>
      <c r="T157">
        <v>285851.07</v>
      </c>
      <c r="U157">
        <v>0.21</v>
      </c>
      <c r="V157">
        <v>0.64</v>
      </c>
      <c r="W157">
        <v>19.559999999999999</v>
      </c>
      <c r="X157">
        <v>16.920000000000002</v>
      </c>
      <c r="Y157">
        <v>2</v>
      </c>
      <c r="Z157">
        <v>10</v>
      </c>
    </row>
    <row r="158" spans="1:26" x14ac:dyDescent="0.25">
      <c r="A158">
        <v>1</v>
      </c>
      <c r="B158">
        <v>35</v>
      </c>
      <c r="C158" t="s">
        <v>34</v>
      </c>
      <c r="D158">
        <v>1.7749999999999999</v>
      </c>
      <c r="E158">
        <v>56.34</v>
      </c>
      <c r="F158">
        <v>51.95</v>
      </c>
      <c r="G158">
        <v>21.5</v>
      </c>
      <c r="H158">
        <v>0.43</v>
      </c>
      <c r="I158">
        <v>145</v>
      </c>
      <c r="J158">
        <v>82.04</v>
      </c>
      <c r="K158">
        <v>35.1</v>
      </c>
      <c r="L158">
        <v>2</v>
      </c>
      <c r="M158">
        <v>143</v>
      </c>
      <c r="N158">
        <v>9.94</v>
      </c>
      <c r="O158">
        <v>10352.530000000001</v>
      </c>
      <c r="P158">
        <v>399.18</v>
      </c>
      <c r="Q158">
        <v>1189.97</v>
      </c>
      <c r="R158">
        <v>391.26</v>
      </c>
      <c r="S158">
        <v>152.24</v>
      </c>
      <c r="T158">
        <v>112833.33</v>
      </c>
      <c r="U158">
        <v>0.39</v>
      </c>
      <c r="V158">
        <v>0.77</v>
      </c>
      <c r="W158">
        <v>19.21</v>
      </c>
      <c r="X158">
        <v>6.68</v>
      </c>
      <c r="Y158">
        <v>2</v>
      </c>
      <c r="Z158">
        <v>10</v>
      </c>
    </row>
    <row r="159" spans="1:26" x14ac:dyDescent="0.25">
      <c r="A159">
        <v>2</v>
      </c>
      <c r="B159">
        <v>35</v>
      </c>
      <c r="C159" t="s">
        <v>34</v>
      </c>
      <c r="D159">
        <v>1.8936999999999999</v>
      </c>
      <c r="E159">
        <v>52.81</v>
      </c>
      <c r="F159">
        <v>49.37</v>
      </c>
      <c r="G159">
        <v>32.909999999999997</v>
      </c>
      <c r="H159">
        <v>0.63</v>
      </c>
      <c r="I159">
        <v>90</v>
      </c>
      <c r="J159">
        <v>83.25</v>
      </c>
      <c r="K159">
        <v>35.1</v>
      </c>
      <c r="L159">
        <v>3</v>
      </c>
      <c r="M159">
        <v>88</v>
      </c>
      <c r="N159">
        <v>10.15</v>
      </c>
      <c r="O159">
        <v>10501.19</v>
      </c>
      <c r="P159">
        <v>368.76</v>
      </c>
      <c r="Q159">
        <v>1189.6099999999999</v>
      </c>
      <c r="R159">
        <v>303.74</v>
      </c>
      <c r="S159">
        <v>152.24</v>
      </c>
      <c r="T159">
        <v>69349.960000000006</v>
      </c>
      <c r="U159">
        <v>0.5</v>
      </c>
      <c r="V159">
        <v>0.81</v>
      </c>
      <c r="W159">
        <v>19.13</v>
      </c>
      <c r="X159">
        <v>4.0999999999999996</v>
      </c>
      <c r="Y159">
        <v>2</v>
      </c>
      <c r="Z159">
        <v>10</v>
      </c>
    </row>
    <row r="160" spans="1:26" x14ac:dyDescent="0.25">
      <c r="A160">
        <v>3</v>
      </c>
      <c r="B160">
        <v>35</v>
      </c>
      <c r="C160" t="s">
        <v>34</v>
      </c>
      <c r="D160">
        <v>1.9553</v>
      </c>
      <c r="E160">
        <v>51.14</v>
      </c>
      <c r="F160">
        <v>48.15</v>
      </c>
      <c r="G160">
        <v>45.14</v>
      </c>
      <c r="H160">
        <v>0.83</v>
      </c>
      <c r="I160">
        <v>64</v>
      </c>
      <c r="J160">
        <v>84.46</v>
      </c>
      <c r="K160">
        <v>35.1</v>
      </c>
      <c r="L160">
        <v>4</v>
      </c>
      <c r="M160">
        <v>62</v>
      </c>
      <c r="N160">
        <v>10.36</v>
      </c>
      <c r="O160">
        <v>10650.22</v>
      </c>
      <c r="P160">
        <v>348.38</v>
      </c>
      <c r="Q160">
        <v>1189.27</v>
      </c>
      <c r="R160">
        <v>262.92</v>
      </c>
      <c r="S160">
        <v>152.24</v>
      </c>
      <c r="T160">
        <v>49067.64</v>
      </c>
      <c r="U160">
        <v>0.57999999999999996</v>
      </c>
      <c r="V160">
        <v>0.83</v>
      </c>
      <c r="W160">
        <v>19.079999999999998</v>
      </c>
      <c r="X160">
        <v>2.89</v>
      </c>
      <c r="Y160">
        <v>2</v>
      </c>
      <c r="Z160">
        <v>10</v>
      </c>
    </row>
    <row r="161" spans="1:26" x14ac:dyDescent="0.25">
      <c r="A161">
        <v>4</v>
      </c>
      <c r="B161">
        <v>35</v>
      </c>
      <c r="C161" t="s">
        <v>34</v>
      </c>
      <c r="D161">
        <v>1.9917</v>
      </c>
      <c r="E161">
        <v>50.21</v>
      </c>
      <c r="F161">
        <v>47.47</v>
      </c>
      <c r="G161">
        <v>58.13</v>
      </c>
      <c r="H161">
        <v>1.02</v>
      </c>
      <c r="I161">
        <v>49</v>
      </c>
      <c r="J161">
        <v>85.67</v>
      </c>
      <c r="K161">
        <v>35.1</v>
      </c>
      <c r="L161">
        <v>5</v>
      </c>
      <c r="M161">
        <v>47</v>
      </c>
      <c r="N161">
        <v>10.57</v>
      </c>
      <c r="O161">
        <v>10799.59</v>
      </c>
      <c r="P161">
        <v>331.99</v>
      </c>
      <c r="Q161">
        <v>1189.1500000000001</v>
      </c>
      <c r="R161">
        <v>240.19</v>
      </c>
      <c r="S161">
        <v>152.24</v>
      </c>
      <c r="T161">
        <v>37775.480000000003</v>
      </c>
      <c r="U161">
        <v>0.63</v>
      </c>
      <c r="V161">
        <v>0.84</v>
      </c>
      <c r="W161">
        <v>19.05</v>
      </c>
      <c r="X161">
        <v>2.2200000000000002</v>
      </c>
      <c r="Y161">
        <v>2</v>
      </c>
      <c r="Z161">
        <v>10</v>
      </c>
    </row>
    <row r="162" spans="1:26" x14ac:dyDescent="0.25">
      <c r="A162">
        <v>5</v>
      </c>
      <c r="B162">
        <v>35</v>
      </c>
      <c r="C162" t="s">
        <v>34</v>
      </c>
      <c r="D162">
        <v>2.0183</v>
      </c>
      <c r="E162">
        <v>49.55</v>
      </c>
      <c r="F162">
        <v>46.98</v>
      </c>
      <c r="G162">
        <v>72.28</v>
      </c>
      <c r="H162">
        <v>1.21</v>
      </c>
      <c r="I162">
        <v>39</v>
      </c>
      <c r="J162">
        <v>86.88</v>
      </c>
      <c r="K162">
        <v>35.1</v>
      </c>
      <c r="L162">
        <v>6</v>
      </c>
      <c r="M162">
        <v>33</v>
      </c>
      <c r="N162">
        <v>10.78</v>
      </c>
      <c r="O162">
        <v>10949.33</v>
      </c>
      <c r="P162">
        <v>315.17</v>
      </c>
      <c r="Q162">
        <v>1189.06</v>
      </c>
      <c r="R162">
        <v>223.62</v>
      </c>
      <c r="S162">
        <v>152.24</v>
      </c>
      <c r="T162">
        <v>29541.08</v>
      </c>
      <c r="U162">
        <v>0.68</v>
      </c>
      <c r="V162">
        <v>0.85</v>
      </c>
      <c r="W162">
        <v>19.04</v>
      </c>
      <c r="X162">
        <v>1.73</v>
      </c>
      <c r="Y162">
        <v>2</v>
      </c>
      <c r="Z162">
        <v>10</v>
      </c>
    </row>
    <row r="163" spans="1:26" x14ac:dyDescent="0.25">
      <c r="A163">
        <v>6</v>
      </c>
      <c r="B163">
        <v>35</v>
      </c>
      <c r="C163" t="s">
        <v>34</v>
      </c>
      <c r="D163">
        <v>2.0244</v>
      </c>
      <c r="E163">
        <v>49.4</v>
      </c>
      <c r="F163">
        <v>46.89</v>
      </c>
      <c r="G163">
        <v>78.14</v>
      </c>
      <c r="H163">
        <v>1.39</v>
      </c>
      <c r="I163">
        <v>36</v>
      </c>
      <c r="J163">
        <v>88.1</v>
      </c>
      <c r="K163">
        <v>35.1</v>
      </c>
      <c r="L163">
        <v>7</v>
      </c>
      <c r="M163">
        <v>2</v>
      </c>
      <c r="N163">
        <v>11</v>
      </c>
      <c r="O163">
        <v>11099.43</v>
      </c>
      <c r="P163">
        <v>311.23</v>
      </c>
      <c r="Q163">
        <v>1189.44</v>
      </c>
      <c r="R163">
        <v>219.08</v>
      </c>
      <c r="S163">
        <v>152.24</v>
      </c>
      <c r="T163">
        <v>27286.99</v>
      </c>
      <c r="U163">
        <v>0.69</v>
      </c>
      <c r="V163">
        <v>0.85</v>
      </c>
      <c r="W163">
        <v>19.07</v>
      </c>
      <c r="X163">
        <v>1.63</v>
      </c>
      <c r="Y163">
        <v>2</v>
      </c>
      <c r="Z163">
        <v>10</v>
      </c>
    </row>
    <row r="164" spans="1:26" x14ac:dyDescent="0.25">
      <c r="A164">
        <v>7</v>
      </c>
      <c r="B164">
        <v>35</v>
      </c>
      <c r="C164" t="s">
        <v>34</v>
      </c>
      <c r="D164">
        <v>2.0276999999999998</v>
      </c>
      <c r="E164">
        <v>49.32</v>
      </c>
      <c r="F164">
        <v>46.82</v>
      </c>
      <c r="G164">
        <v>80.27</v>
      </c>
      <c r="H164">
        <v>1.57</v>
      </c>
      <c r="I164">
        <v>35</v>
      </c>
      <c r="J164">
        <v>89.32</v>
      </c>
      <c r="K164">
        <v>35.1</v>
      </c>
      <c r="L164">
        <v>8</v>
      </c>
      <c r="M164">
        <v>0</v>
      </c>
      <c r="N164">
        <v>11.22</v>
      </c>
      <c r="O164">
        <v>11249.89</v>
      </c>
      <c r="P164">
        <v>314.18</v>
      </c>
      <c r="Q164">
        <v>1189.17</v>
      </c>
      <c r="R164">
        <v>216.65</v>
      </c>
      <c r="S164">
        <v>152.24</v>
      </c>
      <c r="T164">
        <v>26076.28</v>
      </c>
      <c r="U164">
        <v>0.7</v>
      </c>
      <c r="V164">
        <v>0.85</v>
      </c>
      <c r="W164">
        <v>19.079999999999998</v>
      </c>
      <c r="X164">
        <v>1.57</v>
      </c>
      <c r="Y164">
        <v>2</v>
      </c>
      <c r="Z164">
        <v>10</v>
      </c>
    </row>
    <row r="165" spans="1:26" x14ac:dyDescent="0.25">
      <c r="A165">
        <v>0</v>
      </c>
      <c r="B165">
        <v>50</v>
      </c>
      <c r="C165" t="s">
        <v>34</v>
      </c>
      <c r="D165">
        <v>1.2354000000000001</v>
      </c>
      <c r="E165">
        <v>80.95</v>
      </c>
      <c r="F165">
        <v>68.290000000000006</v>
      </c>
      <c r="G165">
        <v>8.57</v>
      </c>
      <c r="H165">
        <v>0.16</v>
      </c>
      <c r="I165">
        <v>478</v>
      </c>
      <c r="J165">
        <v>107.41</v>
      </c>
      <c r="K165">
        <v>41.65</v>
      </c>
      <c r="L165">
        <v>1</v>
      </c>
      <c r="M165">
        <v>476</v>
      </c>
      <c r="N165">
        <v>14.77</v>
      </c>
      <c r="O165">
        <v>13481.73</v>
      </c>
      <c r="P165">
        <v>654.66</v>
      </c>
      <c r="Q165">
        <v>1193.1099999999999</v>
      </c>
      <c r="R165">
        <v>945.07</v>
      </c>
      <c r="S165">
        <v>152.24</v>
      </c>
      <c r="T165">
        <v>388072.73</v>
      </c>
      <c r="U165">
        <v>0.16</v>
      </c>
      <c r="V165">
        <v>0.57999999999999996</v>
      </c>
      <c r="W165">
        <v>19.75</v>
      </c>
      <c r="X165">
        <v>22.97</v>
      </c>
      <c r="Y165">
        <v>2</v>
      </c>
      <c r="Z165">
        <v>10</v>
      </c>
    </row>
    <row r="166" spans="1:26" x14ac:dyDescent="0.25">
      <c r="A166">
        <v>1</v>
      </c>
      <c r="B166">
        <v>50</v>
      </c>
      <c r="C166" t="s">
        <v>34</v>
      </c>
      <c r="D166">
        <v>1.6637</v>
      </c>
      <c r="E166">
        <v>60.11</v>
      </c>
      <c r="F166">
        <v>53.94</v>
      </c>
      <c r="G166">
        <v>17.399999999999999</v>
      </c>
      <c r="H166">
        <v>0.32</v>
      </c>
      <c r="I166">
        <v>186</v>
      </c>
      <c r="J166">
        <v>108.68</v>
      </c>
      <c r="K166">
        <v>41.65</v>
      </c>
      <c r="L166">
        <v>2</v>
      </c>
      <c r="M166">
        <v>184</v>
      </c>
      <c r="N166">
        <v>15.03</v>
      </c>
      <c r="O166">
        <v>13638.32</v>
      </c>
      <c r="P166">
        <v>511.13</v>
      </c>
      <c r="Q166">
        <v>1190.98</v>
      </c>
      <c r="R166">
        <v>457.82</v>
      </c>
      <c r="S166">
        <v>152.24</v>
      </c>
      <c r="T166">
        <v>145908.44</v>
      </c>
      <c r="U166">
        <v>0.33</v>
      </c>
      <c r="V166">
        <v>0.74</v>
      </c>
      <c r="W166">
        <v>19.3</v>
      </c>
      <c r="X166">
        <v>8.66</v>
      </c>
      <c r="Y166">
        <v>2</v>
      </c>
      <c r="Z166">
        <v>10</v>
      </c>
    </row>
    <row r="167" spans="1:26" x14ac:dyDescent="0.25">
      <c r="A167">
        <v>2</v>
      </c>
      <c r="B167">
        <v>50</v>
      </c>
      <c r="C167" t="s">
        <v>34</v>
      </c>
      <c r="D167">
        <v>1.8158000000000001</v>
      </c>
      <c r="E167">
        <v>55.07</v>
      </c>
      <c r="F167">
        <v>50.5</v>
      </c>
      <c r="G167">
        <v>26.58</v>
      </c>
      <c r="H167">
        <v>0.48</v>
      </c>
      <c r="I167">
        <v>114</v>
      </c>
      <c r="J167">
        <v>109.96</v>
      </c>
      <c r="K167">
        <v>41.65</v>
      </c>
      <c r="L167">
        <v>3</v>
      </c>
      <c r="M167">
        <v>112</v>
      </c>
      <c r="N167">
        <v>15.31</v>
      </c>
      <c r="O167">
        <v>13795.21</v>
      </c>
      <c r="P167">
        <v>471.22</v>
      </c>
      <c r="Q167">
        <v>1189.73</v>
      </c>
      <c r="R167">
        <v>342.07</v>
      </c>
      <c r="S167">
        <v>152.24</v>
      </c>
      <c r="T167">
        <v>88390.99</v>
      </c>
      <c r="U167">
        <v>0.45</v>
      </c>
      <c r="V167">
        <v>0.79</v>
      </c>
      <c r="W167">
        <v>19.170000000000002</v>
      </c>
      <c r="X167">
        <v>5.24</v>
      </c>
      <c r="Y167">
        <v>2</v>
      </c>
      <c r="Z167">
        <v>10</v>
      </c>
    </row>
    <row r="168" spans="1:26" x14ac:dyDescent="0.25">
      <c r="A168">
        <v>3</v>
      </c>
      <c r="B168">
        <v>50</v>
      </c>
      <c r="C168" t="s">
        <v>34</v>
      </c>
      <c r="D168">
        <v>1.8912</v>
      </c>
      <c r="E168">
        <v>52.88</v>
      </c>
      <c r="F168">
        <v>49.02</v>
      </c>
      <c r="G168">
        <v>35.869999999999997</v>
      </c>
      <c r="H168">
        <v>0.63</v>
      </c>
      <c r="I168">
        <v>82</v>
      </c>
      <c r="J168">
        <v>111.23</v>
      </c>
      <c r="K168">
        <v>41.65</v>
      </c>
      <c r="L168">
        <v>4</v>
      </c>
      <c r="M168">
        <v>80</v>
      </c>
      <c r="N168">
        <v>15.58</v>
      </c>
      <c r="O168">
        <v>13952.52</v>
      </c>
      <c r="P168">
        <v>449.98</v>
      </c>
      <c r="Q168">
        <v>1189.17</v>
      </c>
      <c r="R168">
        <v>292.26</v>
      </c>
      <c r="S168">
        <v>152.24</v>
      </c>
      <c r="T168">
        <v>63649.69</v>
      </c>
      <c r="U168">
        <v>0.52</v>
      </c>
      <c r="V168">
        <v>0.81</v>
      </c>
      <c r="W168">
        <v>19.11</v>
      </c>
      <c r="X168">
        <v>3.76</v>
      </c>
      <c r="Y168">
        <v>2</v>
      </c>
      <c r="Z168">
        <v>10</v>
      </c>
    </row>
    <row r="169" spans="1:26" x14ac:dyDescent="0.25">
      <c r="A169">
        <v>4</v>
      </c>
      <c r="B169">
        <v>50</v>
      </c>
      <c r="C169" t="s">
        <v>34</v>
      </c>
      <c r="D169">
        <v>1.9378</v>
      </c>
      <c r="E169">
        <v>51.61</v>
      </c>
      <c r="F169">
        <v>48.15</v>
      </c>
      <c r="G169">
        <v>45.14</v>
      </c>
      <c r="H169">
        <v>0.78</v>
      </c>
      <c r="I169">
        <v>64</v>
      </c>
      <c r="J169">
        <v>112.51</v>
      </c>
      <c r="K169">
        <v>41.65</v>
      </c>
      <c r="L169">
        <v>5</v>
      </c>
      <c r="M169">
        <v>62</v>
      </c>
      <c r="N169">
        <v>15.86</v>
      </c>
      <c r="O169">
        <v>14110.24</v>
      </c>
      <c r="P169">
        <v>434.32</v>
      </c>
      <c r="Q169">
        <v>1189.46</v>
      </c>
      <c r="R169">
        <v>262.87</v>
      </c>
      <c r="S169">
        <v>152.24</v>
      </c>
      <c r="T169">
        <v>49042.39</v>
      </c>
      <c r="U169">
        <v>0.57999999999999996</v>
      </c>
      <c r="V169">
        <v>0.83</v>
      </c>
      <c r="W169">
        <v>19.079999999999998</v>
      </c>
      <c r="X169">
        <v>2.89</v>
      </c>
      <c r="Y169">
        <v>2</v>
      </c>
      <c r="Z169">
        <v>10</v>
      </c>
    </row>
    <row r="170" spans="1:26" x14ac:dyDescent="0.25">
      <c r="A170">
        <v>5</v>
      </c>
      <c r="B170">
        <v>50</v>
      </c>
      <c r="C170" t="s">
        <v>34</v>
      </c>
      <c r="D170">
        <v>1.9683999999999999</v>
      </c>
      <c r="E170">
        <v>50.8</v>
      </c>
      <c r="F170">
        <v>47.61</v>
      </c>
      <c r="G170">
        <v>54.93</v>
      </c>
      <c r="H170">
        <v>0.93</v>
      </c>
      <c r="I170">
        <v>52</v>
      </c>
      <c r="J170">
        <v>113.79</v>
      </c>
      <c r="K170">
        <v>41.65</v>
      </c>
      <c r="L170">
        <v>6</v>
      </c>
      <c r="M170">
        <v>50</v>
      </c>
      <c r="N170">
        <v>16.14</v>
      </c>
      <c r="O170">
        <v>14268.39</v>
      </c>
      <c r="P170">
        <v>421.46</v>
      </c>
      <c r="Q170">
        <v>1189.0999999999999</v>
      </c>
      <c r="R170">
        <v>244.73</v>
      </c>
      <c r="S170">
        <v>152.24</v>
      </c>
      <c r="T170">
        <v>40034.26</v>
      </c>
      <c r="U170">
        <v>0.62</v>
      </c>
      <c r="V170">
        <v>0.84</v>
      </c>
      <c r="W170">
        <v>19.059999999999999</v>
      </c>
      <c r="X170">
        <v>2.36</v>
      </c>
      <c r="Y170">
        <v>2</v>
      </c>
      <c r="Z170">
        <v>10</v>
      </c>
    </row>
    <row r="171" spans="1:26" x14ac:dyDescent="0.25">
      <c r="A171">
        <v>6</v>
      </c>
      <c r="B171">
        <v>50</v>
      </c>
      <c r="C171" t="s">
        <v>34</v>
      </c>
      <c r="D171">
        <v>1.9928999999999999</v>
      </c>
      <c r="E171">
        <v>50.18</v>
      </c>
      <c r="F171">
        <v>47.19</v>
      </c>
      <c r="G171">
        <v>65.84</v>
      </c>
      <c r="H171">
        <v>1.07</v>
      </c>
      <c r="I171">
        <v>43</v>
      </c>
      <c r="J171">
        <v>115.08</v>
      </c>
      <c r="K171">
        <v>41.65</v>
      </c>
      <c r="L171">
        <v>7</v>
      </c>
      <c r="M171">
        <v>41</v>
      </c>
      <c r="N171">
        <v>16.43</v>
      </c>
      <c r="O171">
        <v>14426.96</v>
      </c>
      <c r="P171">
        <v>409.66</v>
      </c>
      <c r="Q171">
        <v>1189.1300000000001</v>
      </c>
      <c r="R171">
        <v>230.31</v>
      </c>
      <c r="S171">
        <v>152.24</v>
      </c>
      <c r="T171">
        <v>32868.879999999997</v>
      </c>
      <c r="U171">
        <v>0.66</v>
      </c>
      <c r="V171">
        <v>0.84</v>
      </c>
      <c r="W171">
        <v>19.05</v>
      </c>
      <c r="X171">
        <v>1.93</v>
      </c>
      <c r="Y171">
        <v>2</v>
      </c>
      <c r="Z171">
        <v>10</v>
      </c>
    </row>
    <row r="172" spans="1:26" x14ac:dyDescent="0.25">
      <c r="A172">
        <v>7</v>
      </c>
      <c r="B172">
        <v>50</v>
      </c>
      <c r="C172" t="s">
        <v>34</v>
      </c>
      <c r="D172">
        <v>2.0097</v>
      </c>
      <c r="E172">
        <v>49.76</v>
      </c>
      <c r="F172">
        <v>46.9</v>
      </c>
      <c r="G172">
        <v>76.06</v>
      </c>
      <c r="H172">
        <v>1.21</v>
      </c>
      <c r="I172">
        <v>37</v>
      </c>
      <c r="J172">
        <v>116.37</v>
      </c>
      <c r="K172">
        <v>41.65</v>
      </c>
      <c r="L172">
        <v>8</v>
      </c>
      <c r="M172">
        <v>35</v>
      </c>
      <c r="N172">
        <v>16.72</v>
      </c>
      <c r="O172">
        <v>14585.96</v>
      </c>
      <c r="P172">
        <v>398.72</v>
      </c>
      <c r="Q172">
        <v>1189.1600000000001</v>
      </c>
      <c r="R172">
        <v>220.69</v>
      </c>
      <c r="S172">
        <v>152.24</v>
      </c>
      <c r="T172">
        <v>28086.69</v>
      </c>
      <c r="U172">
        <v>0.69</v>
      </c>
      <c r="V172">
        <v>0.85</v>
      </c>
      <c r="W172">
        <v>19.04</v>
      </c>
      <c r="X172">
        <v>1.65</v>
      </c>
      <c r="Y172">
        <v>2</v>
      </c>
      <c r="Z172">
        <v>10</v>
      </c>
    </row>
    <row r="173" spans="1:26" x14ac:dyDescent="0.25">
      <c r="A173">
        <v>8</v>
      </c>
      <c r="B173">
        <v>50</v>
      </c>
      <c r="C173" t="s">
        <v>34</v>
      </c>
      <c r="D173">
        <v>2.0238</v>
      </c>
      <c r="E173">
        <v>49.41</v>
      </c>
      <c r="F173">
        <v>46.66</v>
      </c>
      <c r="G173">
        <v>87.5</v>
      </c>
      <c r="H173">
        <v>1.35</v>
      </c>
      <c r="I173">
        <v>32</v>
      </c>
      <c r="J173">
        <v>117.66</v>
      </c>
      <c r="K173">
        <v>41.65</v>
      </c>
      <c r="L173">
        <v>9</v>
      </c>
      <c r="M173">
        <v>30</v>
      </c>
      <c r="N173">
        <v>17.010000000000002</v>
      </c>
      <c r="O173">
        <v>14745.39</v>
      </c>
      <c r="P173">
        <v>388.4</v>
      </c>
      <c r="Q173">
        <v>1189.01</v>
      </c>
      <c r="R173">
        <v>212.81</v>
      </c>
      <c r="S173">
        <v>152.24</v>
      </c>
      <c r="T173">
        <v>24172.41</v>
      </c>
      <c r="U173">
        <v>0.72</v>
      </c>
      <c r="V173">
        <v>0.85</v>
      </c>
      <c r="W173">
        <v>19.03</v>
      </c>
      <c r="X173">
        <v>1.41</v>
      </c>
      <c r="Y173">
        <v>2</v>
      </c>
      <c r="Z173">
        <v>10</v>
      </c>
    </row>
    <row r="174" spans="1:26" x14ac:dyDescent="0.25">
      <c r="A174">
        <v>9</v>
      </c>
      <c r="B174">
        <v>50</v>
      </c>
      <c r="C174" t="s">
        <v>34</v>
      </c>
      <c r="D174">
        <v>2.0348999999999999</v>
      </c>
      <c r="E174">
        <v>49.14</v>
      </c>
      <c r="F174">
        <v>46.48</v>
      </c>
      <c r="G174">
        <v>99.61</v>
      </c>
      <c r="H174">
        <v>1.48</v>
      </c>
      <c r="I174">
        <v>28</v>
      </c>
      <c r="J174">
        <v>118.96</v>
      </c>
      <c r="K174">
        <v>41.65</v>
      </c>
      <c r="L174">
        <v>10</v>
      </c>
      <c r="M174">
        <v>26</v>
      </c>
      <c r="N174">
        <v>17.309999999999999</v>
      </c>
      <c r="O174">
        <v>14905.25</v>
      </c>
      <c r="P174">
        <v>377.08</v>
      </c>
      <c r="Q174">
        <v>1189.06</v>
      </c>
      <c r="R174">
        <v>206.8</v>
      </c>
      <c r="S174">
        <v>152.24</v>
      </c>
      <c r="T174">
        <v>21186.080000000002</v>
      </c>
      <c r="U174">
        <v>0.74</v>
      </c>
      <c r="V174">
        <v>0.86</v>
      </c>
      <c r="W174">
        <v>19.02</v>
      </c>
      <c r="X174">
        <v>1.23</v>
      </c>
      <c r="Y174">
        <v>2</v>
      </c>
      <c r="Z174">
        <v>10</v>
      </c>
    </row>
    <row r="175" spans="1:26" x14ac:dyDescent="0.25">
      <c r="A175">
        <v>10</v>
      </c>
      <c r="B175">
        <v>50</v>
      </c>
      <c r="C175" t="s">
        <v>34</v>
      </c>
      <c r="D175">
        <v>2.0392999999999999</v>
      </c>
      <c r="E175">
        <v>49.04</v>
      </c>
      <c r="F175">
        <v>46.42</v>
      </c>
      <c r="G175">
        <v>107.13</v>
      </c>
      <c r="H175">
        <v>1.61</v>
      </c>
      <c r="I175">
        <v>26</v>
      </c>
      <c r="J175">
        <v>120.26</v>
      </c>
      <c r="K175">
        <v>41.65</v>
      </c>
      <c r="L175">
        <v>11</v>
      </c>
      <c r="M175">
        <v>12</v>
      </c>
      <c r="N175">
        <v>17.61</v>
      </c>
      <c r="O175">
        <v>15065.56</v>
      </c>
      <c r="P175">
        <v>369.77</v>
      </c>
      <c r="Q175">
        <v>1189.1099999999999</v>
      </c>
      <c r="R175">
        <v>204.03</v>
      </c>
      <c r="S175">
        <v>152.24</v>
      </c>
      <c r="T175">
        <v>19813.95</v>
      </c>
      <c r="U175">
        <v>0.75</v>
      </c>
      <c r="V175">
        <v>0.86</v>
      </c>
      <c r="W175">
        <v>19.04</v>
      </c>
      <c r="X175">
        <v>1.17</v>
      </c>
      <c r="Y175">
        <v>2</v>
      </c>
      <c r="Z175">
        <v>10</v>
      </c>
    </row>
    <row r="176" spans="1:26" x14ac:dyDescent="0.25">
      <c r="A176">
        <v>11</v>
      </c>
      <c r="B176">
        <v>50</v>
      </c>
      <c r="C176" t="s">
        <v>34</v>
      </c>
      <c r="D176">
        <v>2.0424000000000002</v>
      </c>
      <c r="E176">
        <v>48.96</v>
      </c>
      <c r="F176">
        <v>46.37</v>
      </c>
      <c r="G176">
        <v>111.29</v>
      </c>
      <c r="H176">
        <v>1.74</v>
      </c>
      <c r="I176">
        <v>25</v>
      </c>
      <c r="J176">
        <v>121.56</v>
      </c>
      <c r="K176">
        <v>41.65</v>
      </c>
      <c r="L176">
        <v>12</v>
      </c>
      <c r="M176">
        <v>0</v>
      </c>
      <c r="N176">
        <v>17.91</v>
      </c>
      <c r="O176">
        <v>15226.31</v>
      </c>
      <c r="P176">
        <v>370.27</v>
      </c>
      <c r="Q176">
        <v>1189.25</v>
      </c>
      <c r="R176">
        <v>201.9</v>
      </c>
      <c r="S176">
        <v>152.24</v>
      </c>
      <c r="T176">
        <v>18753.099999999999</v>
      </c>
      <c r="U176">
        <v>0.75</v>
      </c>
      <c r="V176">
        <v>0.86</v>
      </c>
      <c r="W176">
        <v>19.05</v>
      </c>
      <c r="X176">
        <v>1.1200000000000001</v>
      </c>
      <c r="Y176">
        <v>2</v>
      </c>
      <c r="Z176">
        <v>10</v>
      </c>
    </row>
    <row r="177" spans="1:26" x14ac:dyDescent="0.25">
      <c r="A177">
        <v>0</v>
      </c>
      <c r="B177">
        <v>25</v>
      </c>
      <c r="C177" t="s">
        <v>34</v>
      </c>
      <c r="D177">
        <v>1.5713999999999999</v>
      </c>
      <c r="E177">
        <v>63.64</v>
      </c>
      <c r="F177">
        <v>58.06</v>
      </c>
      <c r="G177">
        <v>12.81</v>
      </c>
      <c r="H177">
        <v>0.28000000000000003</v>
      </c>
      <c r="I177">
        <v>272</v>
      </c>
      <c r="J177">
        <v>61.76</v>
      </c>
      <c r="K177">
        <v>28.92</v>
      </c>
      <c r="L177">
        <v>1</v>
      </c>
      <c r="M177">
        <v>270</v>
      </c>
      <c r="N177">
        <v>6.84</v>
      </c>
      <c r="O177">
        <v>7851.41</v>
      </c>
      <c r="P177">
        <v>374.33</v>
      </c>
      <c r="Q177">
        <v>1191.3399999999999</v>
      </c>
      <c r="R177">
        <v>597.99</v>
      </c>
      <c r="S177">
        <v>152.24</v>
      </c>
      <c r="T177">
        <v>215561.2</v>
      </c>
      <c r="U177">
        <v>0.25</v>
      </c>
      <c r="V177">
        <v>0.69</v>
      </c>
      <c r="W177">
        <v>19.43</v>
      </c>
      <c r="X177">
        <v>12.78</v>
      </c>
      <c r="Y177">
        <v>2</v>
      </c>
      <c r="Z177">
        <v>10</v>
      </c>
    </row>
    <row r="178" spans="1:26" x14ac:dyDescent="0.25">
      <c r="A178">
        <v>1</v>
      </c>
      <c r="B178">
        <v>25</v>
      </c>
      <c r="C178" t="s">
        <v>34</v>
      </c>
      <c r="D178">
        <v>1.8592</v>
      </c>
      <c r="E178">
        <v>53.79</v>
      </c>
      <c r="F178">
        <v>50.42</v>
      </c>
      <c r="G178">
        <v>26.77</v>
      </c>
      <c r="H178">
        <v>0.55000000000000004</v>
      </c>
      <c r="I178">
        <v>113</v>
      </c>
      <c r="J178">
        <v>62.92</v>
      </c>
      <c r="K178">
        <v>28.92</v>
      </c>
      <c r="L178">
        <v>2</v>
      </c>
      <c r="M178">
        <v>111</v>
      </c>
      <c r="N178">
        <v>7</v>
      </c>
      <c r="O178">
        <v>7994.37</v>
      </c>
      <c r="P178">
        <v>310.69</v>
      </c>
      <c r="Q178">
        <v>1189.8800000000001</v>
      </c>
      <c r="R178">
        <v>339.63</v>
      </c>
      <c r="S178">
        <v>152.24</v>
      </c>
      <c r="T178">
        <v>87176.03</v>
      </c>
      <c r="U178">
        <v>0.45</v>
      </c>
      <c r="V178">
        <v>0.79</v>
      </c>
      <c r="W178">
        <v>19.16</v>
      </c>
      <c r="X178">
        <v>5.16</v>
      </c>
      <c r="Y178">
        <v>2</v>
      </c>
      <c r="Z178">
        <v>10</v>
      </c>
    </row>
    <row r="179" spans="1:26" x14ac:dyDescent="0.25">
      <c r="A179">
        <v>2</v>
      </c>
      <c r="B179">
        <v>25</v>
      </c>
      <c r="C179" t="s">
        <v>34</v>
      </c>
      <c r="D179">
        <v>1.9550000000000001</v>
      </c>
      <c r="E179">
        <v>51.15</v>
      </c>
      <c r="F179">
        <v>48.4</v>
      </c>
      <c r="G179">
        <v>42.08</v>
      </c>
      <c r="H179">
        <v>0.81</v>
      </c>
      <c r="I179">
        <v>69</v>
      </c>
      <c r="J179">
        <v>64.08</v>
      </c>
      <c r="K179">
        <v>28.92</v>
      </c>
      <c r="L179">
        <v>3</v>
      </c>
      <c r="M179">
        <v>67</v>
      </c>
      <c r="N179">
        <v>7.16</v>
      </c>
      <c r="O179">
        <v>8137.65</v>
      </c>
      <c r="P179">
        <v>283.02999999999997</v>
      </c>
      <c r="Q179">
        <v>1189.42</v>
      </c>
      <c r="R179">
        <v>271.38</v>
      </c>
      <c r="S179">
        <v>152.24</v>
      </c>
      <c r="T179">
        <v>53270.26</v>
      </c>
      <c r="U179">
        <v>0.56000000000000005</v>
      </c>
      <c r="V179">
        <v>0.82</v>
      </c>
      <c r="W179">
        <v>19.09</v>
      </c>
      <c r="X179">
        <v>3.14</v>
      </c>
      <c r="Y179">
        <v>2</v>
      </c>
      <c r="Z179">
        <v>10</v>
      </c>
    </row>
    <row r="180" spans="1:26" x14ac:dyDescent="0.25">
      <c r="A180">
        <v>3</v>
      </c>
      <c r="B180">
        <v>25</v>
      </c>
      <c r="C180" t="s">
        <v>34</v>
      </c>
      <c r="D180">
        <v>1.9981</v>
      </c>
      <c r="E180">
        <v>50.05</v>
      </c>
      <c r="F180">
        <v>47.56</v>
      </c>
      <c r="G180">
        <v>57.07</v>
      </c>
      <c r="H180">
        <v>1.07</v>
      </c>
      <c r="I180">
        <v>50</v>
      </c>
      <c r="J180">
        <v>65.25</v>
      </c>
      <c r="K180">
        <v>28.92</v>
      </c>
      <c r="L180">
        <v>4</v>
      </c>
      <c r="M180">
        <v>18</v>
      </c>
      <c r="N180">
        <v>7.33</v>
      </c>
      <c r="O180">
        <v>8281.25</v>
      </c>
      <c r="P180">
        <v>263.85000000000002</v>
      </c>
      <c r="Q180">
        <v>1189.42</v>
      </c>
      <c r="R180">
        <v>241.48</v>
      </c>
      <c r="S180">
        <v>152.24</v>
      </c>
      <c r="T180">
        <v>38417.660000000003</v>
      </c>
      <c r="U180">
        <v>0.63</v>
      </c>
      <c r="V180">
        <v>0.84</v>
      </c>
      <c r="W180">
        <v>19.100000000000001</v>
      </c>
      <c r="X180">
        <v>2.2999999999999998</v>
      </c>
      <c r="Y180">
        <v>2</v>
      </c>
      <c r="Z180">
        <v>10</v>
      </c>
    </row>
    <row r="181" spans="1:26" x14ac:dyDescent="0.25">
      <c r="A181">
        <v>4</v>
      </c>
      <c r="B181">
        <v>25</v>
      </c>
      <c r="C181" t="s">
        <v>34</v>
      </c>
      <c r="D181">
        <v>2.0011999999999999</v>
      </c>
      <c r="E181">
        <v>49.97</v>
      </c>
      <c r="F181">
        <v>47.49</v>
      </c>
      <c r="G181">
        <v>58.16</v>
      </c>
      <c r="H181">
        <v>1.31</v>
      </c>
      <c r="I181">
        <v>49</v>
      </c>
      <c r="J181">
        <v>66.42</v>
      </c>
      <c r="K181">
        <v>28.92</v>
      </c>
      <c r="L181">
        <v>5</v>
      </c>
      <c r="M181">
        <v>0</v>
      </c>
      <c r="N181">
        <v>7.49</v>
      </c>
      <c r="O181">
        <v>8425.16</v>
      </c>
      <c r="P181">
        <v>266.04000000000002</v>
      </c>
      <c r="Q181">
        <v>1189.9000000000001</v>
      </c>
      <c r="R181">
        <v>238.76</v>
      </c>
      <c r="S181">
        <v>152.24</v>
      </c>
      <c r="T181">
        <v>37060.33</v>
      </c>
      <c r="U181">
        <v>0.64</v>
      </c>
      <c r="V181">
        <v>0.84</v>
      </c>
      <c r="W181">
        <v>19.11</v>
      </c>
      <c r="X181">
        <v>2.2400000000000002</v>
      </c>
      <c r="Y181">
        <v>2</v>
      </c>
      <c r="Z181">
        <v>10</v>
      </c>
    </row>
    <row r="182" spans="1:26" x14ac:dyDescent="0.25">
      <c r="A182">
        <v>0</v>
      </c>
      <c r="B182">
        <v>85</v>
      </c>
      <c r="C182" t="s">
        <v>34</v>
      </c>
      <c r="D182">
        <v>0.8629</v>
      </c>
      <c r="E182">
        <v>115.89</v>
      </c>
      <c r="F182">
        <v>86</v>
      </c>
      <c r="G182">
        <v>6.35</v>
      </c>
      <c r="H182">
        <v>0.11</v>
      </c>
      <c r="I182">
        <v>812</v>
      </c>
      <c r="J182">
        <v>167.88</v>
      </c>
      <c r="K182">
        <v>51.39</v>
      </c>
      <c r="L182">
        <v>1</v>
      </c>
      <c r="M182">
        <v>810</v>
      </c>
      <c r="N182">
        <v>30.49</v>
      </c>
      <c r="O182">
        <v>20939.59</v>
      </c>
      <c r="P182">
        <v>1104.3599999999999</v>
      </c>
      <c r="Q182">
        <v>1195.04</v>
      </c>
      <c r="R182">
        <v>1546.8</v>
      </c>
      <c r="S182">
        <v>152.24</v>
      </c>
      <c r="T182">
        <v>687266.97</v>
      </c>
      <c r="U182">
        <v>0.1</v>
      </c>
      <c r="V182">
        <v>0.46</v>
      </c>
      <c r="W182">
        <v>20.350000000000001</v>
      </c>
      <c r="X182">
        <v>40.64</v>
      </c>
      <c r="Y182">
        <v>2</v>
      </c>
      <c r="Z182">
        <v>10</v>
      </c>
    </row>
    <row r="183" spans="1:26" x14ac:dyDescent="0.25">
      <c r="A183">
        <v>1</v>
      </c>
      <c r="B183">
        <v>85</v>
      </c>
      <c r="C183" t="s">
        <v>34</v>
      </c>
      <c r="D183">
        <v>1.4394</v>
      </c>
      <c r="E183">
        <v>69.47</v>
      </c>
      <c r="F183">
        <v>57.95</v>
      </c>
      <c r="G183">
        <v>12.88</v>
      </c>
      <c r="H183">
        <v>0.21</v>
      </c>
      <c r="I183">
        <v>270</v>
      </c>
      <c r="J183">
        <v>169.33</v>
      </c>
      <c r="K183">
        <v>51.39</v>
      </c>
      <c r="L183">
        <v>2</v>
      </c>
      <c r="M183">
        <v>268</v>
      </c>
      <c r="N183">
        <v>30.94</v>
      </c>
      <c r="O183">
        <v>21118.46</v>
      </c>
      <c r="P183">
        <v>743.03</v>
      </c>
      <c r="Q183">
        <v>1191.2</v>
      </c>
      <c r="R183">
        <v>594.12</v>
      </c>
      <c r="S183">
        <v>152.24</v>
      </c>
      <c r="T183">
        <v>213637.88</v>
      </c>
      <c r="U183">
        <v>0.26</v>
      </c>
      <c r="V183">
        <v>0.69</v>
      </c>
      <c r="W183">
        <v>19.420000000000002</v>
      </c>
      <c r="X183">
        <v>12.66</v>
      </c>
      <c r="Y183">
        <v>2</v>
      </c>
      <c r="Z183">
        <v>10</v>
      </c>
    </row>
    <row r="184" spans="1:26" x14ac:dyDescent="0.25">
      <c r="A184">
        <v>2</v>
      </c>
      <c r="B184">
        <v>85</v>
      </c>
      <c r="C184" t="s">
        <v>34</v>
      </c>
      <c r="D184">
        <v>1.6483000000000001</v>
      </c>
      <c r="E184">
        <v>60.67</v>
      </c>
      <c r="F184">
        <v>52.77</v>
      </c>
      <c r="G184">
        <v>19.43</v>
      </c>
      <c r="H184">
        <v>0.31</v>
      </c>
      <c r="I184">
        <v>163</v>
      </c>
      <c r="J184">
        <v>170.79</v>
      </c>
      <c r="K184">
        <v>51.39</v>
      </c>
      <c r="L184">
        <v>3</v>
      </c>
      <c r="M184">
        <v>161</v>
      </c>
      <c r="N184">
        <v>31.4</v>
      </c>
      <c r="O184">
        <v>21297.94</v>
      </c>
      <c r="P184">
        <v>673.28</v>
      </c>
      <c r="Q184">
        <v>1190.22</v>
      </c>
      <c r="R184">
        <v>419.6</v>
      </c>
      <c r="S184">
        <v>152.24</v>
      </c>
      <c r="T184">
        <v>126913.84</v>
      </c>
      <c r="U184">
        <v>0.36</v>
      </c>
      <c r="V184">
        <v>0.75</v>
      </c>
      <c r="W184">
        <v>19.23</v>
      </c>
      <c r="X184">
        <v>7.5</v>
      </c>
      <c r="Y184">
        <v>2</v>
      </c>
      <c r="Z184">
        <v>10</v>
      </c>
    </row>
    <row r="185" spans="1:26" x14ac:dyDescent="0.25">
      <c r="A185">
        <v>3</v>
      </c>
      <c r="B185">
        <v>85</v>
      </c>
      <c r="C185" t="s">
        <v>34</v>
      </c>
      <c r="D185">
        <v>1.7558</v>
      </c>
      <c r="E185">
        <v>56.95</v>
      </c>
      <c r="F185">
        <v>50.62</v>
      </c>
      <c r="G185">
        <v>25.96</v>
      </c>
      <c r="H185">
        <v>0.41</v>
      </c>
      <c r="I185">
        <v>117</v>
      </c>
      <c r="J185">
        <v>172.25</v>
      </c>
      <c r="K185">
        <v>51.39</v>
      </c>
      <c r="L185">
        <v>4</v>
      </c>
      <c r="M185">
        <v>115</v>
      </c>
      <c r="N185">
        <v>31.86</v>
      </c>
      <c r="O185">
        <v>21478.05</v>
      </c>
      <c r="P185">
        <v>641.88</v>
      </c>
      <c r="Q185">
        <v>1190.1300000000001</v>
      </c>
      <c r="R185">
        <v>345.65</v>
      </c>
      <c r="S185">
        <v>152.24</v>
      </c>
      <c r="T185">
        <v>90169.55</v>
      </c>
      <c r="U185">
        <v>0.44</v>
      </c>
      <c r="V185">
        <v>0.79</v>
      </c>
      <c r="W185">
        <v>19.18</v>
      </c>
      <c r="X185">
        <v>5.35</v>
      </c>
      <c r="Y185">
        <v>2</v>
      </c>
      <c r="Z185">
        <v>10</v>
      </c>
    </row>
    <row r="186" spans="1:26" x14ac:dyDescent="0.25">
      <c r="A186">
        <v>4</v>
      </c>
      <c r="B186">
        <v>85</v>
      </c>
      <c r="C186" t="s">
        <v>34</v>
      </c>
      <c r="D186">
        <v>1.8231999999999999</v>
      </c>
      <c r="E186">
        <v>54.85</v>
      </c>
      <c r="F186">
        <v>49.39</v>
      </c>
      <c r="G186">
        <v>32.57</v>
      </c>
      <c r="H186">
        <v>0.51</v>
      </c>
      <c r="I186">
        <v>91</v>
      </c>
      <c r="J186">
        <v>173.71</v>
      </c>
      <c r="K186">
        <v>51.39</v>
      </c>
      <c r="L186">
        <v>5</v>
      </c>
      <c r="M186">
        <v>89</v>
      </c>
      <c r="N186">
        <v>32.32</v>
      </c>
      <c r="O186">
        <v>21658.78</v>
      </c>
      <c r="P186">
        <v>622.45000000000005</v>
      </c>
      <c r="Q186">
        <v>1189.3900000000001</v>
      </c>
      <c r="R186">
        <v>305.14999999999998</v>
      </c>
      <c r="S186">
        <v>152.24</v>
      </c>
      <c r="T186">
        <v>70046.539999999994</v>
      </c>
      <c r="U186">
        <v>0.5</v>
      </c>
      <c r="V186">
        <v>0.81</v>
      </c>
      <c r="W186">
        <v>19.12</v>
      </c>
      <c r="X186">
        <v>4.13</v>
      </c>
      <c r="Y186">
        <v>2</v>
      </c>
      <c r="Z186">
        <v>10</v>
      </c>
    </row>
    <row r="187" spans="1:26" x14ac:dyDescent="0.25">
      <c r="A187">
        <v>5</v>
      </c>
      <c r="B187">
        <v>85</v>
      </c>
      <c r="C187" t="s">
        <v>34</v>
      </c>
      <c r="D187">
        <v>1.8693</v>
      </c>
      <c r="E187">
        <v>53.5</v>
      </c>
      <c r="F187">
        <v>48.62</v>
      </c>
      <c r="G187">
        <v>39.42</v>
      </c>
      <c r="H187">
        <v>0.61</v>
      </c>
      <c r="I187">
        <v>74</v>
      </c>
      <c r="J187">
        <v>175.18</v>
      </c>
      <c r="K187">
        <v>51.39</v>
      </c>
      <c r="L187">
        <v>6</v>
      </c>
      <c r="M187">
        <v>72</v>
      </c>
      <c r="N187">
        <v>32.79</v>
      </c>
      <c r="O187">
        <v>21840.16</v>
      </c>
      <c r="P187">
        <v>608.77</v>
      </c>
      <c r="Q187">
        <v>1189.3800000000001</v>
      </c>
      <c r="R187">
        <v>278.67</v>
      </c>
      <c r="S187">
        <v>152.24</v>
      </c>
      <c r="T187">
        <v>56893.440000000002</v>
      </c>
      <c r="U187">
        <v>0.55000000000000004</v>
      </c>
      <c r="V187">
        <v>0.82</v>
      </c>
      <c r="W187">
        <v>19.100000000000001</v>
      </c>
      <c r="X187">
        <v>3.36</v>
      </c>
      <c r="Y187">
        <v>2</v>
      </c>
      <c r="Z187">
        <v>10</v>
      </c>
    </row>
    <row r="188" spans="1:26" x14ac:dyDescent="0.25">
      <c r="A188">
        <v>6</v>
      </c>
      <c r="B188">
        <v>85</v>
      </c>
      <c r="C188" t="s">
        <v>34</v>
      </c>
      <c r="D188">
        <v>1.9012</v>
      </c>
      <c r="E188">
        <v>52.6</v>
      </c>
      <c r="F188">
        <v>48.09</v>
      </c>
      <c r="G188">
        <v>45.8</v>
      </c>
      <c r="H188">
        <v>0.7</v>
      </c>
      <c r="I188">
        <v>63</v>
      </c>
      <c r="J188">
        <v>176.66</v>
      </c>
      <c r="K188">
        <v>51.39</v>
      </c>
      <c r="L188">
        <v>7</v>
      </c>
      <c r="M188">
        <v>61</v>
      </c>
      <c r="N188">
        <v>33.270000000000003</v>
      </c>
      <c r="O188">
        <v>22022.17</v>
      </c>
      <c r="P188">
        <v>598.05999999999995</v>
      </c>
      <c r="Q188">
        <v>1189.1300000000001</v>
      </c>
      <c r="R188">
        <v>261.38</v>
      </c>
      <c r="S188">
        <v>152.24</v>
      </c>
      <c r="T188">
        <v>48303.51</v>
      </c>
      <c r="U188">
        <v>0.57999999999999996</v>
      </c>
      <c r="V188">
        <v>0.83</v>
      </c>
      <c r="W188">
        <v>19.07</v>
      </c>
      <c r="X188">
        <v>2.83</v>
      </c>
      <c r="Y188">
        <v>2</v>
      </c>
      <c r="Z188">
        <v>10</v>
      </c>
    </row>
    <row r="189" spans="1:26" x14ac:dyDescent="0.25">
      <c r="A189">
        <v>7</v>
      </c>
      <c r="B189">
        <v>85</v>
      </c>
      <c r="C189" t="s">
        <v>34</v>
      </c>
      <c r="D189">
        <v>1.9276</v>
      </c>
      <c r="E189">
        <v>51.88</v>
      </c>
      <c r="F189">
        <v>47.67</v>
      </c>
      <c r="G189">
        <v>52.97</v>
      </c>
      <c r="H189">
        <v>0.8</v>
      </c>
      <c r="I189">
        <v>54</v>
      </c>
      <c r="J189">
        <v>178.14</v>
      </c>
      <c r="K189">
        <v>51.39</v>
      </c>
      <c r="L189">
        <v>8</v>
      </c>
      <c r="M189">
        <v>52</v>
      </c>
      <c r="N189">
        <v>33.75</v>
      </c>
      <c r="O189">
        <v>22204.83</v>
      </c>
      <c r="P189">
        <v>589.12</v>
      </c>
      <c r="Q189">
        <v>1189.23</v>
      </c>
      <c r="R189">
        <v>247.34</v>
      </c>
      <c r="S189">
        <v>152.24</v>
      </c>
      <c r="T189">
        <v>41326.730000000003</v>
      </c>
      <c r="U189">
        <v>0.62</v>
      </c>
      <c r="V189">
        <v>0.83</v>
      </c>
      <c r="W189">
        <v>19.05</v>
      </c>
      <c r="X189">
        <v>2.42</v>
      </c>
      <c r="Y189">
        <v>2</v>
      </c>
      <c r="Z189">
        <v>10</v>
      </c>
    </row>
    <row r="190" spans="1:26" x14ac:dyDescent="0.25">
      <c r="A190">
        <v>8</v>
      </c>
      <c r="B190">
        <v>85</v>
      </c>
      <c r="C190" t="s">
        <v>34</v>
      </c>
      <c r="D190">
        <v>1.9441999999999999</v>
      </c>
      <c r="E190">
        <v>51.44</v>
      </c>
      <c r="F190">
        <v>47.44</v>
      </c>
      <c r="G190">
        <v>59.29</v>
      </c>
      <c r="H190">
        <v>0.89</v>
      </c>
      <c r="I190">
        <v>48</v>
      </c>
      <c r="J190">
        <v>179.63</v>
      </c>
      <c r="K190">
        <v>51.39</v>
      </c>
      <c r="L190">
        <v>9</v>
      </c>
      <c r="M190">
        <v>46</v>
      </c>
      <c r="N190">
        <v>34.24</v>
      </c>
      <c r="O190">
        <v>22388.15</v>
      </c>
      <c r="P190">
        <v>582.04999999999995</v>
      </c>
      <c r="Q190">
        <v>1189.21</v>
      </c>
      <c r="R190">
        <v>238.83</v>
      </c>
      <c r="S190">
        <v>152.24</v>
      </c>
      <c r="T190">
        <v>37102.379999999997</v>
      </c>
      <c r="U190">
        <v>0.64</v>
      </c>
      <c r="V190">
        <v>0.84</v>
      </c>
      <c r="W190">
        <v>19.059999999999999</v>
      </c>
      <c r="X190">
        <v>2.1800000000000002</v>
      </c>
      <c r="Y190">
        <v>2</v>
      </c>
      <c r="Z190">
        <v>10</v>
      </c>
    </row>
    <row r="191" spans="1:26" x14ac:dyDescent="0.25">
      <c r="A191">
        <v>9</v>
      </c>
      <c r="B191">
        <v>85</v>
      </c>
      <c r="C191" t="s">
        <v>34</v>
      </c>
      <c r="D191">
        <v>1.9604999999999999</v>
      </c>
      <c r="E191">
        <v>51.01</v>
      </c>
      <c r="F191">
        <v>47.18</v>
      </c>
      <c r="G191">
        <v>65.83</v>
      </c>
      <c r="H191">
        <v>0.98</v>
      </c>
      <c r="I191">
        <v>43</v>
      </c>
      <c r="J191">
        <v>181.12</v>
      </c>
      <c r="K191">
        <v>51.39</v>
      </c>
      <c r="L191">
        <v>10</v>
      </c>
      <c r="M191">
        <v>41</v>
      </c>
      <c r="N191">
        <v>34.729999999999997</v>
      </c>
      <c r="O191">
        <v>22572.13</v>
      </c>
      <c r="P191">
        <v>574.67999999999995</v>
      </c>
      <c r="Q191">
        <v>1189.08</v>
      </c>
      <c r="R191">
        <v>230.3</v>
      </c>
      <c r="S191">
        <v>152.24</v>
      </c>
      <c r="T191">
        <v>32862.559999999998</v>
      </c>
      <c r="U191">
        <v>0.66</v>
      </c>
      <c r="V191">
        <v>0.84</v>
      </c>
      <c r="W191">
        <v>19.04</v>
      </c>
      <c r="X191">
        <v>1.92</v>
      </c>
      <c r="Y191">
        <v>2</v>
      </c>
      <c r="Z191">
        <v>10</v>
      </c>
    </row>
    <row r="192" spans="1:26" x14ac:dyDescent="0.25">
      <c r="A192">
        <v>10</v>
      </c>
      <c r="B192">
        <v>85</v>
      </c>
      <c r="C192" t="s">
        <v>34</v>
      </c>
      <c r="D192">
        <v>1.9756</v>
      </c>
      <c r="E192">
        <v>50.62</v>
      </c>
      <c r="F192">
        <v>46.96</v>
      </c>
      <c r="G192">
        <v>74.14</v>
      </c>
      <c r="H192">
        <v>1.07</v>
      </c>
      <c r="I192">
        <v>38</v>
      </c>
      <c r="J192">
        <v>182.62</v>
      </c>
      <c r="K192">
        <v>51.39</v>
      </c>
      <c r="L192">
        <v>11</v>
      </c>
      <c r="M192">
        <v>36</v>
      </c>
      <c r="N192">
        <v>35.22</v>
      </c>
      <c r="O192">
        <v>22756.91</v>
      </c>
      <c r="P192">
        <v>568.15</v>
      </c>
      <c r="Q192">
        <v>1189.17</v>
      </c>
      <c r="R192">
        <v>222.62</v>
      </c>
      <c r="S192">
        <v>152.24</v>
      </c>
      <c r="T192">
        <v>29047.31</v>
      </c>
      <c r="U192">
        <v>0.68</v>
      </c>
      <c r="V192">
        <v>0.85</v>
      </c>
      <c r="W192">
        <v>19.04</v>
      </c>
      <c r="X192">
        <v>1.7</v>
      </c>
      <c r="Y192">
        <v>2</v>
      </c>
      <c r="Z192">
        <v>10</v>
      </c>
    </row>
    <row r="193" spans="1:26" x14ac:dyDescent="0.25">
      <c r="A193">
        <v>11</v>
      </c>
      <c r="B193">
        <v>85</v>
      </c>
      <c r="C193" t="s">
        <v>34</v>
      </c>
      <c r="D193">
        <v>1.9846999999999999</v>
      </c>
      <c r="E193">
        <v>50.39</v>
      </c>
      <c r="F193">
        <v>46.83</v>
      </c>
      <c r="G193">
        <v>80.27</v>
      </c>
      <c r="H193">
        <v>1.1599999999999999</v>
      </c>
      <c r="I193">
        <v>35</v>
      </c>
      <c r="J193">
        <v>184.12</v>
      </c>
      <c r="K193">
        <v>51.39</v>
      </c>
      <c r="L193">
        <v>12</v>
      </c>
      <c r="M193">
        <v>33</v>
      </c>
      <c r="N193">
        <v>35.729999999999997</v>
      </c>
      <c r="O193">
        <v>22942.240000000002</v>
      </c>
      <c r="P193">
        <v>562.17999999999995</v>
      </c>
      <c r="Q193">
        <v>1189.0899999999999</v>
      </c>
      <c r="R193">
        <v>218.59</v>
      </c>
      <c r="S193">
        <v>152.24</v>
      </c>
      <c r="T193">
        <v>27047.34</v>
      </c>
      <c r="U193">
        <v>0.7</v>
      </c>
      <c r="V193">
        <v>0.85</v>
      </c>
      <c r="W193">
        <v>19.03</v>
      </c>
      <c r="X193">
        <v>1.57</v>
      </c>
      <c r="Y193">
        <v>2</v>
      </c>
      <c r="Z193">
        <v>10</v>
      </c>
    </row>
    <row r="194" spans="1:26" x14ac:dyDescent="0.25">
      <c r="A194">
        <v>12</v>
      </c>
      <c r="B194">
        <v>85</v>
      </c>
      <c r="C194" t="s">
        <v>34</v>
      </c>
      <c r="D194">
        <v>1.9952000000000001</v>
      </c>
      <c r="E194">
        <v>50.12</v>
      </c>
      <c r="F194">
        <v>46.66</v>
      </c>
      <c r="G194">
        <v>87.49</v>
      </c>
      <c r="H194">
        <v>1.24</v>
      </c>
      <c r="I194">
        <v>32</v>
      </c>
      <c r="J194">
        <v>185.63</v>
      </c>
      <c r="K194">
        <v>51.39</v>
      </c>
      <c r="L194">
        <v>13</v>
      </c>
      <c r="M194">
        <v>30</v>
      </c>
      <c r="N194">
        <v>36.24</v>
      </c>
      <c r="O194">
        <v>23128.27</v>
      </c>
      <c r="P194">
        <v>556.47</v>
      </c>
      <c r="Q194">
        <v>1188.98</v>
      </c>
      <c r="R194">
        <v>212.84</v>
      </c>
      <c r="S194">
        <v>152.24</v>
      </c>
      <c r="T194">
        <v>24187.49</v>
      </c>
      <c r="U194">
        <v>0.72</v>
      </c>
      <c r="V194">
        <v>0.85</v>
      </c>
      <c r="W194">
        <v>19.03</v>
      </c>
      <c r="X194">
        <v>1.41</v>
      </c>
      <c r="Y194">
        <v>2</v>
      </c>
      <c r="Z194">
        <v>10</v>
      </c>
    </row>
    <row r="195" spans="1:26" x14ac:dyDescent="0.25">
      <c r="A195">
        <v>13</v>
      </c>
      <c r="B195">
        <v>85</v>
      </c>
      <c r="C195" t="s">
        <v>34</v>
      </c>
      <c r="D195">
        <v>2.0015999999999998</v>
      </c>
      <c r="E195">
        <v>49.96</v>
      </c>
      <c r="F195">
        <v>46.57</v>
      </c>
      <c r="G195">
        <v>93.14</v>
      </c>
      <c r="H195">
        <v>1.33</v>
      </c>
      <c r="I195">
        <v>30</v>
      </c>
      <c r="J195">
        <v>187.14</v>
      </c>
      <c r="K195">
        <v>51.39</v>
      </c>
      <c r="L195">
        <v>14</v>
      </c>
      <c r="M195">
        <v>28</v>
      </c>
      <c r="N195">
        <v>36.75</v>
      </c>
      <c r="O195">
        <v>23314.98</v>
      </c>
      <c r="P195">
        <v>549.91999999999996</v>
      </c>
      <c r="Q195">
        <v>1189.03</v>
      </c>
      <c r="R195">
        <v>209.51</v>
      </c>
      <c r="S195">
        <v>152.24</v>
      </c>
      <c r="T195">
        <v>22532.36</v>
      </c>
      <c r="U195">
        <v>0.73</v>
      </c>
      <c r="V195">
        <v>0.85</v>
      </c>
      <c r="W195">
        <v>19.03</v>
      </c>
      <c r="X195">
        <v>1.32</v>
      </c>
      <c r="Y195">
        <v>2</v>
      </c>
      <c r="Z195">
        <v>10</v>
      </c>
    </row>
    <row r="196" spans="1:26" x14ac:dyDescent="0.25">
      <c r="A196">
        <v>14</v>
      </c>
      <c r="B196">
        <v>85</v>
      </c>
      <c r="C196" t="s">
        <v>34</v>
      </c>
      <c r="D196">
        <v>2.0114999999999998</v>
      </c>
      <c r="E196">
        <v>49.71</v>
      </c>
      <c r="F196">
        <v>46.43</v>
      </c>
      <c r="G196">
        <v>103.17</v>
      </c>
      <c r="H196">
        <v>1.41</v>
      </c>
      <c r="I196">
        <v>27</v>
      </c>
      <c r="J196">
        <v>188.66</v>
      </c>
      <c r="K196">
        <v>51.39</v>
      </c>
      <c r="L196">
        <v>15</v>
      </c>
      <c r="M196">
        <v>25</v>
      </c>
      <c r="N196">
        <v>37.270000000000003</v>
      </c>
      <c r="O196">
        <v>23502.400000000001</v>
      </c>
      <c r="P196">
        <v>543.57000000000005</v>
      </c>
      <c r="Q196">
        <v>1189.05</v>
      </c>
      <c r="R196">
        <v>204.83</v>
      </c>
      <c r="S196">
        <v>152.24</v>
      </c>
      <c r="T196">
        <v>20209.07</v>
      </c>
      <c r="U196">
        <v>0.74</v>
      </c>
      <c r="V196">
        <v>0.86</v>
      </c>
      <c r="W196">
        <v>19.02</v>
      </c>
      <c r="X196">
        <v>1.17</v>
      </c>
      <c r="Y196">
        <v>2</v>
      </c>
      <c r="Z196">
        <v>10</v>
      </c>
    </row>
    <row r="197" spans="1:26" x14ac:dyDescent="0.25">
      <c r="A197">
        <v>15</v>
      </c>
      <c r="B197">
        <v>85</v>
      </c>
      <c r="C197" t="s">
        <v>34</v>
      </c>
      <c r="D197">
        <v>2.0139</v>
      </c>
      <c r="E197">
        <v>49.65</v>
      </c>
      <c r="F197">
        <v>46.4</v>
      </c>
      <c r="G197">
        <v>107.08</v>
      </c>
      <c r="H197">
        <v>1.49</v>
      </c>
      <c r="I197">
        <v>26</v>
      </c>
      <c r="J197">
        <v>190.19</v>
      </c>
      <c r="K197">
        <v>51.39</v>
      </c>
      <c r="L197">
        <v>16</v>
      </c>
      <c r="M197">
        <v>24</v>
      </c>
      <c r="N197">
        <v>37.79</v>
      </c>
      <c r="O197">
        <v>23690.52</v>
      </c>
      <c r="P197">
        <v>539.09</v>
      </c>
      <c r="Q197">
        <v>1188.95</v>
      </c>
      <c r="R197">
        <v>203.89</v>
      </c>
      <c r="S197">
        <v>152.24</v>
      </c>
      <c r="T197">
        <v>19741.36</v>
      </c>
      <c r="U197">
        <v>0.75</v>
      </c>
      <c r="V197">
        <v>0.86</v>
      </c>
      <c r="W197">
        <v>19.02</v>
      </c>
      <c r="X197">
        <v>1.1499999999999999</v>
      </c>
      <c r="Y197">
        <v>2</v>
      </c>
      <c r="Z197">
        <v>10</v>
      </c>
    </row>
    <row r="198" spans="1:26" x14ac:dyDescent="0.25">
      <c r="A198">
        <v>16</v>
      </c>
      <c r="B198">
        <v>85</v>
      </c>
      <c r="C198" t="s">
        <v>34</v>
      </c>
      <c r="D198">
        <v>2.0205000000000002</v>
      </c>
      <c r="E198">
        <v>49.49</v>
      </c>
      <c r="F198">
        <v>46.31</v>
      </c>
      <c r="G198">
        <v>115.77</v>
      </c>
      <c r="H198">
        <v>1.57</v>
      </c>
      <c r="I198">
        <v>24</v>
      </c>
      <c r="J198">
        <v>191.72</v>
      </c>
      <c r="K198">
        <v>51.39</v>
      </c>
      <c r="L198">
        <v>17</v>
      </c>
      <c r="M198">
        <v>22</v>
      </c>
      <c r="N198">
        <v>38.33</v>
      </c>
      <c r="O198">
        <v>23879.37</v>
      </c>
      <c r="P198">
        <v>534.42999999999995</v>
      </c>
      <c r="Q198">
        <v>1188.97</v>
      </c>
      <c r="R198">
        <v>200.64</v>
      </c>
      <c r="S198">
        <v>152.24</v>
      </c>
      <c r="T198">
        <v>18128.79</v>
      </c>
      <c r="U198">
        <v>0.76</v>
      </c>
      <c r="V198">
        <v>0.86</v>
      </c>
      <c r="W198">
        <v>19.02</v>
      </c>
      <c r="X198">
        <v>1.05</v>
      </c>
      <c r="Y198">
        <v>2</v>
      </c>
      <c r="Z198">
        <v>10</v>
      </c>
    </row>
    <row r="199" spans="1:26" x14ac:dyDescent="0.25">
      <c r="A199">
        <v>17</v>
      </c>
      <c r="B199">
        <v>85</v>
      </c>
      <c r="C199" t="s">
        <v>34</v>
      </c>
      <c r="D199">
        <v>2.0270999999999999</v>
      </c>
      <c r="E199">
        <v>49.33</v>
      </c>
      <c r="F199">
        <v>46.21</v>
      </c>
      <c r="G199">
        <v>126.04</v>
      </c>
      <c r="H199">
        <v>1.65</v>
      </c>
      <c r="I199">
        <v>22</v>
      </c>
      <c r="J199">
        <v>193.26</v>
      </c>
      <c r="K199">
        <v>51.39</v>
      </c>
      <c r="L199">
        <v>18</v>
      </c>
      <c r="M199">
        <v>20</v>
      </c>
      <c r="N199">
        <v>38.86</v>
      </c>
      <c r="O199">
        <v>24068.93</v>
      </c>
      <c r="P199">
        <v>528.09</v>
      </c>
      <c r="Q199">
        <v>1188.9100000000001</v>
      </c>
      <c r="R199">
        <v>197.65</v>
      </c>
      <c r="S199">
        <v>152.24</v>
      </c>
      <c r="T199">
        <v>16643.849999999999</v>
      </c>
      <c r="U199">
        <v>0.77</v>
      </c>
      <c r="V199">
        <v>0.86</v>
      </c>
      <c r="W199">
        <v>19.010000000000002</v>
      </c>
      <c r="X199">
        <v>0.96</v>
      </c>
      <c r="Y199">
        <v>2</v>
      </c>
      <c r="Z199">
        <v>10</v>
      </c>
    </row>
    <row r="200" spans="1:26" x14ac:dyDescent="0.25">
      <c r="A200">
        <v>18</v>
      </c>
      <c r="B200">
        <v>85</v>
      </c>
      <c r="C200" t="s">
        <v>34</v>
      </c>
      <c r="D200">
        <v>2.0301</v>
      </c>
      <c r="E200">
        <v>49.26</v>
      </c>
      <c r="F200">
        <v>46.17</v>
      </c>
      <c r="G200">
        <v>131.93</v>
      </c>
      <c r="H200">
        <v>1.73</v>
      </c>
      <c r="I200">
        <v>21</v>
      </c>
      <c r="J200">
        <v>194.8</v>
      </c>
      <c r="K200">
        <v>51.39</v>
      </c>
      <c r="L200">
        <v>19</v>
      </c>
      <c r="M200">
        <v>19</v>
      </c>
      <c r="N200">
        <v>39.409999999999997</v>
      </c>
      <c r="O200">
        <v>24259.23</v>
      </c>
      <c r="P200">
        <v>524.39</v>
      </c>
      <c r="Q200">
        <v>1188.98</v>
      </c>
      <c r="R200">
        <v>196.51</v>
      </c>
      <c r="S200">
        <v>152.24</v>
      </c>
      <c r="T200">
        <v>16078.62</v>
      </c>
      <c r="U200">
        <v>0.77</v>
      </c>
      <c r="V200">
        <v>0.86</v>
      </c>
      <c r="W200">
        <v>19</v>
      </c>
      <c r="X200">
        <v>0.92</v>
      </c>
      <c r="Y200">
        <v>2</v>
      </c>
      <c r="Z200">
        <v>10</v>
      </c>
    </row>
    <row r="201" spans="1:26" x14ac:dyDescent="0.25">
      <c r="A201">
        <v>19</v>
      </c>
      <c r="B201">
        <v>85</v>
      </c>
      <c r="C201" t="s">
        <v>34</v>
      </c>
      <c r="D201">
        <v>2.0339</v>
      </c>
      <c r="E201">
        <v>49.17</v>
      </c>
      <c r="F201">
        <v>46.12</v>
      </c>
      <c r="G201">
        <v>138.35</v>
      </c>
      <c r="H201">
        <v>1.81</v>
      </c>
      <c r="I201">
        <v>20</v>
      </c>
      <c r="J201">
        <v>196.35</v>
      </c>
      <c r="K201">
        <v>51.39</v>
      </c>
      <c r="L201">
        <v>20</v>
      </c>
      <c r="M201">
        <v>18</v>
      </c>
      <c r="N201">
        <v>39.96</v>
      </c>
      <c r="O201">
        <v>24450.27</v>
      </c>
      <c r="P201">
        <v>520.12</v>
      </c>
      <c r="Q201">
        <v>1189.05</v>
      </c>
      <c r="R201">
        <v>194.33</v>
      </c>
      <c r="S201">
        <v>152.24</v>
      </c>
      <c r="T201">
        <v>14992.61</v>
      </c>
      <c r="U201">
        <v>0.78</v>
      </c>
      <c r="V201">
        <v>0.86</v>
      </c>
      <c r="W201">
        <v>19.010000000000002</v>
      </c>
      <c r="X201">
        <v>0.86</v>
      </c>
      <c r="Y201">
        <v>2</v>
      </c>
      <c r="Z201">
        <v>10</v>
      </c>
    </row>
    <row r="202" spans="1:26" x14ac:dyDescent="0.25">
      <c r="A202">
        <v>20</v>
      </c>
      <c r="B202">
        <v>85</v>
      </c>
      <c r="C202" t="s">
        <v>34</v>
      </c>
      <c r="D202">
        <v>2.0369999999999999</v>
      </c>
      <c r="E202">
        <v>49.09</v>
      </c>
      <c r="F202">
        <v>46.08</v>
      </c>
      <c r="G202">
        <v>145.5</v>
      </c>
      <c r="H202">
        <v>1.88</v>
      </c>
      <c r="I202">
        <v>19</v>
      </c>
      <c r="J202">
        <v>197.9</v>
      </c>
      <c r="K202">
        <v>51.39</v>
      </c>
      <c r="L202">
        <v>21</v>
      </c>
      <c r="M202">
        <v>17</v>
      </c>
      <c r="N202">
        <v>40.51</v>
      </c>
      <c r="O202">
        <v>24642.07</v>
      </c>
      <c r="P202">
        <v>515.03</v>
      </c>
      <c r="Q202">
        <v>1188.8599999999999</v>
      </c>
      <c r="R202">
        <v>192.84</v>
      </c>
      <c r="S202">
        <v>152.24</v>
      </c>
      <c r="T202">
        <v>14251.33</v>
      </c>
      <c r="U202">
        <v>0.79</v>
      </c>
      <c r="V202">
        <v>0.86</v>
      </c>
      <c r="W202">
        <v>19.010000000000002</v>
      </c>
      <c r="X202">
        <v>0.83</v>
      </c>
      <c r="Y202">
        <v>2</v>
      </c>
      <c r="Z202">
        <v>10</v>
      </c>
    </row>
    <row r="203" spans="1:26" x14ac:dyDescent="0.25">
      <c r="A203">
        <v>21</v>
      </c>
      <c r="B203">
        <v>85</v>
      </c>
      <c r="C203" t="s">
        <v>34</v>
      </c>
      <c r="D203">
        <v>2.0407999999999999</v>
      </c>
      <c r="E203">
        <v>49</v>
      </c>
      <c r="F203">
        <v>46.02</v>
      </c>
      <c r="G203">
        <v>153.38999999999999</v>
      </c>
      <c r="H203">
        <v>1.96</v>
      </c>
      <c r="I203">
        <v>18</v>
      </c>
      <c r="J203">
        <v>199.46</v>
      </c>
      <c r="K203">
        <v>51.39</v>
      </c>
      <c r="L203">
        <v>22</v>
      </c>
      <c r="M203">
        <v>16</v>
      </c>
      <c r="N203">
        <v>41.07</v>
      </c>
      <c r="O203">
        <v>24834.62</v>
      </c>
      <c r="P203">
        <v>508.91</v>
      </c>
      <c r="Q203">
        <v>1188.9100000000001</v>
      </c>
      <c r="R203">
        <v>191.23</v>
      </c>
      <c r="S203">
        <v>152.24</v>
      </c>
      <c r="T203">
        <v>13452.35</v>
      </c>
      <c r="U203">
        <v>0.8</v>
      </c>
      <c r="V203">
        <v>0.86</v>
      </c>
      <c r="W203">
        <v>19</v>
      </c>
      <c r="X203">
        <v>0.77</v>
      </c>
      <c r="Y203">
        <v>2</v>
      </c>
      <c r="Z203">
        <v>10</v>
      </c>
    </row>
    <row r="204" spans="1:26" x14ac:dyDescent="0.25">
      <c r="A204">
        <v>22</v>
      </c>
      <c r="B204">
        <v>85</v>
      </c>
      <c r="C204" t="s">
        <v>34</v>
      </c>
      <c r="D204">
        <v>2.0436999999999999</v>
      </c>
      <c r="E204">
        <v>48.93</v>
      </c>
      <c r="F204">
        <v>45.98</v>
      </c>
      <c r="G204">
        <v>162.29</v>
      </c>
      <c r="H204">
        <v>2.0299999999999998</v>
      </c>
      <c r="I204">
        <v>17</v>
      </c>
      <c r="J204">
        <v>201.03</v>
      </c>
      <c r="K204">
        <v>51.39</v>
      </c>
      <c r="L204">
        <v>23</v>
      </c>
      <c r="M204">
        <v>15</v>
      </c>
      <c r="N204">
        <v>41.64</v>
      </c>
      <c r="O204">
        <v>25027.94</v>
      </c>
      <c r="P204">
        <v>503.38</v>
      </c>
      <c r="Q204">
        <v>1189</v>
      </c>
      <c r="R204">
        <v>189.8</v>
      </c>
      <c r="S204">
        <v>152.24</v>
      </c>
      <c r="T204">
        <v>12744.22</v>
      </c>
      <c r="U204">
        <v>0.8</v>
      </c>
      <c r="V204">
        <v>0.86</v>
      </c>
      <c r="W204">
        <v>19</v>
      </c>
      <c r="X204">
        <v>0.73</v>
      </c>
      <c r="Y204">
        <v>2</v>
      </c>
      <c r="Z204">
        <v>10</v>
      </c>
    </row>
    <row r="205" spans="1:26" x14ac:dyDescent="0.25">
      <c r="A205">
        <v>23</v>
      </c>
      <c r="B205">
        <v>85</v>
      </c>
      <c r="C205" t="s">
        <v>34</v>
      </c>
      <c r="D205">
        <v>2.0476000000000001</v>
      </c>
      <c r="E205">
        <v>48.84</v>
      </c>
      <c r="F205">
        <v>45.92</v>
      </c>
      <c r="G205">
        <v>172.21</v>
      </c>
      <c r="H205">
        <v>2.1</v>
      </c>
      <c r="I205">
        <v>16</v>
      </c>
      <c r="J205">
        <v>202.61</v>
      </c>
      <c r="K205">
        <v>51.39</v>
      </c>
      <c r="L205">
        <v>24</v>
      </c>
      <c r="M205">
        <v>12</v>
      </c>
      <c r="N205">
        <v>42.21</v>
      </c>
      <c r="O205">
        <v>25222.04</v>
      </c>
      <c r="P205">
        <v>497.24</v>
      </c>
      <c r="Q205">
        <v>1188.97</v>
      </c>
      <c r="R205">
        <v>187.92</v>
      </c>
      <c r="S205">
        <v>152.24</v>
      </c>
      <c r="T205">
        <v>11806.69</v>
      </c>
      <c r="U205">
        <v>0.81</v>
      </c>
      <c r="V205">
        <v>0.87</v>
      </c>
      <c r="W205">
        <v>19</v>
      </c>
      <c r="X205">
        <v>0.67</v>
      </c>
      <c r="Y205">
        <v>2</v>
      </c>
      <c r="Z205">
        <v>10</v>
      </c>
    </row>
    <row r="206" spans="1:26" x14ac:dyDescent="0.25">
      <c r="A206">
        <v>24</v>
      </c>
      <c r="B206">
        <v>85</v>
      </c>
      <c r="C206" t="s">
        <v>34</v>
      </c>
      <c r="D206">
        <v>2.0465</v>
      </c>
      <c r="E206">
        <v>48.86</v>
      </c>
      <c r="F206">
        <v>45.95</v>
      </c>
      <c r="G206">
        <v>172.31</v>
      </c>
      <c r="H206">
        <v>2.17</v>
      </c>
      <c r="I206">
        <v>16</v>
      </c>
      <c r="J206">
        <v>204.19</v>
      </c>
      <c r="K206">
        <v>51.39</v>
      </c>
      <c r="L206">
        <v>25</v>
      </c>
      <c r="M206">
        <v>8</v>
      </c>
      <c r="N206">
        <v>42.79</v>
      </c>
      <c r="O206">
        <v>25417.05</v>
      </c>
      <c r="P206">
        <v>497.02</v>
      </c>
      <c r="Q206">
        <v>1188.93</v>
      </c>
      <c r="R206">
        <v>188.6</v>
      </c>
      <c r="S206">
        <v>152.24</v>
      </c>
      <c r="T206">
        <v>12146.64</v>
      </c>
      <c r="U206">
        <v>0.81</v>
      </c>
      <c r="V206">
        <v>0.87</v>
      </c>
      <c r="W206">
        <v>19</v>
      </c>
      <c r="X206">
        <v>0.7</v>
      </c>
      <c r="Y206">
        <v>2</v>
      </c>
      <c r="Z206">
        <v>10</v>
      </c>
    </row>
    <row r="207" spans="1:26" x14ac:dyDescent="0.25">
      <c r="A207">
        <v>25</v>
      </c>
      <c r="B207">
        <v>85</v>
      </c>
      <c r="C207" t="s">
        <v>34</v>
      </c>
      <c r="D207">
        <v>2.0453999999999999</v>
      </c>
      <c r="E207">
        <v>48.89</v>
      </c>
      <c r="F207">
        <v>45.98</v>
      </c>
      <c r="G207">
        <v>172.41</v>
      </c>
      <c r="H207">
        <v>2.2400000000000002</v>
      </c>
      <c r="I207">
        <v>16</v>
      </c>
      <c r="J207">
        <v>205.77</v>
      </c>
      <c r="K207">
        <v>51.39</v>
      </c>
      <c r="L207">
        <v>26</v>
      </c>
      <c r="M207">
        <v>1</v>
      </c>
      <c r="N207">
        <v>43.38</v>
      </c>
      <c r="O207">
        <v>25612.75</v>
      </c>
      <c r="P207">
        <v>495.17</v>
      </c>
      <c r="Q207">
        <v>1189.02</v>
      </c>
      <c r="R207">
        <v>189.16</v>
      </c>
      <c r="S207">
        <v>152.24</v>
      </c>
      <c r="T207">
        <v>12426.2</v>
      </c>
      <c r="U207">
        <v>0.8</v>
      </c>
      <c r="V207">
        <v>0.86</v>
      </c>
      <c r="W207">
        <v>19.02</v>
      </c>
      <c r="X207">
        <v>0.72</v>
      </c>
      <c r="Y207">
        <v>2</v>
      </c>
      <c r="Z207">
        <v>10</v>
      </c>
    </row>
    <row r="208" spans="1:26" x14ac:dyDescent="0.25">
      <c r="A208">
        <v>26</v>
      </c>
      <c r="B208">
        <v>85</v>
      </c>
      <c r="C208" t="s">
        <v>34</v>
      </c>
      <c r="D208">
        <v>2.0493999999999999</v>
      </c>
      <c r="E208">
        <v>48.79</v>
      </c>
      <c r="F208">
        <v>45.91</v>
      </c>
      <c r="G208">
        <v>183.66</v>
      </c>
      <c r="H208">
        <v>2.31</v>
      </c>
      <c r="I208">
        <v>15</v>
      </c>
      <c r="J208">
        <v>207.37</v>
      </c>
      <c r="K208">
        <v>51.39</v>
      </c>
      <c r="L208">
        <v>27</v>
      </c>
      <c r="M208">
        <v>0</v>
      </c>
      <c r="N208">
        <v>43.97</v>
      </c>
      <c r="O208">
        <v>25809.25</v>
      </c>
      <c r="P208">
        <v>497.4</v>
      </c>
      <c r="Q208">
        <v>1189.03</v>
      </c>
      <c r="R208">
        <v>187.09</v>
      </c>
      <c r="S208">
        <v>152.24</v>
      </c>
      <c r="T208">
        <v>11398.58</v>
      </c>
      <c r="U208">
        <v>0.81</v>
      </c>
      <c r="V208">
        <v>0.87</v>
      </c>
      <c r="W208">
        <v>19.010000000000002</v>
      </c>
      <c r="X208">
        <v>0.66</v>
      </c>
      <c r="Y208">
        <v>2</v>
      </c>
      <c r="Z208">
        <v>10</v>
      </c>
    </row>
    <row r="209" spans="1:26" x14ac:dyDescent="0.25">
      <c r="A209">
        <v>0</v>
      </c>
      <c r="B209">
        <v>20</v>
      </c>
      <c r="C209" t="s">
        <v>34</v>
      </c>
      <c r="D209">
        <v>1.6579999999999999</v>
      </c>
      <c r="E209">
        <v>60.32</v>
      </c>
      <c r="F209">
        <v>55.8</v>
      </c>
      <c r="G209">
        <v>14.82</v>
      </c>
      <c r="H209">
        <v>0.34</v>
      </c>
      <c r="I209">
        <v>226</v>
      </c>
      <c r="J209">
        <v>51.33</v>
      </c>
      <c r="K209">
        <v>24.83</v>
      </c>
      <c r="L209">
        <v>1</v>
      </c>
      <c r="M209">
        <v>224</v>
      </c>
      <c r="N209">
        <v>5.51</v>
      </c>
      <c r="O209">
        <v>6564.78</v>
      </c>
      <c r="P209">
        <v>310.45999999999998</v>
      </c>
      <c r="Q209">
        <v>1190.82</v>
      </c>
      <c r="R209">
        <v>522.21</v>
      </c>
      <c r="S209">
        <v>152.24</v>
      </c>
      <c r="T209">
        <v>177902.55</v>
      </c>
      <c r="U209">
        <v>0.28999999999999998</v>
      </c>
      <c r="V209">
        <v>0.71</v>
      </c>
      <c r="W209">
        <v>19.329999999999998</v>
      </c>
      <c r="X209">
        <v>10.53</v>
      </c>
      <c r="Y209">
        <v>2</v>
      </c>
      <c r="Z209">
        <v>10</v>
      </c>
    </row>
    <row r="210" spans="1:26" x14ac:dyDescent="0.25">
      <c r="A210">
        <v>1</v>
      </c>
      <c r="B210">
        <v>20</v>
      </c>
      <c r="C210" t="s">
        <v>34</v>
      </c>
      <c r="D210">
        <v>1.9053</v>
      </c>
      <c r="E210">
        <v>52.48</v>
      </c>
      <c r="F210">
        <v>49.59</v>
      </c>
      <c r="G210">
        <v>31.65</v>
      </c>
      <c r="H210">
        <v>0.66</v>
      </c>
      <c r="I210">
        <v>94</v>
      </c>
      <c r="J210">
        <v>52.47</v>
      </c>
      <c r="K210">
        <v>24.83</v>
      </c>
      <c r="L210">
        <v>2</v>
      </c>
      <c r="M210">
        <v>92</v>
      </c>
      <c r="N210">
        <v>5.64</v>
      </c>
      <c r="O210">
        <v>6705.1</v>
      </c>
      <c r="P210">
        <v>257.70999999999998</v>
      </c>
      <c r="Q210">
        <v>1189.81</v>
      </c>
      <c r="R210">
        <v>311.58999999999997</v>
      </c>
      <c r="S210">
        <v>152.24</v>
      </c>
      <c r="T210">
        <v>73251.710000000006</v>
      </c>
      <c r="U210">
        <v>0.49</v>
      </c>
      <c r="V210">
        <v>0.8</v>
      </c>
      <c r="W210">
        <v>19.12</v>
      </c>
      <c r="X210">
        <v>4.32</v>
      </c>
      <c r="Y210">
        <v>2</v>
      </c>
      <c r="Z210">
        <v>10</v>
      </c>
    </row>
    <row r="211" spans="1:26" x14ac:dyDescent="0.25">
      <c r="A211">
        <v>2</v>
      </c>
      <c r="B211">
        <v>20</v>
      </c>
      <c r="C211" t="s">
        <v>34</v>
      </c>
      <c r="D211">
        <v>1.9782</v>
      </c>
      <c r="E211">
        <v>50.55</v>
      </c>
      <c r="F211">
        <v>48.06</v>
      </c>
      <c r="G211">
        <v>47.27</v>
      </c>
      <c r="H211">
        <v>0.97</v>
      </c>
      <c r="I211">
        <v>61</v>
      </c>
      <c r="J211">
        <v>53.61</v>
      </c>
      <c r="K211">
        <v>24.83</v>
      </c>
      <c r="L211">
        <v>3</v>
      </c>
      <c r="M211">
        <v>7</v>
      </c>
      <c r="N211">
        <v>5.78</v>
      </c>
      <c r="O211">
        <v>6845.59</v>
      </c>
      <c r="P211">
        <v>233.71</v>
      </c>
      <c r="Q211">
        <v>1189.8399999999999</v>
      </c>
      <c r="R211">
        <v>257.64</v>
      </c>
      <c r="S211">
        <v>152.24</v>
      </c>
      <c r="T211">
        <v>46445.17</v>
      </c>
      <c r="U211">
        <v>0.59</v>
      </c>
      <c r="V211">
        <v>0.83</v>
      </c>
      <c r="W211">
        <v>19.14</v>
      </c>
      <c r="X211">
        <v>2.8</v>
      </c>
      <c r="Y211">
        <v>2</v>
      </c>
      <c r="Z211">
        <v>10</v>
      </c>
    </row>
    <row r="212" spans="1:26" x14ac:dyDescent="0.25">
      <c r="A212">
        <v>3</v>
      </c>
      <c r="B212">
        <v>20</v>
      </c>
      <c r="C212" t="s">
        <v>34</v>
      </c>
      <c r="D212">
        <v>1.9775</v>
      </c>
      <c r="E212">
        <v>50.57</v>
      </c>
      <c r="F212">
        <v>48.08</v>
      </c>
      <c r="G212">
        <v>47.29</v>
      </c>
      <c r="H212">
        <v>1.27</v>
      </c>
      <c r="I212">
        <v>61</v>
      </c>
      <c r="J212">
        <v>54.75</v>
      </c>
      <c r="K212">
        <v>24.83</v>
      </c>
      <c r="L212">
        <v>4</v>
      </c>
      <c r="M212">
        <v>0</v>
      </c>
      <c r="N212">
        <v>5.92</v>
      </c>
      <c r="O212">
        <v>6986.39</v>
      </c>
      <c r="P212">
        <v>238.26</v>
      </c>
      <c r="Q212">
        <v>1189.9000000000001</v>
      </c>
      <c r="R212">
        <v>257.5</v>
      </c>
      <c r="S212">
        <v>152.24</v>
      </c>
      <c r="T212">
        <v>46372.66</v>
      </c>
      <c r="U212">
        <v>0.59</v>
      </c>
      <c r="V212">
        <v>0.83</v>
      </c>
      <c r="W212">
        <v>19.16</v>
      </c>
      <c r="X212">
        <v>2.82</v>
      </c>
      <c r="Y212">
        <v>2</v>
      </c>
      <c r="Z212">
        <v>10</v>
      </c>
    </row>
    <row r="213" spans="1:26" x14ac:dyDescent="0.25">
      <c r="A213">
        <v>0</v>
      </c>
      <c r="B213">
        <v>65</v>
      </c>
      <c r="C213" t="s">
        <v>34</v>
      </c>
      <c r="D213">
        <v>1.0676000000000001</v>
      </c>
      <c r="E213">
        <v>93.66</v>
      </c>
      <c r="F213">
        <v>74.959999999999994</v>
      </c>
      <c r="G213">
        <v>7.41</v>
      </c>
      <c r="H213">
        <v>0.13</v>
      </c>
      <c r="I213">
        <v>607</v>
      </c>
      <c r="J213">
        <v>133.21</v>
      </c>
      <c r="K213">
        <v>46.47</v>
      </c>
      <c r="L213">
        <v>1</v>
      </c>
      <c r="M213">
        <v>605</v>
      </c>
      <c r="N213">
        <v>20.75</v>
      </c>
      <c r="O213">
        <v>16663.419999999998</v>
      </c>
      <c r="P213">
        <v>829.11</v>
      </c>
      <c r="Q213">
        <v>1193.97</v>
      </c>
      <c r="R213">
        <v>1170.69</v>
      </c>
      <c r="S213">
        <v>152.24</v>
      </c>
      <c r="T213">
        <v>500238.94</v>
      </c>
      <c r="U213">
        <v>0.13</v>
      </c>
      <c r="V213">
        <v>0.53</v>
      </c>
      <c r="W213">
        <v>20</v>
      </c>
      <c r="X213">
        <v>29.63</v>
      </c>
      <c r="Y213">
        <v>2</v>
      </c>
      <c r="Z213">
        <v>10</v>
      </c>
    </row>
    <row r="214" spans="1:26" x14ac:dyDescent="0.25">
      <c r="A214">
        <v>1</v>
      </c>
      <c r="B214">
        <v>65</v>
      </c>
      <c r="C214" t="s">
        <v>34</v>
      </c>
      <c r="D214">
        <v>1.5666</v>
      </c>
      <c r="E214">
        <v>63.83</v>
      </c>
      <c r="F214">
        <v>55.61</v>
      </c>
      <c r="G214">
        <v>15.03</v>
      </c>
      <c r="H214">
        <v>0.26</v>
      </c>
      <c r="I214">
        <v>222</v>
      </c>
      <c r="J214">
        <v>134.55000000000001</v>
      </c>
      <c r="K214">
        <v>46.47</v>
      </c>
      <c r="L214">
        <v>2</v>
      </c>
      <c r="M214">
        <v>220</v>
      </c>
      <c r="N214">
        <v>21.09</v>
      </c>
      <c r="O214">
        <v>16828.84</v>
      </c>
      <c r="P214">
        <v>611.53</v>
      </c>
      <c r="Q214">
        <v>1190.57</v>
      </c>
      <c r="R214">
        <v>514.89</v>
      </c>
      <c r="S214">
        <v>152.24</v>
      </c>
      <c r="T214">
        <v>174261.01</v>
      </c>
      <c r="U214">
        <v>0.3</v>
      </c>
      <c r="V214">
        <v>0.72</v>
      </c>
      <c r="W214">
        <v>19.34</v>
      </c>
      <c r="X214">
        <v>10.33</v>
      </c>
      <c r="Y214">
        <v>2</v>
      </c>
      <c r="Z214">
        <v>10</v>
      </c>
    </row>
    <row r="215" spans="1:26" x14ac:dyDescent="0.25">
      <c r="A215">
        <v>2</v>
      </c>
      <c r="B215">
        <v>65</v>
      </c>
      <c r="C215" t="s">
        <v>34</v>
      </c>
      <c r="D215">
        <v>1.7437</v>
      </c>
      <c r="E215">
        <v>57.35</v>
      </c>
      <c r="F215">
        <v>51.47</v>
      </c>
      <c r="G215">
        <v>22.71</v>
      </c>
      <c r="H215">
        <v>0.39</v>
      </c>
      <c r="I215">
        <v>136</v>
      </c>
      <c r="J215">
        <v>135.9</v>
      </c>
      <c r="K215">
        <v>46.47</v>
      </c>
      <c r="L215">
        <v>3</v>
      </c>
      <c r="M215">
        <v>134</v>
      </c>
      <c r="N215">
        <v>21.43</v>
      </c>
      <c r="O215">
        <v>16994.64</v>
      </c>
      <c r="P215">
        <v>560.67999999999995</v>
      </c>
      <c r="Q215">
        <v>1189.6199999999999</v>
      </c>
      <c r="R215">
        <v>375.33</v>
      </c>
      <c r="S215">
        <v>152.24</v>
      </c>
      <c r="T215">
        <v>104912.9</v>
      </c>
      <c r="U215">
        <v>0.41</v>
      </c>
      <c r="V215">
        <v>0.77</v>
      </c>
      <c r="W215">
        <v>19.190000000000001</v>
      </c>
      <c r="X215">
        <v>6.2</v>
      </c>
      <c r="Y215">
        <v>2</v>
      </c>
      <c r="Z215">
        <v>10</v>
      </c>
    </row>
    <row r="216" spans="1:26" x14ac:dyDescent="0.25">
      <c r="A216">
        <v>3</v>
      </c>
      <c r="B216">
        <v>65</v>
      </c>
      <c r="C216" t="s">
        <v>34</v>
      </c>
      <c r="D216">
        <v>1.8323</v>
      </c>
      <c r="E216">
        <v>54.58</v>
      </c>
      <c r="F216">
        <v>49.73</v>
      </c>
      <c r="G216">
        <v>30.45</v>
      </c>
      <c r="H216">
        <v>0.52</v>
      </c>
      <c r="I216">
        <v>98</v>
      </c>
      <c r="J216">
        <v>137.25</v>
      </c>
      <c r="K216">
        <v>46.47</v>
      </c>
      <c r="L216">
        <v>4</v>
      </c>
      <c r="M216">
        <v>96</v>
      </c>
      <c r="N216">
        <v>21.78</v>
      </c>
      <c r="O216">
        <v>17160.919999999998</v>
      </c>
      <c r="P216">
        <v>536.13</v>
      </c>
      <c r="Q216">
        <v>1189.53</v>
      </c>
      <c r="R216">
        <v>316.29000000000002</v>
      </c>
      <c r="S216">
        <v>152.24</v>
      </c>
      <c r="T216">
        <v>75583.350000000006</v>
      </c>
      <c r="U216">
        <v>0.48</v>
      </c>
      <c r="V216">
        <v>0.8</v>
      </c>
      <c r="W216">
        <v>19.13</v>
      </c>
      <c r="X216">
        <v>4.47</v>
      </c>
      <c r="Y216">
        <v>2</v>
      </c>
      <c r="Z216">
        <v>10</v>
      </c>
    </row>
    <row r="217" spans="1:26" x14ac:dyDescent="0.25">
      <c r="A217">
        <v>4</v>
      </c>
      <c r="B217">
        <v>65</v>
      </c>
      <c r="C217" t="s">
        <v>34</v>
      </c>
      <c r="D217">
        <v>1.8888</v>
      </c>
      <c r="E217">
        <v>52.94</v>
      </c>
      <c r="F217">
        <v>48.69</v>
      </c>
      <c r="G217">
        <v>38.44</v>
      </c>
      <c r="H217">
        <v>0.64</v>
      </c>
      <c r="I217">
        <v>76</v>
      </c>
      <c r="J217">
        <v>138.6</v>
      </c>
      <c r="K217">
        <v>46.47</v>
      </c>
      <c r="L217">
        <v>5</v>
      </c>
      <c r="M217">
        <v>74</v>
      </c>
      <c r="N217">
        <v>22.13</v>
      </c>
      <c r="O217">
        <v>17327.689999999999</v>
      </c>
      <c r="P217">
        <v>519.62</v>
      </c>
      <c r="Q217">
        <v>1189.24</v>
      </c>
      <c r="R217">
        <v>281.29000000000002</v>
      </c>
      <c r="S217">
        <v>152.24</v>
      </c>
      <c r="T217">
        <v>58193.34</v>
      </c>
      <c r="U217">
        <v>0.54</v>
      </c>
      <c r="V217">
        <v>0.82</v>
      </c>
      <c r="W217">
        <v>19.100000000000001</v>
      </c>
      <c r="X217">
        <v>3.44</v>
      </c>
      <c r="Y217">
        <v>2</v>
      </c>
      <c r="Z217">
        <v>10</v>
      </c>
    </row>
    <row r="218" spans="1:26" x14ac:dyDescent="0.25">
      <c r="A218">
        <v>5</v>
      </c>
      <c r="B218">
        <v>65</v>
      </c>
      <c r="C218" t="s">
        <v>34</v>
      </c>
      <c r="D218">
        <v>1.9258</v>
      </c>
      <c r="E218">
        <v>51.93</v>
      </c>
      <c r="F218">
        <v>48.06</v>
      </c>
      <c r="G218">
        <v>46.51</v>
      </c>
      <c r="H218">
        <v>0.76</v>
      </c>
      <c r="I218">
        <v>62</v>
      </c>
      <c r="J218">
        <v>139.94999999999999</v>
      </c>
      <c r="K218">
        <v>46.47</v>
      </c>
      <c r="L218">
        <v>6</v>
      </c>
      <c r="M218">
        <v>60</v>
      </c>
      <c r="N218">
        <v>22.49</v>
      </c>
      <c r="O218">
        <v>17494.97</v>
      </c>
      <c r="P218">
        <v>507.06</v>
      </c>
      <c r="Q218">
        <v>1189.4100000000001</v>
      </c>
      <c r="R218">
        <v>259.86</v>
      </c>
      <c r="S218">
        <v>152.24</v>
      </c>
      <c r="T218">
        <v>47549.7</v>
      </c>
      <c r="U218">
        <v>0.59</v>
      </c>
      <c r="V218">
        <v>0.83</v>
      </c>
      <c r="W218">
        <v>19.079999999999998</v>
      </c>
      <c r="X218">
        <v>2.8</v>
      </c>
      <c r="Y218">
        <v>2</v>
      </c>
      <c r="Z218">
        <v>10</v>
      </c>
    </row>
    <row r="219" spans="1:26" x14ac:dyDescent="0.25">
      <c r="A219">
        <v>6</v>
      </c>
      <c r="B219">
        <v>65</v>
      </c>
      <c r="C219" t="s">
        <v>34</v>
      </c>
      <c r="D219">
        <v>1.9525999999999999</v>
      </c>
      <c r="E219">
        <v>51.21</v>
      </c>
      <c r="F219">
        <v>47.62</v>
      </c>
      <c r="G219">
        <v>54.94</v>
      </c>
      <c r="H219">
        <v>0.88</v>
      </c>
      <c r="I219">
        <v>52</v>
      </c>
      <c r="J219">
        <v>141.31</v>
      </c>
      <c r="K219">
        <v>46.47</v>
      </c>
      <c r="L219">
        <v>7</v>
      </c>
      <c r="M219">
        <v>50</v>
      </c>
      <c r="N219">
        <v>22.85</v>
      </c>
      <c r="O219">
        <v>17662.75</v>
      </c>
      <c r="P219">
        <v>496.4</v>
      </c>
      <c r="Q219">
        <v>1189.27</v>
      </c>
      <c r="R219">
        <v>245.13</v>
      </c>
      <c r="S219">
        <v>152.24</v>
      </c>
      <c r="T219">
        <v>40234.99</v>
      </c>
      <c r="U219">
        <v>0.62</v>
      </c>
      <c r="V219">
        <v>0.84</v>
      </c>
      <c r="W219">
        <v>19.059999999999999</v>
      </c>
      <c r="X219">
        <v>2.36</v>
      </c>
      <c r="Y219">
        <v>2</v>
      </c>
      <c r="Z219">
        <v>10</v>
      </c>
    </row>
    <row r="220" spans="1:26" x14ac:dyDescent="0.25">
      <c r="A220">
        <v>7</v>
      </c>
      <c r="B220">
        <v>65</v>
      </c>
      <c r="C220" t="s">
        <v>34</v>
      </c>
      <c r="D220">
        <v>1.9742999999999999</v>
      </c>
      <c r="E220">
        <v>50.65</v>
      </c>
      <c r="F220">
        <v>47.25</v>
      </c>
      <c r="G220">
        <v>62.99</v>
      </c>
      <c r="H220">
        <v>0.99</v>
      </c>
      <c r="I220">
        <v>45</v>
      </c>
      <c r="J220">
        <v>142.68</v>
      </c>
      <c r="K220">
        <v>46.47</v>
      </c>
      <c r="L220">
        <v>8</v>
      </c>
      <c r="M220">
        <v>43</v>
      </c>
      <c r="N220">
        <v>23.21</v>
      </c>
      <c r="O220">
        <v>17831.04</v>
      </c>
      <c r="P220">
        <v>486.56</v>
      </c>
      <c r="Q220">
        <v>1189.0999999999999</v>
      </c>
      <c r="R220">
        <v>232.69</v>
      </c>
      <c r="S220">
        <v>152.24</v>
      </c>
      <c r="T220">
        <v>34046.22</v>
      </c>
      <c r="U220">
        <v>0.65</v>
      </c>
      <c r="V220">
        <v>0.84</v>
      </c>
      <c r="W220">
        <v>19.04</v>
      </c>
      <c r="X220">
        <v>1.99</v>
      </c>
      <c r="Y220">
        <v>2</v>
      </c>
      <c r="Z220">
        <v>10</v>
      </c>
    </row>
    <row r="221" spans="1:26" x14ac:dyDescent="0.25">
      <c r="A221">
        <v>8</v>
      </c>
      <c r="B221">
        <v>65</v>
      </c>
      <c r="C221" t="s">
        <v>34</v>
      </c>
      <c r="D221">
        <v>1.9863</v>
      </c>
      <c r="E221">
        <v>50.34</v>
      </c>
      <c r="F221">
        <v>47.08</v>
      </c>
      <c r="G221">
        <v>70.61</v>
      </c>
      <c r="H221">
        <v>1.1100000000000001</v>
      </c>
      <c r="I221">
        <v>40</v>
      </c>
      <c r="J221">
        <v>144.05000000000001</v>
      </c>
      <c r="K221">
        <v>46.47</v>
      </c>
      <c r="L221">
        <v>9</v>
      </c>
      <c r="M221">
        <v>38</v>
      </c>
      <c r="N221">
        <v>23.58</v>
      </c>
      <c r="O221">
        <v>17999.830000000002</v>
      </c>
      <c r="P221">
        <v>478.9</v>
      </c>
      <c r="Q221">
        <v>1189.28</v>
      </c>
      <c r="R221">
        <v>226.68</v>
      </c>
      <c r="S221">
        <v>152.24</v>
      </c>
      <c r="T221">
        <v>31066.92</v>
      </c>
      <c r="U221">
        <v>0.67</v>
      </c>
      <c r="V221">
        <v>0.84</v>
      </c>
      <c r="W221">
        <v>19.04</v>
      </c>
      <c r="X221">
        <v>1.82</v>
      </c>
      <c r="Y221">
        <v>2</v>
      </c>
      <c r="Z221">
        <v>10</v>
      </c>
    </row>
    <row r="222" spans="1:26" x14ac:dyDescent="0.25">
      <c r="A222">
        <v>9</v>
      </c>
      <c r="B222">
        <v>65</v>
      </c>
      <c r="C222" t="s">
        <v>34</v>
      </c>
      <c r="D222">
        <v>2.0019999999999998</v>
      </c>
      <c r="E222">
        <v>49.95</v>
      </c>
      <c r="F222">
        <v>46.82</v>
      </c>
      <c r="G222">
        <v>80.260000000000005</v>
      </c>
      <c r="H222">
        <v>1.22</v>
      </c>
      <c r="I222">
        <v>35</v>
      </c>
      <c r="J222">
        <v>145.41999999999999</v>
      </c>
      <c r="K222">
        <v>46.47</v>
      </c>
      <c r="L222">
        <v>10</v>
      </c>
      <c r="M222">
        <v>33</v>
      </c>
      <c r="N222">
        <v>23.95</v>
      </c>
      <c r="O222">
        <v>18169.150000000001</v>
      </c>
      <c r="P222">
        <v>470.22</v>
      </c>
      <c r="Q222">
        <v>1188.98</v>
      </c>
      <c r="R222">
        <v>217.78</v>
      </c>
      <c r="S222">
        <v>152.24</v>
      </c>
      <c r="T222">
        <v>26643.46</v>
      </c>
      <c r="U222">
        <v>0.7</v>
      </c>
      <c r="V222">
        <v>0.85</v>
      </c>
      <c r="W222">
        <v>19.04</v>
      </c>
      <c r="X222">
        <v>1.57</v>
      </c>
      <c r="Y222">
        <v>2</v>
      </c>
      <c r="Z222">
        <v>10</v>
      </c>
    </row>
    <row r="223" spans="1:26" x14ac:dyDescent="0.25">
      <c r="A223">
        <v>10</v>
      </c>
      <c r="B223">
        <v>65</v>
      </c>
      <c r="C223" t="s">
        <v>34</v>
      </c>
      <c r="D223">
        <v>2.0108000000000001</v>
      </c>
      <c r="E223">
        <v>49.73</v>
      </c>
      <c r="F223">
        <v>46.68</v>
      </c>
      <c r="G223">
        <v>87.53</v>
      </c>
      <c r="H223">
        <v>1.33</v>
      </c>
      <c r="I223">
        <v>32</v>
      </c>
      <c r="J223">
        <v>146.80000000000001</v>
      </c>
      <c r="K223">
        <v>46.47</v>
      </c>
      <c r="L223">
        <v>11</v>
      </c>
      <c r="M223">
        <v>30</v>
      </c>
      <c r="N223">
        <v>24.33</v>
      </c>
      <c r="O223">
        <v>18338.990000000002</v>
      </c>
      <c r="P223">
        <v>461.88</v>
      </c>
      <c r="Q223">
        <v>1189.1600000000001</v>
      </c>
      <c r="R223">
        <v>213.3</v>
      </c>
      <c r="S223">
        <v>152.24</v>
      </c>
      <c r="T223">
        <v>24419.279999999999</v>
      </c>
      <c r="U223">
        <v>0.71</v>
      </c>
      <c r="V223">
        <v>0.85</v>
      </c>
      <c r="W223">
        <v>19.03</v>
      </c>
      <c r="X223">
        <v>1.43</v>
      </c>
      <c r="Y223">
        <v>2</v>
      </c>
      <c r="Z223">
        <v>10</v>
      </c>
    </row>
    <row r="224" spans="1:26" x14ac:dyDescent="0.25">
      <c r="A224">
        <v>11</v>
      </c>
      <c r="B224">
        <v>65</v>
      </c>
      <c r="C224" t="s">
        <v>34</v>
      </c>
      <c r="D224">
        <v>2.02</v>
      </c>
      <c r="E224">
        <v>49.5</v>
      </c>
      <c r="F224">
        <v>46.53</v>
      </c>
      <c r="G224">
        <v>96.28</v>
      </c>
      <c r="H224">
        <v>1.43</v>
      </c>
      <c r="I224">
        <v>29</v>
      </c>
      <c r="J224">
        <v>148.18</v>
      </c>
      <c r="K224">
        <v>46.47</v>
      </c>
      <c r="L224">
        <v>12</v>
      </c>
      <c r="M224">
        <v>27</v>
      </c>
      <c r="N224">
        <v>24.71</v>
      </c>
      <c r="O224">
        <v>18509.36</v>
      </c>
      <c r="P224">
        <v>455.04</v>
      </c>
      <c r="Q224">
        <v>1189.02</v>
      </c>
      <c r="R224">
        <v>208.45</v>
      </c>
      <c r="S224">
        <v>152.24</v>
      </c>
      <c r="T224">
        <v>22005.96</v>
      </c>
      <c r="U224">
        <v>0.73</v>
      </c>
      <c r="V224">
        <v>0.85</v>
      </c>
      <c r="W224">
        <v>19.02</v>
      </c>
      <c r="X224">
        <v>1.28</v>
      </c>
      <c r="Y224">
        <v>2</v>
      </c>
      <c r="Z224">
        <v>10</v>
      </c>
    </row>
    <row r="225" spans="1:26" x14ac:dyDescent="0.25">
      <c r="A225">
        <v>12</v>
      </c>
      <c r="B225">
        <v>65</v>
      </c>
      <c r="C225" t="s">
        <v>34</v>
      </c>
      <c r="D225">
        <v>2.0289000000000001</v>
      </c>
      <c r="E225">
        <v>49.29</v>
      </c>
      <c r="F225">
        <v>46.4</v>
      </c>
      <c r="G225">
        <v>107.08</v>
      </c>
      <c r="H225">
        <v>1.54</v>
      </c>
      <c r="I225">
        <v>26</v>
      </c>
      <c r="J225">
        <v>149.56</v>
      </c>
      <c r="K225">
        <v>46.47</v>
      </c>
      <c r="L225">
        <v>13</v>
      </c>
      <c r="M225">
        <v>24</v>
      </c>
      <c r="N225">
        <v>25.1</v>
      </c>
      <c r="O225">
        <v>18680.25</v>
      </c>
      <c r="P225">
        <v>446.04</v>
      </c>
      <c r="Q225">
        <v>1189.06</v>
      </c>
      <c r="R225">
        <v>203.75</v>
      </c>
      <c r="S225">
        <v>152.24</v>
      </c>
      <c r="T225">
        <v>19670.23</v>
      </c>
      <c r="U225">
        <v>0.75</v>
      </c>
      <c r="V225">
        <v>0.86</v>
      </c>
      <c r="W225">
        <v>19.02</v>
      </c>
      <c r="X225">
        <v>1.1499999999999999</v>
      </c>
      <c r="Y225">
        <v>2</v>
      </c>
      <c r="Z225">
        <v>10</v>
      </c>
    </row>
    <row r="226" spans="1:26" x14ac:dyDescent="0.25">
      <c r="A226">
        <v>13</v>
      </c>
      <c r="B226">
        <v>65</v>
      </c>
      <c r="C226" t="s">
        <v>34</v>
      </c>
      <c r="D226">
        <v>2.0347</v>
      </c>
      <c r="E226">
        <v>49.15</v>
      </c>
      <c r="F226">
        <v>46.31</v>
      </c>
      <c r="G226">
        <v>115.79</v>
      </c>
      <c r="H226">
        <v>1.64</v>
      </c>
      <c r="I226">
        <v>24</v>
      </c>
      <c r="J226">
        <v>150.94999999999999</v>
      </c>
      <c r="K226">
        <v>46.47</v>
      </c>
      <c r="L226">
        <v>14</v>
      </c>
      <c r="M226">
        <v>22</v>
      </c>
      <c r="N226">
        <v>25.49</v>
      </c>
      <c r="O226">
        <v>18851.689999999999</v>
      </c>
      <c r="P226">
        <v>439.07</v>
      </c>
      <c r="Q226">
        <v>1189.04</v>
      </c>
      <c r="R226">
        <v>200.93</v>
      </c>
      <c r="S226">
        <v>152.24</v>
      </c>
      <c r="T226">
        <v>18270.96</v>
      </c>
      <c r="U226">
        <v>0.76</v>
      </c>
      <c r="V226">
        <v>0.86</v>
      </c>
      <c r="W226">
        <v>19.02</v>
      </c>
      <c r="X226">
        <v>1.06</v>
      </c>
      <c r="Y226">
        <v>2</v>
      </c>
      <c r="Z226">
        <v>10</v>
      </c>
    </row>
    <row r="227" spans="1:26" x14ac:dyDescent="0.25">
      <c r="A227">
        <v>14</v>
      </c>
      <c r="B227">
        <v>65</v>
      </c>
      <c r="C227" t="s">
        <v>34</v>
      </c>
      <c r="D227">
        <v>2.0411999999999999</v>
      </c>
      <c r="E227">
        <v>48.99</v>
      </c>
      <c r="F227">
        <v>46.21</v>
      </c>
      <c r="G227">
        <v>126.03</v>
      </c>
      <c r="H227">
        <v>1.74</v>
      </c>
      <c r="I227">
        <v>22</v>
      </c>
      <c r="J227">
        <v>152.35</v>
      </c>
      <c r="K227">
        <v>46.47</v>
      </c>
      <c r="L227">
        <v>15</v>
      </c>
      <c r="M227">
        <v>20</v>
      </c>
      <c r="N227">
        <v>25.88</v>
      </c>
      <c r="O227">
        <v>19023.66</v>
      </c>
      <c r="P227">
        <v>432.31</v>
      </c>
      <c r="Q227">
        <v>1189.03</v>
      </c>
      <c r="R227">
        <v>197.77</v>
      </c>
      <c r="S227">
        <v>152.24</v>
      </c>
      <c r="T227">
        <v>16700.990000000002</v>
      </c>
      <c r="U227">
        <v>0.77</v>
      </c>
      <c r="V227">
        <v>0.86</v>
      </c>
      <c r="W227">
        <v>19.010000000000002</v>
      </c>
      <c r="X227">
        <v>0.96</v>
      </c>
      <c r="Y227">
        <v>2</v>
      </c>
      <c r="Z227">
        <v>10</v>
      </c>
    </row>
    <row r="228" spans="1:26" x14ac:dyDescent="0.25">
      <c r="A228">
        <v>15</v>
      </c>
      <c r="B228">
        <v>65</v>
      </c>
      <c r="C228" t="s">
        <v>34</v>
      </c>
      <c r="D228">
        <v>2.0487000000000002</v>
      </c>
      <c r="E228">
        <v>48.81</v>
      </c>
      <c r="F228">
        <v>46.09</v>
      </c>
      <c r="G228">
        <v>138.26</v>
      </c>
      <c r="H228">
        <v>1.84</v>
      </c>
      <c r="I228">
        <v>20</v>
      </c>
      <c r="J228">
        <v>153.75</v>
      </c>
      <c r="K228">
        <v>46.47</v>
      </c>
      <c r="L228">
        <v>16</v>
      </c>
      <c r="M228">
        <v>13</v>
      </c>
      <c r="N228">
        <v>26.28</v>
      </c>
      <c r="O228">
        <v>19196.18</v>
      </c>
      <c r="P228">
        <v>422.99</v>
      </c>
      <c r="Q228">
        <v>1189.04</v>
      </c>
      <c r="R228">
        <v>193.1</v>
      </c>
      <c r="S228">
        <v>152.24</v>
      </c>
      <c r="T228">
        <v>14378.96</v>
      </c>
      <c r="U228">
        <v>0.79</v>
      </c>
      <c r="V228">
        <v>0.86</v>
      </c>
      <c r="W228">
        <v>19.010000000000002</v>
      </c>
      <c r="X228">
        <v>0.83</v>
      </c>
      <c r="Y228">
        <v>2</v>
      </c>
      <c r="Z228">
        <v>10</v>
      </c>
    </row>
    <row r="229" spans="1:26" x14ac:dyDescent="0.25">
      <c r="A229">
        <v>16</v>
      </c>
      <c r="B229">
        <v>65</v>
      </c>
      <c r="C229" t="s">
        <v>34</v>
      </c>
      <c r="D229">
        <v>2.0467</v>
      </c>
      <c r="E229">
        <v>48.86</v>
      </c>
      <c r="F229">
        <v>46.13</v>
      </c>
      <c r="G229">
        <v>138.4</v>
      </c>
      <c r="H229">
        <v>1.94</v>
      </c>
      <c r="I229">
        <v>20</v>
      </c>
      <c r="J229">
        <v>155.15</v>
      </c>
      <c r="K229">
        <v>46.47</v>
      </c>
      <c r="L229">
        <v>17</v>
      </c>
      <c r="M229">
        <v>4</v>
      </c>
      <c r="N229">
        <v>26.68</v>
      </c>
      <c r="O229">
        <v>19369.259999999998</v>
      </c>
      <c r="P229">
        <v>424.81</v>
      </c>
      <c r="Q229">
        <v>1189.21</v>
      </c>
      <c r="R229">
        <v>194.43</v>
      </c>
      <c r="S229">
        <v>152.24</v>
      </c>
      <c r="T229">
        <v>15040.8</v>
      </c>
      <c r="U229">
        <v>0.78</v>
      </c>
      <c r="V229">
        <v>0.86</v>
      </c>
      <c r="W229">
        <v>19.02</v>
      </c>
      <c r="X229">
        <v>0.88</v>
      </c>
      <c r="Y229">
        <v>2</v>
      </c>
      <c r="Z229">
        <v>10</v>
      </c>
    </row>
    <row r="230" spans="1:26" x14ac:dyDescent="0.25">
      <c r="A230">
        <v>17</v>
      </c>
      <c r="B230">
        <v>65</v>
      </c>
      <c r="C230" t="s">
        <v>34</v>
      </c>
      <c r="D230">
        <v>2.0459999999999998</v>
      </c>
      <c r="E230">
        <v>48.87</v>
      </c>
      <c r="F230">
        <v>46.15</v>
      </c>
      <c r="G230">
        <v>138.44999999999999</v>
      </c>
      <c r="H230">
        <v>2.04</v>
      </c>
      <c r="I230">
        <v>20</v>
      </c>
      <c r="J230">
        <v>156.56</v>
      </c>
      <c r="K230">
        <v>46.47</v>
      </c>
      <c r="L230">
        <v>18</v>
      </c>
      <c r="M230">
        <v>0</v>
      </c>
      <c r="N230">
        <v>27.09</v>
      </c>
      <c r="O230">
        <v>19542.89</v>
      </c>
      <c r="P230">
        <v>426.37</v>
      </c>
      <c r="Q230">
        <v>1189.17</v>
      </c>
      <c r="R230">
        <v>194.67</v>
      </c>
      <c r="S230">
        <v>152.24</v>
      </c>
      <c r="T230">
        <v>15160.51</v>
      </c>
      <c r="U230">
        <v>0.78</v>
      </c>
      <c r="V230">
        <v>0.86</v>
      </c>
      <c r="W230">
        <v>19.03</v>
      </c>
      <c r="X230">
        <v>0.9</v>
      </c>
      <c r="Y230">
        <v>2</v>
      </c>
      <c r="Z230">
        <v>10</v>
      </c>
    </row>
    <row r="231" spans="1:26" x14ac:dyDescent="0.25">
      <c r="A231">
        <v>0</v>
      </c>
      <c r="B231">
        <v>75</v>
      </c>
      <c r="C231" t="s">
        <v>34</v>
      </c>
      <c r="D231">
        <v>0.96209999999999996</v>
      </c>
      <c r="E231">
        <v>103.93</v>
      </c>
      <c r="F231">
        <v>80.150000000000006</v>
      </c>
      <c r="G231">
        <v>6.83</v>
      </c>
      <c r="H231">
        <v>0.12</v>
      </c>
      <c r="I231">
        <v>704</v>
      </c>
      <c r="J231">
        <v>150.44</v>
      </c>
      <c r="K231">
        <v>49.1</v>
      </c>
      <c r="L231">
        <v>1</v>
      </c>
      <c r="M231">
        <v>702</v>
      </c>
      <c r="N231">
        <v>25.34</v>
      </c>
      <c r="O231">
        <v>18787.759999999998</v>
      </c>
      <c r="P231">
        <v>959.32</v>
      </c>
      <c r="Q231">
        <v>1194.27</v>
      </c>
      <c r="R231">
        <v>1348.14</v>
      </c>
      <c r="S231">
        <v>152.24</v>
      </c>
      <c r="T231">
        <v>588475.51</v>
      </c>
      <c r="U231">
        <v>0.11</v>
      </c>
      <c r="V231">
        <v>0.5</v>
      </c>
      <c r="W231">
        <v>20.14</v>
      </c>
      <c r="X231">
        <v>34.799999999999997</v>
      </c>
      <c r="Y231">
        <v>2</v>
      </c>
      <c r="Z231">
        <v>10</v>
      </c>
    </row>
    <row r="232" spans="1:26" x14ac:dyDescent="0.25">
      <c r="A232">
        <v>1</v>
      </c>
      <c r="B232">
        <v>75</v>
      </c>
      <c r="C232" t="s">
        <v>34</v>
      </c>
      <c r="D232">
        <v>1.5015000000000001</v>
      </c>
      <c r="E232">
        <v>66.599999999999994</v>
      </c>
      <c r="F232">
        <v>56.81</v>
      </c>
      <c r="G232">
        <v>13.86</v>
      </c>
      <c r="H232">
        <v>0.23</v>
      </c>
      <c r="I232">
        <v>246</v>
      </c>
      <c r="J232">
        <v>151.83000000000001</v>
      </c>
      <c r="K232">
        <v>49.1</v>
      </c>
      <c r="L232">
        <v>2</v>
      </c>
      <c r="M232">
        <v>244</v>
      </c>
      <c r="N232">
        <v>25.73</v>
      </c>
      <c r="O232">
        <v>18959.54</v>
      </c>
      <c r="P232">
        <v>677.62</v>
      </c>
      <c r="Q232">
        <v>1190.77</v>
      </c>
      <c r="R232">
        <v>555.98</v>
      </c>
      <c r="S232">
        <v>152.24</v>
      </c>
      <c r="T232">
        <v>194686.45</v>
      </c>
      <c r="U232">
        <v>0.27</v>
      </c>
      <c r="V232">
        <v>0.7</v>
      </c>
      <c r="W232">
        <v>19.37</v>
      </c>
      <c r="X232">
        <v>11.53</v>
      </c>
      <c r="Y232">
        <v>2</v>
      </c>
      <c r="Z232">
        <v>10</v>
      </c>
    </row>
    <row r="233" spans="1:26" x14ac:dyDescent="0.25">
      <c r="A233">
        <v>2</v>
      </c>
      <c r="B233">
        <v>75</v>
      </c>
      <c r="C233" t="s">
        <v>34</v>
      </c>
      <c r="D233">
        <v>1.6934</v>
      </c>
      <c r="E233">
        <v>59.05</v>
      </c>
      <c r="F233">
        <v>52.19</v>
      </c>
      <c r="G233">
        <v>20.88</v>
      </c>
      <c r="H233">
        <v>0.35</v>
      </c>
      <c r="I233">
        <v>150</v>
      </c>
      <c r="J233">
        <v>153.22999999999999</v>
      </c>
      <c r="K233">
        <v>49.1</v>
      </c>
      <c r="L233">
        <v>3</v>
      </c>
      <c r="M233">
        <v>148</v>
      </c>
      <c r="N233">
        <v>26.13</v>
      </c>
      <c r="O233">
        <v>19131.849999999999</v>
      </c>
      <c r="P233">
        <v>618.29</v>
      </c>
      <c r="Q233">
        <v>1190.0899999999999</v>
      </c>
      <c r="R233">
        <v>400.01</v>
      </c>
      <c r="S233">
        <v>152.24</v>
      </c>
      <c r="T233">
        <v>117181.78</v>
      </c>
      <c r="U233">
        <v>0.38</v>
      </c>
      <c r="V233">
        <v>0.76</v>
      </c>
      <c r="W233">
        <v>19.21</v>
      </c>
      <c r="X233">
        <v>6.92</v>
      </c>
      <c r="Y233">
        <v>2</v>
      </c>
      <c r="Z233">
        <v>10</v>
      </c>
    </row>
    <row r="234" spans="1:26" x14ac:dyDescent="0.25">
      <c r="A234">
        <v>3</v>
      </c>
      <c r="B234">
        <v>75</v>
      </c>
      <c r="C234" t="s">
        <v>34</v>
      </c>
      <c r="D234">
        <v>1.7955000000000001</v>
      </c>
      <c r="E234">
        <v>55.7</v>
      </c>
      <c r="F234">
        <v>50.15</v>
      </c>
      <c r="G234">
        <v>28.12</v>
      </c>
      <c r="H234">
        <v>0.46</v>
      </c>
      <c r="I234">
        <v>107</v>
      </c>
      <c r="J234">
        <v>154.63</v>
      </c>
      <c r="K234">
        <v>49.1</v>
      </c>
      <c r="L234">
        <v>4</v>
      </c>
      <c r="M234">
        <v>105</v>
      </c>
      <c r="N234">
        <v>26.53</v>
      </c>
      <c r="O234">
        <v>19304.72</v>
      </c>
      <c r="P234">
        <v>589.45000000000005</v>
      </c>
      <c r="Q234">
        <v>1189.48</v>
      </c>
      <c r="R234">
        <v>330.54</v>
      </c>
      <c r="S234">
        <v>152.24</v>
      </c>
      <c r="T234">
        <v>82665.09</v>
      </c>
      <c r="U234">
        <v>0.46</v>
      </c>
      <c r="V234">
        <v>0.79</v>
      </c>
      <c r="W234">
        <v>19.149999999999999</v>
      </c>
      <c r="X234">
        <v>4.8899999999999997</v>
      </c>
      <c r="Y234">
        <v>2</v>
      </c>
      <c r="Z234">
        <v>10</v>
      </c>
    </row>
    <row r="235" spans="1:26" x14ac:dyDescent="0.25">
      <c r="A235">
        <v>4</v>
      </c>
      <c r="B235">
        <v>75</v>
      </c>
      <c r="C235" t="s">
        <v>34</v>
      </c>
      <c r="D235">
        <v>1.8541000000000001</v>
      </c>
      <c r="E235">
        <v>53.93</v>
      </c>
      <c r="F235">
        <v>49.09</v>
      </c>
      <c r="G235">
        <v>35.06</v>
      </c>
      <c r="H235">
        <v>0.56999999999999995</v>
      </c>
      <c r="I235">
        <v>84</v>
      </c>
      <c r="J235">
        <v>156.03</v>
      </c>
      <c r="K235">
        <v>49.1</v>
      </c>
      <c r="L235">
        <v>5</v>
      </c>
      <c r="M235">
        <v>82</v>
      </c>
      <c r="N235">
        <v>26.94</v>
      </c>
      <c r="O235">
        <v>19478.150000000001</v>
      </c>
      <c r="P235">
        <v>572.29</v>
      </c>
      <c r="Q235">
        <v>1189.5999999999999</v>
      </c>
      <c r="R235">
        <v>294.8</v>
      </c>
      <c r="S235">
        <v>152.24</v>
      </c>
      <c r="T235">
        <v>64906.62</v>
      </c>
      <c r="U235">
        <v>0.52</v>
      </c>
      <c r="V235">
        <v>0.81</v>
      </c>
      <c r="W235">
        <v>19.11</v>
      </c>
      <c r="X235">
        <v>3.83</v>
      </c>
      <c r="Y235">
        <v>2</v>
      </c>
      <c r="Z235">
        <v>10</v>
      </c>
    </row>
    <row r="236" spans="1:26" x14ac:dyDescent="0.25">
      <c r="A236">
        <v>5</v>
      </c>
      <c r="B236">
        <v>75</v>
      </c>
      <c r="C236" t="s">
        <v>34</v>
      </c>
      <c r="D236">
        <v>1.8972</v>
      </c>
      <c r="E236">
        <v>52.71</v>
      </c>
      <c r="F236">
        <v>48.35</v>
      </c>
      <c r="G236">
        <v>42.67</v>
      </c>
      <c r="H236">
        <v>0.67</v>
      </c>
      <c r="I236">
        <v>68</v>
      </c>
      <c r="J236">
        <v>157.44</v>
      </c>
      <c r="K236">
        <v>49.1</v>
      </c>
      <c r="L236">
        <v>6</v>
      </c>
      <c r="M236">
        <v>66</v>
      </c>
      <c r="N236">
        <v>27.35</v>
      </c>
      <c r="O236">
        <v>19652.13</v>
      </c>
      <c r="P236">
        <v>559.01</v>
      </c>
      <c r="Q236">
        <v>1189.6099999999999</v>
      </c>
      <c r="R236">
        <v>269.61</v>
      </c>
      <c r="S236">
        <v>152.24</v>
      </c>
      <c r="T236">
        <v>52393</v>
      </c>
      <c r="U236">
        <v>0.56000000000000005</v>
      </c>
      <c r="V236">
        <v>0.82</v>
      </c>
      <c r="W236">
        <v>19.09</v>
      </c>
      <c r="X236">
        <v>3.09</v>
      </c>
      <c r="Y236">
        <v>2</v>
      </c>
      <c r="Z236">
        <v>10</v>
      </c>
    </row>
    <row r="237" spans="1:26" x14ac:dyDescent="0.25">
      <c r="A237">
        <v>6</v>
      </c>
      <c r="B237">
        <v>75</v>
      </c>
      <c r="C237" t="s">
        <v>34</v>
      </c>
      <c r="D237">
        <v>1.9260999999999999</v>
      </c>
      <c r="E237">
        <v>51.92</v>
      </c>
      <c r="F237">
        <v>47.87</v>
      </c>
      <c r="G237">
        <v>49.52</v>
      </c>
      <c r="H237">
        <v>0.78</v>
      </c>
      <c r="I237">
        <v>58</v>
      </c>
      <c r="J237">
        <v>158.86000000000001</v>
      </c>
      <c r="K237">
        <v>49.1</v>
      </c>
      <c r="L237">
        <v>7</v>
      </c>
      <c r="M237">
        <v>56</v>
      </c>
      <c r="N237">
        <v>27.77</v>
      </c>
      <c r="O237">
        <v>19826.68</v>
      </c>
      <c r="P237">
        <v>548.63</v>
      </c>
      <c r="Q237">
        <v>1189.17</v>
      </c>
      <c r="R237">
        <v>253.69</v>
      </c>
      <c r="S237">
        <v>152.24</v>
      </c>
      <c r="T237">
        <v>44481.14</v>
      </c>
      <c r="U237">
        <v>0.6</v>
      </c>
      <c r="V237">
        <v>0.83</v>
      </c>
      <c r="W237">
        <v>19.07</v>
      </c>
      <c r="X237">
        <v>2.62</v>
      </c>
      <c r="Y237">
        <v>2</v>
      </c>
      <c r="Z237">
        <v>10</v>
      </c>
    </row>
    <row r="238" spans="1:26" x14ac:dyDescent="0.25">
      <c r="A238">
        <v>7</v>
      </c>
      <c r="B238">
        <v>75</v>
      </c>
      <c r="C238" t="s">
        <v>34</v>
      </c>
      <c r="D238">
        <v>1.9489000000000001</v>
      </c>
      <c r="E238">
        <v>51.31</v>
      </c>
      <c r="F238">
        <v>47.51</v>
      </c>
      <c r="G238">
        <v>57.01</v>
      </c>
      <c r="H238">
        <v>0.88</v>
      </c>
      <c r="I238">
        <v>50</v>
      </c>
      <c r="J238">
        <v>160.28</v>
      </c>
      <c r="K238">
        <v>49.1</v>
      </c>
      <c r="L238">
        <v>8</v>
      </c>
      <c r="M238">
        <v>48</v>
      </c>
      <c r="N238">
        <v>28.19</v>
      </c>
      <c r="O238">
        <v>20001.93</v>
      </c>
      <c r="P238">
        <v>539.53</v>
      </c>
      <c r="Q238">
        <v>1189.21</v>
      </c>
      <c r="R238">
        <v>241.58</v>
      </c>
      <c r="S238">
        <v>152.24</v>
      </c>
      <c r="T238">
        <v>38469.49</v>
      </c>
      <c r="U238">
        <v>0.63</v>
      </c>
      <c r="V238">
        <v>0.84</v>
      </c>
      <c r="W238">
        <v>19.05</v>
      </c>
      <c r="X238">
        <v>2.25</v>
      </c>
      <c r="Y238">
        <v>2</v>
      </c>
      <c r="Z238">
        <v>10</v>
      </c>
    </row>
    <row r="239" spans="1:26" x14ac:dyDescent="0.25">
      <c r="A239">
        <v>8</v>
      </c>
      <c r="B239">
        <v>75</v>
      </c>
      <c r="C239" t="s">
        <v>34</v>
      </c>
      <c r="D239">
        <v>1.9661999999999999</v>
      </c>
      <c r="E239">
        <v>50.86</v>
      </c>
      <c r="F239">
        <v>47.24</v>
      </c>
      <c r="G239">
        <v>64.42</v>
      </c>
      <c r="H239">
        <v>0.99</v>
      </c>
      <c r="I239">
        <v>44</v>
      </c>
      <c r="J239">
        <v>161.71</v>
      </c>
      <c r="K239">
        <v>49.1</v>
      </c>
      <c r="L239">
        <v>9</v>
      </c>
      <c r="M239">
        <v>42</v>
      </c>
      <c r="N239">
        <v>28.61</v>
      </c>
      <c r="O239">
        <v>20177.64</v>
      </c>
      <c r="P239">
        <v>531.70000000000005</v>
      </c>
      <c r="Q239">
        <v>1189.18</v>
      </c>
      <c r="R239">
        <v>232.13</v>
      </c>
      <c r="S239">
        <v>152.24</v>
      </c>
      <c r="T239">
        <v>33774.370000000003</v>
      </c>
      <c r="U239">
        <v>0.66</v>
      </c>
      <c r="V239">
        <v>0.84</v>
      </c>
      <c r="W239">
        <v>19.05</v>
      </c>
      <c r="X239">
        <v>1.99</v>
      </c>
      <c r="Y239">
        <v>2</v>
      </c>
      <c r="Z239">
        <v>10</v>
      </c>
    </row>
    <row r="240" spans="1:26" x14ac:dyDescent="0.25">
      <c r="A240">
        <v>9</v>
      </c>
      <c r="B240">
        <v>75</v>
      </c>
      <c r="C240" t="s">
        <v>34</v>
      </c>
      <c r="D240">
        <v>1.9821</v>
      </c>
      <c r="E240">
        <v>50.45</v>
      </c>
      <c r="F240">
        <v>46.98</v>
      </c>
      <c r="G240">
        <v>72.28</v>
      </c>
      <c r="H240">
        <v>1.0900000000000001</v>
      </c>
      <c r="I240">
        <v>39</v>
      </c>
      <c r="J240">
        <v>163.13</v>
      </c>
      <c r="K240">
        <v>49.1</v>
      </c>
      <c r="L240">
        <v>10</v>
      </c>
      <c r="M240">
        <v>37</v>
      </c>
      <c r="N240">
        <v>29.04</v>
      </c>
      <c r="O240">
        <v>20353.939999999999</v>
      </c>
      <c r="P240">
        <v>523.67999999999995</v>
      </c>
      <c r="Q240">
        <v>1189.22</v>
      </c>
      <c r="R240">
        <v>223.77</v>
      </c>
      <c r="S240">
        <v>152.24</v>
      </c>
      <c r="T240">
        <v>29615.45</v>
      </c>
      <c r="U240">
        <v>0.68</v>
      </c>
      <c r="V240">
        <v>0.85</v>
      </c>
      <c r="W240">
        <v>19.03</v>
      </c>
      <c r="X240">
        <v>1.73</v>
      </c>
      <c r="Y240">
        <v>2</v>
      </c>
      <c r="Z240">
        <v>10</v>
      </c>
    </row>
    <row r="241" spans="1:26" x14ac:dyDescent="0.25">
      <c r="A241">
        <v>10</v>
      </c>
      <c r="B241">
        <v>75</v>
      </c>
      <c r="C241" t="s">
        <v>34</v>
      </c>
      <c r="D241">
        <v>1.9938</v>
      </c>
      <c r="E241">
        <v>50.15</v>
      </c>
      <c r="F241">
        <v>46.81</v>
      </c>
      <c r="G241">
        <v>80.239999999999995</v>
      </c>
      <c r="H241">
        <v>1.18</v>
      </c>
      <c r="I241">
        <v>35</v>
      </c>
      <c r="J241">
        <v>164.57</v>
      </c>
      <c r="K241">
        <v>49.1</v>
      </c>
      <c r="L241">
        <v>11</v>
      </c>
      <c r="M241">
        <v>33</v>
      </c>
      <c r="N241">
        <v>29.47</v>
      </c>
      <c r="O241">
        <v>20530.82</v>
      </c>
      <c r="P241">
        <v>516.95000000000005</v>
      </c>
      <c r="Q241">
        <v>1189</v>
      </c>
      <c r="R241">
        <v>217.69</v>
      </c>
      <c r="S241">
        <v>152.24</v>
      </c>
      <c r="T241">
        <v>26597.34</v>
      </c>
      <c r="U241">
        <v>0.7</v>
      </c>
      <c r="V241">
        <v>0.85</v>
      </c>
      <c r="W241">
        <v>19.03</v>
      </c>
      <c r="X241">
        <v>1.56</v>
      </c>
      <c r="Y241">
        <v>2</v>
      </c>
      <c r="Z241">
        <v>10</v>
      </c>
    </row>
    <row r="242" spans="1:26" x14ac:dyDescent="0.25">
      <c r="A242">
        <v>11</v>
      </c>
      <c r="B242">
        <v>75</v>
      </c>
      <c r="C242" t="s">
        <v>34</v>
      </c>
      <c r="D242">
        <v>2.0032000000000001</v>
      </c>
      <c r="E242">
        <v>49.92</v>
      </c>
      <c r="F242">
        <v>46.66</v>
      </c>
      <c r="G242">
        <v>87.5</v>
      </c>
      <c r="H242">
        <v>1.28</v>
      </c>
      <c r="I242">
        <v>32</v>
      </c>
      <c r="J242">
        <v>166.01</v>
      </c>
      <c r="K242">
        <v>49.1</v>
      </c>
      <c r="L242">
        <v>12</v>
      </c>
      <c r="M242">
        <v>30</v>
      </c>
      <c r="N242">
        <v>29.91</v>
      </c>
      <c r="O242">
        <v>20708.3</v>
      </c>
      <c r="P242">
        <v>510.53</v>
      </c>
      <c r="Q242">
        <v>1189.22</v>
      </c>
      <c r="R242">
        <v>213.23</v>
      </c>
      <c r="S242">
        <v>152.24</v>
      </c>
      <c r="T242">
        <v>24384.32</v>
      </c>
      <c r="U242">
        <v>0.71</v>
      </c>
      <c r="V242">
        <v>0.85</v>
      </c>
      <c r="W242">
        <v>19.02</v>
      </c>
      <c r="X242">
        <v>1.41</v>
      </c>
      <c r="Y242">
        <v>2</v>
      </c>
      <c r="Z242">
        <v>10</v>
      </c>
    </row>
    <row r="243" spans="1:26" x14ac:dyDescent="0.25">
      <c r="A243">
        <v>12</v>
      </c>
      <c r="B243">
        <v>75</v>
      </c>
      <c r="C243" t="s">
        <v>34</v>
      </c>
      <c r="D243">
        <v>2.0124</v>
      </c>
      <c r="E243">
        <v>49.69</v>
      </c>
      <c r="F243">
        <v>46.53</v>
      </c>
      <c r="G243">
        <v>96.27</v>
      </c>
      <c r="H243">
        <v>1.38</v>
      </c>
      <c r="I243">
        <v>29</v>
      </c>
      <c r="J243">
        <v>167.45</v>
      </c>
      <c r="K243">
        <v>49.1</v>
      </c>
      <c r="L243">
        <v>13</v>
      </c>
      <c r="M243">
        <v>27</v>
      </c>
      <c r="N243">
        <v>30.36</v>
      </c>
      <c r="O243">
        <v>20886.38</v>
      </c>
      <c r="P243">
        <v>503.5</v>
      </c>
      <c r="Q243">
        <v>1188.97</v>
      </c>
      <c r="R243">
        <v>208.55</v>
      </c>
      <c r="S243">
        <v>152.24</v>
      </c>
      <c r="T243">
        <v>22060.11</v>
      </c>
      <c r="U243">
        <v>0.73</v>
      </c>
      <c r="V243">
        <v>0.85</v>
      </c>
      <c r="W243">
        <v>19.010000000000002</v>
      </c>
      <c r="X243">
        <v>1.28</v>
      </c>
      <c r="Y243">
        <v>2</v>
      </c>
      <c r="Z243">
        <v>10</v>
      </c>
    </row>
    <row r="244" spans="1:26" x14ac:dyDescent="0.25">
      <c r="A244">
        <v>13</v>
      </c>
      <c r="B244">
        <v>75</v>
      </c>
      <c r="C244" t="s">
        <v>34</v>
      </c>
      <c r="D244">
        <v>2.0181</v>
      </c>
      <c r="E244">
        <v>49.55</v>
      </c>
      <c r="F244">
        <v>46.45</v>
      </c>
      <c r="G244">
        <v>103.22</v>
      </c>
      <c r="H244">
        <v>1.47</v>
      </c>
      <c r="I244">
        <v>27</v>
      </c>
      <c r="J244">
        <v>168.9</v>
      </c>
      <c r="K244">
        <v>49.1</v>
      </c>
      <c r="L244">
        <v>14</v>
      </c>
      <c r="M244">
        <v>25</v>
      </c>
      <c r="N244">
        <v>30.81</v>
      </c>
      <c r="O244">
        <v>21065.06</v>
      </c>
      <c r="P244">
        <v>497.91</v>
      </c>
      <c r="Q244">
        <v>1188.94</v>
      </c>
      <c r="R244">
        <v>205.54</v>
      </c>
      <c r="S244">
        <v>152.24</v>
      </c>
      <c r="T244">
        <v>20562.900000000001</v>
      </c>
      <c r="U244">
        <v>0.74</v>
      </c>
      <c r="V244">
        <v>0.86</v>
      </c>
      <c r="W244">
        <v>19.02</v>
      </c>
      <c r="X244">
        <v>1.2</v>
      </c>
      <c r="Y244">
        <v>2</v>
      </c>
      <c r="Z244">
        <v>10</v>
      </c>
    </row>
    <row r="245" spans="1:26" x14ac:dyDescent="0.25">
      <c r="A245">
        <v>14</v>
      </c>
      <c r="B245">
        <v>75</v>
      </c>
      <c r="C245" t="s">
        <v>34</v>
      </c>
      <c r="D245">
        <v>2.0247999999999999</v>
      </c>
      <c r="E245">
        <v>49.39</v>
      </c>
      <c r="F245">
        <v>46.35</v>
      </c>
      <c r="G245">
        <v>111.23</v>
      </c>
      <c r="H245">
        <v>1.56</v>
      </c>
      <c r="I245">
        <v>25</v>
      </c>
      <c r="J245">
        <v>170.35</v>
      </c>
      <c r="K245">
        <v>49.1</v>
      </c>
      <c r="L245">
        <v>15</v>
      </c>
      <c r="M245">
        <v>23</v>
      </c>
      <c r="N245">
        <v>31.26</v>
      </c>
      <c r="O245">
        <v>21244.37</v>
      </c>
      <c r="P245">
        <v>490.92</v>
      </c>
      <c r="Q245">
        <v>1188.8900000000001</v>
      </c>
      <c r="R245">
        <v>202.53</v>
      </c>
      <c r="S245">
        <v>152.24</v>
      </c>
      <c r="T245">
        <v>19068.23</v>
      </c>
      <c r="U245">
        <v>0.75</v>
      </c>
      <c r="V245">
        <v>0.86</v>
      </c>
      <c r="W245">
        <v>19.010000000000002</v>
      </c>
      <c r="X245">
        <v>1.1000000000000001</v>
      </c>
      <c r="Y245">
        <v>2</v>
      </c>
      <c r="Z245">
        <v>10</v>
      </c>
    </row>
    <row r="246" spans="1:26" x14ac:dyDescent="0.25">
      <c r="A246">
        <v>15</v>
      </c>
      <c r="B246">
        <v>75</v>
      </c>
      <c r="C246" t="s">
        <v>34</v>
      </c>
      <c r="D246">
        <v>2.0308000000000002</v>
      </c>
      <c r="E246">
        <v>49.24</v>
      </c>
      <c r="F246">
        <v>46.26</v>
      </c>
      <c r="G246">
        <v>120.68</v>
      </c>
      <c r="H246">
        <v>1.65</v>
      </c>
      <c r="I246">
        <v>23</v>
      </c>
      <c r="J246">
        <v>171.81</v>
      </c>
      <c r="K246">
        <v>49.1</v>
      </c>
      <c r="L246">
        <v>16</v>
      </c>
      <c r="M246">
        <v>21</v>
      </c>
      <c r="N246">
        <v>31.72</v>
      </c>
      <c r="O246">
        <v>21424.29</v>
      </c>
      <c r="P246">
        <v>484.83</v>
      </c>
      <c r="Q246">
        <v>1189.05</v>
      </c>
      <c r="R246">
        <v>199.33</v>
      </c>
      <c r="S246">
        <v>152.24</v>
      </c>
      <c r="T246">
        <v>17477.939999999999</v>
      </c>
      <c r="U246">
        <v>0.76</v>
      </c>
      <c r="V246">
        <v>0.86</v>
      </c>
      <c r="W246">
        <v>19.010000000000002</v>
      </c>
      <c r="X246">
        <v>1.01</v>
      </c>
      <c r="Y246">
        <v>2</v>
      </c>
      <c r="Z246">
        <v>10</v>
      </c>
    </row>
    <row r="247" spans="1:26" x14ac:dyDescent="0.25">
      <c r="A247">
        <v>16</v>
      </c>
      <c r="B247">
        <v>75</v>
      </c>
      <c r="C247" t="s">
        <v>34</v>
      </c>
      <c r="D247">
        <v>2.0333999999999999</v>
      </c>
      <c r="E247">
        <v>49.18</v>
      </c>
      <c r="F247">
        <v>46.23</v>
      </c>
      <c r="G247">
        <v>126.08</v>
      </c>
      <c r="H247">
        <v>1.74</v>
      </c>
      <c r="I247">
        <v>22</v>
      </c>
      <c r="J247">
        <v>173.28</v>
      </c>
      <c r="K247">
        <v>49.1</v>
      </c>
      <c r="L247">
        <v>17</v>
      </c>
      <c r="M247">
        <v>20</v>
      </c>
      <c r="N247">
        <v>32.18</v>
      </c>
      <c r="O247">
        <v>21604.83</v>
      </c>
      <c r="P247">
        <v>477.88</v>
      </c>
      <c r="Q247">
        <v>1188.98</v>
      </c>
      <c r="R247">
        <v>198.27</v>
      </c>
      <c r="S247">
        <v>152.24</v>
      </c>
      <c r="T247">
        <v>16952.41</v>
      </c>
      <c r="U247">
        <v>0.77</v>
      </c>
      <c r="V247">
        <v>0.86</v>
      </c>
      <c r="W247">
        <v>19.010000000000002</v>
      </c>
      <c r="X247">
        <v>0.98</v>
      </c>
      <c r="Y247">
        <v>2</v>
      </c>
      <c r="Z247">
        <v>10</v>
      </c>
    </row>
    <row r="248" spans="1:26" x14ac:dyDescent="0.25">
      <c r="A248">
        <v>17</v>
      </c>
      <c r="B248">
        <v>75</v>
      </c>
      <c r="C248" t="s">
        <v>34</v>
      </c>
      <c r="D248">
        <v>2.0409000000000002</v>
      </c>
      <c r="E248">
        <v>49</v>
      </c>
      <c r="F248">
        <v>46.11</v>
      </c>
      <c r="G248">
        <v>138.34</v>
      </c>
      <c r="H248">
        <v>1.83</v>
      </c>
      <c r="I248">
        <v>20</v>
      </c>
      <c r="J248">
        <v>174.75</v>
      </c>
      <c r="K248">
        <v>49.1</v>
      </c>
      <c r="L248">
        <v>18</v>
      </c>
      <c r="M248">
        <v>18</v>
      </c>
      <c r="N248">
        <v>32.65</v>
      </c>
      <c r="O248">
        <v>21786.02</v>
      </c>
      <c r="P248">
        <v>472.36</v>
      </c>
      <c r="Q248">
        <v>1188.96</v>
      </c>
      <c r="R248">
        <v>194.26</v>
      </c>
      <c r="S248">
        <v>152.24</v>
      </c>
      <c r="T248">
        <v>14956.33</v>
      </c>
      <c r="U248">
        <v>0.78</v>
      </c>
      <c r="V248">
        <v>0.86</v>
      </c>
      <c r="W248">
        <v>19.010000000000002</v>
      </c>
      <c r="X248">
        <v>0.86</v>
      </c>
      <c r="Y248">
        <v>2</v>
      </c>
      <c r="Z248">
        <v>10</v>
      </c>
    </row>
    <row r="249" spans="1:26" x14ac:dyDescent="0.25">
      <c r="A249">
        <v>18</v>
      </c>
      <c r="B249">
        <v>75</v>
      </c>
      <c r="C249" t="s">
        <v>34</v>
      </c>
      <c r="D249">
        <v>2.0440999999999998</v>
      </c>
      <c r="E249">
        <v>48.92</v>
      </c>
      <c r="F249">
        <v>46.06</v>
      </c>
      <c r="G249">
        <v>145.46</v>
      </c>
      <c r="H249">
        <v>1.91</v>
      </c>
      <c r="I249">
        <v>19</v>
      </c>
      <c r="J249">
        <v>176.22</v>
      </c>
      <c r="K249">
        <v>49.1</v>
      </c>
      <c r="L249">
        <v>19</v>
      </c>
      <c r="M249">
        <v>16</v>
      </c>
      <c r="N249">
        <v>33.130000000000003</v>
      </c>
      <c r="O249">
        <v>21967.84</v>
      </c>
      <c r="P249">
        <v>466.44</v>
      </c>
      <c r="Q249">
        <v>1188.98</v>
      </c>
      <c r="R249">
        <v>192.75</v>
      </c>
      <c r="S249">
        <v>152.24</v>
      </c>
      <c r="T249">
        <v>14205.3</v>
      </c>
      <c r="U249">
        <v>0.79</v>
      </c>
      <c r="V249">
        <v>0.86</v>
      </c>
      <c r="W249">
        <v>19</v>
      </c>
      <c r="X249">
        <v>0.81</v>
      </c>
      <c r="Y249">
        <v>2</v>
      </c>
      <c r="Z249">
        <v>10</v>
      </c>
    </row>
    <row r="250" spans="1:26" x14ac:dyDescent="0.25">
      <c r="A250">
        <v>19</v>
      </c>
      <c r="B250">
        <v>75</v>
      </c>
      <c r="C250" t="s">
        <v>34</v>
      </c>
      <c r="D250">
        <v>2.0463</v>
      </c>
      <c r="E250">
        <v>48.87</v>
      </c>
      <c r="F250">
        <v>46.04</v>
      </c>
      <c r="G250">
        <v>153.47</v>
      </c>
      <c r="H250">
        <v>2</v>
      </c>
      <c r="I250">
        <v>18</v>
      </c>
      <c r="J250">
        <v>177.7</v>
      </c>
      <c r="K250">
        <v>49.1</v>
      </c>
      <c r="L250">
        <v>20</v>
      </c>
      <c r="M250">
        <v>11</v>
      </c>
      <c r="N250">
        <v>33.61</v>
      </c>
      <c r="O250">
        <v>22150.3</v>
      </c>
      <c r="P250">
        <v>461.52</v>
      </c>
      <c r="Q250">
        <v>1189.03</v>
      </c>
      <c r="R250">
        <v>191.67</v>
      </c>
      <c r="S250">
        <v>152.24</v>
      </c>
      <c r="T250">
        <v>13674.8</v>
      </c>
      <c r="U250">
        <v>0.79</v>
      </c>
      <c r="V250">
        <v>0.86</v>
      </c>
      <c r="W250">
        <v>19.010000000000002</v>
      </c>
      <c r="X250">
        <v>0.79</v>
      </c>
      <c r="Y250">
        <v>2</v>
      </c>
      <c r="Z250">
        <v>10</v>
      </c>
    </row>
    <row r="251" spans="1:26" x14ac:dyDescent="0.25">
      <c r="A251">
        <v>20</v>
      </c>
      <c r="B251">
        <v>75</v>
      </c>
      <c r="C251" t="s">
        <v>34</v>
      </c>
      <c r="D251">
        <v>2.0501999999999998</v>
      </c>
      <c r="E251">
        <v>48.77</v>
      </c>
      <c r="F251">
        <v>45.98</v>
      </c>
      <c r="G251">
        <v>162.28</v>
      </c>
      <c r="H251">
        <v>2.08</v>
      </c>
      <c r="I251">
        <v>17</v>
      </c>
      <c r="J251">
        <v>179.18</v>
      </c>
      <c r="K251">
        <v>49.1</v>
      </c>
      <c r="L251">
        <v>21</v>
      </c>
      <c r="M251">
        <v>4</v>
      </c>
      <c r="N251">
        <v>34.090000000000003</v>
      </c>
      <c r="O251">
        <v>22333.43</v>
      </c>
      <c r="P251">
        <v>457.23</v>
      </c>
      <c r="Q251">
        <v>1188.99</v>
      </c>
      <c r="R251">
        <v>189.11</v>
      </c>
      <c r="S251">
        <v>152.24</v>
      </c>
      <c r="T251">
        <v>12399.73</v>
      </c>
      <c r="U251">
        <v>0.8</v>
      </c>
      <c r="V251">
        <v>0.86</v>
      </c>
      <c r="W251">
        <v>19.02</v>
      </c>
      <c r="X251">
        <v>0.73</v>
      </c>
      <c r="Y251">
        <v>2</v>
      </c>
      <c r="Z251">
        <v>10</v>
      </c>
    </row>
    <row r="252" spans="1:26" x14ac:dyDescent="0.25">
      <c r="A252">
        <v>21</v>
      </c>
      <c r="B252">
        <v>75</v>
      </c>
      <c r="C252" t="s">
        <v>34</v>
      </c>
      <c r="D252">
        <v>2.0501999999999998</v>
      </c>
      <c r="E252">
        <v>48.78</v>
      </c>
      <c r="F252">
        <v>45.98</v>
      </c>
      <c r="G252">
        <v>162.28</v>
      </c>
      <c r="H252">
        <v>2.16</v>
      </c>
      <c r="I252">
        <v>17</v>
      </c>
      <c r="J252">
        <v>180.67</v>
      </c>
      <c r="K252">
        <v>49.1</v>
      </c>
      <c r="L252">
        <v>22</v>
      </c>
      <c r="M252">
        <v>0</v>
      </c>
      <c r="N252">
        <v>34.58</v>
      </c>
      <c r="O252">
        <v>22517.21</v>
      </c>
      <c r="P252">
        <v>460.18</v>
      </c>
      <c r="Q252">
        <v>1189.17</v>
      </c>
      <c r="R252">
        <v>189.1</v>
      </c>
      <c r="S252">
        <v>152.24</v>
      </c>
      <c r="T252">
        <v>12394.36</v>
      </c>
      <c r="U252">
        <v>0.81</v>
      </c>
      <c r="V252">
        <v>0.86</v>
      </c>
      <c r="W252">
        <v>19.02</v>
      </c>
      <c r="X252">
        <v>0.73</v>
      </c>
      <c r="Y252">
        <v>2</v>
      </c>
      <c r="Z252">
        <v>10</v>
      </c>
    </row>
    <row r="253" spans="1:26" x14ac:dyDescent="0.25">
      <c r="A253">
        <v>0</v>
      </c>
      <c r="B253">
        <v>95</v>
      </c>
      <c r="C253" t="s">
        <v>34</v>
      </c>
      <c r="D253">
        <v>0.76790000000000003</v>
      </c>
      <c r="E253">
        <v>130.22999999999999</v>
      </c>
      <c r="F253">
        <v>92.88</v>
      </c>
      <c r="G253">
        <v>5.95</v>
      </c>
      <c r="H253">
        <v>0.1</v>
      </c>
      <c r="I253">
        <v>937</v>
      </c>
      <c r="J253">
        <v>185.69</v>
      </c>
      <c r="K253">
        <v>53.44</v>
      </c>
      <c r="L253">
        <v>1</v>
      </c>
      <c r="M253">
        <v>935</v>
      </c>
      <c r="N253">
        <v>36.26</v>
      </c>
      <c r="O253">
        <v>23136.14</v>
      </c>
      <c r="P253">
        <v>1271.44</v>
      </c>
      <c r="Q253">
        <v>1196.23</v>
      </c>
      <c r="R253">
        <v>1781.88</v>
      </c>
      <c r="S253">
        <v>152.24</v>
      </c>
      <c r="T253">
        <v>804184.41</v>
      </c>
      <c r="U253">
        <v>0.09</v>
      </c>
      <c r="V253">
        <v>0.43</v>
      </c>
      <c r="W253">
        <v>20.53</v>
      </c>
      <c r="X253">
        <v>47.51</v>
      </c>
      <c r="Y253">
        <v>2</v>
      </c>
      <c r="Z253">
        <v>10</v>
      </c>
    </row>
    <row r="254" spans="1:26" x14ac:dyDescent="0.25">
      <c r="A254">
        <v>1</v>
      </c>
      <c r="B254">
        <v>95</v>
      </c>
      <c r="C254" t="s">
        <v>34</v>
      </c>
      <c r="D254">
        <v>1.3795999999999999</v>
      </c>
      <c r="E254">
        <v>72.48</v>
      </c>
      <c r="F254">
        <v>59.07</v>
      </c>
      <c r="G254">
        <v>12.06</v>
      </c>
      <c r="H254">
        <v>0.19</v>
      </c>
      <c r="I254">
        <v>294</v>
      </c>
      <c r="J254">
        <v>187.21</v>
      </c>
      <c r="K254">
        <v>53.44</v>
      </c>
      <c r="L254">
        <v>2</v>
      </c>
      <c r="M254">
        <v>292</v>
      </c>
      <c r="N254">
        <v>36.770000000000003</v>
      </c>
      <c r="O254">
        <v>23322.880000000001</v>
      </c>
      <c r="P254">
        <v>808.6</v>
      </c>
      <c r="Q254">
        <v>1190.98</v>
      </c>
      <c r="R254">
        <v>633.26</v>
      </c>
      <c r="S254">
        <v>152.24</v>
      </c>
      <c r="T254">
        <v>233086.88</v>
      </c>
      <c r="U254">
        <v>0.24</v>
      </c>
      <c r="V254">
        <v>0.67</v>
      </c>
      <c r="W254">
        <v>19.43</v>
      </c>
      <c r="X254">
        <v>13.79</v>
      </c>
      <c r="Y254">
        <v>2</v>
      </c>
      <c r="Z254">
        <v>10</v>
      </c>
    </row>
    <row r="255" spans="1:26" x14ac:dyDescent="0.25">
      <c r="A255">
        <v>2</v>
      </c>
      <c r="B255">
        <v>95</v>
      </c>
      <c r="C255" t="s">
        <v>34</v>
      </c>
      <c r="D255">
        <v>1.6015999999999999</v>
      </c>
      <c r="E255">
        <v>62.44</v>
      </c>
      <c r="F255">
        <v>53.42</v>
      </c>
      <c r="G255">
        <v>18.21</v>
      </c>
      <c r="H255">
        <v>0.28000000000000003</v>
      </c>
      <c r="I255">
        <v>176</v>
      </c>
      <c r="J255">
        <v>188.73</v>
      </c>
      <c r="K255">
        <v>53.44</v>
      </c>
      <c r="L255">
        <v>3</v>
      </c>
      <c r="M255">
        <v>174</v>
      </c>
      <c r="N255">
        <v>37.29</v>
      </c>
      <c r="O255">
        <v>23510.33</v>
      </c>
      <c r="P255">
        <v>728.39</v>
      </c>
      <c r="Q255">
        <v>1190.4100000000001</v>
      </c>
      <c r="R255">
        <v>440.96</v>
      </c>
      <c r="S255">
        <v>152.24</v>
      </c>
      <c r="T255">
        <v>137528.34</v>
      </c>
      <c r="U255">
        <v>0.35</v>
      </c>
      <c r="V255">
        <v>0.74</v>
      </c>
      <c r="W255">
        <v>19.260000000000002</v>
      </c>
      <c r="X255">
        <v>8.14</v>
      </c>
      <c r="Y255">
        <v>2</v>
      </c>
      <c r="Z255">
        <v>10</v>
      </c>
    </row>
    <row r="256" spans="1:26" x14ac:dyDescent="0.25">
      <c r="A256">
        <v>3</v>
      </c>
      <c r="B256">
        <v>95</v>
      </c>
      <c r="C256" t="s">
        <v>34</v>
      </c>
      <c r="D256">
        <v>1.7188000000000001</v>
      </c>
      <c r="E256">
        <v>58.18</v>
      </c>
      <c r="F256">
        <v>51.02</v>
      </c>
      <c r="G256">
        <v>24.3</v>
      </c>
      <c r="H256">
        <v>0.37</v>
      </c>
      <c r="I256">
        <v>126</v>
      </c>
      <c r="J256">
        <v>190.25</v>
      </c>
      <c r="K256">
        <v>53.44</v>
      </c>
      <c r="L256">
        <v>4</v>
      </c>
      <c r="M256">
        <v>124</v>
      </c>
      <c r="N256">
        <v>37.82</v>
      </c>
      <c r="O256">
        <v>23698.48</v>
      </c>
      <c r="P256">
        <v>692.58</v>
      </c>
      <c r="Q256">
        <v>1189.8599999999999</v>
      </c>
      <c r="R256">
        <v>359.86</v>
      </c>
      <c r="S256">
        <v>152.24</v>
      </c>
      <c r="T256">
        <v>97228.29</v>
      </c>
      <c r="U256">
        <v>0.42</v>
      </c>
      <c r="V256">
        <v>0.78</v>
      </c>
      <c r="W256">
        <v>19.18</v>
      </c>
      <c r="X256">
        <v>5.76</v>
      </c>
      <c r="Y256">
        <v>2</v>
      </c>
      <c r="Z256">
        <v>10</v>
      </c>
    </row>
    <row r="257" spans="1:26" x14ac:dyDescent="0.25">
      <c r="A257">
        <v>4</v>
      </c>
      <c r="B257">
        <v>95</v>
      </c>
      <c r="C257" t="s">
        <v>34</v>
      </c>
      <c r="D257">
        <v>1.7915000000000001</v>
      </c>
      <c r="E257">
        <v>55.82</v>
      </c>
      <c r="F257">
        <v>49.7</v>
      </c>
      <c r="G257">
        <v>30.43</v>
      </c>
      <c r="H257">
        <v>0.46</v>
      </c>
      <c r="I257">
        <v>98</v>
      </c>
      <c r="J257">
        <v>191.78</v>
      </c>
      <c r="K257">
        <v>53.44</v>
      </c>
      <c r="L257">
        <v>5</v>
      </c>
      <c r="M257">
        <v>96</v>
      </c>
      <c r="N257">
        <v>38.35</v>
      </c>
      <c r="O257">
        <v>23887.360000000001</v>
      </c>
      <c r="P257">
        <v>671.62</v>
      </c>
      <c r="Q257">
        <v>1189.4100000000001</v>
      </c>
      <c r="R257">
        <v>315.48</v>
      </c>
      <c r="S257">
        <v>152.24</v>
      </c>
      <c r="T257">
        <v>75179.399999999994</v>
      </c>
      <c r="U257">
        <v>0.48</v>
      </c>
      <c r="V257">
        <v>0.8</v>
      </c>
      <c r="W257">
        <v>19.13</v>
      </c>
      <c r="X257">
        <v>4.4400000000000004</v>
      </c>
      <c r="Y257">
        <v>2</v>
      </c>
      <c r="Z257">
        <v>10</v>
      </c>
    </row>
    <row r="258" spans="1:26" x14ac:dyDescent="0.25">
      <c r="A258">
        <v>5</v>
      </c>
      <c r="B258">
        <v>95</v>
      </c>
      <c r="C258" t="s">
        <v>34</v>
      </c>
      <c r="D258">
        <v>1.8401000000000001</v>
      </c>
      <c r="E258">
        <v>54.34</v>
      </c>
      <c r="F258">
        <v>48.9</v>
      </c>
      <c r="G258">
        <v>36.67</v>
      </c>
      <c r="H258">
        <v>0.55000000000000004</v>
      </c>
      <c r="I258">
        <v>80</v>
      </c>
      <c r="J258">
        <v>193.32</v>
      </c>
      <c r="K258">
        <v>53.44</v>
      </c>
      <c r="L258">
        <v>6</v>
      </c>
      <c r="M258">
        <v>78</v>
      </c>
      <c r="N258">
        <v>38.89</v>
      </c>
      <c r="O258">
        <v>24076.95</v>
      </c>
      <c r="P258">
        <v>657.3</v>
      </c>
      <c r="Q258">
        <v>1189.69</v>
      </c>
      <c r="R258">
        <v>288.18</v>
      </c>
      <c r="S258">
        <v>152.24</v>
      </c>
      <c r="T258">
        <v>61619.38</v>
      </c>
      <c r="U258">
        <v>0.53</v>
      </c>
      <c r="V258">
        <v>0.81</v>
      </c>
      <c r="W258">
        <v>19.11</v>
      </c>
      <c r="X258">
        <v>3.64</v>
      </c>
      <c r="Y258">
        <v>2</v>
      </c>
      <c r="Z258">
        <v>10</v>
      </c>
    </row>
    <row r="259" spans="1:26" x14ac:dyDescent="0.25">
      <c r="A259">
        <v>6</v>
      </c>
      <c r="B259">
        <v>95</v>
      </c>
      <c r="C259" t="s">
        <v>34</v>
      </c>
      <c r="D259">
        <v>1.8743000000000001</v>
      </c>
      <c r="E259">
        <v>53.35</v>
      </c>
      <c r="F259">
        <v>48.35</v>
      </c>
      <c r="G259">
        <v>42.67</v>
      </c>
      <c r="H259">
        <v>0.64</v>
      </c>
      <c r="I259">
        <v>68</v>
      </c>
      <c r="J259">
        <v>194.86</v>
      </c>
      <c r="K259">
        <v>53.44</v>
      </c>
      <c r="L259">
        <v>7</v>
      </c>
      <c r="M259">
        <v>66</v>
      </c>
      <c r="N259">
        <v>39.43</v>
      </c>
      <c r="O259">
        <v>24267.279999999999</v>
      </c>
      <c r="P259">
        <v>646.74</v>
      </c>
      <c r="Q259">
        <v>1189.31</v>
      </c>
      <c r="R259">
        <v>269.83</v>
      </c>
      <c r="S259">
        <v>152.24</v>
      </c>
      <c r="T259">
        <v>52502.87</v>
      </c>
      <c r="U259">
        <v>0.56000000000000005</v>
      </c>
      <c r="V259">
        <v>0.82</v>
      </c>
      <c r="W259">
        <v>19.09</v>
      </c>
      <c r="X259">
        <v>3.1</v>
      </c>
      <c r="Y259">
        <v>2</v>
      </c>
      <c r="Z259">
        <v>10</v>
      </c>
    </row>
    <row r="260" spans="1:26" x14ac:dyDescent="0.25">
      <c r="A260">
        <v>7</v>
      </c>
      <c r="B260">
        <v>95</v>
      </c>
      <c r="C260" t="s">
        <v>34</v>
      </c>
      <c r="D260">
        <v>1.9058999999999999</v>
      </c>
      <c r="E260">
        <v>52.47</v>
      </c>
      <c r="F260">
        <v>47.84</v>
      </c>
      <c r="G260">
        <v>49.49</v>
      </c>
      <c r="H260">
        <v>0.72</v>
      </c>
      <c r="I260">
        <v>58</v>
      </c>
      <c r="J260">
        <v>196.41</v>
      </c>
      <c r="K260">
        <v>53.44</v>
      </c>
      <c r="L260">
        <v>8</v>
      </c>
      <c r="M260">
        <v>56</v>
      </c>
      <c r="N260">
        <v>39.979999999999997</v>
      </c>
      <c r="O260">
        <v>24458.36</v>
      </c>
      <c r="P260">
        <v>635.91999999999996</v>
      </c>
      <c r="Q260">
        <v>1189.19</v>
      </c>
      <c r="R260">
        <v>252.84</v>
      </c>
      <c r="S260">
        <v>152.24</v>
      </c>
      <c r="T260">
        <v>44059.81</v>
      </c>
      <c r="U260">
        <v>0.6</v>
      </c>
      <c r="V260">
        <v>0.83</v>
      </c>
      <c r="W260">
        <v>19.059999999999999</v>
      </c>
      <c r="X260">
        <v>2.59</v>
      </c>
      <c r="Y260">
        <v>2</v>
      </c>
      <c r="Z260">
        <v>10</v>
      </c>
    </row>
    <row r="261" spans="1:26" x14ac:dyDescent="0.25">
      <c r="A261">
        <v>8</v>
      </c>
      <c r="B261">
        <v>95</v>
      </c>
      <c r="C261" t="s">
        <v>34</v>
      </c>
      <c r="D261">
        <v>1.9234</v>
      </c>
      <c r="E261">
        <v>51.99</v>
      </c>
      <c r="F261">
        <v>47.59</v>
      </c>
      <c r="G261">
        <v>54.91</v>
      </c>
      <c r="H261">
        <v>0.81</v>
      </c>
      <c r="I261">
        <v>52</v>
      </c>
      <c r="J261">
        <v>197.97</v>
      </c>
      <c r="K261">
        <v>53.44</v>
      </c>
      <c r="L261">
        <v>9</v>
      </c>
      <c r="M261">
        <v>50</v>
      </c>
      <c r="N261">
        <v>40.53</v>
      </c>
      <c r="O261">
        <v>24650.18</v>
      </c>
      <c r="P261">
        <v>629.48</v>
      </c>
      <c r="Q261">
        <v>1189.23</v>
      </c>
      <c r="R261">
        <v>244.43</v>
      </c>
      <c r="S261">
        <v>152.24</v>
      </c>
      <c r="T261">
        <v>39883.379999999997</v>
      </c>
      <c r="U261">
        <v>0.62</v>
      </c>
      <c r="V261">
        <v>0.84</v>
      </c>
      <c r="W261">
        <v>19.05</v>
      </c>
      <c r="X261">
        <v>2.33</v>
      </c>
      <c r="Y261">
        <v>2</v>
      </c>
      <c r="Z261">
        <v>10</v>
      </c>
    </row>
    <row r="262" spans="1:26" x14ac:dyDescent="0.25">
      <c r="A262">
        <v>9</v>
      </c>
      <c r="B262">
        <v>95</v>
      </c>
      <c r="C262" t="s">
        <v>34</v>
      </c>
      <c r="D262">
        <v>1.9416</v>
      </c>
      <c r="E262">
        <v>51.5</v>
      </c>
      <c r="F262">
        <v>47.32</v>
      </c>
      <c r="G262">
        <v>61.73</v>
      </c>
      <c r="H262">
        <v>0.89</v>
      </c>
      <c r="I262">
        <v>46</v>
      </c>
      <c r="J262">
        <v>199.53</v>
      </c>
      <c r="K262">
        <v>53.44</v>
      </c>
      <c r="L262">
        <v>10</v>
      </c>
      <c r="M262">
        <v>44</v>
      </c>
      <c r="N262">
        <v>41.1</v>
      </c>
      <c r="O262">
        <v>24842.77</v>
      </c>
      <c r="P262">
        <v>622.80999999999995</v>
      </c>
      <c r="Q262">
        <v>1189.4100000000001</v>
      </c>
      <c r="R262">
        <v>234.93</v>
      </c>
      <c r="S262">
        <v>152.24</v>
      </c>
      <c r="T262">
        <v>35162.949999999997</v>
      </c>
      <c r="U262">
        <v>0.65</v>
      </c>
      <c r="V262">
        <v>0.84</v>
      </c>
      <c r="W262">
        <v>19.05</v>
      </c>
      <c r="X262">
        <v>2.0699999999999998</v>
      </c>
      <c r="Y262">
        <v>2</v>
      </c>
      <c r="Z262">
        <v>10</v>
      </c>
    </row>
    <row r="263" spans="1:26" x14ac:dyDescent="0.25">
      <c r="A263">
        <v>10</v>
      </c>
      <c r="B263">
        <v>95</v>
      </c>
      <c r="C263" t="s">
        <v>34</v>
      </c>
      <c r="D263">
        <v>1.9542999999999999</v>
      </c>
      <c r="E263">
        <v>51.17</v>
      </c>
      <c r="F263">
        <v>47.14</v>
      </c>
      <c r="G263">
        <v>67.34</v>
      </c>
      <c r="H263">
        <v>0.97</v>
      </c>
      <c r="I263">
        <v>42</v>
      </c>
      <c r="J263">
        <v>201.1</v>
      </c>
      <c r="K263">
        <v>53.44</v>
      </c>
      <c r="L263">
        <v>11</v>
      </c>
      <c r="M263">
        <v>40</v>
      </c>
      <c r="N263">
        <v>41.66</v>
      </c>
      <c r="O263">
        <v>25036.12</v>
      </c>
      <c r="P263">
        <v>617.14</v>
      </c>
      <c r="Q263">
        <v>1189.0999999999999</v>
      </c>
      <c r="R263">
        <v>228.79</v>
      </c>
      <c r="S263">
        <v>152.24</v>
      </c>
      <c r="T263">
        <v>32114.31</v>
      </c>
      <c r="U263">
        <v>0.67</v>
      </c>
      <c r="V263">
        <v>0.84</v>
      </c>
      <c r="W263">
        <v>19.05</v>
      </c>
      <c r="X263">
        <v>1.88</v>
      </c>
      <c r="Y263">
        <v>2</v>
      </c>
      <c r="Z263">
        <v>10</v>
      </c>
    </row>
    <row r="264" spans="1:26" x14ac:dyDescent="0.25">
      <c r="A264">
        <v>11</v>
      </c>
      <c r="B264">
        <v>95</v>
      </c>
      <c r="C264" t="s">
        <v>34</v>
      </c>
      <c r="D264">
        <v>1.9671000000000001</v>
      </c>
      <c r="E264">
        <v>50.84</v>
      </c>
      <c r="F264">
        <v>46.95</v>
      </c>
      <c r="G264">
        <v>74.14</v>
      </c>
      <c r="H264">
        <v>1.05</v>
      </c>
      <c r="I264">
        <v>38</v>
      </c>
      <c r="J264">
        <v>202.67</v>
      </c>
      <c r="K264">
        <v>53.44</v>
      </c>
      <c r="L264">
        <v>12</v>
      </c>
      <c r="M264">
        <v>36</v>
      </c>
      <c r="N264">
        <v>42.24</v>
      </c>
      <c r="O264">
        <v>25230.25</v>
      </c>
      <c r="P264">
        <v>611.16999999999996</v>
      </c>
      <c r="Q264">
        <v>1189.0999999999999</v>
      </c>
      <c r="R264">
        <v>222.77</v>
      </c>
      <c r="S264">
        <v>152.24</v>
      </c>
      <c r="T264">
        <v>29124.57</v>
      </c>
      <c r="U264">
        <v>0.68</v>
      </c>
      <c r="V264">
        <v>0.85</v>
      </c>
      <c r="W264">
        <v>19.03</v>
      </c>
      <c r="X264">
        <v>1.7</v>
      </c>
      <c r="Y264">
        <v>2</v>
      </c>
      <c r="Z264">
        <v>10</v>
      </c>
    </row>
    <row r="265" spans="1:26" x14ac:dyDescent="0.25">
      <c r="A265">
        <v>12</v>
      </c>
      <c r="B265">
        <v>95</v>
      </c>
      <c r="C265" t="s">
        <v>34</v>
      </c>
      <c r="D265">
        <v>1.9764999999999999</v>
      </c>
      <c r="E265">
        <v>50.59</v>
      </c>
      <c r="F265">
        <v>46.82</v>
      </c>
      <c r="G265">
        <v>80.27</v>
      </c>
      <c r="H265">
        <v>1.1299999999999999</v>
      </c>
      <c r="I265">
        <v>35</v>
      </c>
      <c r="J265">
        <v>204.25</v>
      </c>
      <c r="K265">
        <v>53.44</v>
      </c>
      <c r="L265">
        <v>13</v>
      </c>
      <c r="M265">
        <v>33</v>
      </c>
      <c r="N265">
        <v>42.82</v>
      </c>
      <c r="O265">
        <v>25425.3</v>
      </c>
      <c r="P265">
        <v>606.37</v>
      </c>
      <c r="Q265">
        <v>1189.07</v>
      </c>
      <c r="R265">
        <v>218.14</v>
      </c>
      <c r="S265">
        <v>152.24</v>
      </c>
      <c r="T265">
        <v>26823.040000000001</v>
      </c>
      <c r="U265">
        <v>0.7</v>
      </c>
      <c r="V265">
        <v>0.85</v>
      </c>
      <c r="W265">
        <v>19.04</v>
      </c>
      <c r="X265">
        <v>1.57</v>
      </c>
      <c r="Y265">
        <v>2</v>
      </c>
      <c r="Z265">
        <v>10</v>
      </c>
    </row>
    <row r="266" spans="1:26" x14ac:dyDescent="0.25">
      <c r="A266">
        <v>13</v>
      </c>
      <c r="B266">
        <v>95</v>
      </c>
      <c r="C266" t="s">
        <v>34</v>
      </c>
      <c r="D266">
        <v>1.9871000000000001</v>
      </c>
      <c r="E266">
        <v>50.32</v>
      </c>
      <c r="F266">
        <v>46.66</v>
      </c>
      <c r="G266">
        <v>87.5</v>
      </c>
      <c r="H266">
        <v>1.21</v>
      </c>
      <c r="I266">
        <v>32</v>
      </c>
      <c r="J266">
        <v>205.84</v>
      </c>
      <c r="K266">
        <v>53.44</v>
      </c>
      <c r="L266">
        <v>14</v>
      </c>
      <c r="M266">
        <v>30</v>
      </c>
      <c r="N266">
        <v>43.4</v>
      </c>
      <c r="O266">
        <v>25621.03</v>
      </c>
      <c r="P266">
        <v>601.1</v>
      </c>
      <c r="Q266">
        <v>1189.19</v>
      </c>
      <c r="R266">
        <v>212.87</v>
      </c>
      <c r="S266">
        <v>152.24</v>
      </c>
      <c r="T266">
        <v>24201.78</v>
      </c>
      <c r="U266">
        <v>0.72</v>
      </c>
      <c r="V266">
        <v>0.85</v>
      </c>
      <c r="W266">
        <v>19.03</v>
      </c>
      <c r="X266">
        <v>1.41</v>
      </c>
      <c r="Y266">
        <v>2</v>
      </c>
      <c r="Z266">
        <v>10</v>
      </c>
    </row>
    <row r="267" spans="1:26" x14ac:dyDescent="0.25">
      <c r="A267">
        <v>14</v>
      </c>
      <c r="B267">
        <v>95</v>
      </c>
      <c r="C267" t="s">
        <v>34</v>
      </c>
      <c r="D267">
        <v>1.9936</v>
      </c>
      <c r="E267">
        <v>50.16</v>
      </c>
      <c r="F267">
        <v>46.58</v>
      </c>
      <c r="G267">
        <v>93.15</v>
      </c>
      <c r="H267">
        <v>1.28</v>
      </c>
      <c r="I267">
        <v>30</v>
      </c>
      <c r="J267">
        <v>207.43</v>
      </c>
      <c r="K267">
        <v>53.44</v>
      </c>
      <c r="L267">
        <v>15</v>
      </c>
      <c r="M267">
        <v>28</v>
      </c>
      <c r="N267">
        <v>44</v>
      </c>
      <c r="O267">
        <v>25817.56</v>
      </c>
      <c r="P267">
        <v>595.67999999999995</v>
      </c>
      <c r="Q267">
        <v>1189.01</v>
      </c>
      <c r="R267">
        <v>209.84</v>
      </c>
      <c r="S267">
        <v>152.24</v>
      </c>
      <c r="T267">
        <v>22697.08</v>
      </c>
      <c r="U267">
        <v>0.73</v>
      </c>
      <c r="V267">
        <v>0.85</v>
      </c>
      <c r="W267">
        <v>19.02</v>
      </c>
      <c r="X267">
        <v>1.32</v>
      </c>
      <c r="Y267">
        <v>2</v>
      </c>
      <c r="Z267">
        <v>10</v>
      </c>
    </row>
    <row r="268" spans="1:26" x14ac:dyDescent="0.25">
      <c r="A268">
        <v>15</v>
      </c>
      <c r="B268">
        <v>95</v>
      </c>
      <c r="C268" t="s">
        <v>34</v>
      </c>
      <c r="D268">
        <v>2.0003000000000002</v>
      </c>
      <c r="E268">
        <v>49.99</v>
      </c>
      <c r="F268">
        <v>46.48</v>
      </c>
      <c r="G268">
        <v>99.61</v>
      </c>
      <c r="H268">
        <v>1.36</v>
      </c>
      <c r="I268">
        <v>28</v>
      </c>
      <c r="J268">
        <v>209.03</v>
      </c>
      <c r="K268">
        <v>53.44</v>
      </c>
      <c r="L268">
        <v>16</v>
      </c>
      <c r="M268">
        <v>26</v>
      </c>
      <c r="N268">
        <v>44.6</v>
      </c>
      <c r="O268">
        <v>26014.91</v>
      </c>
      <c r="P268">
        <v>591</v>
      </c>
      <c r="Q268">
        <v>1188.97</v>
      </c>
      <c r="R268">
        <v>206.73</v>
      </c>
      <c r="S268">
        <v>152.24</v>
      </c>
      <c r="T268">
        <v>21155.08</v>
      </c>
      <c r="U268">
        <v>0.74</v>
      </c>
      <c r="V268">
        <v>0.86</v>
      </c>
      <c r="W268">
        <v>19.02</v>
      </c>
      <c r="X268">
        <v>1.23</v>
      </c>
      <c r="Y268">
        <v>2</v>
      </c>
      <c r="Z268">
        <v>10</v>
      </c>
    </row>
    <row r="269" spans="1:26" x14ac:dyDescent="0.25">
      <c r="A269">
        <v>16</v>
      </c>
      <c r="B269">
        <v>95</v>
      </c>
      <c r="C269" t="s">
        <v>34</v>
      </c>
      <c r="D269">
        <v>2.0066000000000002</v>
      </c>
      <c r="E269">
        <v>49.84</v>
      </c>
      <c r="F269">
        <v>46.4</v>
      </c>
      <c r="G269">
        <v>107.08</v>
      </c>
      <c r="H269">
        <v>1.43</v>
      </c>
      <c r="I269">
        <v>26</v>
      </c>
      <c r="J269">
        <v>210.64</v>
      </c>
      <c r="K269">
        <v>53.44</v>
      </c>
      <c r="L269">
        <v>17</v>
      </c>
      <c r="M269">
        <v>24</v>
      </c>
      <c r="N269">
        <v>45.21</v>
      </c>
      <c r="O269">
        <v>26213.09</v>
      </c>
      <c r="P269">
        <v>586.74</v>
      </c>
      <c r="Q269">
        <v>1188.98</v>
      </c>
      <c r="R269">
        <v>204</v>
      </c>
      <c r="S269">
        <v>152.24</v>
      </c>
      <c r="T269">
        <v>19795.89</v>
      </c>
      <c r="U269">
        <v>0.75</v>
      </c>
      <c r="V269">
        <v>0.86</v>
      </c>
      <c r="W269">
        <v>19.02</v>
      </c>
      <c r="X269">
        <v>1.1499999999999999</v>
      </c>
      <c r="Y269">
        <v>2</v>
      </c>
      <c r="Z269">
        <v>10</v>
      </c>
    </row>
    <row r="270" spans="1:26" x14ac:dyDescent="0.25">
      <c r="A270">
        <v>17</v>
      </c>
      <c r="B270">
        <v>95</v>
      </c>
      <c r="C270" t="s">
        <v>34</v>
      </c>
      <c r="D270">
        <v>2.0101</v>
      </c>
      <c r="E270">
        <v>49.75</v>
      </c>
      <c r="F270">
        <v>46.35</v>
      </c>
      <c r="G270">
        <v>111.24</v>
      </c>
      <c r="H270">
        <v>1.51</v>
      </c>
      <c r="I270">
        <v>25</v>
      </c>
      <c r="J270">
        <v>212.25</v>
      </c>
      <c r="K270">
        <v>53.44</v>
      </c>
      <c r="L270">
        <v>18</v>
      </c>
      <c r="M270">
        <v>23</v>
      </c>
      <c r="N270">
        <v>45.82</v>
      </c>
      <c r="O270">
        <v>26412.11</v>
      </c>
      <c r="P270">
        <v>581.55999999999995</v>
      </c>
      <c r="Q270">
        <v>1189.01</v>
      </c>
      <c r="R270">
        <v>202.32</v>
      </c>
      <c r="S270">
        <v>152.24</v>
      </c>
      <c r="T270">
        <v>18964.89</v>
      </c>
      <c r="U270">
        <v>0.75</v>
      </c>
      <c r="V270">
        <v>0.86</v>
      </c>
      <c r="W270">
        <v>19.010000000000002</v>
      </c>
      <c r="X270">
        <v>1.1000000000000001</v>
      </c>
      <c r="Y270">
        <v>2</v>
      </c>
      <c r="Z270">
        <v>10</v>
      </c>
    </row>
    <row r="271" spans="1:26" x14ac:dyDescent="0.25">
      <c r="A271">
        <v>18</v>
      </c>
      <c r="B271">
        <v>95</v>
      </c>
      <c r="C271" t="s">
        <v>34</v>
      </c>
      <c r="D271">
        <v>2.0173999999999999</v>
      </c>
      <c r="E271">
        <v>49.57</v>
      </c>
      <c r="F271">
        <v>46.24</v>
      </c>
      <c r="G271">
        <v>120.64</v>
      </c>
      <c r="H271">
        <v>1.58</v>
      </c>
      <c r="I271">
        <v>23</v>
      </c>
      <c r="J271">
        <v>213.87</v>
      </c>
      <c r="K271">
        <v>53.44</v>
      </c>
      <c r="L271">
        <v>19</v>
      </c>
      <c r="M271">
        <v>21</v>
      </c>
      <c r="N271">
        <v>46.44</v>
      </c>
      <c r="O271">
        <v>26611.98</v>
      </c>
      <c r="P271">
        <v>578.01</v>
      </c>
      <c r="Q271">
        <v>1188.96</v>
      </c>
      <c r="R271">
        <v>198.79</v>
      </c>
      <c r="S271">
        <v>152.24</v>
      </c>
      <c r="T271">
        <v>17210.16</v>
      </c>
      <c r="U271">
        <v>0.77</v>
      </c>
      <c r="V271">
        <v>0.86</v>
      </c>
      <c r="W271">
        <v>19.010000000000002</v>
      </c>
      <c r="X271">
        <v>0.99</v>
      </c>
      <c r="Y271">
        <v>2</v>
      </c>
      <c r="Z271">
        <v>10</v>
      </c>
    </row>
    <row r="272" spans="1:26" x14ac:dyDescent="0.25">
      <c r="A272">
        <v>19</v>
      </c>
      <c r="B272">
        <v>95</v>
      </c>
      <c r="C272" t="s">
        <v>34</v>
      </c>
      <c r="D272">
        <v>2.0205000000000002</v>
      </c>
      <c r="E272">
        <v>49.49</v>
      </c>
      <c r="F272">
        <v>46.21</v>
      </c>
      <c r="G272">
        <v>126.01</v>
      </c>
      <c r="H272">
        <v>1.65</v>
      </c>
      <c r="I272">
        <v>22</v>
      </c>
      <c r="J272">
        <v>215.5</v>
      </c>
      <c r="K272">
        <v>53.44</v>
      </c>
      <c r="L272">
        <v>20</v>
      </c>
      <c r="M272">
        <v>20</v>
      </c>
      <c r="N272">
        <v>47.07</v>
      </c>
      <c r="O272">
        <v>26812.71</v>
      </c>
      <c r="P272">
        <v>575.02</v>
      </c>
      <c r="Q272">
        <v>1188.95</v>
      </c>
      <c r="R272">
        <v>197.5</v>
      </c>
      <c r="S272">
        <v>152.24</v>
      </c>
      <c r="T272">
        <v>16566.55</v>
      </c>
      <c r="U272">
        <v>0.77</v>
      </c>
      <c r="V272">
        <v>0.86</v>
      </c>
      <c r="W272">
        <v>19.010000000000002</v>
      </c>
      <c r="X272">
        <v>0.95</v>
      </c>
      <c r="Y272">
        <v>2</v>
      </c>
      <c r="Z272">
        <v>10</v>
      </c>
    </row>
    <row r="273" spans="1:26" x14ac:dyDescent="0.25">
      <c r="A273">
        <v>20</v>
      </c>
      <c r="B273">
        <v>95</v>
      </c>
      <c r="C273" t="s">
        <v>34</v>
      </c>
      <c r="D273">
        <v>2.0230999999999999</v>
      </c>
      <c r="E273">
        <v>49.43</v>
      </c>
      <c r="F273">
        <v>46.18</v>
      </c>
      <c r="G273">
        <v>131.94</v>
      </c>
      <c r="H273">
        <v>1.72</v>
      </c>
      <c r="I273">
        <v>21</v>
      </c>
      <c r="J273">
        <v>217.14</v>
      </c>
      <c r="K273">
        <v>53.44</v>
      </c>
      <c r="L273">
        <v>21</v>
      </c>
      <c r="M273">
        <v>19</v>
      </c>
      <c r="N273">
        <v>47.7</v>
      </c>
      <c r="O273">
        <v>27014.3</v>
      </c>
      <c r="P273">
        <v>570.36</v>
      </c>
      <c r="Q273">
        <v>1189.05</v>
      </c>
      <c r="R273">
        <v>196.55</v>
      </c>
      <c r="S273">
        <v>152.24</v>
      </c>
      <c r="T273">
        <v>16099.4</v>
      </c>
      <c r="U273">
        <v>0.77</v>
      </c>
      <c r="V273">
        <v>0.86</v>
      </c>
      <c r="W273">
        <v>19.010000000000002</v>
      </c>
      <c r="X273">
        <v>0.93</v>
      </c>
      <c r="Y273">
        <v>2</v>
      </c>
      <c r="Z273">
        <v>10</v>
      </c>
    </row>
    <row r="274" spans="1:26" x14ac:dyDescent="0.25">
      <c r="A274">
        <v>21</v>
      </c>
      <c r="B274">
        <v>95</v>
      </c>
      <c r="C274" t="s">
        <v>34</v>
      </c>
      <c r="D274">
        <v>2.0272000000000001</v>
      </c>
      <c r="E274">
        <v>49.33</v>
      </c>
      <c r="F274">
        <v>46.12</v>
      </c>
      <c r="G274">
        <v>138.35</v>
      </c>
      <c r="H274">
        <v>1.79</v>
      </c>
      <c r="I274">
        <v>20</v>
      </c>
      <c r="J274">
        <v>218.78</v>
      </c>
      <c r="K274">
        <v>53.44</v>
      </c>
      <c r="L274">
        <v>22</v>
      </c>
      <c r="M274">
        <v>18</v>
      </c>
      <c r="N274">
        <v>48.34</v>
      </c>
      <c r="O274">
        <v>27216.79</v>
      </c>
      <c r="P274">
        <v>566.55999999999995</v>
      </c>
      <c r="Q274">
        <v>1188.97</v>
      </c>
      <c r="R274">
        <v>194.38</v>
      </c>
      <c r="S274">
        <v>152.24</v>
      </c>
      <c r="T274">
        <v>15016.38</v>
      </c>
      <c r="U274">
        <v>0.78</v>
      </c>
      <c r="V274">
        <v>0.86</v>
      </c>
      <c r="W274">
        <v>19.010000000000002</v>
      </c>
      <c r="X274">
        <v>0.86</v>
      </c>
      <c r="Y274">
        <v>2</v>
      </c>
      <c r="Z274">
        <v>10</v>
      </c>
    </row>
    <row r="275" spans="1:26" x14ac:dyDescent="0.25">
      <c r="A275">
        <v>22</v>
      </c>
      <c r="B275">
        <v>95</v>
      </c>
      <c r="C275" t="s">
        <v>34</v>
      </c>
      <c r="D275">
        <v>2.0303</v>
      </c>
      <c r="E275">
        <v>49.25</v>
      </c>
      <c r="F275">
        <v>46.08</v>
      </c>
      <c r="G275">
        <v>145.51</v>
      </c>
      <c r="H275">
        <v>1.85</v>
      </c>
      <c r="I275">
        <v>19</v>
      </c>
      <c r="J275">
        <v>220.43</v>
      </c>
      <c r="K275">
        <v>53.44</v>
      </c>
      <c r="L275">
        <v>23</v>
      </c>
      <c r="M275">
        <v>17</v>
      </c>
      <c r="N275">
        <v>48.99</v>
      </c>
      <c r="O275">
        <v>27420.16</v>
      </c>
      <c r="P275">
        <v>562.46</v>
      </c>
      <c r="Q275">
        <v>1188.92</v>
      </c>
      <c r="R275">
        <v>193.15</v>
      </c>
      <c r="S275">
        <v>152.24</v>
      </c>
      <c r="T275">
        <v>14405.96</v>
      </c>
      <c r="U275">
        <v>0.79</v>
      </c>
      <c r="V275">
        <v>0.86</v>
      </c>
      <c r="W275">
        <v>19</v>
      </c>
      <c r="X275">
        <v>0.83</v>
      </c>
      <c r="Y275">
        <v>2</v>
      </c>
      <c r="Z275">
        <v>10</v>
      </c>
    </row>
    <row r="276" spans="1:26" x14ac:dyDescent="0.25">
      <c r="A276">
        <v>23</v>
      </c>
      <c r="B276">
        <v>95</v>
      </c>
      <c r="C276" t="s">
        <v>34</v>
      </c>
      <c r="D276">
        <v>2.0335999999999999</v>
      </c>
      <c r="E276">
        <v>49.18</v>
      </c>
      <c r="F276">
        <v>46.04</v>
      </c>
      <c r="G276">
        <v>153.44999999999999</v>
      </c>
      <c r="H276">
        <v>1.92</v>
      </c>
      <c r="I276">
        <v>18</v>
      </c>
      <c r="J276">
        <v>222.08</v>
      </c>
      <c r="K276">
        <v>53.44</v>
      </c>
      <c r="L276">
        <v>24</v>
      </c>
      <c r="M276">
        <v>16</v>
      </c>
      <c r="N276">
        <v>49.65</v>
      </c>
      <c r="O276">
        <v>27624.44</v>
      </c>
      <c r="P276">
        <v>557.86</v>
      </c>
      <c r="Q276">
        <v>1188.9100000000001</v>
      </c>
      <c r="R276">
        <v>191.73</v>
      </c>
      <c r="S276">
        <v>152.24</v>
      </c>
      <c r="T276">
        <v>13702.84</v>
      </c>
      <c r="U276">
        <v>0.79</v>
      </c>
      <c r="V276">
        <v>0.86</v>
      </c>
      <c r="W276">
        <v>19</v>
      </c>
      <c r="X276">
        <v>0.79</v>
      </c>
      <c r="Y276">
        <v>2</v>
      </c>
      <c r="Z276">
        <v>10</v>
      </c>
    </row>
    <row r="277" spans="1:26" x14ac:dyDescent="0.25">
      <c r="A277">
        <v>24</v>
      </c>
      <c r="B277">
        <v>95</v>
      </c>
      <c r="C277" t="s">
        <v>34</v>
      </c>
      <c r="D277">
        <v>2.0383</v>
      </c>
      <c r="E277">
        <v>49.06</v>
      </c>
      <c r="F277">
        <v>45.96</v>
      </c>
      <c r="G277">
        <v>162.21</v>
      </c>
      <c r="H277">
        <v>1.99</v>
      </c>
      <c r="I277">
        <v>17</v>
      </c>
      <c r="J277">
        <v>223.75</v>
      </c>
      <c r="K277">
        <v>53.44</v>
      </c>
      <c r="L277">
        <v>25</v>
      </c>
      <c r="M277">
        <v>15</v>
      </c>
      <c r="N277">
        <v>50.31</v>
      </c>
      <c r="O277">
        <v>27829.77</v>
      </c>
      <c r="P277">
        <v>552.38</v>
      </c>
      <c r="Q277">
        <v>1188.98</v>
      </c>
      <c r="R277">
        <v>189.06</v>
      </c>
      <c r="S277">
        <v>152.24</v>
      </c>
      <c r="T277">
        <v>12374.77</v>
      </c>
      <c r="U277">
        <v>0.81</v>
      </c>
      <c r="V277">
        <v>0.87</v>
      </c>
      <c r="W277">
        <v>19</v>
      </c>
      <c r="X277">
        <v>0.71</v>
      </c>
      <c r="Y277">
        <v>2</v>
      </c>
      <c r="Z277">
        <v>10</v>
      </c>
    </row>
    <row r="278" spans="1:26" x14ac:dyDescent="0.25">
      <c r="A278">
        <v>25</v>
      </c>
      <c r="B278">
        <v>95</v>
      </c>
      <c r="C278" t="s">
        <v>34</v>
      </c>
      <c r="D278">
        <v>2.0415999999999999</v>
      </c>
      <c r="E278">
        <v>48.98</v>
      </c>
      <c r="F278">
        <v>45.92</v>
      </c>
      <c r="G278">
        <v>172.19</v>
      </c>
      <c r="H278">
        <v>2.0499999999999998</v>
      </c>
      <c r="I278">
        <v>16</v>
      </c>
      <c r="J278">
        <v>225.42</v>
      </c>
      <c r="K278">
        <v>53.44</v>
      </c>
      <c r="L278">
        <v>26</v>
      </c>
      <c r="M278">
        <v>14</v>
      </c>
      <c r="N278">
        <v>50.98</v>
      </c>
      <c r="O278">
        <v>28035.919999999998</v>
      </c>
      <c r="P278">
        <v>545.23</v>
      </c>
      <c r="Q278">
        <v>1188.94</v>
      </c>
      <c r="R278">
        <v>187.39</v>
      </c>
      <c r="S278">
        <v>152.24</v>
      </c>
      <c r="T278">
        <v>11544.13</v>
      </c>
      <c r="U278">
        <v>0.81</v>
      </c>
      <c r="V278">
        <v>0.87</v>
      </c>
      <c r="W278">
        <v>19.010000000000002</v>
      </c>
      <c r="X278">
        <v>0.67</v>
      </c>
      <c r="Y278">
        <v>2</v>
      </c>
      <c r="Z278">
        <v>10</v>
      </c>
    </row>
    <row r="279" spans="1:26" x14ac:dyDescent="0.25">
      <c r="A279">
        <v>26</v>
      </c>
      <c r="B279">
        <v>95</v>
      </c>
      <c r="C279" t="s">
        <v>34</v>
      </c>
      <c r="D279">
        <v>2.0404</v>
      </c>
      <c r="E279">
        <v>49.01</v>
      </c>
      <c r="F279">
        <v>45.95</v>
      </c>
      <c r="G279">
        <v>172.3</v>
      </c>
      <c r="H279">
        <v>2.11</v>
      </c>
      <c r="I279">
        <v>16</v>
      </c>
      <c r="J279">
        <v>227.1</v>
      </c>
      <c r="K279">
        <v>53.44</v>
      </c>
      <c r="L279">
        <v>27</v>
      </c>
      <c r="M279">
        <v>14</v>
      </c>
      <c r="N279">
        <v>51.66</v>
      </c>
      <c r="O279">
        <v>28243</v>
      </c>
      <c r="P279">
        <v>546.99</v>
      </c>
      <c r="Q279">
        <v>1188.94</v>
      </c>
      <c r="R279">
        <v>188.81</v>
      </c>
      <c r="S279">
        <v>152.24</v>
      </c>
      <c r="T279">
        <v>12253.43</v>
      </c>
      <c r="U279">
        <v>0.81</v>
      </c>
      <c r="V279">
        <v>0.87</v>
      </c>
      <c r="W279">
        <v>19</v>
      </c>
      <c r="X279">
        <v>0.69</v>
      </c>
      <c r="Y279">
        <v>2</v>
      </c>
      <c r="Z279">
        <v>10</v>
      </c>
    </row>
    <row r="280" spans="1:26" x14ac:dyDescent="0.25">
      <c r="A280">
        <v>27</v>
      </c>
      <c r="B280">
        <v>95</v>
      </c>
      <c r="C280" t="s">
        <v>34</v>
      </c>
      <c r="D280">
        <v>2.0449999999999999</v>
      </c>
      <c r="E280">
        <v>48.9</v>
      </c>
      <c r="F280">
        <v>45.87</v>
      </c>
      <c r="G280">
        <v>183.49</v>
      </c>
      <c r="H280">
        <v>2.1800000000000002</v>
      </c>
      <c r="I280">
        <v>15</v>
      </c>
      <c r="J280">
        <v>228.79</v>
      </c>
      <c r="K280">
        <v>53.44</v>
      </c>
      <c r="L280">
        <v>28</v>
      </c>
      <c r="M280">
        <v>13</v>
      </c>
      <c r="N280">
        <v>52.35</v>
      </c>
      <c r="O280">
        <v>28451.040000000001</v>
      </c>
      <c r="P280">
        <v>540.24</v>
      </c>
      <c r="Q280">
        <v>1189</v>
      </c>
      <c r="R280">
        <v>186.23</v>
      </c>
      <c r="S280">
        <v>152.24</v>
      </c>
      <c r="T280">
        <v>10965.47</v>
      </c>
      <c r="U280">
        <v>0.82</v>
      </c>
      <c r="V280">
        <v>0.87</v>
      </c>
      <c r="W280">
        <v>18.989999999999998</v>
      </c>
      <c r="X280">
        <v>0.62</v>
      </c>
      <c r="Y280">
        <v>2</v>
      </c>
      <c r="Z280">
        <v>10</v>
      </c>
    </row>
    <row r="281" spans="1:26" x14ac:dyDescent="0.25">
      <c r="A281">
        <v>28</v>
      </c>
      <c r="B281">
        <v>95</v>
      </c>
      <c r="C281" t="s">
        <v>34</v>
      </c>
      <c r="D281">
        <v>2.0440999999999998</v>
      </c>
      <c r="E281">
        <v>48.92</v>
      </c>
      <c r="F281">
        <v>45.89</v>
      </c>
      <c r="G281">
        <v>183.58</v>
      </c>
      <c r="H281">
        <v>2.2400000000000002</v>
      </c>
      <c r="I281">
        <v>15</v>
      </c>
      <c r="J281">
        <v>230.48</v>
      </c>
      <c r="K281">
        <v>53.44</v>
      </c>
      <c r="L281">
        <v>29</v>
      </c>
      <c r="M281">
        <v>11</v>
      </c>
      <c r="N281">
        <v>53.05</v>
      </c>
      <c r="O281">
        <v>28660.06</v>
      </c>
      <c r="P281">
        <v>537.38</v>
      </c>
      <c r="Q281">
        <v>1188.9100000000001</v>
      </c>
      <c r="R281">
        <v>186.96</v>
      </c>
      <c r="S281">
        <v>152.24</v>
      </c>
      <c r="T281">
        <v>11334.81</v>
      </c>
      <c r="U281">
        <v>0.81</v>
      </c>
      <c r="V281">
        <v>0.87</v>
      </c>
      <c r="W281">
        <v>19</v>
      </c>
      <c r="X281">
        <v>0.64</v>
      </c>
      <c r="Y281">
        <v>2</v>
      </c>
      <c r="Z281">
        <v>10</v>
      </c>
    </row>
    <row r="282" spans="1:26" x14ac:dyDescent="0.25">
      <c r="A282">
        <v>29</v>
      </c>
      <c r="B282">
        <v>95</v>
      </c>
      <c r="C282" t="s">
        <v>34</v>
      </c>
      <c r="D282">
        <v>2.0470999999999999</v>
      </c>
      <c r="E282">
        <v>48.85</v>
      </c>
      <c r="F282">
        <v>45.86</v>
      </c>
      <c r="G282">
        <v>196.54</v>
      </c>
      <c r="H282">
        <v>2.2999999999999998</v>
      </c>
      <c r="I282">
        <v>14</v>
      </c>
      <c r="J282">
        <v>232.18</v>
      </c>
      <c r="K282">
        <v>53.44</v>
      </c>
      <c r="L282">
        <v>30</v>
      </c>
      <c r="M282">
        <v>6</v>
      </c>
      <c r="N282">
        <v>53.75</v>
      </c>
      <c r="O282">
        <v>28870.05</v>
      </c>
      <c r="P282">
        <v>534.67999999999995</v>
      </c>
      <c r="Q282">
        <v>1188.8800000000001</v>
      </c>
      <c r="R282">
        <v>185.37</v>
      </c>
      <c r="S282">
        <v>152.24</v>
      </c>
      <c r="T282">
        <v>10541.64</v>
      </c>
      <c r="U282">
        <v>0.82</v>
      </c>
      <c r="V282">
        <v>0.87</v>
      </c>
      <c r="W282">
        <v>19.010000000000002</v>
      </c>
      <c r="X282">
        <v>0.61</v>
      </c>
      <c r="Y282">
        <v>2</v>
      </c>
      <c r="Z282">
        <v>10</v>
      </c>
    </row>
    <row r="283" spans="1:26" x14ac:dyDescent="0.25">
      <c r="A283">
        <v>30</v>
      </c>
      <c r="B283">
        <v>95</v>
      </c>
      <c r="C283" t="s">
        <v>34</v>
      </c>
      <c r="D283">
        <v>2.0478999999999998</v>
      </c>
      <c r="E283">
        <v>48.83</v>
      </c>
      <c r="F283">
        <v>45.84</v>
      </c>
      <c r="G283">
        <v>196.46</v>
      </c>
      <c r="H283">
        <v>2.36</v>
      </c>
      <c r="I283">
        <v>14</v>
      </c>
      <c r="J283">
        <v>233.89</v>
      </c>
      <c r="K283">
        <v>53.44</v>
      </c>
      <c r="L283">
        <v>31</v>
      </c>
      <c r="M283">
        <v>3</v>
      </c>
      <c r="N283">
        <v>54.46</v>
      </c>
      <c r="O283">
        <v>29081.05</v>
      </c>
      <c r="P283">
        <v>537.04999999999995</v>
      </c>
      <c r="Q283">
        <v>1188.96</v>
      </c>
      <c r="R283">
        <v>184.73</v>
      </c>
      <c r="S283">
        <v>152.24</v>
      </c>
      <c r="T283">
        <v>10223.34</v>
      </c>
      <c r="U283">
        <v>0.82</v>
      </c>
      <c r="V283">
        <v>0.87</v>
      </c>
      <c r="W283">
        <v>19.010000000000002</v>
      </c>
      <c r="X283">
        <v>0.59</v>
      </c>
      <c r="Y283">
        <v>2</v>
      </c>
      <c r="Z283">
        <v>10</v>
      </c>
    </row>
    <row r="284" spans="1:26" x14ac:dyDescent="0.25">
      <c r="A284">
        <v>31</v>
      </c>
      <c r="B284">
        <v>95</v>
      </c>
      <c r="C284" t="s">
        <v>34</v>
      </c>
      <c r="D284">
        <v>2.0468999999999999</v>
      </c>
      <c r="E284">
        <v>48.85</v>
      </c>
      <c r="F284">
        <v>45.86</v>
      </c>
      <c r="G284">
        <v>196.56</v>
      </c>
      <c r="H284">
        <v>2.41</v>
      </c>
      <c r="I284">
        <v>14</v>
      </c>
      <c r="J284">
        <v>235.61</v>
      </c>
      <c r="K284">
        <v>53.44</v>
      </c>
      <c r="L284">
        <v>32</v>
      </c>
      <c r="M284">
        <v>1</v>
      </c>
      <c r="N284">
        <v>55.18</v>
      </c>
      <c r="O284">
        <v>29293.06</v>
      </c>
      <c r="P284">
        <v>538.91999999999996</v>
      </c>
      <c r="Q284">
        <v>1188.96</v>
      </c>
      <c r="R284">
        <v>185.16</v>
      </c>
      <c r="S284">
        <v>152.24</v>
      </c>
      <c r="T284">
        <v>10438.879999999999</v>
      </c>
      <c r="U284">
        <v>0.82</v>
      </c>
      <c r="V284">
        <v>0.87</v>
      </c>
      <c r="W284">
        <v>19.02</v>
      </c>
      <c r="X284">
        <v>0.61</v>
      </c>
      <c r="Y284">
        <v>2</v>
      </c>
      <c r="Z284">
        <v>10</v>
      </c>
    </row>
    <row r="285" spans="1:26" x14ac:dyDescent="0.25">
      <c r="A285">
        <v>32</v>
      </c>
      <c r="B285">
        <v>95</v>
      </c>
      <c r="C285" t="s">
        <v>34</v>
      </c>
      <c r="D285">
        <v>2.0474999999999999</v>
      </c>
      <c r="E285">
        <v>48.84</v>
      </c>
      <c r="F285">
        <v>45.85</v>
      </c>
      <c r="G285">
        <v>196.51</v>
      </c>
      <c r="H285">
        <v>2.4700000000000002</v>
      </c>
      <c r="I285">
        <v>14</v>
      </c>
      <c r="J285">
        <v>237.34</v>
      </c>
      <c r="K285">
        <v>53.44</v>
      </c>
      <c r="L285">
        <v>33</v>
      </c>
      <c r="M285">
        <v>0</v>
      </c>
      <c r="N285">
        <v>55.91</v>
      </c>
      <c r="O285">
        <v>29506.09</v>
      </c>
      <c r="P285">
        <v>542</v>
      </c>
      <c r="Q285">
        <v>1188.9100000000001</v>
      </c>
      <c r="R285">
        <v>184.97</v>
      </c>
      <c r="S285">
        <v>152.24</v>
      </c>
      <c r="T285">
        <v>10342.17</v>
      </c>
      <c r="U285">
        <v>0.82</v>
      </c>
      <c r="V285">
        <v>0.87</v>
      </c>
      <c r="W285">
        <v>19.010000000000002</v>
      </c>
      <c r="X285">
        <v>0.6</v>
      </c>
      <c r="Y285">
        <v>2</v>
      </c>
      <c r="Z285">
        <v>10</v>
      </c>
    </row>
    <row r="286" spans="1:26" x14ac:dyDescent="0.25">
      <c r="A286">
        <v>0</v>
      </c>
      <c r="B286">
        <v>55</v>
      </c>
      <c r="C286" t="s">
        <v>34</v>
      </c>
      <c r="D286">
        <v>1.1768000000000001</v>
      </c>
      <c r="E286">
        <v>84.98</v>
      </c>
      <c r="F286">
        <v>70.47</v>
      </c>
      <c r="G286">
        <v>8.1300000000000008</v>
      </c>
      <c r="H286">
        <v>0.15</v>
      </c>
      <c r="I286">
        <v>520</v>
      </c>
      <c r="J286">
        <v>116.05</v>
      </c>
      <c r="K286">
        <v>43.4</v>
      </c>
      <c r="L286">
        <v>1</v>
      </c>
      <c r="M286">
        <v>518</v>
      </c>
      <c r="N286">
        <v>16.649999999999999</v>
      </c>
      <c r="O286">
        <v>14546.17</v>
      </c>
      <c r="P286">
        <v>711.52</v>
      </c>
      <c r="Q286">
        <v>1193.01</v>
      </c>
      <c r="R286">
        <v>1019.57</v>
      </c>
      <c r="S286">
        <v>152.24</v>
      </c>
      <c r="T286">
        <v>425114.75</v>
      </c>
      <c r="U286">
        <v>0.15</v>
      </c>
      <c r="V286">
        <v>0.56999999999999995</v>
      </c>
      <c r="W286">
        <v>19.82</v>
      </c>
      <c r="X286">
        <v>25.15</v>
      </c>
      <c r="Y286">
        <v>2</v>
      </c>
      <c r="Z286">
        <v>10</v>
      </c>
    </row>
    <row r="287" spans="1:26" x14ac:dyDescent="0.25">
      <c r="A287">
        <v>1</v>
      </c>
      <c r="B287">
        <v>55</v>
      </c>
      <c r="C287" t="s">
        <v>34</v>
      </c>
      <c r="D287">
        <v>1.6311</v>
      </c>
      <c r="E287">
        <v>61.31</v>
      </c>
      <c r="F287">
        <v>54.49</v>
      </c>
      <c r="G287">
        <v>16.510000000000002</v>
      </c>
      <c r="H287">
        <v>0.3</v>
      </c>
      <c r="I287">
        <v>198</v>
      </c>
      <c r="J287">
        <v>117.34</v>
      </c>
      <c r="K287">
        <v>43.4</v>
      </c>
      <c r="L287">
        <v>2</v>
      </c>
      <c r="M287">
        <v>196</v>
      </c>
      <c r="N287">
        <v>16.940000000000001</v>
      </c>
      <c r="O287">
        <v>14705.49</v>
      </c>
      <c r="P287">
        <v>545.14</v>
      </c>
      <c r="Q287">
        <v>1190.73</v>
      </c>
      <c r="R287">
        <v>477.5</v>
      </c>
      <c r="S287">
        <v>152.24</v>
      </c>
      <c r="T287">
        <v>155687.54999999999</v>
      </c>
      <c r="U287">
        <v>0.32</v>
      </c>
      <c r="V287">
        <v>0.73</v>
      </c>
      <c r="W287">
        <v>19.29</v>
      </c>
      <c r="X287">
        <v>9.2100000000000009</v>
      </c>
      <c r="Y287">
        <v>2</v>
      </c>
      <c r="Z287">
        <v>10</v>
      </c>
    </row>
    <row r="288" spans="1:26" x14ac:dyDescent="0.25">
      <c r="A288">
        <v>2</v>
      </c>
      <c r="B288">
        <v>55</v>
      </c>
      <c r="C288" t="s">
        <v>34</v>
      </c>
      <c r="D288">
        <v>1.7899</v>
      </c>
      <c r="E288">
        <v>55.87</v>
      </c>
      <c r="F288">
        <v>50.87</v>
      </c>
      <c r="G288">
        <v>25.02</v>
      </c>
      <c r="H288">
        <v>0.45</v>
      </c>
      <c r="I288">
        <v>122</v>
      </c>
      <c r="J288">
        <v>118.63</v>
      </c>
      <c r="K288">
        <v>43.4</v>
      </c>
      <c r="L288">
        <v>3</v>
      </c>
      <c r="M288">
        <v>120</v>
      </c>
      <c r="N288">
        <v>17.23</v>
      </c>
      <c r="O288">
        <v>14865.24</v>
      </c>
      <c r="P288">
        <v>502.46</v>
      </c>
      <c r="Q288">
        <v>1189.69</v>
      </c>
      <c r="R288">
        <v>355.42</v>
      </c>
      <c r="S288">
        <v>152.24</v>
      </c>
      <c r="T288">
        <v>95029.75</v>
      </c>
      <c r="U288">
        <v>0.43</v>
      </c>
      <c r="V288">
        <v>0.78</v>
      </c>
      <c r="W288">
        <v>19.16</v>
      </c>
      <c r="X288">
        <v>5.6</v>
      </c>
      <c r="Y288">
        <v>2</v>
      </c>
      <c r="Z288">
        <v>10</v>
      </c>
    </row>
    <row r="289" spans="1:26" x14ac:dyDescent="0.25">
      <c r="A289">
        <v>3</v>
      </c>
      <c r="B289">
        <v>55</v>
      </c>
      <c r="C289" t="s">
        <v>34</v>
      </c>
      <c r="D289">
        <v>1.8738999999999999</v>
      </c>
      <c r="E289">
        <v>53.37</v>
      </c>
      <c r="F289">
        <v>49.2</v>
      </c>
      <c r="G289">
        <v>33.93</v>
      </c>
      <c r="H289">
        <v>0.59</v>
      </c>
      <c r="I289">
        <v>87</v>
      </c>
      <c r="J289">
        <v>119.93</v>
      </c>
      <c r="K289">
        <v>43.4</v>
      </c>
      <c r="L289">
        <v>4</v>
      </c>
      <c r="M289">
        <v>85</v>
      </c>
      <c r="N289">
        <v>17.53</v>
      </c>
      <c r="O289">
        <v>15025.44</v>
      </c>
      <c r="P289">
        <v>479.21</v>
      </c>
      <c r="Q289">
        <v>1189.44</v>
      </c>
      <c r="R289">
        <v>298.5</v>
      </c>
      <c r="S289">
        <v>152.24</v>
      </c>
      <c r="T289">
        <v>66742.12</v>
      </c>
      <c r="U289">
        <v>0.51</v>
      </c>
      <c r="V289">
        <v>0.81</v>
      </c>
      <c r="W289">
        <v>19.12</v>
      </c>
      <c r="X289">
        <v>3.94</v>
      </c>
      <c r="Y289">
        <v>2</v>
      </c>
      <c r="Z289">
        <v>10</v>
      </c>
    </row>
    <row r="290" spans="1:26" x14ac:dyDescent="0.25">
      <c r="A290">
        <v>4</v>
      </c>
      <c r="B290">
        <v>55</v>
      </c>
      <c r="C290" t="s">
        <v>34</v>
      </c>
      <c r="D290">
        <v>1.9215</v>
      </c>
      <c r="E290">
        <v>52.04</v>
      </c>
      <c r="F290">
        <v>48.34</v>
      </c>
      <c r="G290">
        <v>42.65</v>
      </c>
      <c r="H290">
        <v>0.73</v>
      </c>
      <c r="I290">
        <v>68</v>
      </c>
      <c r="J290">
        <v>121.23</v>
      </c>
      <c r="K290">
        <v>43.4</v>
      </c>
      <c r="L290">
        <v>5</v>
      </c>
      <c r="M290">
        <v>66</v>
      </c>
      <c r="N290">
        <v>17.829999999999998</v>
      </c>
      <c r="O290">
        <v>15186.08</v>
      </c>
      <c r="P290">
        <v>463.83</v>
      </c>
      <c r="Q290">
        <v>1189.44</v>
      </c>
      <c r="R290">
        <v>269.47000000000003</v>
      </c>
      <c r="S290">
        <v>152.24</v>
      </c>
      <c r="T290">
        <v>52323.99</v>
      </c>
      <c r="U290">
        <v>0.56000000000000005</v>
      </c>
      <c r="V290">
        <v>0.82</v>
      </c>
      <c r="W290">
        <v>19.079999999999998</v>
      </c>
      <c r="X290">
        <v>3.08</v>
      </c>
      <c r="Y290">
        <v>2</v>
      </c>
      <c r="Z290">
        <v>10</v>
      </c>
    </row>
    <row r="291" spans="1:26" x14ac:dyDescent="0.25">
      <c r="A291">
        <v>5</v>
      </c>
      <c r="B291">
        <v>55</v>
      </c>
      <c r="C291" t="s">
        <v>34</v>
      </c>
      <c r="D291">
        <v>1.9561999999999999</v>
      </c>
      <c r="E291">
        <v>51.12</v>
      </c>
      <c r="F291">
        <v>47.72</v>
      </c>
      <c r="G291">
        <v>52.06</v>
      </c>
      <c r="H291">
        <v>0.86</v>
      </c>
      <c r="I291">
        <v>55</v>
      </c>
      <c r="J291">
        <v>122.54</v>
      </c>
      <c r="K291">
        <v>43.4</v>
      </c>
      <c r="L291">
        <v>6</v>
      </c>
      <c r="M291">
        <v>53</v>
      </c>
      <c r="N291">
        <v>18.14</v>
      </c>
      <c r="O291">
        <v>15347.16</v>
      </c>
      <c r="P291">
        <v>450.83</v>
      </c>
      <c r="Q291">
        <v>1189.25</v>
      </c>
      <c r="R291">
        <v>248.7</v>
      </c>
      <c r="S291">
        <v>152.24</v>
      </c>
      <c r="T291">
        <v>42002.3</v>
      </c>
      <c r="U291">
        <v>0.61</v>
      </c>
      <c r="V291">
        <v>0.83</v>
      </c>
      <c r="W291">
        <v>19.059999999999999</v>
      </c>
      <c r="X291">
        <v>2.4700000000000002</v>
      </c>
      <c r="Y291">
        <v>2</v>
      </c>
      <c r="Z291">
        <v>10</v>
      </c>
    </row>
    <row r="292" spans="1:26" x14ac:dyDescent="0.25">
      <c r="A292">
        <v>6</v>
      </c>
      <c r="B292">
        <v>55</v>
      </c>
      <c r="C292" t="s">
        <v>34</v>
      </c>
      <c r="D292">
        <v>1.9801</v>
      </c>
      <c r="E292">
        <v>50.5</v>
      </c>
      <c r="F292">
        <v>47.32</v>
      </c>
      <c r="G292">
        <v>61.72</v>
      </c>
      <c r="H292">
        <v>1</v>
      </c>
      <c r="I292">
        <v>46</v>
      </c>
      <c r="J292">
        <v>123.85</v>
      </c>
      <c r="K292">
        <v>43.4</v>
      </c>
      <c r="L292">
        <v>7</v>
      </c>
      <c r="M292">
        <v>44</v>
      </c>
      <c r="N292">
        <v>18.45</v>
      </c>
      <c r="O292">
        <v>15508.69</v>
      </c>
      <c r="P292">
        <v>439.54</v>
      </c>
      <c r="Q292">
        <v>1189.18</v>
      </c>
      <c r="R292">
        <v>234.87</v>
      </c>
      <c r="S292">
        <v>152.24</v>
      </c>
      <c r="T292">
        <v>35134.18</v>
      </c>
      <c r="U292">
        <v>0.65</v>
      </c>
      <c r="V292">
        <v>0.84</v>
      </c>
      <c r="W292">
        <v>19.05</v>
      </c>
      <c r="X292">
        <v>2.06</v>
      </c>
      <c r="Y292">
        <v>2</v>
      </c>
      <c r="Z292">
        <v>10</v>
      </c>
    </row>
    <row r="293" spans="1:26" x14ac:dyDescent="0.25">
      <c r="A293">
        <v>7</v>
      </c>
      <c r="B293">
        <v>55</v>
      </c>
      <c r="C293" t="s">
        <v>34</v>
      </c>
      <c r="D293">
        <v>1.9963</v>
      </c>
      <c r="E293">
        <v>50.09</v>
      </c>
      <c r="F293">
        <v>47.05</v>
      </c>
      <c r="G293">
        <v>70.58</v>
      </c>
      <c r="H293">
        <v>1.1299999999999999</v>
      </c>
      <c r="I293">
        <v>40</v>
      </c>
      <c r="J293">
        <v>125.16</v>
      </c>
      <c r="K293">
        <v>43.4</v>
      </c>
      <c r="L293">
        <v>8</v>
      </c>
      <c r="M293">
        <v>38</v>
      </c>
      <c r="N293">
        <v>18.760000000000002</v>
      </c>
      <c r="O293">
        <v>15670.68</v>
      </c>
      <c r="P293">
        <v>430.37</v>
      </c>
      <c r="Q293">
        <v>1189.1099999999999</v>
      </c>
      <c r="R293">
        <v>226.05</v>
      </c>
      <c r="S293">
        <v>152.24</v>
      </c>
      <c r="T293">
        <v>30753.89</v>
      </c>
      <c r="U293">
        <v>0.67</v>
      </c>
      <c r="V293">
        <v>0.85</v>
      </c>
      <c r="W293">
        <v>19.04</v>
      </c>
      <c r="X293">
        <v>1.8</v>
      </c>
      <c r="Y293">
        <v>2</v>
      </c>
      <c r="Z293">
        <v>10</v>
      </c>
    </row>
    <row r="294" spans="1:26" x14ac:dyDescent="0.25">
      <c r="A294">
        <v>8</v>
      </c>
      <c r="B294">
        <v>55</v>
      </c>
      <c r="C294" t="s">
        <v>34</v>
      </c>
      <c r="D294">
        <v>2.0105</v>
      </c>
      <c r="E294">
        <v>49.74</v>
      </c>
      <c r="F294">
        <v>46.82</v>
      </c>
      <c r="G294">
        <v>80.260000000000005</v>
      </c>
      <c r="H294">
        <v>1.26</v>
      </c>
      <c r="I294">
        <v>35</v>
      </c>
      <c r="J294">
        <v>126.48</v>
      </c>
      <c r="K294">
        <v>43.4</v>
      </c>
      <c r="L294">
        <v>9</v>
      </c>
      <c r="M294">
        <v>33</v>
      </c>
      <c r="N294">
        <v>19.079999999999998</v>
      </c>
      <c r="O294">
        <v>15833.12</v>
      </c>
      <c r="P294">
        <v>420.79</v>
      </c>
      <c r="Q294">
        <v>1188.98</v>
      </c>
      <c r="R294">
        <v>218.27</v>
      </c>
      <c r="S294">
        <v>152.24</v>
      </c>
      <c r="T294">
        <v>26890.04</v>
      </c>
      <c r="U294">
        <v>0.7</v>
      </c>
      <c r="V294">
        <v>0.85</v>
      </c>
      <c r="W294">
        <v>19.03</v>
      </c>
      <c r="X294">
        <v>1.57</v>
      </c>
      <c r="Y294">
        <v>2</v>
      </c>
      <c r="Z294">
        <v>10</v>
      </c>
    </row>
    <row r="295" spans="1:26" x14ac:dyDescent="0.25">
      <c r="A295">
        <v>9</v>
      </c>
      <c r="B295">
        <v>55</v>
      </c>
      <c r="C295" t="s">
        <v>34</v>
      </c>
      <c r="D295">
        <v>2.0219</v>
      </c>
      <c r="E295">
        <v>49.46</v>
      </c>
      <c r="F295">
        <v>46.63</v>
      </c>
      <c r="G295">
        <v>90.26</v>
      </c>
      <c r="H295">
        <v>1.38</v>
      </c>
      <c r="I295">
        <v>31</v>
      </c>
      <c r="J295">
        <v>127.8</v>
      </c>
      <c r="K295">
        <v>43.4</v>
      </c>
      <c r="L295">
        <v>10</v>
      </c>
      <c r="M295">
        <v>29</v>
      </c>
      <c r="N295">
        <v>19.399999999999999</v>
      </c>
      <c r="O295">
        <v>15996.02</v>
      </c>
      <c r="P295">
        <v>411.31</v>
      </c>
      <c r="Q295">
        <v>1189.04</v>
      </c>
      <c r="R295">
        <v>211.69</v>
      </c>
      <c r="S295">
        <v>152.24</v>
      </c>
      <c r="T295">
        <v>23616.61</v>
      </c>
      <c r="U295">
        <v>0.72</v>
      </c>
      <c r="V295">
        <v>0.85</v>
      </c>
      <c r="W295">
        <v>19.03</v>
      </c>
      <c r="X295">
        <v>1.38</v>
      </c>
      <c r="Y295">
        <v>2</v>
      </c>
      <c r="Z295">
        <v>10</v>
      </c>
    </row>
    <row r="296" spans="1:26" x14ac:dyDescent="0.25">
      <c r="A296">
        <v>10</v>
      </c>
      <c r="B296">
        <v>55</v>
      </c>
      <c r="C296" t="s">
        <v>34</v>
      </c>
      <c r="D296">
        <v>2.0343</v>
      </c>
      <c r="E296">
        <v>49.16</v>
      </c>
      <c r="F296">
        <v>46.43</v>
      </c>
      <c r="G296">
        <v>103.17</v>
      </c>
      <c r="H296">
        <v>1.5</v>
      </c>
      <c r="I296">
        <v>27</v>
      </c>
      <c r="J296">
        <v>129.13</v>
      </c>
      <c r="K296">
        <v>43.4</v>
      </c>
      <c r="L296">
        <v>11</v>
      </c>
      <c r="M296">
        <v>25</v>
      </c>
      <c r="N296">
        <v>19.73</v>
      </c>
      <c r="O296">
        <v>16159.39</v>
      </c>
      <c r="P296">
        <v>399.43</v>
      </c>
      <c r="Q296">
        <v>1189.1300000000001</v>
      </c>
      <c r="R296">
        <v>205.04</v>
      </c>
      <c r="S296">
        <v>152.24</v>
      </c>
      <c r="T296">
        <v>20311.55</v>
      </c>
      <c r="U296">
        <v>0.74</v>
      </c>
      <c r="V296">
        <v>0.86</v>
      </c>
      <c r="W296">
        <v>19.010000000000002</v>
      </c>
      <c r="X296">
        <v>1.17</v>
      </c>
      <c r="Y296">
        <v>2</v>
      </c>
      <c r="Z296">
        <v>10</v>
      </c>
    </row>
    <row r="297" spans="1:26" x14ac:dyDescent="0.25">
      <c r="A297">
        <v>11</v>
      </c>
      <c r="B297">
        <v>55</v>
      </c>
      <c r="C297" t="s">
        <v>34</v>
      </c>
      <c r="D297">
        <v>2.0394999999999999</v>
      </c>
      <c r="E297">
        <v>49.03</v>
      </c>
      <c r="F297">
        <v>46.35</v>
      </c>
      <c r="G297">
        <v>111.24</v>
      </c>
      <c r="H297">
        <v>1.63</v>
      </c>
      <c r="I297">
        <v>25</v>
      </c>
      <c r="J297">
        <v>130.44999999999999</v>
      </c>
      <c r="K297">
        <v>43.4</v>
      </c>
      <c r="L297">
        <v>12</v>
      </c>
      <c r="M297">
        <v>21</v>
      </c>
      <c r="N297">
        <v>20.05</v>
      </c>
      <c r="O297">
        <v>16323.22</v>
      </c>
      <c r="P297">
        <v>392.11</v>
      </c>
      <c r="Q297">
        <v>1189.21</v>
      </c>
      <c r="R297">
        <v>202.33</v>
      </c>
      <c r="S297">
        <v>152.24</v>
      </c>
      <c r="T297">
        <v>18969.560000000001</v>
      </c>
      <c r="U297">
        <v>0.75</v>
      </c>
      <c r="V297">
        <v>0.86</v>
      </c>
      <c r="W297">
        <v>19.010000000000002</v>
      </c>
      <c r="X297">
        <v>1.1000000000000001</v>
      </c>
      <c r="Y297">
        <v>2</v>
      </c>
      <c r="Z297">
        <v>10</v>
      </c>
    </row>
    <row r="298" spans="1:26" x14ac:dyDescent="0.25">
      <c r="A298">
        <v>12</v>
      </c>
      <c r="B298">
        <v>55</v>
      </c>
      <c r="C298" t="s">
        <v>34</v>
      </c>
      <c r="D298">
        <v>2.0449999999999999</v>
      </c>
      <c r="E298">
        <v>48.9</v>
      </c>
      <c r="F298">
        <v>46.27</v>
      </c>
      <c r="G298">
        <v>120.7</v>
      </c>
      <c r="H298">
        <v>1.74</v>
      </c>
      <c r="I298">
        <v>23</v>
      </c>
      <c r="J298">
        <v>131.79</v>
      </c>
      <c r="K298">
        <v>43.4</v>
      </c>
      <c r="L298">
        <v>13</v>
      </c>
      <c r="M298">
        <v>5</v>
      </c>
      <c r="N298">
        <v>20.39</v>
      </c>
      <c r="O298">
        <v>16487.53</v>
      </c>
      <c r="P298">
        <v>386.6</v>
      </c>
      <c r="Q298">
        <v>1189.19</v>
      </c>
      <c r="R298">
        <v>198.78</v>
      </c>
      <c r="S298">
        <v>152.24</v>
      </c>
      <c r="T298">
        <v>17205.169999999998</v>
      </c>
      <c r="U298">
        <v>0.77</v>
      </c>
      <c r="V298">
        <v>0.86</v>
      </c>
      <c r="W298">
        <v>19.03</v>
      </c>
      <c r="X298">
        <v>1.01</v>
      </c>
      <c r="Y298">
        <v>2</v>
      </c>
      <c r="Z298">
        <v>10</v>
      </c>
    </row>
    <row r="299" spans="1:26" x14ac:dyDescent="0.25">
      <c r="A299">
        <v>13</v>
      </c>
      <c r="B299">
        <v>55</v>
      </c>
      <c r="C299" t="s">
        <v>34</v>
      </c>
      <c r="D299">
        <v>2.0448</v>
      </c>
      <c r="E299">
        <v>48.9</v>
      </c>
      <c r="F299">
        <v>46.27</v>
      </c>
      <c r="G299">
        <v>120.71</v>
      </c>
      <c r="H299">
        <v>1.86</v>
      </c>
      <c r="I299">
        <v>23</v>
      </c>
      <c r="J299">
        <v>133.12</v>
      </c>
      <c r="K299">
        <v>43.4</v>
      </c>
      <c r="L299">
        <v>14</v>
      </c>
      <c r="M299">
        <v>0</v>
      </c>
      <c r="N299">
        <v>20.72</v>
      </c>
      <c r="O299">
        <v>16652.310000000001</v>
      </c>
      <c r="P299">
        <v>389.62</v>
      </c>
      <c r="Q299">
        <v>1189.18</v>
      </c>
      <c r="R299">
        <v>198.64</v>
      </c>
      <c r="S299">
        <v>152.24</v>
      </c>
      <c r="T299">
        <v>17132.95</v>
      </c>
      <c r="U299">
        <v>0.77</v>
      </c>
      <c r="V299">
        <v>0.86</v>
      </c>
      <c r="W299">
        <v>19.04</v>
      </c>
      <c r="X299">
        <v>1.02</v>
      </c>
      <c r="Y299">
        <v>2</v>
      </c>
      <c r="Z29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INDEX(resultados!$A$2:$ZZ$299, 1, MATCH($B$1, resultados!$A$1:$ZZ$1, 0))</f>
        <v>#N/A</v>
      </c>
      <c r="B7" t="e">
        <f>INDEX(resultados!$A$2:$ZZ$299, 1, MATCH($B$2, resultados!$A$1:$ZZ$1, 0))</f>
        <v>#N/A</v>
      </c>
      <c r="C7" t="e">
        <f>INDEX(resultados!$A$2:$ZZ$299, 1, MATCH($B$3, resultados!$A$1:$ZZ$1, 0))</f>
        <v>#N/A</v>
      </c>
    </row>
    <row r="8" spans="1:3" x14ac:dyDescent="0.25">
      <c r="A8" t="e">
        <f>INDEX(resultados!$A$2:$ZZ$299, 2, MATCH($B$1, resultados!$A$1:$ZZ$1, 0))</f>
        <v>#N/A</v>
      </c>
      <c r="B8" t="e">
        <f>INDEX(resultados!$A$2:$ZZ$299, 2, MATCH($B$2, resultados!$A$1:$ZZ$1, 0))</f>
        <v>#N/A</v>
      </c>
      <c r="C8" t="e">
        <f>INDEX(resultados!$A$2:$ZZ$299, 2, MATCH($B$3, resultados!$A$1:$ZZ$1, 0))</f>
        <v>#N/A</v>
      </c>
    </row>
    <row r="9" spans="1:3" x14ac:dyDescent="0.25">
      <c r="A9" t="e">
        <f>INDEX(resultados!$A$2:$ZZ$299, 3, MATCH($B$1, resultados!$A$1:$ZZ$1, 0))</f>
        <v>#N/A</v>
      </c>
      <c r="B9" t="e">
        <f>INDEX(resultados!$A$2:$ZZ$299, 3, MATCH($B$2, resultados!$A$1:$ZZ$1, 0))</f>
        <v>#N/A</v>
      </c>
      <c r="C9" t="e">
        <f>INDEX(resultados!$A$2:$ZZ$299, 3, MATCH($B$3, resultados!$A$1:$ZZ$1, 0))</f>
        <v>#N/A</v>
      </c>
    </row>
    <row r="10" spans="1:3" x14ac:dyDescent="0.25">
      <c r="A10" t="e">
        <f>INDEX(resultados!$A$2:$ZZ$299, 4, MATCH($B$1, resultados!$A$1:$ZZ$1, 0))</f>
        <v>#N/A</v>
      </c>
      <c r="B10" t="e">
        <f>INDEX(resultados!$A$2:$ZZ$299, 4, MATCH($B$2, resultados!$A$1:$ZZ$1, 0))</f>
        <v>#N/A</v>
      </c>
      <c r="C10" t="e">
        <f>INDEX(resultados!$A$2:$ZZ$299, 4, MATCH($B$3, resultados!$A$1:$ZZ$1, 0))</f>
        <v>#N/A</v>
      </c>
    </row>
    <row r="11" spans="1:3" x14ac:dyDescent="0.25">
      <c r="A11" t="e">
        <f>INDEX(resultados!$A$2:$ZZ$299, 5, MATCH($B$1, resultados!$A$1:$ZZ$1, 0))</f>
        <v>#N/A</v>
      </c>
      <c r="B11" t="e">
        <f>INDEX(resultados!$A$2:$ZZ$299, 5, MATCH($B$2, resultados!$A$1:$ZZ$1, 0))</f>
        <v>#N/A</v>
      </c>
      <c r="C11" t="e">
        <f>INDEX(resultados!$A$2:$ZZ$299, 5, MATCH($B$3, resultados!$A$1:$ZZ$1, 0))</f>
        <v>#N/A</v>
      </c>
    </row>
    <row r="12" spans="1:3" x14ac:dyDescent="0.25">
      <c r="A12" t="e">
        <f>INDEX(resultados!$A$2:$ZZ$299, 6, MATCH($B$1, resultados!$A$1:$ZZ$1, 0))</f>
        <v>#N/A</v>
      </c>
      <c r="B12" t="e">
        <f>INDEX(resultados!$A$2:$ZZ$299, 6, MATCH($B$2, resultados!$A$1:$ZZ$1, 0))</f>
        <v>#N/A</v>
      </c>
      <c r="C12" t="e">
        <f>INDEX(resultados!$A$2:$ZZ$299, 6, MATCH($B$3, resultados!$A$1:$ZZ$1, 0))</f>
        <v>#N/A</v>
      </c>
    </row>
    <row r="13" spans="1:3" x14ac:dyDescent="0.25">
      <c r="A13" t="e">
        <f>INDEX(resultados!$A$2:$ZZ$299, 7, MATCH($B$1, resultados!$A$1:$ZZ$1, 0))</f>
        <v>#N/A</v>
      </c>
      <c r="B13" t="e">
        <f>INDEX(resultados!$A$2:$ZZ$299, 7, MATCH($B$2, resultados!$A$1:$ZZ$1, 0))</f>
        <v>#N/A</v>
      </c>
      <c r="C13" t="e">
        <f>INDEX(resultados!$A$2:$ZZ$299, 7, MATCH($B$3, resultados!$A$1:$ZZ$1, 0))</f>
        <v>#N/A</v>
      </c>
    </row>
    <row r="14" spans="1:3" x14ac:dyDescent="0.25">
      <c r="A14" t="e">
        <f>INDEX(resultados!$A$2:$ZZ$299, 8, MATCH($B$1, resultados!$A$1:$ZZ$1, 0))</f>
        <v>#N/A</v>
      </c>
      <c r="B14" t="e">
        <f>INDEX(resultados!$A$2:$ZZ$299, 8, MATCH($B$2, resultados!$A$1:$ZZ$1, 0))</f>
        <v>#N/A</v>
      </c>
      <c r="C14" t="e">
        <f>INDEX(resultados!$A$2:$ZZ$299, 8, MATCH($B$3, resultados!$A$1:$ZZ$1, 0))</f>
        <v>#N/A</v>
      </c>
    </row>
    <row r="15" spans="1:3" x14ac:dyDescent="0.25">
      <c r="A15" t="e">
        <f>INDEX(resultados!$A$2:$ZZ$299, 9, MATCH($B$1, resultados!$A$1:$ZZ$1, 0))</f>
        <v>#N/A</v>
      </c>
      <c r="B15" t="e">
        <f>INDEX(resultados!$A$2:$ZZ$299, 9, MATCH($B$2, resultados!$A$1:$ZZ$1, 0))</f>
        <v>#N/A</v>
      </c>
      <c r="C15" t="e">
        <f>INDEX(resultados!$A$2:$ZZ$299, 9, MATCH($B$3, resultados!$A$1:$ZZ$1, 0))</f>
        <v>#N/A</v>
      </c>
    </row>
    <row r="16" spans="1:3" x14ac:dyDescent="0.25">
      <c r="A16" t="e">
        <f>INDEX(resultados!$A$2:$ZZ$299, 10, MATCH($B$1, resultados!$A$1:$ZZ$1, 0))</f>
        <v>#N/A</v>
      </c>
      <c r="B16" t="e">
        <f>INDEX(resultados!$A$2:$ZZ$299, 10, MATCH($B$2, resultados!$A$1:$ZZ$1, 0))</f>
        <v>#N/A</v>
      </c>
      <c r="C16" t="e">
        <f>INDEX(resultados!$A$2:$ZZ$299, 10, MATCH($B$3, resultados!$A$1:$ZZ$1, 0))</f>
        <v>#N/A</v>
      </c>
    </row>
    <row r="17" spans="1:3" x14ac:dyDescent="0.25">
      <c r="A17" t="e">
        <f>INDEX(resultados!$A$2:$ZZ$299, 11, MATCH($B$1, resultados!$A$1:$ZZ$1, 0))</f>
        <v>#N/A</v>
      </c>
      <c r="B17" t="e">
        <f>INDEX(resultados!$A$2:$ZZ$299, 11, MATCH($B$2, resultados!$A$1:$ZZ$1, 0))</f>
        <v>#N/A</v>
      </c>
      <c r="C17" t="e">
        <f>INDEX(resultados!$A$2:$ZZ$299, 11, MATCH($B$3, resultados!$A$1:$ZZ$1, 0))</f>
        <v>#N/A</v>
      </c>
    </row>
    <row r="18" spans="1:3" x14ac:dyDescent="0.25">
      <c r="A18" t="e">
        <f>INDEX(resultados!$A$2:$ZZ$299, 12, MATCH($B$1, resultados!$A$1:$ZZ$1, 0))</f>
        <v>#N/A</v>
      </c>
      <c r="B18" t="e">
        <f>INDEX(resultados!$A$2:$ZZ$299, 12, MATCH($B$2, resultados!$A$1:$ZZ$1, 0))</f>
        <v>#N/A</v>
      </c>
      <c r="C18" t="e">
        <f>INDEX(resultados!$A$2:$ZZ$299, 12, MATCH($B$3, resultados!$A$1:$ZZ$1, 0))</f>
        <v>#N/A</v>
      </c>
    </row>
    <row r="19" spans="1:3" x14ac:dyDescent="0.25">
      <c r="A19" t="e">
        <f>INDEX(resultados!$A$2:$ZZ$299, 13, MATCH($B$1, resultados!$A$1:$ZZ$1, 0))</f>
        <v>#N/A</v>
      </c>
      <c r="B19" t="e">
        <f>INDEX(resultados!$A$2:$ZZ$299, 13, MATCH($B$2, resultados!$A$1:$ZZ$1, 0))</f>
        <v>#N/A</v>
      </c>
      <c r="C19" t="e">
        <f>INDEX(resultados!$A$2:$ZZ$299, 13, MATCH($B$3, resultados!$A$1:$ZZ$1, 0))</f>
        <v>#N/A</v>
      </c>
    </row>
    <row r="20" spans="1:3" x14ac:dyDescent="0.25">
      <c r="A20" t="e">
        <f>INDEX(resultados!$A$2:$ZZ$299, 14, MATCH($B$1, resultados!$A$1:$ZZ$1, 0))</f>
        <v>#N/A</v>
      </c>
      <c r="B20" t="e">
        <f>INDEX(resultados!$A$2:$ZZ$299, 14, MATCH($B$2, resultados!$A$1:$ZZ$1, 0))</f>
        <v>#N/A</v>
      </c>
      <c r="C20" t="e">
        <f>INDEX(resultados!$A$2:$ZZ$299, 14, MATCH($B$3, resultados!$A$1:$ZZ$1, 0))</f>
        <v>#N/A</v>
      </c>
    </row>
    <row r="21" spans="1:3" x14ac:dyDescent="0.25">
      <c r="A21" t="e">
        <f>INDEX(resultados!$A$2:$ZZ$299, 15, MATCH($B$1, resultados!$A$1:$ZZ$1, 0))</f>
        <v>#N/A</v>
      </c>
      <c r="B21" t="e">
        <f>INDEX(resultados!$A$2:$ZZ$299, 15, MATCH($B$2, resultados!$A$1:$ZZ$1, 0))</f>
        <v>#N/A</v>
      </c>
      <c r="C21" t="e">
        <f>INDEX(resultados!$A$2:$ZZ$299, 15, MATCH($B$3, resultados!$A$1:$ZZ$1, 0))</f>
        <v>#N/A</v>
      </c>
    </row>
    <row r="22" spans="1:3" x14ac:dyDescent="0.25">
      <c r="A22" t="e">
        <f>INDEX(resultados!$A$2:$ZZ$299, 16, MATCH($B$1, resultados!$A$1:$ZZ$1, 0))</f>
        <v>#N/A</v>
      </c>
      <c r="B22" t="e">
        <f>INDEX(resultados!$A$2:$ZZ$299, 16, MATCH($B$2, resultados!$A$1:$ZZ$1, 0))</f>
        <v>#N/A</v>
      </c>
      <c r="C22" t="e">
        <f>INDEX(resultados!$A$2:$ZZ$299, 16, MATCH($B$3, resultados!$A$1:$ZZ$1, 0))</f>
        <v>#N/A</v>
      </c>
    </row>
    <row r="23" spans="1:3" x14ac:dyDescent="0.25">
      <c r="A23" t="e">
        <f>INDEX(resultados!$A$2:$ZZ$299, 17, MATCH($B$1, resultados!$A$1:$ZZ$1, 0))</f>
        <v>#N/A</v>
      </c>
      <c r="B23" t="e">
        <f>INDEX(resultados!$A$2:$ZZ$299, 17, MATCH($B$2, resultados!$A$1:$ZZ$1, 0))</f>
        <v>#N/A</v>
      </c>
      <c r="C23" t="e">
        <f>INDEX(resultados!$A$2:$ZZ$299, 17, MATCH($B$3, resultados!$A$1:$ZZ$1, 0))</f>
        <v>#N/A</v>
      </c>
    </row>
    <row r="24" spans="1:3" x14ac:dyDescent="0.25">
      <c r="A24" t="e">
        <f>INDEX(resultados!$A$2:$ZZ$299, 18, MATCH($B$1, resultados!$A$1:$ZZ$1, 0))</f>
        <v>#N/A</v>
      </c>
      <c r="B24" t="e">
        <f>INDEX(resultados!$A$2:$ZZ$299, 18, MATCH($B$2, resultados!$A$1:$ZZ$1, 0))</f>
        <v>#N/A</v>
      </c>
      <c r="C24" t="e">
        <f>INDEX(resultados!$A$2:$ZZ$299, 18, MATCH($B$3, resultados!$A$1:$ZZ$1, 0))</f>
        <v>#N/A</v>
      </c>
    </row>
    <row r="25" spans="1:3" x14ac:dyDescent="0.25">
      <c r="A25" t="e">
        <f>INDEX(resultados!$A$2:$ZZ$299, 19, MATCH($B$1, resultados!$A$1:$ZZ$1, 0))</f>
        <v>#N/A</v>
      </c>
      <c r="B25" t="e">
        <f>INDEX(resultados!$A$2:$ZZ$299, 19, MATCH($B$2, resultados!$A$1:$ZZ$1, 0))</f>
        <v>#N/A</v>
      </c>
      <c r="C25" t="e">
        <f>INDEX(resultados!$A$2:$ZZ$299, 19, MATCH($B$3, resultados!$A$1:$ZZ$1, 0))</f>
        <v>#N/A</v>
      </c>
    </row>
    <row r="26" spans="1:3" x14ac:dyDescent="0.25">
      <c r="A26" t="e">
        <f>INDEX(resultados!$A$2:$ZZ$299, 20, MATCH($B$1, resultados!$A$1:$ZZ$1, 0))</f>
        <v>#N/A</v>
      </c>
      <c r="B26" t="e">
        <f>INDEX(resultados!$A$2:$ZZ$299, 20, MATCH($B$2, resultados!$A$1:$ZZ$1, 0))</f>
        <v>#N/A</v>
      </c>
      <c r="C26" t="e">
        <f>INDEX(resultados!$A$2:$ZZ$299, 20, MATCH($B$3, resultados!$A$1:$ZZ$1, 0))</f>
        <v>#N/A</v>
      </c>
    </row>
    <row r="27" spans="1:3" x14ac:dyDescent="0.25">
      <c r="A27" t="e">
        <f>INDEX(resultados!$A$2:$ZZ$299, 21, MATCH($B$1, resultados!$A$1:$ZZ$1, 0))</f>
        <v>#N/A</v>
      </c>
      <c r="B27" t="e">
        <f>INDEX(resultados!$A$2:$ZZ$299, 21, MATCH($B$2, resultados!$A$1:$ZZ$1, 0))</f>
        <v>#N/A</v>
      </c>
      <c r="C27" t="e">
        <f>INDEX(resultados!$A$2:$ZZ$299, 21, MATCH($B$3, resultados!$A$1:$ZZ$1, 0))</f>
        <v>#N/A</v>
      </c>
    </row>
    <row r="28" spans="1:3" x14ac:dyDescent="0.25">
      <c r="A28" t="e">
        <f>INDEX(resultados!$A$2:$ZZ$299, 22, MATCH($B$1, resultados!$A$1:$ZZ$1, 0))</f>
        <v>#N/A</v>
      </c>
      <c r="B28" t="e">
        <f>INDEX(resultados!$A$2:$ZZ$299, 22, MATCH($B$2, resultados!$A$1:$ZZ$1, 0))</f>
        <v>#N/A</v>
      </c>
      <c r="C28" t="e">
        <f>INDEX(resultados!$A$2:$ZZ$299, 22, MATCH($B$3, resultados!$A$1:$ZZ$1, 0))</f>
        <v>#N/A</v>
      </c>
    </row>
    <row r="29" spans="1:3" x14ac:dyDescent="0.25">
      <c r="A29" t="e">
        <f>INDEX(resultados!$A$2:$ZZ$299, 23, MATCH($B$1, resultados!$A$1:$ZZ$1, 0))</f>
        <v>#N/A</v>
      </c>
      <c r="B29" t="e">
        <f>INDEX(resultados!$A$2:$ZZ$299, 23, MATCH($B$2, resultados!$A$1:$ZZ$1, 0))</f>
        <v>#N/A</v>
      </c>
      <c r="C29" t="e">
        <f>INDEX(resultados!$A$2:$ZZ$299, 23, MATCH($B$3, resultados!$A$1:$ZZ$1, 0))</f>
        <v>#N/A</v>
      </c>
    </row>
    <row r="30" spans="1:3" x14ac:dyDescent="0.25">
      <c r="A30" t="e">
        <f>INDEX(resultados!$A$2:$ZZ$299, 24, MATCH($B$1, resultados!$A$1:$ZZ$1, 0))</f>
        <v>#N/A</v>
      </c>
      <c r="B30" t="e">
        <f>INDEX(resultados!$A$2:$ZZ$299, 24, MATCH($B$2, resultados!$A$1:$ZZ$1, 0))</f>
        <v>#N/A</v>
      </c>
      <c r="C30" t="e">
        <f>INDEX(resultados!$A$2:$ZZ$299, 24, MATCH($B$3, resultados!$A$1:$ZZ$1, 0))</f>
        <v>#N/A</v>
      </c>
    </row>
    <row r="31" spans="1:3" x14ac:dyDescent="0.25">
      <c r="A31" t="e">
        <f>INDEX(resultados!$A$2:$ZZ$299, 25, MATCH($B$1, resultados!$A$1:$ZZ$1, 0))</f>
        <v>#N/A</v>
      </c>
      <c r="B31" t="e">
        <f>INDEX(resultados!$A$2:$ZZ$299, 25, MATCH($B$2, resultados!$A$1:$ZZ$1, 0))</f>
        <v>#N/A</v>
      </c>
      <c r="C31" t="e">
        <f>INDEX(resultados!$A$2:$ZZ$299, 25, MATCH($B$3, resultados!$A$1:$ZZ$1, 0))</f>
        <v>#N/A</v>
      </c>
    </row>
    <row r="32" spans="1:3" x14ac:dyDescent="0.25">
      <c r="A32" t="e">
        <f>INDEX(resultados!$A$2:$ZZ$299, 26, MATCH($B$1, resultados!$A$1:$ZZ$1, 0))</f>
        <v>#N/A</v>
      </c>
      <c r="B32" t="e">
        <f>INDEX(resultados!$A$2:$ZZ$299, 26, MATCH($B$2, resultados!$A$1:$ZZ$1, 0))</f>
        <v>#N/A</v>
      </c>
      <c r="C32" t="e">
        <f>INDEX(resultados!$A$2:$ZZ$299, 26, MATCH($B$3, resultados!$A$1:$ZZ$1, 0))</f>
        <v>#N/A</v>
      </c>
    </row>
    <row r="33" spans="1:3" x14ac:dyDescent="0.25">
      <c r="A33" t="e">
        <f>INDEX(resultados!$A$2:$ZZ$299, 27, MATCH($B$1, resultados!$A$1:$ZZ$1, 0))</f>
        <v>#N/A</v>
      </c>
      <c r="B33" t="e">
        <f>INDEX(resultados!$A$2:$ZZ$299, 27, MATCH($B$2, resultados!$A$1:$ZZ$1, 0))</f>
        <v>#N/A</v>
      </c>
      <c r="C33" t="e">
        <f>INDEX(resultados!$A$2:$ZZ$299, 27, MATCH($B$3, resultados!$A$1:$ZZ$1, 0))</f>
        <v>#N/A</v>
      </c>
    </row>
    <row r="34" spans="1:3" x14ac:dyDescent="0.25">
      <c r="A34" t="e">
        <f>INDEX(resultados!$A$2:$ZZ$299, 28, MATCH($B$1, resultados!$A$1:$ZZ$1, 0))</f>
        <v>#N/A</v>
      </c>
      <c r="B34" t="e">
        <f>INDEX(resultados!$A$2:$ZZ$299, 28, MATCH($B$2, resultados!$A$1:$ZZ$1, 0))</f>
        <v>#N/A</v>
      </c>
      <c r="C34" t="e">
        <f>INDEX(resultados!$A$2:$ZZ$299, 28, MATCH($B$3, resultados!$A$1:$ZZ$1, 0))</f>
        <v>#N/A</v>
      </c>
    </row>
    <row r="35" spans="1:3" x14ac:dyDescent="0.25">
      <c r="A35" t="e">
        <f>INDEX(resultados!$A$2:$ZZ$299, 29, MATCH($B$1, resultados!$A$1:$ZZ$1, 0))</f>
        <v>#N/A</v>
      </c>
      <c r="B35" t="e">
        <f>INDEX(resultados!$A$2:$ZZ$299, 29, MATCH($B$2, resultados!$A$1:$ZZ$1, 0))</f>
        <v>#N/A</v>
      </c>
      <c r="C35" t="e">
        <f>INDEX(resultados!$A$2:$ZZ$299, 29, MATCH($B$3, resultados!$A$1:$ZZ$1, 0))</f>
        <v>#N/A</v>
      </c>
    </row>
    <row r="36" spans="1:3" x14ac:dyDescent="0.25">
      <c r="A36" t="e">
        <f>INDEX(resultados!$A$2:$ZZ$299, 30, MATCH($B$1, resultados!$A$1:$ZZ$1, 0))</f>
        <v>#N/A</v>
      </c>
      <c r="B36" t="e">
        <f>INDEX(resultados!$A$2:$ZZ$299, 30, MATCH($B$2, resultados!$A$1:$ZZ$1, 0))</f>
        <v>#N/A</v>
      </c>
      <c r="C36" t="e">
        <f>INDEX(resultados!$A$2:$ZZ$299, 30, MATCH($B$3, resultados!$A$1:$ZZ$1, 0))</f>
        <v>#N/A</v>
      </c>
    </row>
    <row r="37" spans="1:3" x14ac:dyDescent="0.25">
      <c r="A37" t="e">
        <f>INDEX(resultados!$A$2:$ZZ$299, 31, MATCH($B$1, resultados!$A$1:$ZZ$1, 0))</f>
        <v>#N/A</v>
      </c>
      <c r="B37" t="e">
        <f>INDEX(resultados!$A$2:$ZZ$299, 31, MATCH($B$2, resultados!$A$1:$ZZ$1, 0))</f>
        <v>#N/A</v>
      </c>
      <c r="C37" t="e">
        <f>INDEX(resultados!$A$2:$ZZ$299, 31, MATCH($B$3, resultados!$A$1:$ZZ$1, 0))</f>
        <v>#N/A</v>
      </c>
    </row>
    <row r="38" spans="1:3" x14ac:dyDescent="0.25">
      <c r="A38" t="e">
        <f>INDEX(resultados!$A$2:$ZZ$299, 32, MATCH($B$1, resultados!$A$1:$ZZ$1, 0))</f>
        <v>#N/A</v>
      </c>
      <c r="B38" t="e">
        <f>INDEX(resultados!$A$2:$ZZ$299, 32, MATCH($B$2, resultados!$A$1:$ZZ$1, 0))</f>
        <v>#N/A</v>
      </c>
      <c r="C38" t="e">
        <f>INDEX(resultados!$A$2:$ZZ$299, 32, MATCH($B$3, resultados!$A$1:$ZZ$1, 0))</f>
        <v>#N/A</v>
      </c>
    </row>
    <row r="39" spans="1:3" x14ac:dyDescent="0.25">
      <c r="A39" t="e">
        <f>INDEX(resultados!$A$2:$ZZ$299, 33, MATCH($B$1, resultados!$A$1:$ZZ$1, 0))</f>
        <v>#N/A</v>
      </c>
      <c r="B39" t="e">
        <f>INDEX(resultados!$A$2:$ZZ$299, 33, MATCH($B$2, resultados!$A$1:$ZZ$1, 0))</f>
        <v>#N/A</v>
      </c>
      <c r="C39" t="e">
        <f>INDEX(resultados!$A$2:$ZZ$299, 33, MATCH($B$3, resultados!$A$1:$ZZ$1, 0))</f>
        <v>#N/A</v>
      </c>
    </row>
    <row r="40" spans="1:3" x14ac:dyDescent="0.25">
      <c r="A40" t="e">
        <f>INDEX(resultados!$A$2:$ZZ$299, 34, MATCH($B$1, resultados!$A$1:$ZZ$1, 0))</f>
        <v>#N/A</v>
      </c>
      <c r="B40" t="e">
        <f>INDEX(resultados!$A$2:$ZZ$299, 34, MATCH($B$2, resultados!$A$1:$ZZ$1, 0))</f>
        <v>#N/A</v>
      </c>
      <c r="C40" t="e">
        <f>INDEX(resultados!$A$2:$ZZ$299, 34, MATCH($B$3, resultados!$A$1:$ZZ$1, 0))</f>
        <v>#N/A</v>
      </c>
    </row>
    <row r="41" spans="1:3" x14ac:dyDescent="0.25">
      <c r="A41" t="e">
        <f>INDEX(resultados!$A$2:$ZZ$299, 35, MATCH($B$1, resultados!$A$1:$ZZ$1, 0))</f>
        <v>#N/A</v>
      </c>
      <c r="B41" t="e">
        <f>INDEX(resultados!$A$2:$ZZ$299, 35, MATCH($B$2, resultados!$A$1:$ZZ$1, 0))</f>
        <v>#N/A</v>
      </c>
      <c r="C41" t="e">
        <f>INDEX(resultados!$A$2:$ZZ$299, 35, MATCH($B$3, resultados!$A$1:$ZZ$1, 0))</f>
        <v>#N/A</v>
      </c>
    </row>
    <row r="42" spans="1:3" x14ac:dyDescent="0.25">
      <c r="A42" t="e">
        <f>INDEX(resultados!$A$2:$ZZ$299, 36, MATCH($B$1, resultados!$A$1:$ZZ$1, 0))</f>
        <v>#N/A</v>
      </c>
      <c r="B42" t="e">
        <f>INDEX(resultados!$A$2:$ZZ$299, 36, MATCH($B$2, resultados!$A$1:$ZZ$1, 0))</f>
        <v>#N/A</v>
      </c>
      <c r="C42" t="e">
        <f>INDEX(resultados!$A$2:$ZZ$299, 36, MATCH($B$3, resultados!$A$1:$ZZ$1, 0))</f>
        <v>#N/A</v>
      </c>
    </row>
    <row r="43" spans="1:3" x14ac:dyDescent="0.25">
      <c r="A43" t="e">
        <f>INDEX(resultados!$A$2:$ZZ$299, 37, MATCH($B$1, resultados!$A$1:$ZZ$1, 0))</f>
        <v>#N/A</v>
      </c>
      <c r="B43" t="e">
        <f>INDEX(resultados!$A$2:$ZZ$299, 37, MATCH($B$2, resultados!$A$1:$ZZ$1, 0))</f>
        <v>#N/A</v>
      </c>
      <c r="C43" t="e">
        <f>INDEX(resultados!$A$2:$ZZ$299, 37, MATCH($B$3, resultados!$A$1:$ZZ$1, 0))</f>
        <v>#N/A</v>
      </c>
    </row>
    <row r="44" spans="1:3" x14ac:dyDescent="0.25">
      <c r="A44" t="e">
        <f>INDEX(resultados!$A$2:$ZZ$299, 38, MATCH($B$1, resultados!$A$1:$ZZ$1, 0))</f>
        <v>#N/A</v>
      </c>
      <c r="B44" t="e">
        <f>INDEX(resultados!$A$2:$ZZ$299, 38, MATCH($B$2, resultados!$A$1:$ZZ$1, 0))</f>
        <v>#N/A</v>
      </c>
      <c r="C44" t="e">
        <f>INDEX(resultados!$A$2:$ZZ$299, 38, MATCH($B$3, resultados!$A$1:$ZZ$1, 0))</f>
        <v>#N/A</v>
      </c>
    </row>
    <row r="45" spans="1:3" x14ac:dyDescent="0.25">
      <c r="A45" t="e">
        <f>INDEX(resultados!$A$2:$ZZ$299, 39, MATCH($B$1, resultados!$A$1:$ZZ$1, 0))</f>
        <v>#N/A</v>
      </c>
      <c r="B45" t="e">
        <f>INDEX(resultados!$A$2:$ZZ$299, 39, MATCH($B$2, resultados!$A$1:$ZZ$1, 0))</f>
        <v>#N/A</v>
      </c>
      <c r="C45" t="e">
        <f>INDEX(resultados!$A$2:$ZZ$299, 39, MATCH($B$3, resultados!$A$1:$ZZ$1, 0))</f>
        <v>#N/A</v>
      </c>
    </row>
    <row r="46" spans="1:3" x14ac:dyDescent="0.25">
      <c r="A46" t="e">
        <f>INDEX(resultados!$A$2:$ZZ$299, 40, MATCH($B$1, resultados!$A$1:$ZZ$1, 0))</f>
        <v>#N/A</v>
      </c>
      <c r="B46" t="e">
        <f>INDEX(resultados!$A$2:$ZZ$299, 40, MATCH($B$2, resultados!$A$1:$ZZ$1, 0))</f>
        <v>#N/A</v>
      </c>
      <c r="C46" t="e">
        <f>INDEX(resultados!$A$2:$ZZ$299, 40, MATCH($B$3, resultados!$A$1:$ZZ$1, 0))</f>
        <v>#N/A</v>
      </c>
    </row>
    <row r="47" spans="1:3" x14ac:dyDescent="0.25">
      <c r="A47" t="e">
        <f>INDEX(resultados!$A$2:$ZZ$299, 41, MATCH($B$1, resultados!$A$1:$ZZ$1, 0))</f>
        <v>#N/A</v>
      </c>
      <c r="B47" t="e">
        <f>INDEX(resultados!$A$2:$ZZ$299, 41, MATCH($B$2, resultados!$A$1:$ZZ$1, 0))</f>
        <v>#N/A</v>
      </c>
      <c r="C47" t="e">
        <f>INDEX(resultados!$A$2:$ZZ$299, 41, MATCH($B$3, resultados!$A$1:$ZZ$1, 0))</f>
        <v>#N/A</v>
      </c>
    </row>
    <row r="48" spans="1:3" x14ac:dyDescent="0.25">
      <c r="A48" t="e">
        <f>INDEX(resultados!$A$2:$ZZ$299, 42, MATCH($B$1, resultados!$A$1:$ZZ$1, 0))</f>
        <v>#N/A</v>
      </c>
      <c r="B48" t="e">
        <f>INDEX(resultados!$A$2:$ZZ$299, 42, MATCH($B$2, resultados!$A$1:$ZZ$1, 0))</f>
        <v>#N/A</v>
      </c>
      <c r="C48" t="e">
        <f>INDEX(resultados!$A$2:$ZZ$299, 42, MATCH($B$3, resultados!$A$1:$ZZ$1, 0))</f>
        <v>#N/A</v>
      </c>
    </row>
    <row r="49" spans="1:3" x14ac:dyDescent="0.25">
      <c r="A49" t="e">
        <f>INDEX(resultados!$A$2:$ZZ$299, 43, MATCH($B$1, resultados!$A$1:$ZZ$1, 0))</f>
        <v>#N/A</v>
      </c>
      <c r="B49" t="e">
        <f>INDEX(resultados!$A$2:$ZZ$299, 43, MATCH($B$2, resultados!$A$1:$ZZ$1, 0))</f>
        <v>#N/A</v>
      </c>
      <c r="C49" t="e">
        <f>INDEX(resultados!$A$2:$ZZ$299, 43, MATCH($B$3, resultados!$A$1:$ZZ$1, 0))</f>
        <v>#N/A</v>
      </c>
    </row>
    <row r="50" spans="1:3" x14ac:dyDescent="0.25">
      <c r="A50" t="e">
        <f>INDEX(resultados!$A$2:$ZZ$299, 44, MATCH($B$1, resultados!$A$1:$ZZ$1, 0))</f>
        <v>#N/A</v>
      </c>
      <c r="B50" t="e">
        <f>INDEX(resultados!$A$2:$ZZ$299, 44, MATCH($B$2, resultados!$A$1:$ZZ$1, 0))</f>
        <v>#N/A</v>
      </c>
      <c r="C50" t="e">
        <f>INDEX(resultados!$A$2:$ZZ$299, 44, MATCH($B$3, resultados!$A$1:$ZZ$1, 0))</f>
        <v>#N/A</v>
      </c>
    </row>
    <row r="51" spans="1:3" x14ac:dyDescent="0.25">
      <c r="A51" t="e">
        <f>INDEX(resultados!$A$2:$ZZ$299, 45, MATCH($B$1, resultados!$A$1:$ZZ$1, 0))</f>
        <v>#N/A</v>
      </c>
      <c r="B51" t="e">
        <f>INDEX(resultados!$A$2:$ZZ$299, 45, MATCH($B$2, resultados!$A$1:$ZZ$1, 0))</f>
        <v>#N/A</v>
      </c>
      <c r="C51" t="e">
        <f>INDEX(resultados!$A$2:$ZZ$299, 45, MATCH($B$3, resultados!$A$1:$ZZ$1, 0))</f>
        <v>#N/A</v>
      </c>
    </row>
    <row r="52" spans="1:3" x14ac:dyDescent="0.25">
      <c r="A52" t="e">
        <f>INDEX(resultados!$A$2:$ZZ$299, 46, MATCH($B$1, resultados!$A$1:$ZZ$1, 0))</f>
        <v>#N/A</v>
      </c>
      <c r="B52" t="e">
        <f>INDEX(resultados!$A$2:$ZZ$299, 46, MATCH($B$2, resultados!$A$1:$ZZ$1, 0))</f>
        <v>#N/A</v>
      </c>
      <c r="C52" t="e">
        <f>INDEX(resultados!$A$2:$ZZ$299, 46, MATCH($B$3, resultados!$A$1:$ZZ$1, 0))</f>
        <v>#N/A</v>
      </c>
    </row>
    <row r="53" spans="1:3" x14ac:dyDescent="0.25">
      <c r="A53" t="e">
        <f>INDEX(resultados!$A$2:$ZZ$299, 47, MATCH($B$1, resultados!$A$1:$ZZ$1, 0))</f>
        <v>#N/A</v>
      </c>
      <c r="B53" t="e">
        <f>INDEX(resultados!$A$2:$ZZ$299, 47, MATCH($B$2, resultados!$A$1:$ZZ$1, 0))</f>
        <v>#N/A</v>
      </c>
      <c r="C53" t="e">
        <f>INDEX(resultados!$A$2:$ZZ$299, 47, MATCH($B$3, resultados!$A$1:$ZZ$1, 0))</f>
        <v>#N/A</v>
      </c>
    </row>
    <row r="54" spans="1:3" x14ac:dyDescent="0.25">
      <c r="A54" t="e">
        <f>INDEX(resultados!$A$2:$ZZ$299, 48, MATCH($B$1, resultados!$A$1:$ZZ$1, 0))</f>
        <v>#N/A</v>
      </c>
      <c r="B54" t="e">
        <f>INDEX(resultados!$A$2:$ZZ$299, 48, MATCH($B$2, resultados!$A$1:$ZZ$1, 0))</f>
        <v>#N/A</v>
      </c>
      <c r="C54" t="e">
        <f>INDEX(resultados!$A$2:$ZZ$299, 48, MATCH($B$3, resultados!$A$1:$ZZ$1, 0))</f>
        <v>#N/A</v>
      </c>
    </row>
    <row r="55" spans="1:3" x14ac:dyDescent="0.25">
      <c r="A55" t="e">
        <f>INDEX(resultados!$A$2:$ZZ$299, 49, MATCH($B$1, resultados!$A$1:$ZZ$1, 0))</f>
        <v>#N/A</v>
      </c>
      <c r="B55" t="e">
        <f>INDEX(resultados!$A$2:$ZZ$299, 49, MATCH($B$2, resultados!$A$1:$ZZ$1, 0))</f>
        <v>#N/A</v>
      </c>
      <c r="C55" t="e">
        <f>INDEX(resultados!$A$2:$ZZ$299, 49, MATCH($B$3, resultados!$A$1:$ZZ$1, 0))</f>
        <v>#N/A</v>
      </c>
    </row>
    <row r="56" spans="1:3" x14ac:dyDescent="0.25">
      <c r="A56" t="e">
        <f>INDEX(resultados!$A$2:$ZZ$299, 50, MATCH($B$1, resultados!$A$1:$ZZ$1, 0))</f>
        <v>#N/A</v>
      </c>
      <c r="B56" t="e">
        <f>INDEX(resultados!$A$2:$ZZ$299, 50, MATCH($B$2, resultados!$A$1:$ZZ$1, 0))</f>
        <v>#N/A</v>
      </c>
      <c r="C56" t="e">
        <f>INDEX(resultados!$A$2:$ZZ$299, 50, MATCH($B$3, resultados!$A$1:$ZZ$1, 0))</f>
        <v>#N/A</v>
      </c>
    </row>
    <row r="57" spans="1:3" x14ac:dyDescent="0.25">
      <c r="A57" t="e">
        <f>INDEX(resultados!$A$2:$ZZ$299, 51, MATCH($B$1, resultados!$A$1:$ZZ$1, 0))</f>
        <v>#N/A</v>
      </c>
      <c r="B57" t="e">
        <f>INDEX(resultados!$A$2:$ZZ$299, 51, MATCH($B$2, resultados!$A$1:$ZZ$1, 0))</f>
        <v>#N/A</v>
      </c>
      <c r="C57" t="e">
        <f>INDEX(resultados!$A$2:$ZZ$299, 51, MATCH($B$3, resultados!$A$1:$ZZ$1, 0))</f>
        <v>#N/A</v>
      </c>
    </row>
    <row r="58" spans="1:3" x14ac:dyDescent="0.25">
      <c r="A58" t="e">
        <f>INDEX(resultados!$A$2:$ZZ$299, 52, MATCH($B$1, resultados!$A$1:$ZZ$1, 0))</f>
        <v>#N/A</v>
      </c>
      <c r="B58" t="e">
        <f>INDEX(resultados!$A$2:$ZZ$299, 52, MATCH($B$2, resultados!$A$1:$ZZ$1, 0))</f>
        <v>#N/A</v>
      </c>
      <c r="C58" t="e">
        <f>INDEX(resultados!$A$2:$ZZ$299, 52, MATCH($B$3, resultados!$A$1:$ZZ$1, 0))</f>
        <v>#N/A</v>
      </c>
    </row>
    <row r="59" spans="1:3" x14ac:dyDescent="0.25">
      <c r="A59" t="e">
        <f>INDEX(resultados!$A$2:$ZZ$299, 53, MATCH($B$1, resultados!$A$1:$ZZ$1, 0))</f>
        <v>#N/A</v>
      </c>
      <c r="B59" t="e">
        <f>INDEX(resultados!$A$2:$ZZ$299, 53, MATCH($B$2, resultados!$A$1:$ZZ$1, 0))</f>
        <v>#N/A</v>
      </c>
      <c r="C59" t="e">
        <f>INDEX(resultados!$A$2:$ZZ$299, 53, MATCH($B$3, resultados!$A$1:$ZZ$1, 0))</f>
        <v>#N/A</v>
      </c>
    </row>
    <row r="60" spans="1:3" x14ac:dyDescent="0.25">
      <c r="A60" t="e">
        <f>INDEX(resultados!$A$2:$ZZ$299, 54, MATCH($B$1, resultados!$A$1:$ZZ$1, 0))</f>
        <v>#N/A</v>
      </c>
      <c r="B60" t="e">
        <f>INDEX(resultados!$A$2:$ZZ$299, 54, MATCH($B$2, resultados!$A$1:$ZZ$1, 0))</f>
        <v>#N/A</v>
      </c>
      <c r="C60" t="e">
        <f>INDEX(resultados!$A$2:$ZZ$299, 54, MATCH($B$3, resultados!$A$1:$ZZ$1, 0))</f>
        <v>#N/A</v>
      </c>
    </row>
    <row r="61" spans="1:3" x14ac:dyDescent="0.25">
      <c r="A61" t="e">
        <f>INDEX(resultados!$A$2:$ZZ$299, 55, MATCH($B$1, resultados!$A$1:$ZZ$1, 0))</f>
        <v>#N/A</v>
      </c>
      <c r="B61" t="e">
        <f>INDEX(resultados!$A$2:$ZZ$299, 55, MATCH($B$2, resultados!$A$1:$ZZ$1, 0))</f>
        <v>#N/A</v>
      </c>
      <c r="C61" t="e">
        <f>INDEX(resultados!$A$2:$ZZ$299, 55, MATCH($B$3, resultados!$A$1:$ZZ$1, 0))</f>
        <v>#N/A</v>
      </c>
    </row>
    <row r="62" spans="1:3" x14ac:dyDescent="0.25">
      <c r="A62" t="e">
        <f>INDEX(resultados!$A$2:$ZZ$299, 56, MATCH($B$1, resultados!$A$1:$ZZ$1, 0))</f>
        <v>#N/A</v>
      </c>
      <c r="B62" t="e">
        <f>INDEX(resultados!$A$2:$ZZ$299, 56, MATCH($B$2, resultados!$A$1:$ZZ$1, 0))</f>
        <v>#N/A</v>
      </c>
      <c r="C62" t="e">
        <f>INDEX(resultados!$A$2:$ZZ$299, 56, MATCH($B$3, resultados!$A$1:$ZZ$1, 0))</f>
        <v>#N/A</v>
      </c>
    </row>
    <row r="63" spans="1:3" x14ac:dyDescent="0.25">
      <c r="A63" t="e">
        <f>INDEX(resultados!$A$2:$ZZ$299, 57, MATCH($B$1, resultados!$A$1:$ZZ$1, 0))</f>
        <v>#N/A</v>
      </c>
      <c r="B63" t="e">
        <f>INDEX(resultados!$A$2:$ZZ$299, 57, MATCH($B$2, resultados!$A$1:$ZZ$1, 0))</f>
        <v>#N/A</v>
      </c>
      <c r="C63" t="e">
        <f>INDEX(resultados!$A$2:$ZZ$299, 57, MATCH($B$3, resultados!$A$1:$ZZ$1, 0))</f>
        <v>#N/A</v>
      </c>
    </row>
    <row r="64" spans="1:3" x14ac:dyDescent="0.25">
      <c r="A64" t="e">
        <f>INDEX(resultados!$A$2:$ZZ$299, 58, MATCH($B$1, resultados!$A$1:$ZZ$1, 0))</f>
        <v>#N/A</v>
      </c>
      <c r="B64" t="e">
        <f>INDEX(resultados!$A$2:$ZZ$299, 58, MATCH($B$2, resultados!$A$1:$ZZ$1, 0))</f>
        <v>#N/A</v>
      </c>
      <c r="C64" t="e">
        <f>INDEX(resultados!$A$2:$ZZ$299, 58, MATCH($B$3, resultados!$A$1:$ZZ$1, 0))</f>
        <v>#N/A</v>
      </c>
    </row>
    <row r="65" spans="1:3" x14ac:dyDescent="0.25">
      <c r="A65" t="e">
        <f>INDEX(resultados!$A$2:$ZZ$299, 59, MATCH($B$1, resultados!$A$1:$ZZ$1, 0))</f>
        <v>#N/A</v>
      </c>
      <c r="B65" t="e">
        <f>INDEX(resultados!$A$2:$ZZ$299, 59, MATCH($B$2, resultados!$A$1:$ZZ$1, 0))</f>
        <v>#N/A</v>
      </c>
      <c r="C65" t="e">
        <f>INDEX(resultados!$A$2:$ZZ$299, 59, MATCH($B$3, resultados!$A$1:$ZZ$1, 0))</f>
        <v>#N/A</v>
      </c>
    </row>
    <row r="66" spans="1:3" x14ac:dyDescent="0.25">
      <c r="A66" t="e">
        <f>INDEX(resultados!$A$2:$ZZ$299, 60, MATCH($B$1, resultados!$A$1:$ZZ$1, 0))</f>
        <v>#N/A</v>
      </c>
      <c r="B66" t="e">
        <f>INDEX(resultados!$A$2:$ZZ$299, 60, MATCH($B$2, resultados!$A$1:$ZZ$1, 0))</f>
        <v>#N/A</v>
      </c>
      <c r="C66" t="e">
        <f>INDEX(resultados!$A$2:$ZZ$299, 60, MATCH($B$3, resultados!$A$1:$ZZ$1, 0))</f>
        <v>#N/A</v>
      </c>
    </row>
    <row r="67" spans="1:3" x14ac:dyDescent="0.25">
      <c r="A67" t="e">
        <f>INDEX(resultados!$A$2:$ZZ$299, 61, MATCH($B$1, resultados!$A$1:$ZZ$1, 0))</f>
        <v>#N/A</v>
      </c>
      <c r="B67" t="e">
        <f>INDEX(resultados!$A$2:$ZZ$299, 61, MATCH($B$2, resultados!$A$1:$ZZ$1, 0))</f>
        <v>#N/A</v>
      </c>
      <c r="C67" t="e">
        <f>INDEX(resultados!$A$2:$ZZ$299, 61, MATCH($B$3, resultados!$A$1:$ZZ$1, 0))</f>
        <v>#N/A</v>
      </c>
    </row>
    <row r="68" spans="1:3" x14ac:dyDescent="0.25">
      <c r="A68" t="e">
        <f>INDEX(resultados!$A$2:$ZZ$299, 62, MATCH($B$1, resultados!$A$1:$ZZ$1, 0))</f>
        <v>#N/A</v>
      </c>
      <c r="B68" t="e">
        <f>INDEX(resultados!$A$2:$ZZ$299, 62, MATCH($B$2, resultados!$A$1:$ZZ$1, 0))</f>
        <v>#N/A</v>
      </c>
      <c r="C68" t="e">
        <f>INDEX(resultados!$A$2:$ZZ$299, 62, MATCH($B$3, resultados!$A$1:$ZZ$1, 0))</f>
        <v>#N/A</v>
      </c>
    </row>
    <row r="69" spans="1:3" x14ac:dyDescent="0.25">
      <c r="A69" t="e">
        <f>INDEX(resultados!$A$2:$ZZ$299, 63, MATCH($B$1, resultados!$A$1:$ZZ$1, 0))</f>
        <v>#N/A</v>
      </c>
      <c r="B69" t="e">
        <f>INDEX(resultados!$A$2:$ZZ$299, 63, MATCH($B$2, resultados!$A$1:$ZZ$1, 0))</f>
        <v>#N/A</v>
      </c>
      <c r="C69" t="e">
        <f>INDEX(resultados!$A$2:$ZZ$299, 63, MATCH($B$3, resultados!$A$1:$ZZ$1, 0))</f>
        <v>#N/A</v>
      </c>
    </row>
    <row r="70" spans="1:3" x14ac:dyDescent="0.25">
      <c r="A70" t="e">
        <f>INDEX(resultados!$A$2:$ZZ$299, 64, MATCH($B$1, resultados!$A$1:$ZZ$1, 0))</f>
        <v>#N/A</v>
      </c>
      <c r="B70" t="e">
        <f>INDEX(resultados!$A$2:$ZZ$299, 64, MATCH($B$2, resultados!$A$1:$ZZ$1, 0))</f>
        <v>#N/A</v>
      </c>
      <c r="C70" t="e">
        <f>INDEX(resultados!$A$2:$ZZ$299, 64, MATCH($B$3, resultados!$A$1:$ZZ$1, 0))</f>
        <v>#N/A</v>
      </c>
    </row>
    <row r="71" spans="1:3" x14ac:dyDescent="0.25">
      <c r="A71" t="e">
        <f>INDEX(resultados!$A$2:$ZZ$299, 65, MATCH($B$1, resultados!$A$1:$ZZ$1, 0))</f>
        <v>#N/A</v>
      </c>
      <c r="B71" t="e">
        <f>INDEX(resultados!$A$2:$ZZ$299, 65, MATCH($B$2, resultados!$A$1:$ZZ$1, 0))</f>
        <v>#N/A</v>
      </c>
      <c r="C71" t="e">
        <f>INDEX(resultados!$A$2:$ZZ$299, 65, MATCH($B$3, resultados!$A$1:$ZZ$1, 0))</f>
        <v>#N/A</v>
      </c>
    </row>
    <row r="72" spans="1:3" x14ac:dyDescent="0.25">
      <c r="A72" t="e">
        <f>INDEX(resultados!$A$2:$ZZ$299, 66, MATCH($B$1, resultados!$A$1:$ZZ$1, 0))</f>
        <v>#N/A</v>
      </c>
      <c r="B72" t="e">
        <f>INDEX(resultados!$A$2:$ZZ$299, 66, MATCH($B$2, resultados!$A$1:$ZZ$1, 0))</f>
        <v>#N/A</v>
      </c>
      <c r="C72" t="e">
        <f>INDEX(resultados!$A$2:$ZZ$299, 66, MATCH($B$3, resultados!$A$1:$ZZ$1, 0))</f>
        <v>#N/A</v>
      </c>
    </row>
    <row r="73" spans="1:3" x14ac:dyDescent="0.25">
      <c r="A73" t="e">
        <f>INDEX(resultados!$A$2:$ZZ$299, 67, MATCH($B$1, resultados!$A$1:$ZZ$1, 0))</f>
        <v>#N/A</v>
      </c>
      <c r="B73" t="e">
        <f>INDEX(resultados!$A$2:$ZZ$299, 67, MATCH($B$2, resultados!$A$1:$ZZ$1, 0))</f>
        <v>#N/A</v>
      </c>
      <c r="C73" t="e">
        <f>INDEX(resultados!$A$2:$ZZ$299, 67, MATCH($B$3, resultados!$A$1:$ZZ$1, 0))</f>
        <v>#N/A</v>
      </c>
    </row>
    <row r="74" spans="1:3" x14ac:dyDescent="0.25">
      <c r="A74" t="e">
        <f>INDEX(resultados!$A$2:$ZZ$299, 68, MATCH($B$1, resultados!$A$1:$ZZ$1, 0))</f>
        <v>#N/A</v>
      </c>
      <c r="B74" t="e">
        <f>INDEX(resultados!$A$2:$ZZ$299, 68, MATCH($B$2, resultados!$A$1:$ZZ$1, 0))</f>
        <v>#N/A</v>
      </c>
      <c r="C74" t="e">
        <f>INDEX(resultados!$A$2:$ZZ$299, 68, MATCH($B$3, resultados!$A$1:$ZZ$1, 0))</f>
        <v>#N/A</v>
      </c>
    </row>
    <row r="75" spans="1:3" x14ac:dyDescent="0.25">
      <c r="A75" t="e">
        <f>INDEX(resultados!$A$2:$ZZ$299, 69, MATCH($B$1, resultados!$A$1:$ZZ$1, 0))</f>
        <v>#N/A</v>
      </c>
      <c r="B75" t="e">
        <f>INDEX(resultados!$A$2:$ZZ$299, 69, MATCH($B$2, resultados!$A$1:$ZZ$1, 0))</f>
        <v>#N/A</v>
      </c>
      <c r="C75" t="e">
        <f>INDEX(resultados!$A$2:$ZZ$299, 69, MATCH($B$3, resultados!$A$1:$ZZ$1, 0))</f>
        <v>#N/A</v>
      </c>
    </row>
    <row r="76" spans="1:3" x14ac:dyDescent="0.25">
      <c r="A76" t="e">
        <f>INDEX(resultados!$A$2:$ZZ$299, 70, MATCH($B$1, resultados!$A$1:$ZZ$1, 0))</f>
        <v>#N/A</v>
      </c>
      <c r="B76" t="e">
        <f>INDEX(resultados!$A$2:$ZZ$299, 70, MATCH($B$2, resultados!$A$1:$ZZ$1, 0))</f>
        <v>#N/A</v>
      </c>
      <c r="C76" t="e">
        <f>INDEX(resultados!$A$2:$ZZ$299, 70, MATCH($B$3, resultados!$A$1:$ZZ$1, 0))</f>
        <v>#N/A</v>
      </c>
    </row>
    <row r="77" spans="1:3" x14ac:dyDescent="0.25">
      <c r="A77" t="e">
        <f>INDEX(resultados!$A$2:$ZZ$299, 71, MATCH($B$1, resultados!$A$1:$ZZ$1, 0))</f>
        <v>#N/A</v>
      </c>
      <c r="B77" t="e">
        <f>INDEX(resultados!$A$2:$ZZ$299, 71, MATCH($B$2, resultados!$A$1:$ZZ$1, 0))</f>
        <v>#N/A</v>
      </c>
      <c r="C77" t="e">
        <f>INDEX(resultados!$A$2:$ZZ$299, 71, MATCH($B$3, resultados!$A$1:$ZZ$1, 0))</f>
        <v>#N/A</v>
      </c>
    </row>
    <row r="78" spans="1:3" x14ac:dyDescent="0.25">
      <c r="A78" t="e">
        <f>INDEX(resultados!$A$2:$ZZ$299, 72, MATCH($B$1, resultados!$A$1:$ZZ$1, 0))</f>
        <v>#N/A</v>
      </c>
      <c r="B78" t="e">
        <f>INDEX(resultados!$A$2:$ZZ$299, 72, MATCH($B$2, resultados!$A$1:$ZZ$1, 0))</f>
        <v>#N/A</v>
      </c>
      <c r="C78" t="e">
        <f>INDEX(resultados!$A$2:$ZZ$299, 72, MATCH($B$3, resultados!$A$1:$ZZ$1, 0))</f>
        <v>#N/A</v>
      </c>
    </row>
    <row r="79" spans="1:3" x14ac:dyDescent="0.25">
      <c r="A79" t="e">
        <f>INDEX(resultados!$A$2:$ZZ$299, 73, MATCH($B$1, resultados!$A$1:$ZZ$1, 0))</f>
        <v>#N/A</v>
      </c>
      <c r="B79" t="e">
        <f>INDEX(resultados!$A$2:$ZZ$299, 73, MATCH($B$2, resultados!$A$1:$ZZ$1, 0))</f>
        <v>#N/A</v>
      </c>
      <c r="C79" t="e">
        <f>INDEX(resultados!$A$2:$ZZ$299, 73, MATCH($B$3, resultados!$A$1:$ZZ$1, 0))</f>
        <v>#N/A</v>
      </c>
    </row>
    <row r="80" spans="1:3" x14ac:dyDescent="0.25">
      <c r="A80" t="e">
        <f>INDEX(resultados!$A$2:$ZZ$299, 74, MATCH($B$1, resultados!$A$1:$ZZ$1, 0))</f>
        <v>#N/A</v>
      </c>
      <c r="B80" t="e">
        <f>INDEX(resultados!$A$2:$ZZ$299, 74, MATCH($B$2, resultados!$A$1:$ZZ$1, 0))</f>
        <v>#N/A</v>
      </c>
      <c r="C80" t="e">
        <f>INDEX(resultados!$A$2:$ZZ$299, 74, MATCH($B$3, resultados!$A$1:$ZZ$1, 0))</f>
        <v>#N/A</v>
      </c>
    </row>
    <row r="81" spans="1:3" x14ac:dyDescent="0.25">
      <c r="A81" t="e">
        <f>INDEX(resultados!$A$2:$ZZ$299, 75, MATCH($B$1, resultados!$A$1:$ZZ$1, 0))</f>
        <v>#N/A</v>
      </c>
      <c r="B81" t="e">
        <f>INDEX(resultados!$A$2:$ZZ$299, 75, MATCH($B$2, resultados!$A$1:$ZZ$1, 0))</f>
        <v>#N/A</v>
      </c>
      <c r="C81" t="e">
        <f>INDEX(resultados!$A$2:$ZZ$299, 75, MATCH($B$3, resultados!$A$1:$ZZ$1, 0))</f>
        <v>#N/A</v>
      </c>
    </row>
    <row r="82" spans="1:3" x14ac:dyDescent="0.25">
      <c r="A82" t="e">
        <f>INDEX(resultados!$A$2:$ZZ$299, 76, MATCH($B$1, resultados!$A$1:$ZZ$1, 0))</f>
        <v>#N/A</v>
      </c>
      <c r="B82" t="e">
        <f>INDEX(resultados!$A$2:$ZZ$299, 76, MATCH($B$2, resultados!$A$1:$ZZ$1, 0))</f>
        <v>#N/A</v>
      </c>
      <c r="C82" t="e">
        <f>INDEX(resultados!$A$2:$ZZ$299, 76, MATCH($B$3, resultados!$A$1:$ZZ$1, 0))</f>
        <v>#N/A</v>
      </c>
    </row>
    <row r="83" spans="1:3" x14ac:dyDescent="0.25">
      <c r="A83" t="e">
        <f>INDEX(resultados!$A$2:$ZZ$299, 77, MATCH($B$1, resultados!$A$1:$ZZ$1, 0))</f>
        <v>#N/A</v>
      </c>
      <c r="B83" t="e">
        <f>INDEX(resultados!$A$2:$ZZ$299, 77, MATCH($B$2, resultados!$A$1:$ZZ$1, 0))</f>
        <v>#N/A</v>
      </c>
      <c r="C83" t="e">
        <f>INDEX(resultados!$A$2:$ZZ$299, 77, MATCH($B$3, resultados!$A$1:$ZZ$1, 0))</f>
        <v>#N/A</v>
      </c>
    </row>
    <row r="84" spans="1:3" x14ac:dyDescent="0.25">
      <c r="A84" t="e">
        <f>INDEX(resultados!$A$2:$ZZ$299, 78, MATCH($B$1, resultados!$A$1:$ZZ$1, 0))</f>
        <v>#N/A</v>
      </c>
      <c r="B84" t="e">
        <f>INDEX(resultados!$A$2:$ZZ$299, 78, MATCH($B$2, resultados!$A$1:$ZZ$1, 0))</f>
        <v>#N/A</v>
      </c>
      <c r="C84" t="e">
        <f>INDEX(resultados!$A$2:$ZZ$299, 78, MATCH($B$3, resultados!$A$1:$ZZ$1, 0))</f>
        <v>#N/A</v>
      </c>
    </row>
    <row r="85" spans="1:3" x14ac:dyDescent="0.25">
      <c r="A85" t="e">
        <f>INDEX(resultados!$A$2:$ZZ$299, 79, MATCH($B$1, resultados!$A$1:$ZZ$1, 0))</f>
        <v>#N/A</v>
      </c>
      <c r="B85" t="e">
        <f>INDEX(resultados!$A$2:$ZZ$299, 79, MATCH($B$2, resultados!$A$1:$ZZ$1, 0))</f>
        <v>#N/A</v>
      </c>
      <c r="C85" t="e">
        <f>INDEX(resultados!$A$2:$ZZ$299, 79, MATCH($B$3, resultados!$A$1:$ZZ$1, 0))</f>
        <v>#N/A</v>
      </c>
    </row>
    <row r="86" spans="1:3" x14ac:dyDescent="0.25">
      <c r="A86" t="e">
        <f>INDEX(resultados!$A$2:$ZZ$299, 80, MATCH($B$1, resultados!$A$1:$ZZ$1, 0))</f>
        <v>#N/A</v>
      </c>
      <c r="B86" t="e">
        <f>INDEX(resultados!$A$2:$ZZ$299, 80, MATCH($B$2, resultados!$A$1:$ZZ$1, 0))</f>
        <v>#N/A</v>
      </c>
      <c r="C86" t="e">
        <f>INDEX(resultados!$A$2:$ZZ$299, 80, MATCH($B$3, resultados!$A$1:$ZZ$1, 0))</f>
        <v>#N/A</v>
      </c>
    </row>
    <row r="87" spans="1:3" x14ac:dyDescent="0.25">
      <c r="A87" t="e">
        <f>INDEX(resultados!$A$2:$ZZ$299, 81, MATCH($B$1, resultados!$A$1:$ZZ$1, 0))</f>
        <v>#N/A</v>
      </c>
      <c r="B87" t="e">
        <f>INDEX(resultados!$A$2:$ZZ$299, 81, MATCH($B$2, resultados!$A$1:$ZZ$1, 0))</f>
        <v>#N/A</v>
      </c>
      <c r="C87" t="e">
        <f>INDEX(resultados!$A$2:$ZZ$299, 81, MATCH($B$3, resultados!$A$1:$ZZ$1, 0))</f>
        <v>#N/A</v>
      </c>
    </row>
    <row r="88" spans="1:3" x14ac:dyDescent="0.25">
      <c r="A88" t="e">
        <f>INDEX(resultados!$A$2:$ZZ$299, 82, MATCH($B$1, resultados!$A$1:$ZZ$1, 0))</f>
        <v>#N/A</v>
      </c>
      <c r="B88" t="e">
        <f>INDEX(resultados!$A$2:$ZZ$299, 82, MATCH($B$2, resultados!$A$1:$ZZ$1, 0))</f>
        <v>#N/A</v>
      </c>
      <c r="C88" t="e">
        <f>INDEX(resultados!$A$2:$ZZ$299, 82, MATCH($B$3, resultados!$A$1:$ZZ$1, 0))</f>
        <v>#N/A</v>
      </c>
    </row>
    <row r="89" spans="1:3" x14ac:dyDescent="0.25">
      <c r="A89" t="e">
        <f>INDEX(resultados!$A$2:$ZZ$299, 83, MATCH($B$1, resultados!$A$1:$ZZ$1, 0))</f>
        <v>#N/A</v>
      </c>
      <c r="B89" t="e">
        <f>INDEX(resultados!$A$2:$ZZ$299, 83, MATCH($B$2, resultados!$A$1:$ZZ$1, 0))</f>
        <v>#N/A</v>
      </c>
      <c r="C89" t="e">
        <f>INDEX(resultados!$A$2:$ZZ$299, 83, MATCH($B$3, resultados!$A$1:$ZZ$1, 0))</f>
        <v>#N/A</v>
      </c>
    </row>
    <row r="90" spans="1:3" x14ac:dyDescent="0.25">
      <c r="A90" t="e">
        <f>INDEX(resultados!$A$2:$ZZ$299, 84, MATCH($B$1, resultados!$A$1:$ZZ$1, 0))</f>
        <v>#N/A</v>
      </c>
      <c r="B90" t="e">
        <f>INDEX(resultados!$A$2:$ZZ$299, 84, MATCH($B$2, resultados!$A$1:$ZZ$1, 0))</f>
        <v>#N/A</v>
      </c>
      <c r="C90" t="e">
        <f>INDEX(resultados!$A$2:$ZZ$299, 84, MATCH($B$3, resultados!$A$1:$ZZ$1, 0))</f>
        <v>#N/A</v>
      </c>
    </row>
    <row r="91" spans="1:3" x14ac:dyDescent="0.25">
      <c r="A91" t="e">
        <f>INDEX(resultados!$A$2:$ZZ$299, 85, MATCH($B$1, resultados!$A$1:$ZZ$1, 0))</f>
        <v>#N/A</v>
      </c>
      <c r="B91" t="e">
        <f>INDEX(resultados!$A$2:$ZZ$299, 85, MATCH($B$2, resultados!$A$1:$ZZ$1, 0))</f>
        <v>#N/A</v>
      </c>
      <c r="C91" t="e">
        <f>INDEX(resultados!$A$2:$ZZ$299, 85, MATCH($B$3, resultados!$A$1:$ZZ$1, 0))</f>
        <v>#N/A</v>
      </c>
    </row>
    <row r="92" spans="1:3" x14ac:dyDescent="0.25">
      <c r="A92" t="e">
        <f>INDEX(resultados!$A$2:$ZZ$299, 86, MATCH($B$1, resultados!$A$1:$ZZ$1, 0))</f>
        <v>#N/A</v>
      </c>
      <c r="B92" t="e">
        <f>INDEX(resultados!$A$2:$ZZ$299, 86, MATCH($B$2, resultados!$A$1:$ZZ$1, 0))</f>
        <v>#N/A</v>
      </c>
      <c r="C92" t="e">
        <f>INDEX(resultados!$A$2:$ZZ$299, 86, MATCH($B$3, resultados!$A$1:$ZZ$1, 0))</f>
        <v>#N/A</v>
      </c>
    </row>
    <row r="93" spans="1:3" x14ac:dyDescent="0.25">
      <c r="A93" t="e">
        <f>INDEX(resultados!$A$2:$ZZ$299, 87, MATCH($B$1, resultados!$A$1:$ZZ$1, 0))</f>
        <v>#N/A</v>
      </c>
      <c r="B93" t="e">
        <f>INDEX(resultados!$A$2:$ZZ$299, 87, MATCH($B$2, resultados!$A$1:$ZZ$1, 0))</f>
        <v>#N/A</v>
      </c>
      <c r="C93" t="e">
        <f>INDEX(resultados!$A$2:$ZZ$299, 87, MATCH($B$3, resultados!$A$1:$ZZ$1, 0))</f>
        <v>#N/A</v>
      </c>
    </row>
    <row r="94" spans="1:3" x14ac:dyDescent="0.25">
      <c r="A94" t="e">
        <f>INDEX(resultados!$A$2:$ZZ$299, 88, MATCH($B$1, resultados!$A$1:$ZZ$1, 0))</f>
        <v>#N/A</v>
      </c>
      <c r="B94" t="e">
        <f>INDEX(resultados!$A$2:$ZZ$299, 88, MATCH($B$2, resultados!$A$1:$ZZ$1, 0))</f>
        <v>#N/A</v>
      </c>
      <c r="C94" t="e">
        <f>INDEX(resultados!$A$2:$ZZ$299, 88, MATCH($B$3, resultados!$A$1:$ZZ$1, 0))</f>
        <v>#N/A</v>
      </c>
    </row>
    <row r="95" spans="1:3" x14ac:dyDescent="0.25">
      <c r="A95" t="e">
        <f>INDEX(resultados!$A$2:$ZZ$299, 89, MATCH($B$1, resultados!$A$1:$ZZ$1, 0))</f>
        <v>#N/A</v>
      </c>
      <c r="B95" t="e">
        <f>INDEX(resultados!$A$2:$ZZ$299, 89, MATCH($B$2, resultados!$A$1:$ZZ$1, 0))</f>
        <v>#N/A</v>
      </c>
      <c r="C95" t="e">
        <f>INDEX(resultados!$A$2:$ZZ$299, 89, MATCH($B$3, resultados!$A$1:$ZZ$1, 0))</f>
        <v>#N/A</v>
      </c>
    </row>
    <row r="96" spans="1:3" x14ac:dyDescent="0.25">
      <c r="A96" t="e">
        <f>INDEX(resultados!$A$2:$ZZ$299, 90, MATCH($B$1, resultados!$A$1:$ZZ$1, 0))</f>
        <v>#N/A</v>
      </c>
      <c r="B96" t="e">
        <f>INDEX(resultados!$A$2:$ZZ$299, 90, MATCH($B$2, resultados!$A$1:$ZZ$1, 0))</f>
        <v>#N/A</v>
      </c>
      <c r="C96" t="e">
        <f>INDEX(resultados!$A$2:$ZZ$299, 90, MATCH($B$3, resultados!$A$1:$ZZ$1, 0))</f>
        <v>#N/A</v>
      </c>
    </row>
    <row r="97" spans="1:3" x14ac:dyDescent="0.25">
      <c r="A97" t="e">
        <f>INDEX(resultados!$A$2:$ZZ$299, 91, MATCH($B$1, resultados!$A$1:$ZZ$1, 0))</f>
        <v>#N/A</v>
      </c>
      <c r="B97" t="e">
        <f>INDEX(resultados!$A$2:$ZZ$299, 91, MATCH($B$2, resultados!$A$1:$ZZ$1, 0))</f>
        <v>#N/A</v>
      </c>
      <c r="C97" t="e">
        <f>INDEX(resultados!$A$2:$ZZ$299, 91, MATCH($B$3, resultados!$A$1:$ZZ$1, 0))</f>
        <v>#N/A</v>
      </c>
    </row>
    <row r="98" spans="1:3" x14ac:dyDescent="0.25">
      <c r="A98" t="e">
        <f>INDEX(resultados!$A$2:$ZZ$299, 92, MATCH($B$1, resultados!$A$1:$ZZ$1, 0))</f>
        <v>#N/A</v>
      </c>
      <c r="B98" t="e">
        <f>INDEX(resultados!$A$2:$ZZ$299, 92, MATCH($B$2, resultados!$A$1:$ZZ$1, 0))</f>
        <v>#N/A</v>
      </c>
      <c r="C98" t="e">
        <f>INDEX(resultados!$A$2:$ZZ$299, 92, MATCH($B$3, resultados!$A$1:$ZZ$1, 0))</f>
        <v>#N/A</v>
      </c>
    </row>
    <row r="99" spans="1:3" x14ac:dyDescent="0.25">
      <c r="A99" t="e">
        <f>INDEX(resultados!$A$2:$ZZ$299, 93, MATCH($B$1, resultados!$A$1:$ZZ$1, 0))</f>
        <v>#N/A</v>
      </c>
      <c r="B99" t="e">
        <f>INDEX(resultados!$A$2:$ZZ$299, 93, MATCH($B$2, resultados!$A$1:$ZZ$1, 0))</f>
        <v>#N/A</v>
      </c>
      <c r="C99" t="e">
        <f>INDEX(resultados!$A$2:$ZZ$299, 93, MATCH($B$3, resultados!$A$1:$ZZ$1, 0))</f>
        <v>#N/A</v>
      </c>
    </row>
    <row r="100" spans="1:3" x14ac:dyDescent="0.25">
      <c r="A100" t="e">
        <f>INDEX(resultados!$A$2:$ZZ$299, 94, MATCH($B$1, resultados!$A$1:$ZZ$1, 0))</f>
        <v>#N/A</v>
      </c>
      <c r="B100" t="e">
        <f>INDEX(resultados!$A$2:$ZZ$299, 94, MATCH($B$2, resultados!$A$1:$ZZ$1, 0))</f>
        <v>#N/A</v>
      </c>
      <c r="C100" t="e">
        <f>INDEX(resultados!$A$2:$ZZ$299, 94, MATCH($B$3, resultados!$A$1:$ZZ$1, 0))</f>
        <v>#N/A</v>
      </c>
    </row>
    <row r="101" spans="1:3" x14ac:dyDescent="0.25">
      <c r="A101" t="e">
        <f>INDEX(resultados!$A$2:$ZZ$299, 95, MATCH($B$1, resultados!$A$1:$ZZ$1, 0))</f>
        <v>#N/A</v>
      </c>
      <c r="B101" t="e">
        <f>INDEX(resultados!$A$2:$ZZ$299, 95, MATCH($B$2, resultados!$A$1:$ZZ$1, 0))</f>
        <v>#N/A</v>
      </c>
      <c r="C101" t="e">
        <f>INDEX(resultados!$A$2:$ZZ$299, 95, MATCH($B$3, resultados!$A$1:$ZZ$1, 0))</f>
        <v>#N/A</v>
      </c>
    </row>
    <row r="102" spans="1:3" x14ac:dyDescent="0.25">
      <c r="A102" t="e">
        <f>INDEX(resultados!$A$2:$ZZ$299, 96, MATCH($B$1, resultados!$A$1:$ZZ$1, 0))</f>
        <v>#N/A</v>
      </c>
      <c r="B102" t="e">
        <f>INDEX(resultados!$A$2:$ZZ$299, 96, MATCH($B$2, resultados!$A$1:$ZZ$1, 0))</f>
        <v>#N/A</v>
      </c>
      <c r="C102" t="e">
        <f>INDEX(resultados!$A$2:$ZZ$299, 96, MATCH($B$3, resultados!$A$1:$ZZ$1, 0))</f>
        <v>#N/A</v>
      </c>
    </row>
    <row r="103" spans="1:3" x14ac:dyDescent="0.25">
      <c r="A103" t="e">
        <f>INDEX(resultados!$A$2:$ZZ$299, 97, MATCH($B$1, resultados!$A$1:$ZZ$1, 0))</f>
        <v>#N/A</v>
      </c>
      <c r="B103" t="e">
        <f>INDEX(resultados!$A$2:$ZZ$299, 97, MATCH($B$2, resultados!$A$1:$ZZ$1, 0))</f>
        <v>#N/A</v>
      </c>
      <c r="C103" t="e">
        <f>INDEX(resultados!$A$2:$ZZ$299, 97, MATCH($B$3, resultados!$A$1:$ZZ$1, 0))</f>
        <v>#N/A</v>
      </c>
    </row>
    <row r="104" spans="1:3" x14ac:dyDescent="0.25">
      <c r="A104" t="e">
        <f>INDEX(resultados!$A$2:$ZZ$299, 98, MATCH($B$1, resultados!$A$1:$ZZ$1, 0))</f>
        <v>#N/A</v>
      </c>
      <c r="B104" t="e">
        <f>INDEX(resultados!$A$2:$ZZ$299, 98, MATCH($B$2, resultados!$A$1:$ZZ$1, 0))</f>
        <v>#N/A</v>
      </c>
      <c r="C104" t="e">
        <f>INDEX(resultados!$A$2:$ZZ$299, 98, MATCH($B$3, resultados!$A$1:$ZZ$1, 0))</f>
        <v>#N/A</v>
      </c>
    </row>
    <row r="105" spans="1:3" x14ac:dyDescent="0.25">
      <c r="A105" t="e">
        <f>INDEX(resultados!$A$2:$ZZ$299, 99, MATCH($B$1, resultados!$A$1:$ZZ$1, 0))</f>
        <v>#N/A</v>
      </c>
      <c r="B105" t="e">
        <f>INDEX(resultados!$A$2:$ZZ$299, 99, MATCH($B$2, resultados!$A$1:$ZZ$1, 0))</f>
        <v>#N/A</v>
      </c>
      <c r="C105" t="e">
        <f>INDEX(resultados!$A$2:$ZZ$299, 99, MATCH($B$3, resultados!$A$1:$ZZ$1, 0))</f>
        <v>#N/A</v>
      </c>
    </row>
    <row r="106" spans="1:3" x14ac:dyDescent="0.25">
      <c r="A106" t="e">
        <f>INDEX(resultados!$A$2:$ZZ$299, 100, MATCH($B$1, resultados!$A$1:$ZZ$1, 0))</f>
        <v>#N/A</v>
      </c>
      <c r="B106" t="e">
        <f>INDEX(resultados!$A$2:$ZZ$299, 100, MATCH($B$2, resultados!$A$1:$ZZ$1, 0))</f>
        <v>#N/A</v>
      </c>
      <c r="C106" t="e">
        <f>INDEX(resultados!$A$2:$ZZ$299, 100, MATCH($B$3, resultados!$A$1:$ZZ$1, 0))</f>
        <v>#N/A</v>
      </c>
    </row>
    <row r="107" spans="1:3" x14ac:dyDescent="0.25">
      <c r="A107" t="e">
        <f>INDEX(resultados!$A$2:$ZZ$299, 101, MATCH($B$1, resultados!$A$1:$ZZ$1, 0))</f>
        <v>#N/A</v>
      </c>
      <c r="B107" t="e">
        <f>INDEX(resultados!$A$2:$ZZ$299, 101, MATCH($B$2, resultados!$A$1:$ZZ$1, 0))</f>
        <v>#N/A</v>
      </c>
      <c r="C107" t="e">
        <f>INDEX(resultados!$A$2:$ZZ$299, 101, MATCH($B$3, resultados!$A$1:$ZZ$1, 0))</f>
        <v>#N/A</v>
      </c>
    </row>
    <row r="108" spans="1:3" x14ac:dyDescent="0.25">
      <c r="A108" t="e">
        <f>INDEX(resultados!$A$2:$ZZ$299, 102, MATCH($B$1, resultados!$A$1:$ZZ$1, 0))</f>
        <v>#N/A</v>
      </c>
      <c r="B108" t="e">
        <f>INDEX(resultados!$A$2:$ZZ$299, 102, MATCH($B$2, resultados!$A$1:$ZZ$1, 0))</f>
        <v>#N/A</v>
      </c>
      <c r="C108" t="e">
        <f>INDEX(resultados!$A$2:$ZZ$299, 102, MATCH($B$3, resultados!$A$1:$ZZ$1, 0))</f>
        <v>#N/A</v>
      </c>
    </row>
    <row r="109" spans="1:3" x14ac:dyDescent="0.25">
      <c r="A109" t="e">
        <f>INDEX(resultados!$A$2:$ZZ$299, 103, MATCH($B$1, resultados!$A$1:$ZZ$1, 0))</f>
        <v>#N/A</v>
      </c>
      <c r="B109" t="e">
        <f>INDEX(resultados!$A$2:$ZZ$299, 103, MATCH($B$2, resultados!$A$1:$ZZ$1, 0))</f>
        <v>#N/A</v>
      </c>
      <c r="C109" t="e">
        <f>INDEX(resultados!$A$2:$ZZ$299, 103, MATCH($B$3, resultados!$A$1:$ZZ$1, 0))</f>
        <v>#N/A</v>
      </c>
    </row>
    <row r="110" spans="1:3" x14ac:dyDescent="0.25">
      <c r="A110" t="e">
        <f>INDEX(resultados!$A$2:$ZZ$299, 104, MATCH($B$1, resultados!$A$1:$ZZ$1, 0))</f>
        <v>#N/A</v>
      </c>
      <c r="B110" t="e">
        <f>INDEX(resultados!$A$2:$ZZ$299, 104, MATCH($B$2, resultados!$A$1:$ZZ$1, 0))</f>
        <v>#N/A</v>
      </c>
      <c r="C110" t="e">
        <f>INDEX(resultados!$A$2:$ZZ$299, 104, MATCH($B$3, resultados!$A$1:$ZZ$1, 0))</f>
        <v>#N/A</v>
      </c>
    </row>
    <row r="111" spans="1:3" x14ac:dyDescent="0.25">
      <c r="A111" t="e">
        <f>INDEX(resultados!$A$2:$ZZ$299, 105, MATCH($B$1, resultados!$A$1:$ZZ$1, 0))</f>
        <v>#N/A</v>
      </c>
      <c r="B111" t="e">
        <f>INDEX(resultados!$A$2:$ZZ$299, 105, MATCH($B$2, resultados!$A$1:$ZZ$1, 0))</f>
        <v>#N/A</v>
      </c>
      <c r="C111" t="e">
        <f>INDEX(resultados!$A$2:$ZZ$299, 105, MATCH($B$3, resultados!$A$1:$ZZ$1, 0))</f>
        <v>#N/A</v>
      </c>
    </row>
    <row r="112" spans="1:3" x14ac:dyDescent="0.25">
      <c r="A112" t="e">
        <f>INDEX(resultados!$A$2:$ZZ$299, 106, MATCH($B$1, resultados!$A$1:$ZZ$1, 0))</f>
        <v>#N/A</v>
      </c>
      <c r="B112" t="e">
        <f>INDEX(resultados!$A$2:$ZZ$299, 106, MATCH($B$2, resultados!$A$1:$ZZ$1, 0))</f>
        <v>#N/A</v>
      </c>
      <c r="C112" t="e">
        <f>INDEX(resultados!$A$2:$ZZ$299, 106, MATCH($B$3, resultados!$A$1:$ZZ$1, 0))</f>
        <v>#N/A</v>
      </c>
    </row>
    <row r="113" spans="1:3" x14ac:dyDescent="0.25">
      <c r="A113" t="e">
        <f>INDEX(resultados!$A$2:$ZZ$299, 107, MATCH($B$1, resultados!$A$1:$ZZ$1, 0))</f>
        <v>#N/A</v>
      </c>
      <c r="B113" t="e">
        <f>INDEX(resultados!$A$2:$ZZ$299, 107, MATCH($B$2, resultados!$A$1:$ZZ$1, 0))</f>
        <v>#N/A</v>
      </c>
      <c r="C113" t="e">
        <f>INDEX(resultados!$A$2:$ZZ$299, 107, MATCH($B$3, resultados!$A$1:$ZZ$1, 0))</f>
        <v>#N/A</v>
      </c>
    </row>
    <row r="114" spans="1:3" x14ac:dyDescent="0.25">
      <c r="A114" t="e">
        <f>INDEX(resultados!$A$2:$ZZ$299, 108, MATCH($B$1, resultados!$A$1:$ZZ$1, 0))</f>
        <v>#N/A</v>
      </c>
      <c r="B114" t="e">
        <f>INDEX(resultados!$A$2:$ZZ$299, 108, MATCH($B$2, resultados!$A$1:$ZZ$1, 0))</f>
        <v>#N/A</v>
      </c>
      <c r="C114" t="e">
        <f>INDEX(resultados!$A$2:$ZZ$299, 108, MATCH($B$3, resultados!$A$1:$ZZ$1, 0))</f>
        <v>#N/A</v>
      </c>
    </row>
    <row r="115" spans="1:3" x14ac:dyDescent="0.25">
      <c r="A115" t="e">
        <f>INDEX(resultados!$A$2:$ZZ$299, 109, MATCH($B$1, resultados!$A$1:$ZZ$1, 0))</f>
        <v>#N/A</v>
      </c>
      <c r="B115" t="e">
        <f>INDEX(resultados!$A$2:$ZZ$299, 109, MATCH($B$2, resultados!$A$1:$ZZ$1, 0))</f>
        <v>#N/A</v>
      </c>
      <c r="C115" t="e">
        <f>INDEX(resultados!$A$2:$ZZ$299, 109, MATCH($B$3, resultados!$A$1:$ZZ$1, 0))</f>
        <v>#N/A</v>
      </c>
    </row>
    <row r="116" spans="1:3" x14ac:dyDescent="0.25">
      <c r="A116" t="e">
        <f>INDEX(resultados!$A$2:$ZZ$299, 110, MATCH($B$1, resultados!$A$1:$ZZ$1, 0))</f>
        <v>#N/A</v>
      </c>
      <c r="B116" t="e">
        <f>INDEX(resultados!$A$2:$ZZ$299, 110, MATCH($B$2, resultados!$A$1:$ZZ$1, 0))</f>
        <v>#N/A</v>
      </c>
      <c r="C116" t="e">
        <f>INDEX(resultados!$A$2:$ZZ$299, 110, MATCH($B$3, resultados!$A$1:$ZZ$1, 0))</f>
        <v>#N/A</v>
      </c>
    </row>
    <row r="117" spans="1:3" x14ac:dyDescent="0.25">
      <c r="A117" t="e">
        <f>INDEX(resultados!$A$2:$ZZ$299, 111, MATCH($B$1, resultados!$A$1:$ZZ$1, 0))</f>
        <v>#N/A</v>
      </c>
      <c r="B117" t="e">
        <f>INDEX(resultados!$A$2:$ZZ$299, 111, MATCH($B$2, resultados!$A$1:$ZZ$1, 0))</f>
        <v>#N/A</v>
      </c>
      <c r="C117" t="e">
        <f>INDEX(resultados!$A$2:$ZZ$299, 111, MATCH($B$3, resultados!$A$1:$ZZ$1, 0))</f>
        <v>#N/A</v>
      </c>
    </row>
    <row r="118" spans="1:3" x14ac:dyDescent="0.25">
      <c r="A118" t="e">
        <f>INDEX(resultados!$A$2:$ZZ$299, 112, MATCH($B$1, resultados!$A$1:$ZZ$1, 0))</f>
        <v>#N/A</v>
      </c>
      <c r="B118" t="e">
        <f>INDEX(resultados!$A$2:$ZZ$299, 112, MATCH($B$2, resultados!$A$1:$ZZ$1, 0))</f>
        <v>#N/A</v>
      </c>
      <c r="C118" t="e">
        <f>INDEX(resultados!$A$2:$ZZ$299, 112, MATCH($B$3, resultados!$A$1:$ZZ$1, 0))</f>
        <v>#N/A</v>
      </c>
    </row>
    <row r="119" spans="1:3" x14ac:dyDescent="0.25">
      <c r="A119" t="e">
        <f>INDEX(resultados!$A$2:$ZZ$299, 113, MATCH($B$1, resultados!$A$1:$ZZ$1, 0))</f>
        <v>#N/A</v>
      </c>
      <c r="B119" t="e">
        <f>INDEX(resultados!$A$2:$ZZ$299, 113, MATCH($B$2, resultados!$A$1:$ZZ$1, 0))</f>
        <v>#N/A</v>
      </c>
      <c r="C119" t="e">
        <f>INDEX(resultados!$A$2:$ZZ$299, 113, MATCH($B$3, resultados!$A$1:$ZZ$1, 0))</f>
        <v>#N/A</v>
      </c>
    </row>
    <row r="120" spans="1:3" x14ac:dyDescent="0.25">
      <c r="A120" t="e">
        <f>INDEX(resultados!$A$2:$ZZ$299, 114, MATCH($B$1, resultados!$A$1:$ZZ$1, 0))</f>
        <v>#N/A</v>
      </c>
      <c r="B120" t="e">
        <f>INDEX(resultados!$A$2:$ZZ$299, 114, MATCH($B$2, resultados!$A$1:$ZZ$1, 0))</f>
        <v>#N/A</v>
      </c>
      <c r="C120" t="e">
        <f>INDEX(resultados!$A$2:$ZZ$299, 114, MATCH($B$3, resultados!$A$1:$ZZ$1, 0))</f>
        <v>#N/A</v>
      </c>
    </row>
    <row r="121" spans="1:3" x14ac:dyDescent="0.25">
      <c r="A121" t="e">
        <f>INDEX(resultados!$A$2:$ZZ$299, 115, MATCH($B$1, resultados!$A$1:$ZZ$1, 0))</f>
        <v>#N/A</v>
      </c>
      <c r="B121" t="e">
        <f>INDEX(resultados!$A$2:$ZZ$299, 115, MATCH($B$2, resultados!$A$1:$ZZ$1, 0))</f>
        <v>#N/A</v>
      </c>
      <c r="C121" t="e">
        <f>INDEX(resultados!$A$2:$ZZ$299, 115, MATCH($B$3, resultados!$A$1:$ZZ$1, 0))</f>
        <v>#N/A</v>
      </c>
    </row>
    <row r="122" spans="1:3" x14ac:dyDescent="0.25">
      <c r="A122" t="e">
        <f>INDEX(resultados!$A$2:$ZZ$299, 116, MATCH($B$1, resultados!$A$1:$ZZ$1, 0))</f>
        <v>#N/A</v>
      </c>
      <c r="B122" t="e">
        <f>INDEX(resultados!$A$2:$ZZ$299, 116, MATCH($B$2, resultados!$A$1:$ZZ$1, 0))</f>
        <v>#N/A</v>
      </c>
      <c r="C122" t="e">
        <f>INDEX(resultados!$A$2:$ZZ$299, 116, MATCH($B$3, resultados!$A$1:$ZZ$1, 0))</f>
        <v>#N/A</v>
      </c>
    </row>
    <row r="123" spans="1:3" x14ac:dyDescent="0.25">
      <c r="A123" t="e">
        <f>INDEX(resultados!$A$2:$ZZ$299, 117, MATCH($B$1, resultados!$A$1:$ZZ$1, 0))</f>
        <v>#N/A</v>
      </c>
      <c r="B123" t="e">
        <f>INDEX(resultados!$A$2:$ZZ$299, 117, MATCH($B$2, resultados!$A$1:$ZZ$1, 0))</f>
        <v>#N/A</v>
      </c>
      <c r="C123" t="e">
        <f>INDEX(resultados!$A$2:$ZZ$299, 117, MATCH($B$3, resultados!$A$1:$ZZ$1, 0))</f>
        <v>#N/A</v>
      </c>
    </row>
    <row r="124" spans="1:3" x14ac:dyDescent="0.25">
      <c r="A124" t="e">
        <f>INDEX(resultados!$A$2:$ZZ$299, 118, MATCH($B$1, resultados!$A$1:$ZZ$1, 0))</f>
        <v>#N/A</v>
      </c>
      <c r="B124" t="e">
        <f>INDEX(resultados!$A$2:$ZZ$299, 118, MATCH($B$2, resultados!$A$1:$ZZ$1, 0))</f>
        <v>#N/A</v>
      </c>
      <c r="C124" t="e">
        <f>INDEX(resultados!$A$2:$ZZ$299, 118, MATCH($B$3, resultados!$A$1:$ZZ$1, 0))</f>
        <v>#N/A</v>
      </c>
    </row>
    <row r="125" spans="1:3" x14ac:dyDescent="0.25">
      <c r="A125" t="e">
        <f>INDEX(resultados!$A$2:$ZZ$299, 119, MATCH($B$1, resultados!$A$1:$ZZ$1, 0))</f>
        <v>#N/A</v>
      </c>
      <c r="B125" t="e">
        <f>INDEX(resultados!$A$2:$ZZ$299, 119, MATCH($B$2, resultados!$A$1:$ZZ$1, 0))</f>
        <v>#N/A</v>
      </c>
      <c r="C125" t="e">
        <f>INDEX(resultados!$A$2:$ZZ$299, 119, MATCH($B$3, resultados!$A$1:$ZZ$1, 0))</f>
        <v>#N/A</v>
      </c>
    </row>
    <row r="126" spans="1:3" x14ac:dyDescent="0.25">
      <c r="A126" t="e">
        <f>INDEX(resultados!$A$2:$ZZ$299, 120, MATCH($B$1, resultados!$A$1:$ZZ$1, 0))</f>
        <v>#N/A</v>
      </c>
      <c r="B126" t="e">
        <f>INDEX(resultados!$A$2:$ZZ$299, 120, MATCH($B$2, resultados!$A$1:$ZZ$1, 0))</f>
        <v>#N/A</v>
      </c>
      <c r="C126" t="e">
        <f>INDEX(resultados!$A$2:$ZZ$299, 120, MATCH($B$3, resultados!$A$1:$ZZ$1, 0))</f>
        <v>#N/A</v>
      </c>
    </row>
    <row r="127" spans="1:3" x14ac:dyDescent="0.25">
      <c r="A127" t="e">
        <f>INDEX(resultados!$A$2:$ZZ$299, 121, MATCH($B$1, resultados!$A$1:$ZZ$1, 0))</f>
        <v>#N/A</v>
      </c>
      <c r="B127" t="e">
        <f>INDEX(resultados!$A$2:$ZZ$299, 121, MATCH($B$2, resultados!$A$1:$ZZ$1, 0))</f>
        <v>#N/A</v>
      </c>
      <c r="C127" t="e">
        <f>INDEX(resultados!$A$2:$ZZ$299, 121, MATCH($B$3, resultados!$A$1:$ZZ$1, 0))</f>
        <v>#N/A</v>
      </c>
    </row>
    <row r="128" spans="1:3" x14ac:dyDescent="0.25">
      <c r="A128" t="e">
        <f>INDEX(resultados!$A$2:$ZZ$299, 122, MATCH($B$1, resultados!$A$1:$ZZ$1, 0))</f>
        <v>#N/A</v>
      </c>
      <c r="B128" t="e">
        <f>INDEX(resultados!$A$2:$ZZ$299, 122, MATCH($B$2, resultados!$A$1:$ZZ$1, 0))</f>
        <v>#N/A</v>
      </c>
      <c r="C128" t="e">
        <f>INDEX(resultados!$A$2:$ZZ$299, 122, MATCH($B$3, resultados!$A$1:$ZZ$1, 0))</f>
        <v>#N/A</v>
      </c>
    </row>
    <row r="129" spans="1:3" x14ac:dyDescent="0.25">
      <c r="A129" t="e">
        <f>INDEX(resultados!$A$2:$ZZ$299, 123, MATCH($B$1, resultados!$A$1:$ZZ$1, 0))</f>
        <v>#N/A</v>
      </c>
      <c r="B129" t="e">
        <f>INDEX(resultados!$A$2:$ZZ$299, 123, MATCH($B$2, resultados!$A$1:$ZZ$1, 0))</f>
        <v>#N/A</v>
      </c>
      <c r="C129" t="e">
        <f>INDEX(resultados!$A$2:$ZZ$299, 123, MATCH($B$3, resultados!$A$1:$ZZ$1, 0))</f>
        <v>#N/A</v>
      </c>
    </row>
    <row r="130" spans="1:3" x14ac:dyDescent="0.25">
      <c r="A130" t="e">
        <f>INDEX(resultados!$A$2:$ZZ$299, 124, MATCH($B$1, resultados!$A$1:$ZZ$1, 0))</f>
        <v>#N/A</v>
      </c>
      <c r="B130" t="e">
        <f>INDEX(resultados!$A$2:$ZZ$299, 124, MATCH($B$2, resultados!$A$1:$ZZ$1, 0))</f>
        <v>#N/A</v>
      </c>
      <c r="C130" t="e">
        <f>INDEX(resultados!$A$2:$ZZ$299, 124, MATCH($B$3, resultados!$A$1:$ZZ$1, 0))</f>
        <v>#N/A</v>
      </c>
    </row>
    <row r="131" spans="1:3" x14ac:dyDescent="0.25">
      <c r="A131" t="e">
        <f>INDEX(resultados!$A$2:$ZZ$299, 125, MATCH($B$1, resultados!$A$1:$ZZ$1, 0))</f>
        <v>#N/A</v>
      </c>
      <c r="B131" t="e">
        <f>INDEX(resultados!$A$2:$ZZ$299, 125, MATCH($B$2, resultados!$A$1:$ZZ$1, 0))</f>
        <v>#N/A</v>
      </c>
      <c r="C131" t="e">
        <f>INDEX(resultados!$A$2:$ZZ$299, 125, MATCH($B$3, resultados!$A$1:$ZZ$1, 0))</f>
        <v>#N/A</v>
      </c>
    </row>
    <row r="132" spans="1:3" x14ac:dyDescent="0.25">
      <c r="A132" t="e">
        <f>INDEX(resultados!$A$2:$ZZ$299, 126, MATCH($B$1, resultados!$A$1:$ZZ$1, 0))</f>
        <v>#N/A</v>
      </c>
      <c r="B132" t="e">
        <f>INDEX(resultados!$A$2:$ZZ$299, 126, MATCH($B$2, resultados!$A$1:$ZZ$1, 0))</f>
        <v>#N/A</v>
      </c>
      <c r="C132" t="e">
        <f>INDEX(resultados!$A$2:$ZZ$299, 126, MATCH($B$3, resultados!$A$1:$ZZ$1, 0))</f>
        <v>#N/A</v>
      </c>
    </row>
    <row r="133" spans="1:3" x14ac:dyDescent="0.25">
      <c r="A133" t="e">
        <f>INDEX(resultados!$A$2:$ZZ$299, 127, MATCH($B$1, resultados!$A$1:$ZZ$1, 0))</f>
        <v>#N/A</v>
      </c>
      <c r="B133" t="e">
        <f>INDEX(resultados!$A$2:$ZZ$299, 127, MATCH($B$2, resultados!$A$1:$ZZ$1, 0))</f>
        <v>#N/A</v>
      </c>
      <c r="C133" t="e">
        <f>INDEX(resultados!$A$2:$ZZ$299, 127, MATCH($B$3, resultados!$A$1:$ZZ$1, 0))</f>
        <v>#N/A</v>
      </c>
    </row>
    <row r="134" spans="1:3" x14ac:dyDescent="0.25">
      <c r="A134" t="e">
        <f>INDEX(resultados!$A$2:$ZZ$299, 128, MATCH($B$1, resultados!$A$1:$ZZ$1, 0))</f>
        <v>#N/A</v>
      </c>
      <c r="B134" t="e">
        <f>INDEX(resultados!$A$2:$ZZ$299, 128, MATCH($B$2, resultados!$A$1:$ZZ$1, 0))</f>
        <v>#N/A</v>
      </c>
      <c r="C134" t="e">
        <f>INDEX(resultados!$A$2:$ZZ$299, 128, MATCH($B$3, resultados!$A$1:$ZZ$1, 0))</f>
        <v>#N/A</v>
      </c>
    </row>
    <row r="135" spans="1:3" x14ac:dyDescent="0.25">
      <c r="A135" t="e">
        <f>INDEX(resultados!$A$2:$ZZ$299, 129, MATCH($B$1, resultados!$A$1:$ZZ$1, 0))</f>
        <v>#N/A</v>
      </c>
      <c r="B135" t="e">
        <f>INDEX(resultados!$A$2:$ZZ$299, 129, MATCH($B$2, resultados!$A$1:$ZZ$1, 0))</f>
        <v>#N/A</v>
      </c>
      <c r="C135" t="e">
        <f>INDEX(resultados!$A$2:$ZZ$299, 129, MATCH($B$3, resultados!$A$1:$ZZ$1, 0))</f>
        <v>#N/A</v>
      </c>
    </row>
    <row r="136" spans="1:3" x14ac:dyDescent="0.25">
      <c r="A136" t="e">
        <f>INDEX(resultados!$A$2:$ZZ$299, 130, MATCH($B$1, resultados!$A$1:$ZZ$1, 0))</f>
        <v>#N/A</v>
      </c>
      <c r="B136" t="e">
        <f>INDEX(resultados!$A$2:$ZZ$299, 130, MATCH($B$2, resultados!$A$1:$ZZ$1, 0))</f>
        <v>#N/A</v>
      </c>
      <c r="C136" t="e">
        <f>INDEX(resultados!$A$2:$ZZ$299, 130, MATCH($B$3, resultados!$A$1:$ZZ$1, 0))</f>
        <v>#N/A</v>
      </c>
    </row>
    <row r="137" spans="1:3" x14ac:dyDescent="0.25">
      <c r="A137" t="e">
        <f>INDEX(resultados!$A$2:$ZZ$299, 131, MATCH($B$1, resultados!$A$1:$ZZ$1, 0))</f>
        <v>#N/A</v>
      </c>
      <c r="B137" t="e">
        <f>INDEX(resultados!$A$2:$ZZ$299, 131, MATCH($B$2, resultados!$A$1:$ZZ$1, 0))</f>
        <v>#N/A</v>
      </c>
      <c r="C137" t="e">
        <f>INDEX(resultados!$A$2:$ZZ$299, 131, MATCH($B$3, resultados!$A$1:$ZZ$1, 0))</f>
        <v>#N/A</v>
      </c>
    </row>
    <row r="138" spans="1:3" x14ac:dyDescent="0.25">
      <c r="A138" t="e">
        <f>INDEX(resultados!$A$2:$ZZ$299, 132, MATCH($B$1, resultados!$A$1:$ZZ$1, 0))</f>
        <v>#N/A</v>
      </c>
      <c r="B138" t="e">
        <f>INDEX(resultados!$A$2:$ZZ$299, 132, MATCH($B$2, resultados!$A$1:$ZZ$1, 0))</f>
        <v>#N/A</v>
      </c>
      <c r="C138" t="e">
        <f>INDEX(resultados!$A$2:$ZZ$299, 132, MATCH($B$3, resultados!$A$1:$ZZ$1, 0))</f>
        <v>#N/A</v>
      </c>
    </row>
    <row r="139" spans="1:3" x14ac:dyDescent="0.25">
      <c r="A139" t="e">
        <f>INDEX(resultados!$A$2:$ZZ$299, 133, MATCH($B$1, resultados!$A$1:$ZZ$1, 0))</f>
        <v>#N/A</v>
      </c>
      <c r="B139" t="e">
        <f>INDEX(resultados!$A$2:$ZZ$299, 133, MATCH($B$2, resultados!$A$1:$ZZ$1, 0))</f>
        <v>#N/A</v>
      </c>
      <c r="C139" t="e">
        <f>INDEX(resultados!$A$2:$ZZ$299, 133, MATCH($B$3, resultados!$A$1:$ZZ$1, 0))</f>
        <v>#N/A</v>
      </c>
    </row>
    <row r="140" spans="1:3" x14ac:dyDescent="0.25">
      <c r="A140" t="e">
        <f>INDEX(resultados!$A$2:$ZZ$299, 134, MATCH($B$1, resultados!$A$1:$ZZ$1, 0))</f>
        <v>#N/A</v>
      </c>
      <c r="B140" t="e">
        <f>INDEX(resultados!$A$2:$ZZ$299, 134, MATCH($B$2, resultados!$A$1:$ZZ$1, 0))</f>
        <v>#N/A</v>
      </c>
      <c r="C140" t="e">
        <f>INDEX(resultados!$A$2:$ZZ$299, 134, MATCH($B$3, resultados!$A$1:$ZZ$1, 0))</f>
        <v>#N/A</v>
      </c>
    </row>
    <row r="141" spans="1:3" x14ac:dyDescent="0.25">
      <c r="A141" t="e">
        <f>INDEX(resultados!$A$2:$ZZ$299, 135, MATCH($B$1, resultados!$A$1:$ZZ$1, 0))</f>
        <v>#N/A</v>
      </c>
      <c r="B141" t="e">
        <f>INDEX(resultados!$A$2:$ZZ$299, 135, MATCH($B$2, resultados!$A$1:$ZZ$1, 0))</f>
        <v>#N/A</v>
      </c>
      <c r="C141" t="e">
        <f>INDEX(resultados!$A$2:$ZZ$299, 135, MATCH($B$3, resultados!$A$1:$ZZ$1, 0))</f>
        <v>#N/A</v>
      </c>
    </row>
    <row r="142" spans="1:3" x14ac:dyDescent="0.25">
      <c r="A142" t="e">
        <f>INDEX(resultados!$A$2:$ZZ$299, 136, MATCH($B$1, resultados!$A$1:$ZZ$1, 0))</f>
        <v>#N/A</v>
      </c>
      <c r="B142" t="e">
        <f>INDEX(resultados!$A$2:$ZZ$299, 136, MATCH($B$2, resultados!$A$1:$ZZ$1, 0))</f>
        <v>#N/A</v>
      </c>
      <c r="C142" t="e">
        <f>INDEX(resultados!$A$2:$ZZ$299, 136, MATCH($B$3, resultados!$A$1:$ZZ$1, 0))</f>
        <v>#N/A</v>
      </c>
    </row>
    <row r="143" spans="1:3" x14ac:dyDescent="0.25">
      <c r="A143" t="e">
        <f>INDEX(resultados!$A$2:$ZZ$299, 137, MATCH($B$1, resultados!$A$1:$ZZ$1, 0))</f>
        <v>#N/A</v>
      </c>
      <c r="B143" t="e">
        <f>INDEX(resultados!$A$2:$ZZ$299, 137, MATCH($B$2, resultados!$A$1:$ZZ$1, 0))</f>
        <v>#N/A</v>
      </c>
      <c r="C143" t="e">
        <f>INDEX(resultados!$A$2:$ZZ$299, 137, MATCH($B$3, resultados!$A$1:$ZZ$1, 0))</f>
        <v>#N/A</v>
      </c>
    </row>
    <row r="144" spans="1:3" x14ac:dyDescent="0.25">
      <c r="A144" t="e">
        <f>INDEX(resultados!$A$2:$ZZ$299, 138, MATCH($B$1, resultados!$A$1:$ZZ$1, 0))</f>
        <v>#N/A</v>
      </c>
      <c r="B144" t="e">
        <f>INDEX(resultados!$A$2:$ZZ$299, 138, MATCH($B$2, resultados!$A$1:$ZZ$1, 0))</f>
        <v>#N/A</v>
      </c>
      <c r="C144" t="e">
        <f>INDEX(resultados!$A$2:$ZZ$299, 138, MATCH($B$3, resultados!$A$1:$ZZ$1, 0))</f>
        <v>#N/A</v>
      </c>
    </row>
    <row r="145" spans="1:3" x14ac:dyDescent="0.25">
      <c r="A145" t="e">
        <f>INDEX(resultados!$A$2:$ZZ$299, 139, MATCH($B$1, resultados!$A$1:$ZZ$1, 0))</f>
        <v>#N/A</v>
      </c>
      <c r="B145" t="e">
        <f>INDEX(resultados!$A$2:$ZZ$299, 139, MATCH($B$2, resultados!$A$1:$ZZ$1, 0))</f>
        <v>#N/A</v>
      </c>
      <c r="C145" t="e">
        <f>INDEX(resultados!$A$2:$ZZ$299, 139, MATCH($B$3, resultados!$A$1:$ZZ$1, 0))</f>
        <v>#N/A</v>
      </c>
    </row>
    <row r="146" spans="1:3" x14ac:dyDescent="0.25">
      <c r="A146" t="e">
        <f>INDEX(resultados!$A$2:$ZZ$299, 140, MATCH($B$1, resultados!$A$1:$ZZ$1, 0))</f>
        <v>#N/A</v>
      </c>
      <c r="B146" t="e">
        <f>INDEX(resultados!$A$2:$ZZ$299, 140, MATCH($B$2, resultados!$A$1:$ZZ$1, 0))</f>
        <v>#N/A</v>
      </c>
      <c r="C146" t="e">
        <f>INDEX(resultados!$A$2:$ZZ$299, 140, MATCH($B$3, resultados!$A$1:$ZZ$1, 0))</f>
        <v>#N/A</v>
      </c>
    </row>
    <row r="147" spans="1:3" x14ac:dyDescent="0.25">
      <c r="A147" t="e">
        <f>INDEX(resultados!$A$2:$ZZ$299, 141, MATCH($B$1, resultados!$A$1:$ZZ$1, 0))</f>
        <v>#N/A</v>
      </c>
      <c r="B147" t="e">
        <f>INDEX(resultados!$A$2:$ZZ$299, 141, MATCH($B$2, resultados!$A$1:$ZZ$1, 0))</f>
        <v>#N/A</v>
      </c>
      <c r="C147" t="e">
        <f>INDEX(resultados!$A$2:$ZZ$299, 141, MATCH($B$3, resultados!$A$1:$ZZ$1, 0))</f>
        <v>#N/A</v>
      </c>
    </row>
    <row r="148" spans="1:3" x14ac:dyDescent="0.25">
      <c r="A148" t="e">
        <f>INDEX(resultados!$A$2:$ZZ$299, 142, MATCH($B$1, resultados!$A$1:$ZZ$1, 0))</f>
        <v>#N/A</v>
      </c>
      <c r="B148" t="e">
        <f>INDEX(resultados!$A$2:$ZZ$299, 142, MATCH($B$2, resultados!$A$1:$ZZ$1, 0))</f>
        <v>#N/A</v>
      </c>
      <c r="C148" t="e">
        <f>INDEX(resultados!$A$2:$ZZ$299, 142, MATCH($B$3, resultados!$A$1:$ZZ$1, 0))</f>
        <v>#N/A</v>
      </c>
    </row>
    <row r="149" spans="1:3" x14ac:dyDescent="0.25">
      <c r="A149" t="e">
        <f>INDEX(resultados!$A$2:$ZZ$299, 143, MATCH($B$1, resultados!$A$1:$ZZ$1, 0))</f>
        <v>#N/A</v>
      </c>
      <c r="B149" t="e">
        <f>INDEX(resultados!$A$2:$ZZ$299, 143, MATCH($B$2, resultados!$A$1:$ZZ$1, 0))</f>
        <v>#N/A</v>
      </c>
      <c r="C149" t="e">
        <f>INDEX(resultados!$A$2:$ZZ$299, 143, MATCH($B$3, resultados!$A$1:$ZZ$1, 0))</f>
        <v>#N/A</v>
      </c>
    </row>
    <row r="150" spans="1:3" x14ac:dyDescent="0.25">
      <c r="A150" t="e">
        <f>INDEX(resultados!$A$2:$ZZ$299, 144, MATCH($B$1, resultados!$A$1:$ZZ$1, 0))</f>
        <v>#N/A</v>
      </c>
      <c r="B150" t="e">
        <f>INDEX(resultados!$A$2:$ZZ$299, 144, MATCH($B$2, resultados!$A$1:$ZZ$1, 0))</f>
        <v>#N/A</v>
      </c>
      <c r="C150" t="e">
        <f>INDEX(resultados!$A$2:$ZZ$299, 144, MATCH($B$3, resultados!$A$1:$ZZ$1, 0))</f>
        <v>#N/A</v>
      </c>
    </row>
    <row r="151" spans="1:3" x14ac:dyDescent="0.25">
      <c r="A151" t="e">
        <f>INDEX(resultados!$A$2:$ZZ$299, 145, MATCH($B$1, resultados!$A$1:$ZZ$1, 0))</f>
        <v>#N/A</v>
      </c>
      <c r="B151" t="e">
        <f>INDEX(resultados!$A$2:$ZZ$299, 145, MATCH($B$2, resultados!$A$1:$ZZ$1, 0))</f>
        <v>#N/A</v>
      </c>
      <c r="C151" t="e">
        <f>INDEX(resultados!$A$2:$ZZ$299, 145, MATCH($B$3, resultados!$A$1:$ZZ$1, 0))</f>
        <v>#N/A</v>
      </c>
    </row>
    <row r="152" spans="1:3" x14ac:dyDescent="0.25">
      <c r="A152" t="e">
        <f>INDEX(resultados!$A$2:$ZZ$299, 146, MATCH($B$1, resultados!$A$1:$ZZ$1, 0))</f>
        <v>#N/A</v>
      </c>
      <c r="B152" t="e">
        <f>INDEX(resultados!$A$2:$ZZ$299, 146, MATCH($B$2, resultados!$A$1:$ZZ$1, 0))</f>
        <v>#N/A</v>
      </c>
      <c r="C152" t="e">
        <f>INDEX(resultados!$A$2:$ZZ$299, 146, MATCH($B$3, resultados!$A$1:$ZZ$1, 0))</f>
        <v>#N/A</v>
      </c>
    </row>
    <row r="153" spans="1:3" x14ac:dyDescent="0.25">
      <c r="A153" t="e">
        <f>INDEX(resultados!$A$2:$ZZ$299, 147, MATCH($B$1, resultados!$A$1:$ZZ$1, 0))</f>
        <v>#N/A</v>
      </c>
      <c r="B153" t="e">
        <f>INDEX(resultados!$A$2:$ZZ$299, 147, MATCH($B$2, resultados!$A$1:$ZZ$1, 0))</f>
        <v>#N/A</v>
      </c>
      <c r="C153" t="e">
        <f>INDEX(resultados!$A$2:$ZZ$299, 147, MATCH($B$3, resultados!$A$1:$ZZ$1, 0))</f>
        <v>#N/A</v>
      </c>
    </row>
    <row r="154" spans="1:3" x14ac:dyDescent="0.25">
      <c r="A154" t="e">
        <f>INDEX(resultados!$A$2:$ZZ$299, 148, MATCH($B$1, resultados!$A$1:$ZZ$1, 0))</f>
        <v>#N/A</v>
      </c>
      <c r="B154" t="e">
        <f>INDEX(resultados!$A$2:$ZZ$299, 148, MATCH($B$2, resultados!$A$1:$ZZ$1, 0))</f>
        <v>#N/A</v>
      </c>
      <c r="C154" t="e">
        <f>INDEX(resultados!$A$2:$ZZ$299, 148, MATCH($B$3, resultados!$A$1:$ZZ$1, 0))</f>
        <v>#N/A</v>
      </c>
    </row>
    <row r="155" spans="1:3" x14ac:dyDescent="0.25">
      <c r="A155" t="e">
        <f>INDEX(resultados!$A$2:$ZZ$299, 149, MATCH($B$1, resultados!$A$1:$ZZ$1, 0))</f>
        <v>#N/A</v>
      </c>
      <c r="B155" t="e">
        <f>INDEX(resultados!$A$2:$ZZ$299, 149, MATCH($B$2, resultados!$A$1:$ZZ$1, 0))</f>
        <v>#N/A</v>
      </c>
      <c r="C155" t="e">
        <f>INDEX(resultados!$A$2:$ZZ$299, 149, MATCH($B$3, resultados!$A$1:$ZZ$1, 0))</f>
        <v>#N/A</v>
      </c>
    </row>
    <row r="156" spans="1:3" x14ac:dyDescent="0.25">
      <c r="A156" t="e">
        <f>INDEX(resultados!$A$2:$ZZ$299, 150, MATCH($B$1, resultados!$A$1:$ZZ$1, 0))</f>
        <v>#N/A</v>
      </c>
      <c r="B156" t="e">
        <f>INDEX(resultados!$A$2:$ZZ$299, 150, MATCH($B$2, resultados!$A$1:$ZZ$1, 0))</f>
        <v>#N/A</v>
      </c>
      <c r="C156" t="e">
        <f>INDEX(resultados!$A$2:$ZZ$299, 150, MATCH($B$3, resultados!$A$1:$ZZ$1, 0))</f>
        <v>#N/A</v>
      </c>
    </row>
    <row r="157" spans="1:3" x14ac:dyDescent="0.25">
      <c r="A157" t="e">
        <f>INDEX(resultados!$A$2:$ZZ$299, 151, MATCH($B$1, resultados!$A$1:$ZZ$1, 0))</f>
        <v>#N/A</v>
      </c>
      <c r="B157" t="e">
        <f>INDEX(resultados!$A$2:$ZZ$299, 151, MATCH($B$2, resultados!$A$1:$ZZ$1, 0))</f>
        <v>#N/A</v>
      </c>
      <c r="C157" t="e">
        <f>INDEX(resultados!$A$2:$ZZ$299, 151, MATCH($B$3, resultados!$A$1:$ZZ$1, 0))</f>
        <v>#N/A</v>
      </c>
    </row>
    <row r="158" spans="1:3" x14ac:dyDescent="0.25">
      <c r="A158" t="e">
        <f>INDEX(resultados!$A$2:$ZZ$299, 152, MATCH($B$1, resultados!$A$1:$ZZ$1, 0))</f>
        <v>#N/A</v>
      </c>
      <c r="B158" t="e">
        <f>INDEX(resultados!$A$2:$ZZ$299, 152, MATCH($B$2, resultados!$A$1:$ZZ$1, 0))</f>
        <v>#N/A</v>
      </c>
      <c r="C158" t="e">
        <f>INDEX(resultados!$A$2:$ZZ$299, 152, MATCH($B$3, resultados!$A$1:$ZZ$1, 0))</f>
        <v>#N/A</v>
      </c>
    </row>
    <row r="159" spans="1:3" x14ac:dyDescent="0.25">
      <c r="A159" t="e">
        <f>INDEX(resultados!$A$2:$ZZ$299, 153, MATCH($B$1, resultados!$A$1:$ZZ$1, 0))</f>
        <v>#N/A</v>
      </c>
      <c r="B159" t="e">
        <f>INDEX(resultados!$A$2:$ZZ$299, 153, MATCH($B$2, resultados!$A$1:$ZZ$1, 0))</f>
        <v>#N/A</v>
      </c>
      <c r="C159" t="e">
        <f>INDEX(resultados!$A$2:$ZZ$299, 153, MATCH($B$3, resultados!$A$1:$ZZ$1, 0))</f>
        <v>#N/A</v>
      </c>
    </row>
    <row r="160" spans="1:3" x14ac:dyDescent="0.25">
      <c r="A160" t="e">
        <f>INDEX(resultados!$A$2:$ZZ$299, 154, MATCH($B$1, resultados!$A$1:$ZZ$1, 0))</f>
        <v>#N/A</v>
      </c>
      <c r="B160" t="e">
        <f>INDEX(resultados!$A$2:$ZZ$299, 154, MATCH($B$2, resultados!$A$1:$ZZ$1, 0))</f>
        <v>#N/A</v>
      </c>
      <c r="C160" t="e">
        <f>INDEX(resultados!$A$2:$ZZ$299, 154, MATCH($B$3, resultados!$A$1:$ZZ$1, 0))</f>
        <v>#N/A</v>
      </c>
    </row>
    <row r="161" spans="1:3" x14ac:dyDescent="0.25">
      <c r="A161" t="e">
        <f>INDEX(resultados!$A$2:$ZZ$299, 155, MATCH($B$1, resultados!$A$1:$ZZ$1, 0))</f>
        <v>#N/A</v>
      </c>
      <c r="B161" t="e">
        <f>INDEX(resultados!$A$2:$ZZ$299, 155, MATCH($B$2, resultados!$A$1:$ZZ$1, 0))</f>
        <v>#N/A</v>
      </c>
      <c r="C161" t="e">
        <f>INDEX(resultados!$A$2:$ZZ$299, 155, MATCH($B$3, resultados!$A$1:$ZZ$1, 0))</f>
        <v>#N/A</v>
      </c>
    </row>
    <row r="162" spans="1:3" x14ac:dyDescent="0.25">
      <c r="A162" t="e">
        <f>INDEX(resultados!$A$2:$ZZ$299, 156, MATCH($B$1, resultados!$A$1:$ZZ$1, 0))</f>
        <v>#N/A</v>
      </c>
      <c r="B162" t="e">
        <f>INDEX(resultados!$A$2:$ZZ$299, 156, MATCH($B$2, resultados!$A$1:$ZZ$1, 0))</f>
        <v>#N/A</v>
      </c>
      <c r="C162" t="e">
        <f>INDEX(resultados!$A$2:$ZZ$299, 156, MATCH($B$3, resultados!$A$1:$ZZ$1, 0))</f>
        <v>#N/A</v>
      </c>
    </row>
    <row r="163" spans="1:3" x14ac:dyDescent="0.25">
      <c r="A163" t="e">
        <f>INDEX(resultados!$A$2:$ZZ$299, 157, MATCH($B$1, resultados!$A$1:$ZZ$1, 0))</f>
        <v>#N/A</v>
      </c>
      <c r="B163" t="e">
        <f>INDEX(resultados!$A$2:$ZZ$299, 157, MATCH($B$2, resultados!$A$1:$ZZ$1, 0))</f>
        <v>#N/A</v>
      </c>
      <c r="C163" t="e">
        <f>INDEX(resultados!$A$2:$ZZ$299, 157, MATCH($B$3, resultados!$A$1:$ZZ$1, 0))</f>
        <v>#N/A</v>
      </c>
    </row>
    <row r="164" spans="1:3" x14ac:dyDescent="0.25">
      <c r="A164" t="e">
        <f>INDEX(resultados!$A$2:$ZZ$299, 158, MATCH($B$1, resultados!$A$1:$ZZ$1, 0))</f>
        <v>#N/A</v>
      </c>
      <c r="B164" t="e">
        <f>INDEX(resultados!$A$2:$ZZ$299, 158, MATCH($B$2, resultados!$A$1:$ZZ$1, 0))</f>
        <v>#N/A</v>
      </c>
      <c r="C164" t="e">
        <f>INDEX(resultados!$A$2:$ZZ$299, 158, MATCH($B$3, resultados!$A$1:$ZZ$1, 0))</f>
        <v>#N/A</v>
      </c>
    </row>
    <row r="165" spans="1:3" x14ac:dyDescent="0.25">
      <c r="A165" t="e">
        <f>INDEX(resultados!$A$2:$ZZ$299, 159, MATCH($B$1, resultados!$A$1:$ZZ$1, 0))</f>
        <v>#N/A</v>
      </c>
      <c r="B165" t="e">
        <f>INDEX(resultados!$A$2:$ZZ$299, 159, MATCH($B$2, resultados!$A$1:$ZZ$1, 0))</f>
        <v>#N/A</v>
      </c>
      <c r="C165" t="e">
        <f>INDEX(resultados!$A$2:$ZZ$299, 159, MATCH($B$3, resultados!$A$1:$ZZ$1, 0))</f>
        <v>#N/A</v>
      </c>
    </row>
    <row r="166" spans="1:3" x14ac:dyDescent="0.25">
      <c r="A166" t="e">
        <f>INDEX(resultados!$A$2:$ZZ$299, 160, MATCH($B$1, resultados!$A$1:$ZZ$1, 0))</f>
        <v>#N/A</v>
      </c>
      <c r="B166" t="e">
        <f>INDEX(resultados!$A$2:$ZZ$299, 160, MATCH($B$2, resultados!$A$1:$ZZ$1, 0))</f>
        <v>#N/A</v>
      </c>
      <c r="C166" t="e">
        <f>INDEX(resultados!$A$2:$ZZ$299, 160, MATCH($B$3, resultados!$A$1:$ZZ$1, 0))</f>
        <v>#N/A</v>
      </c>
    </row>
    <row r="167" spans="1:3" x14ac:dyDescent="0.25">
      <c r="A167" t="e">
        <f>INDEX(resultados!$A$2:$ZZ$299, 161, MATCH($B$1, resultados!$A$1:$ZZ$1, 0))</f>
        <v>#N/A</v>
      </c>
      <c r="B167" t="e">
        <f>INDEX(resultados!$A$2:$ZZ$299, 161, MATCH($B$2, resultados!$A$1:$ZZ$1, 0))</f>
        <v>#N/A</v>
      </c>
      <c r="C167" t="e">
        <f>INDEX(resultados!$A$2:$ZZ$299, 161, MATCH($B$3, resultados!$A$1:$ZZ$1, 0))</f>
        <v>#N/A</v>
      </c>
    </row>
    <row r="168" spans="1:3" x14ac:dyDescent="0.25">
      <c r="A168" t="e">
        <f>INDEX(resultados!$A$2:$ZZ$299, 162, MATCH($B$1, resultados!$A$1:$ZZ$1, 0))</f>
        <v>#N/A</v>
      </c>
      <c r="B168" t="e">
        <f>INDEX(resultados!$A$2:$ZZ$299, 162, MATCH($B$2, resultados!$A$1:$ZZ$1, 0))</f>
        <v>#N/A</v>
      </c>
      <c r="C168" t="e">
        <f>INDEX(resultados!$A$2:$ZZ$299, 162, MATCH($B$3, resultados!$A$1:$ZZ$1, 0))</f>
        <v>#N/A</v>
      </c>
    </row>
    <row r="169" spans="1:3" x14ac:dyDescent="0.25">
      <c r="A169" t="e">
        <f>INDEX(resultados!$A$2:$ZZ$299, 163, MATCH($B$1, resultados!$A$1:$ZZ$1, 0))</f>
        <v>#N/A</v>
      </c>
      <c r="B169" t="e">
        <f>INDEX(resultados!$A$2:$ZZ$299, 163, MATCH($B$2, resultados!$A$1:$ZZ$1, 0))</f>
        <v>#N/A</v>
      </c>
      <c r="C169" t="e">
        <f>INDEX(resultados!$A$2:$ZZ$299, 163, MATCH($B$3, resultados!$A$1:$ZZ$1, 0))</f>
        <v>#N/A</v>
      </c>
    </row>
    <row r="170" spans="1:3" x14ac:dyDescent="0.25">
      <c r="A170" t="e">
        <f>INDEX(resultados!$A$2:$ZZ$299, 164, MATCH($B$1, resultados!$A$1:$ZZ$1, 0))</f>
        <v>#N/A</v>
      </c>
      <c r="B170" t="e">
        <f>INDEX(resultados!$A$2:$ZZ$299, 164, MATCH($B$2, resultados!$A$1:$ZZ$1, 0))</f>
        <v>#N/A</v>
      </c>
      <c r="C170" t="e">
        <f>INDEX(resultados!$A$2:$ZZ$299, 164, MATCH($B$3, resultados!$A$1:$ZZ$1, 0))</f>
        <v>#N/A</v>
      </c>
    </row>
    <row r="171" spans="1:3" x14ac:dyDescent="0.25">
      <c r="A171" t="e">
        <f>INDEX(resultados!$A$2:$ZZ$299, 165, MATCH($B$1, resultados!$A$1:$ZZ$1, 0))</f>
        <v>#N/A</v>
      </c>
      <c r="B171" t="e">
        <f>INDEX(resultados!$A$2:$ZZ$299, 165, MATCH($B$2, resultados!$A$1:$ZZ$1, 0))</f>
        <v>#N/A</v>
      </c>
      <c r="C171" t="e">
        <f>INDEX(resultados!$A$2:$ZZ$299, 165, MATCH($B$3, resultados!$A$1:$ZZ$1, 0))</f>
        <v>#N/A</v>
      </c>
    </row>
    <row r="172" spans="1:3" x14ac:dyDescent="0.25">
      <c r="A172" t="e">
        <f>INDEX(resultados!$A$2:$ZZ$299, 166, MATCH($B$1, resultados!$A$1:$ZZ$1, 0))</f>
        <v>#N/A</v>
      </c>
      <c r="B172" t="e">
        <f>INDEX(resultados!$A$2:$ZZ$299, 166, MATCH($B$2, resultados!$A$1:$ZZ$1, 0))</f>
        <v>#N/A</v>
      </c>
      <c r="C172" t="e">
        <f>INDEX(resultados!$A$2:$ZZ$299, 166, MATCH($B$3, resultados!$A$1:$ZZ$1, 0))</f>
        <v>#N/A</v>
      </c>
    </row>
    <row r="173" spans="1:3" x14ac:dyDescent="0.25">
      <c r="A173" t="e">
        <f>INDEX(resultados!$A$2:$ZZ$299, 167, MATCH($B$1, resultados!$A$1:$ZZ$1, 0))</f>
        <v>#N/A</v>
      </c>
      <c r="B173" t="e">
        <f>INDEX(resultados!$A$2:$ZZ$299, 167, MATCH($B$2, resultados!$A$1:$ZZ$1, 0))</f>
        <v>#N/A</v>
      </c>
      <c r="C173" t="e">
        <f>INDEX(resultados!$A$2:$ZZ$299, 167, MATCH($B$3, resultados!$A$1:$ZZ$1, 0))</f>
        <v>#N/A</v>
      </c>
    </row>
    <row r="174" spans="1:3" x14ac:dyDescent="0.25">
      <c r="A174" t="e">
        <f>INDEX(resultados!$A$2:$ZZ$299, 168, MATCH($B$1, resultados!$A$1:$ZZ$1, 0))</f>
        <v>#N/A</v>
      </c>
      <c r="B174" t="e">
        <f>INDEX(resultados!$A$2:$ZZ$299, 168, MATCH($B$2, resultados!$A$1:$ZZ$1, 0))</f>
        <v>#N/A</v>
      </c>
      <c r="C174" t="e">
        <f>INDEX(resultados!$A$2:$ZZ$299, 168, MATCH($B$3, resultados!$A$1:$ZZ$1, 0))</f>
        <v>#N/A</v>
      </c>
    </row>
    <row r="175" spans="1:3" x14ac:dyDescent="0.25">
      <c r="A175" t="e">
        <f>INDEX(resultados!$A$2:$ZZ$299, 169, MATCH($B$1, resultados!$A$1:$ZZ$1, 0))</f>
        <v>#N/A</v>
      </c>
      <c r="B175" t="e">
        <f>INDEX(resultados!$A$2:$ZZ$299, 169, MATCH($B$2, resultados!$A$1:$ZZ$1, 0))</f>
        <v>#N/A</v>
      </c>
      <c r="C175" t="e">
        <f>INDEX(resultados!$A$2:$ZZ$299, 169, MATCH($B$3, resultados!$A$1:$ZZ$1, 0))</f>
        <v>#N/A</v>
      </c>
    </row>
    <row r="176" spans="1:3" x14ac:dyDescent="0.25">
      <c r="A176" t="e">
        <f>INDEX(resultados!$A$2:$ZZ$299, 170, MATCH($B$1, resultados!$A$1:$ZZ$1, 0))</f>
        <v>#N/A</v>
      </c>
      <c r="B176" t="e">
        <f>INDEX(resultados!$A$2:$ZZ$299, 170, MATCH($B$2, resultados!$A$1:$ZZ$1, 0))</f>
        <v>#N/A</v>
      </c>
      <c r="C176" t="e">
        <f>INDEX(resultados!$A$2:$ZZ$299, 170, MATCH($B$3, resultados!$A$1:$ZZ$1, 0))</f>
        <v>#N/A</v>
      </c>
    </row>
    <row r="177" spans="1:3" x14ac:dyDescent="0.25">
      <c r="A177" t="e">
        <f>INDEX(resultados!$A$2:$ZZ$299, 171, MATCH($B$1, resultados!$A$1:$ZZ$1, 0))</f>
        <v>#N/A</v>
      </c>
      <c r="B177" t="e">
        <f>INDEX(resultados!$A$2:$ZZ$299, 171, MATCH($B$2, resultados!$A$1:$ZZ$1, 0))</f>
        <v>#N/A</v>
      </c>
      <c r="C177" t="e">
        <f>INDEX(resultados!$A$2:$ZZ$299, 171, MATCH($B$3, resultados!$A$1:$ZZ$1, 0))</f>
        <v>#N/A</v>
      </c>
    </row>
    <row r="178" spans="1:3" x14ac:dyDescent="0.25">
      <c r="A178" t="e">
        <f>INDEX(resultados!$A$2:$ZZ$299, 172, MATCH($B$1, resultados!$A$1:$ZZ$1, 0))</f>
        <v>#N/A</v>
      </c>
      <c r="B178" t="e">
        <f>INDEX(resultados!$A$2:$ZZ$299, 172, MATCH($B$2, resultados!$A$1:$ZZ$1, 0))</f>
        <v>#N/A</v>
      </c>
      <c r="C178" t="e">
        <f>INDEX(resultados!$A$2:$ZZ$299, 172, MATCH($B$3, resultados!$A$1:$ZZ$1, 0))</f>
        <v>#N/A</v>
      </c>
    </row>
    <row r="179" spans="1:3" x14ac:dyDescent="0.25">
      <c r="A179" t="e">
        <f>INDEX(resultados!$A$2:$ZZ$299, 173, MATCH($B$1, resultados!$A$1:$ZZ$1, 0))</f>
        <v>#N/A</v>
      </c>
      <c r="B179" t="e">
        <f>INDEX(resultados!$A$2:$ZZ$299, 173, MATCH($B$2, resultados!$A$1:$ZZ$1, 0))</f>
        <v>#N/A</v>
      </c>
      <c r="C179" t="e">
        <f>INDEX(resultados!$A$2:$ZZ$299, 173, MATCH($B$3, resultados!$A$1:$ZZ$1, 0))</f>
        <v>#N/A</v>
      </c>
    </row>
    <row r="180" spans="1:3" x14ac:dyDescent="0.25">
      <c r="A180" t="e">
        <f>INDEX(resultados!$A$2:$ZZ$299, 174, MATCH($B$1, resultados!$A$1:$ZZ$1, 0))</f>
        <v>#N/A</v>
      </c>
      <c r="B180" t="e">
        <f>INDEX(resultados!$A$2:$ZZ$299, 174, MATCH($B$2, resultados!$A$1:$ZZ$1, 0))</f>
        <v>#N/A</v>
      </c>
      <c r="C180" t="e">
        <f>INDEX(resultados!$A$2:$ZZ$299, 174, MATCH($B$3, resultados!$A$1:$ZZ$1, 0))</f>
        <v>#N/A</v>
      </c>
    </row>
    <row r="181" spans="1:3" x14ac:dyDescent="0.25">
      <c r="A181" t="e">
        <f>INDEX(resultados!$A$2:$ZZ$299, 175, MATCH($B$1, resultados!$A$1:$ZZ$1, 0))</f>
        <v>#N/A</v>
      </c>
      <c r="B181" t="e">
        <f>INDEX(resultados!$A$2:$ZZ$299, 175, MATCH($B$2, resultados!$A$1:$ZZ$1, 0))</f>
        <v>#N/A</v>
      </c>
      <c r="C181" t="e">
        <f>INDEX(resultados!$A$2:$ZZ$299, 175, MATCH($B$3, resultados!$A$1:$ZZ$1, 0))</f>
        <v>#N/A</v>
      </c>
    </row>
    <row r="182" spans="1:3" x14ac:dyDescent="0.25">
      <c r="A182" t="e">
        <f>INDEX(resultados!$A$2:$ZZ$299, 176, MATCH($B$1, resultados!$A$1:$ZZ$1, 0))</f>
        <v>#N/A</v>
      </c>
      <c r="B182" t="e">
        <f>INDEX(resultados!$A$2:$ZZ$299, 176, MATCH($B$2, resultados!$A$1:$ZZ$1, 0))</f>
        <v>#N/A</v>
      </c>
      <c r="C182" t="e">
        <f>INDEX(resultados!$A$2:$ZZ$299, 176, MATCH($B$3, resultados!$A$1:$ZZ$1, 0))</f>
        <v>#N/A</v>
      </c>
    </row>
    <row r="183" spans="1:3" x14ac:dyDescent="0.25">
      <c r="A183" t="e">
        <f>INDEX(resultados!$A$2:$ZZ$299, 177, MATCH($B$1, resultados!$A$1:$ZZ$1, 0))</f>
        <v>#N/A</v>
      </c>
      <c r="B183" t="e">
        <f>INDEX(resultados!$A$2:$ZZ$299, 177, MATCH($B$2, resultados!$A$1:$ZZ$1, 0))</f>
        <v>#N/A</v>
      </c>
      <c r="C183" t="e">
        <f>INDEX(resultados!$A$2:$ZZ$299, 177, MATCH($B$3, resultados!$A$1:$ZZ$1, 0))</f>
        <v>#N/A</v>
      </c>
    </row>
    <row r="184" spans="1:3" x14ac:dyDescent="0.25">
      <c r="A184" t="e">
        <f>INDEX(resultados!$A$2:$ZZ$299, 178, MATCH($B$1, resultados!$A$1:$ZZ$1, 0))</f>
        <v>#N/A</v>
      </c>
      <c r="B184" t="e">
        <f>INDEX(resultados!$A$2:$ZZ$299, 178, MATCH($B$2, resultados!$A$1:$ZZ$1, 0))</f>
        <v>#N/A</v>
      </c>
      <c r="C184" t="e">
        <f>INDEX(resultados!$A$2:$ZZ$299, 178, MATCH($B$3, resultados!$A$1:$ZZ$1, 0))</f>
        <v>#N/A</v>
      </c>
    </row>
    <row r="185" spans="1:3" x14ac:dyDescent="0.25">
      <c r="A185" t="e">
        <f>INDEX(resultados!$A$2:$ZZ$299, 179, MATCH($B$1, resultados!$A$1:$ZZ$1, 0))</f>
        <v>#N/A</v>
      </c>
      <c r="B185" t="e">
        <f>INDEX(resultados!$A$2:$ZZ$299, 179, MATCH($B$2, resultados!$A$1:$ZZ$1, 0))</f>
        <v>#N/A</v>
      </c>
      <c r="C185" t="e">
        <f>INDEX(resultados!$A$2:$ZZ$299, 179, MATCH($B$3, resultados!$A$1:$ZZ$1, 0))</f>
        <v>#N/A</v>
      </c>
    </row>
    <row r="186" spans="1:3" x14ac:dyDescent="0.25">
      <c r="A186" t="e">
        <f>INDEX(resultados!$A$2:$ZZ$299, 180, MATCH($B$1, resultados!$A$1:$ZZ$1, 0))</f>
        <v>#N/A</v>
      </c>
      <c r="B186" t="e">
        <f>INDEX(resultados!$A$2:$ZZ$299, 180, MATCH($B$2, resultados!$A$1:$ZZ$1, 0))</f>
        <v>#N/A</v>
      </c>
      <c r="C186" t="e">
        <f>INDEX(resultados!$A$2:$ZZ$299, 180, MATCH($B$3, resultados!$A$1:$ZZ$1, 0))</f>
        <v>#N/A</v>
      </c>
    </row>
    <row r="187" spans="1:3" x14ac:dyDescent="0.25">
      <c r="A187" t="e">
        <f>INDEX(resultados!$A$2:$ZZ$299, 181, MATCH($B$1, resultados!$A$1:$ZZ$1, 0))</f>
        <v>#N/A</v>
      </c>
      <c r="B187" t="e">
        <f>INDEX(resultados!$A$2:$ZZ$299, 181, MATCH($B$2, resultados!$A$1:$ZZ$1, 0))</f>
        <v>#N/A</v>
      </c>
      <c r="C187" t="e">
        <f>INDEX(resultados!$A$2:$ZZ$299, 181, MATCH($B$3, resultados!$A$1:$ZZ$1, 0))</f>
        <v>#N/A</v>
      </c>
    </row>
    <row r="188" spans="1:3" x14ac:dyDescent="0.25">
      <c r="A188" t="e">
        <f>INDEX(resultados!$A$2:$ZZ$299, 182, MATCH($B$1, resultados!$A$1:$ZZ$1, 0))</f>
        <v>#N/A</v>
      </c>
      <c r="B188" t="e">
        <f>INDEX(resultados!$A$2:$ZZ$299, 182, MATCH($B$2, resultados!$A$1:$ZZ$1, 0))</f>
        <v>#N/A</v>
      </c>
      <c r="C188" t="e">
        <f>INDEX(resultados!$A$2:$ZZ$299, 182, MATCH($B$3, resultados!$A$1:$ZZ$1, 0))</f>
        <v>#N/A</v>
      </c>
    </row>
    <row r="189" spans="1:3" x14ac:dyDescent="0.25">
      <c r="A189" t="e">
        <f>INDEX(resultados!$A$2:$ZZ$299, 183, MATCH($B$1, resultados!$A$1:$ZZ$1, 0))</f>
        <v>#N/A</v>
      </c>
      <c r="B189" t="e">
        <f>INDEX(resultados!$A$2:$ZZ$299, 183, MATCH($B$2, resultados!$A$1:$ZZ$1, 0))</f>
        <v>#N/A</v>
      </c>
      <c r="C189" t="e">
        <f>INDEX(resultados!$A$2:$ZZ$299, 183, MATCH($B$3, resultados!$A$1:$ZZ$1, 0))</f>
        <v>#N/A</v>
      </c>
    </row>
    <row r="190" spans="1:3" x14ac:dyDescent="0.25">
      <c r="A190" t="e">
        <f>INDEX(resultados!$A$2:$ZZ$299, 184, MATCH($B$1, resultados!$A$1:$ZZ$1, 0))</f>
        <v>#N/A</v>
      </c>
      <c r="B190" t="e">
        <f>INDEX(resultados!$A$2:$ZZ$299, 184, MATCH($B$2, resultados!$A$1:$ZZ$1, 0))</f>
        <v>#N/A</v>
      </c>
      <c r="C190" t="e">
        <f>INDEX(resultados!$A$2:$ZZ$299, 184, MATCH($B$3, resultados!$A$1:$ZZ$1, 0))</f>
        <v>#N/A</v>
      </c>
    </row>
    <row r="191" spans="1:3" x14ac:dyDescent="0.25">
      <c r="A191" t="e">
        <f>INDEX(resultados!$A$2:$ZZ$299, 185, MATCH($B$1, resultados!$A$1:$ZZ$1, 0))</f>
        <v>#N/A</v>
      </c>
      <c r="B191" t="e">
        <f>INDEX(resultados!$A$2:$ZZ$299, 185, MATCH($B$2, resultados!$A$1:$ZZ$1, 0))</f>
        <v>#N/A</v>
      </c>
      <c r="C191" t="e">
        <f>INDEX(resultados!$A$2:$ZZ$299, 185, MATCH($B$3, resultados!$A$1:$ZZ$1, 0))</f>
        <v>#N/A</v>
      </c>
    </row>
    <row r="192" spans="1:3" x14ac:dyDescent="0.25">
      <c r="A192" t="e">
        <f>INDEX(resultados!$A$2:$ZZ$299, 186, MATCH($B$1, resultados!$A$1:$ZZ$1, 0))</f>
        <v>#N/A</v>
      </c>
      <c r="B192" t="e">
        <f>INDEX(resultados!$A$2:$ZZ$299, 186, MATCH($B$2, resultados!$A$1:$ZZ$1, 0))</f>
        <v>#N/A</v>
      </c>
      <c r="C192" t="e">
        <f>INDEX(resultados!$A$2:$ZZ$299, 186, MATCH($B$3, resultados!$A$1:$ZZ$1, 0))</f>
        <v>#N/A</v>
      </c>
    </row>
    <row r="193" spans="1:3" x14ac:dyDescent="0.25">
      <c r="A193" t="e">
        <f>INDEX(resultados!$A$2:$ZZ$299, 187, MATCH($B$1, resultados!$A$1:$ZZ$1, 0))</f>
        <v>#N/A</v>
      </c>
      <c r="B193" t="e">
        <f>INDEX(resultados!$A$2:$ZZ$299, 187, MATCH($B$2, resultados!$A$1:$ZZ$1, 0))</f>
        <v>#N/A</v>
      </c>
      <c r="C193" t="e">
        <f>INDEX(resultados!$A$2:$ZZ$299, 187, MATCH($B$3, resultados!$A$1:$ZZ$1, 0))</f>
        <v>#N/A</v>
      </c>
    </row>
    <row r="194" spans="1:3" x14ac:dyDescent="0.25">
      <c r="A194" t="e">
        <f>INDEX(resultados!$A$2:$ZZ$299, 188, MATCH($B$1, resultados!$A$1:$ZZ$1, 0))</f>
        <v>#N/A</v>
      </c>
      <c r="B194" t="e">
        <f>INDEX(resultados!$A$2:$ZZ$299, 188, MATCH($B$2, resultados!$A$1:$ZZ$1, 0))</f>
        <v>#N/A</v>
      </c>
      <c r="C194" t="e">
        <f>INDEX(resultados!$A$2:$ZZ$299, 188, MATCH($B$3, resultados!$A$1:$ZZ$1, 0))</f>
        <v>#N/A</v>
      </c>
    </row>
    <row r="195" spans="1:3" x14ac:dyDescent="0.25">
      <c r="A195" t="e">
        <f>INDEX(resultados!$A$2:$ZZ$299, 189, MATCH($B$1, resultados!$A$1:$ZZ$1, 0))</f>
        <v>#N/A</v>
      </c>
      <c r="B195" t="e">
        <f>INDEX(resultados!$A$2:$ZZ$299, 189, MATCH($B$2, resultados!$A$1:$ZZ$1, 0))</f>
        <v>#N/A</v>
      </c>
      <c r="C195" t="e">
        <f>INDEX(resultados!$A$2:$ZZ$299, 189, MATCH($B$3, resultados!$A$1:$ZZ$1, 0))</f>
        <v>#N/A</v>
      </c>
    </row>
    <row r="196" spans="1:3" x14ac:dyDescent="0.25">
      <c r="A196" t="e">
        <f>INDEX(resultados!$A$2:$ZZ$299, 190, MATCH($B$1, resultados!$A$1:$ZZ$1, 0))</f>
        <v>#N/A</v>
      </c>
      <c r="B196" t="e">
        <f>INDEX(resultados!$A$2:$ZZ$299, 190, MATCH($B$2, resultados!$A$1:$ZZ$1, 0))</f>
        <v>#N/A</v>
      </c>
      <c r="C196" t="e">
        <f>INDEX(resultados!$A$2:$ZZ$299, 190, MATCH($B$3, resultados!$A$1:$ZZ$1, 0))</f>
        <v>#N/A</v>
      </c>
    </row>
    <row r="197" spans="1:3" x14ac:dyDescent="0.25">
      <c r="A197" t="e">
        <f>INDEX(resultados!$A$2:$ZZ$299, 191, MATCH($B$1, resultados!$A$1:$ZZ$1, 0))</f>
        <v>#N/A</v>
      </c>
      <c r="B197" t="e">
        <f>INDEX(resultados!$A$2:$ZZ$299, 191, MATCH($B$2, resultados!$A$1:$ZZ$1, 0))</f>
        <v>#N/A</v>
      </c>
      <c r="C197" t="e">
        <f>INDEX(resultados!$A$2:$ZZ$299, 191, MATCH($B$3, resultados!$A$1:$ZZ$1, 0))</f>
        <v>#N/A</v>
      </c>
    </row>
    <row r="198" spans="1:3" x14ac:dyDescent="0.25">
      <c r="A198" t="e">
        <f>INDEX(resultados!$A$2:$ZZ$299, 192, MATCH($B$1, resultados!$A$1:$ZZ$1, 0))</f>
        <v>#N/A</v>
      </c>
      <c r="B198" t="e">
        <f>INDEX(resultados!$A$2:$ZZ$299, 192, MATCH($B$2, resultados!$A$1:$ZZ$1, 0))</f>
        <v>#N/A</v>
      </c>
      <c r="C198" t="e">
        <f>INDEX(resultados!$A$2:$ZZ$299, 192, MATCH($B$3, resultados!$A$1:$ZZ$1, 0))</f>
        <v>#N/A</v>
      </c>
    </row>
    <row r="199" spans="1:3" x14ac:dyDescent="0.25">
      <c r="A199" t="e">
        <f>INDEX(resultados!$A$2:$ZZ$299, 193, MATCH($B$1, resultados!$A$1:$ZZ$1, 0))</f>
        <v>#N/A</v>
      </c>
      <c r="B199" t="e">
        <f>INDEX(resultados!$A$2:$ZZ$299, 193, MATCH($B$2, resultados!$A$1:$ZZ$1, 0))</f>
        <v>#N/A</v>
      </c>
      <c r="C199" t="e">
        <f>INDEX(resultados!$A$2:$ZZ$299, 193, MATCH($B$3, resultados!$A$1:$ZZ$1, 0))</f>
        <v>#N/A</v>
      </c>
    </row>
    <row r="200" spans="1:3" x14ac:dyDescent="0.25">
      <c r="A200" t="e">
        <f>INDEX(resultados!$A$2:$ZZ$299, 194, MATCH($B$1, resultados!$A$1:$ZZ$1, 0))</f>
        <v>#N/A</v>
      </c>
      <c r="B200" t="e">
        <f>INDEX(resultados!$A$2:$ZZ$299, 194, MATCH($B$2, resultados!$A$1:$ZZ$1, 0))</f>
        <v>#N/A</v>
      </c>
      <c r="C200" t="e">
        <f>INDEX(resultados!$A$2:$ZZ$299, 194, MATCH($B$3, resultados!$A$1:$ZZ$1, 0))</f>
        <v>#N/A</v>
      </c>
    </row>
    <row r="201" spans="1:3" x14ac:dyDescent="0.25">
      <c r="A201" t="e">
        <f>INDEX(resultados!$A$2:$ZZ$299, 195, MATCH($B$1, resultados!$A$1:$ZZ$1, 0))</f>
        <v>#N/A</v>
      </c>
      <c r="B201" t="e">
        <f>INDEX(resultados!$A$2:$ZZ$299, 195, MATCH($B$2, resultados!$A$1:$ZZ$1, 0))</f>
        <v>#N/A</v>
      </c>
      <c r="C201" t="e">
        <f>INDEX(resultados!$A$2:$ZZ$299, 195, MATCH($B$3, resultados!$A$1:$ZZ$1, 0))</f>
        <v>#N/A</v>
      </c>
    </row>
    <row r="202" spans="1:3" x14ac:dyDescent="0.25">
      <c r="A202" t="e">
        <f>INDEX(resultados!$A$2:$ZZ$299, 196, MATCH($B$1, resultados!$A$1:$ZZ$1, 0))</f>
        <v>#N/A</v>
      </c>
      <c r="B202" t="e">
        <f>INDEX(resultados!$A$2:$ZZ$299, 196, MATCH($B$2, resultados!$A$1:$ZZ$1, 0))</f>
        <v>#N/A</v>
      </c>
      <c r="C202" t="e">
        <f>INDEX(resultados!$A$2:$ZZ$299, 196, MATCH($B$3, resultados!$A$1:$ZZ$1, 0))</f>
        <v>#N/A</v>
      </c>
    </row>
    <row r="203" spans="1:3" x14ac:dyDescent="0.25">
      <c r="A203" t="e">
        <f>INDEX(resultados!$A$2:$ZZ$299, 197, MATCH($B$1, resultados!$A$1:$ZZ$1, 0))</f>
        <v>#N/A</v>
      </c>
      <c r="B203" t="e">
        <f>INDEX(resultados!$A$2:$ZZ$299, 197, MATCH($B$2, resultados!$A$1:$ZZ$1, 0))</f>
        <v>#N/A</v>
      </c>
      <c r="C203" t="e">
        <f>INDEX(resultados!$A$2:$ZZ$299, 197, MATCH($B$3, resultados!$A$1:$ZZ$1, 0))</f>
        <v>#N/A</v>
      </c>
    </row>
    <row r="204" spans="1:3" x14ac:dyDescent="0.25">
      <c r="A204" t="e">
        <f>INDEX(resultados!$A$2:$ZZ$299, 198, MATCH($B$1, resultados!$A$1:$ZZ$1, 0))</f>
        <v>#N/A</v>
      </c>
      <c r="B204" t="e">
        <f>INDEX(resultados!$A$2:$ZZ$299, 198, MATCH($B$2, resultados!$A$1:$ZZ$1, 0))</f>
        <v>#N/A</v>
      </c>
      <c r="C204" t="e">
        <f>INDEX(resultados!$A$2:$ZZ$299, 198, MATCH($B$3, resultados!$A$1:$ZZ$1, 0))</f>
        <v>#N/A</v>
      </c>
    </row>
    <row r="205" spans="1:3" x14ac:dyDescent="0.25">
      <c r="A205" t="e">
        <f>INDEX(resultados!$A$2:$ZZ$299, 199, MATCH($B$1, resultados!$A$1:$ZZ$1, 0))</f>
        <v>#N/A</v>
      </c>
      <c r="B205" t="e">
        <f>INDEX(resultados!$A$2:$ZZ$299, 199, MATCH($B$2, resultados!$A$1:$ZZ$1, 0))</f>
        <v>#N/A</v>
      </c>
      <c r="C205" t="e">
        <f>INDEX(resultados!$A$2:$ZZ$299, 199, MATCH($B$3, resultados!$A$1:$ZZ$1, 0))</f>
        <v>#N/A</v>
      </c>
    </row>
    <row r="206" spans="1:3" x14ac:dyDescent="0.25">
      <c r="A206" t="e">
        <f>INDEX(resultados!$A$2:$ZZ$299, 200, MATCH($B$1, resultados!$A$1:$ZZ$1, 0))</f>
        <v>#N/A</v>
      </c>
      <c r="B206" t="e">
        <f>INDEX(resultados!$A$2:$ZZ$299, 200, MATCH($B$2, resultados!$A$1:$ZZ$1, 0))</f>
        <v>#N/A</v>
      </c>
      <c r="C206" t="e">
        <f>INDEX(resultados!$A$2:$ZZ$299, 200, MATCH($B$3, resultados!$A$1:$ZZ$1, 0))</f>
        <v>#N/A</v>
      </c>
    </row>
    <row r="207" spans="1:3" x14ac:dyDescent="0.25">
      <c r="A207" t="e">
        <f>INDEX(resultados!$A$2:$ZZ$299, 201, MATCH($B$1, resultados!$A$1:$ZZ$1, 0))</f>
        <v>#N/A</v>
      </c>
      <c r="B207" t="e">
        <f>INDEX(resultados!$A$2:$ZZ$299, 201, MATCH($B$2, resultados!$A$1:$ZZ$1, 0))</f>
        <v>#N/A</v>
      </c>
      <c r="C207" t="e">
        <f>INDEX(resultados!$A$2:$ZZ$299, 201, MATCH($B$3, resultados!$A$1:$ZZ$1, 0))</f>
        <v>#N/A</v>
      </c>
    </row>
    <row r="208" spans="1:3" x14ac:dyDescent="0.25">
      <c r="A208" t="e">
        <f>INDEX(resultados!$A$2:$ZZ$299, 202, MATCH($B$1, resultados!$A$1:$ZZ$1, 0))</f>
        <v>#N/A</v>
      </c>
      <c r="B208" t="e">
        <f>INDEX(resultados!$A$2:$ZZ$299, 202, MATCH($B$2, resultados!$A$1:$ZZ$1, 0))</f>
        <v>#N/A</v>
      </c>
      <c r="C208" t="e">
        <f>INDEX(resultados!$A$2:$ZZ$299, 202, MATCH($B$3, resultados!$A$1:$ZZ$1, 0))</f>
        <v>#N/A</v>
      </c>
    </row>
    <row r="209" spans="1:3" x14ac:dyDescent="0.25">
      <c r="A209" t="e">
        <f>INDEX(resultados!$A$2:$ZZ$299, 203, MATCH($B$1, resultados!$A$1:$ZZ$1, 0))</f>
        <v>#N/A</v>
      </c>
      <c r="B209" t="e">
        <f>INDEX(resultados!$A$2:$ZZ$299, 203, MATCH($B$2, resultados!$A$1:$ZZ$1, 0))</f>
        <v>#N/A</v>
      </c>
      <c r="C209" t="e">
        <f>INDEX(resultados!$A$2:$ZZ$299, 203, MATCH($B$3, resultados!$A$1:$ZZ$1, 0))</f>
        <v>#N/A</v>
      </c>
    </row>
    <row r="210" spans="1:3" x14ac:dyDescent="0.25">
      <c r="A210" t="e">
        <f>INDEX(resultados!$A$2:$ZZ$299, 204, MATCH($B$1, resultados!$A$1:$ZZ$1, 0))</f>
        <v>#N/A</v>
      </c>
      <c r="B210" t="e">
        <f>INDEX(resultados!$A$2:$ZZ$299, 204, MATCH($B$2, resultados!$A$1:$ZZ$1, 0))</f>
        <v>#N/A</v>
      </c>
      <c r="C210" t="e">
        <f>INDEX(resultados!$A$2:$ZZ$299, 204, MATCH($B$3, resultados!$A$1:$ZZ$1, 0))</f>
        <v>#N/A</v>
      </c>
    </row>
    <row r="211" spans="1:3" x14ac:dyDescent="0.25">
      <c r="A211" t="e">
        <f>INDEX(resultados!$A$2:$ZZ$299, 205, MATCH($B$1, resultados!$A$1:$ZZ$1, 0))</f>
        <v>#N/A</v>
      </c>
      <c r="B211" t="e">
        <f>INDEX(resultados!$A$2:$ZZ$299, 205, MATCH($B$2, resultados!$A$1:$ZZ$1, 0))</f>
        <v>#N/A</v>
      </c>
      <c r="C211" t="e">
        <f>INDEX(resultados!$A$2:$ZZ$299, 205, MATCH($B$3, resultados!$A$1:$ZZ$1, 0))</f>
        <v>#N/A</v>
      </c>
    </row>
    <row r="212" spans="1:3" x14ac:dyDescent="0.25">
      <c r="A212" t="e">
        <f>INDEX(resultados!$A$2:$ZZ$299, 206, MATCH($B$1, resultados!$A$1:$ZZ$1, 0))</f>
        <v>#N/A</v>
      </c>
      <c r="B212" t="e">
        <f>INDEX(resultados!$A$2:$ZZ$299, 206, MATCH($B$2, resultados!$A$1:$ZZ$1, 0))</f>
        <v>#N/A</v>
      </c>
      <c r="C212" t="e">
        <f>INDEX(resultados!$A$2:$ZZ$299, 206, MATCH($B$3, resultados!$A$1:$ZZ$1, 0))</f>
        <v>#N/A</v>
      </c>
    </row>
    <row r="213" spans="1:3" x14ac:dyDescent="0.25">
      <c r="A213" t="e">
        <f>INDEX(resultados!$A$2:$ZZ$299, 207, MATCH($B$1, resultados!$A$1:$ZZ$1, 0))</f>
        <v>#N/A</v>
      </c>
      <c r="B213" t="e">
        <f>INDEX(resultados!$A$2:$ZZ$299, 207, MATCH($B$2, resultados!$A$1:$ZZ$1, 0))</f>
        <v>#N/A</v>
      </c>
      <c r="C213" t="e">
        <f>INDEX(resultados!$A$2:$ZZ$299, 207, MATCH($B$3, resultados!$A$1:$ZZ$1, 0))</f>
        <v>#N/A</v>
      </c>
    </row>
    <row r="214" spans="1:3" x14ac:dyDescent="0.25">
      <c r="A214" t="e">
        <f>INDEX(resultados!$A$2:$ZZ$299, 208, MATCH($B$1, resultados!$A$1:$ZZ$1, 0))</f>
        <v>#N/A</v>
      </c>
      <c r="B214" t="e">
        <f>INDEX(resultados!$A$2:$ZZ$299, 208, MATCH($B$2, resultados!$A$1:$ZZ$1, 0))</f>
        <v>#N/A</v>
      </c>
      <c r="C214" t="e">
        <f>INDEX(resultados!$A$2:$ZZ$299, 208, MATCH($B$3, resultados!$A$1:$ZZ$1, 0))</f>
        <v>#N/A</v>
      </c>
    </row>
    <row r="215" spans="1:3" x14ac:dyDescent="0.25">
      <c r="A215" t="e">
        <f>INDEX(resultados!$A$2:$ZZ$299, 209, MATCH($B$1, resultados!$A$1:$ZZ$1, 0))</f>
        <v>#N/A</v>
      </c>
      <c r="B215" t="e">
        <f>INDEX(resultados!$A$2:$ZZ$299, 209, MATCH($B$2, resultados!$A$1:$ZZ$1, 0))</f>
        <v>#N/A</v>
      </c>
      <c r="C215" t="e">
        <f>INDEX(resultados!$A$2:$ZZ$299, 209, MATCH($B$3, resultados!$A$1:$ZZ$1, 0))</f>
        <v>#N/A</v>
      </c>
    </row>
    <row r="216" spans="1:3" x14ac:dyDescent="0.25">
      <c r="A216" t="e">
        <f>INDEX(resultados!$A$2:$ZZ$299, 210, MATCH($B$1, resultados!$A$1:$ZZ$1, 0))</f>
        <v>#N/A</v>
      </c>
      <c r="B216" t="e">
        <f>INDEX(resultados!$A$2:$ZZ$299, 210, MATCH($B$2, resultados!$A$1:$ZZ$1, 0))</f>
        <v>#N/A</v>
      </c>
      <c r="C216" t="e">
        <f>INDEX(resultados!$A$2:$ZZ$299, 210, MATCH($B$3, resultados!$A$1:$ZZ$1, 0))</f>
        <v>#N/A</v>
      </c>
    </row>
    <row r="217" spans="1:3" x14ac:dyDescent="0.25">
      <c r="A217" t="e">
        <f>INDEX(resultados!$A$2:$ZZ$299, 211, MATCH($B$1, resultados!$A$1:$ZZ$1, 0))</f>
        <v>#N/A</v>
      </c>
      <c r="B217" t="e">
        <f>INDEX(resultados!$A$2:$ZZ$299, 211, MATCH($B$2, resultados!$A$1:$ZZ$1, 0))</f>
        <v>#N/A</v>
      </c>
      <c r="C217" t="e">
        <f>INDEX(resultados!$A$2:$ZZ$299, 211, MATCH($B$3, resultados!$A$1:$ZZ$1, 0))</f>
        <v>#N/A</v>
      </c>
    </row>
    <row r="218" spans="1:3" x14ac:dyDescent="0.25">
      <c r="A218" t="e">
        <f>INDEX(resultados!$A$2:$ZZ$299, 212, MATCH($B$1, resultados!$A$1:$ZZ$1, 0))</f>
        <v>#N/A</v>
      </c>
      <c r="B218" t="e">
        <f>INDEX(resultados!$A$2:$ZZ$299, 212, MATCH($B$2, resultados!$A$1:$ZZ$1, 0))</f>
        <v>#N/A</v>
      </c>
      <c r="C218" t="e">
        <f>INDEX(resultados!$A$2:$ZZ$299, 212, MATCH($B$3, resultados!$A$1:$ZZ$1, 0))</f>
        <v>#N/A</v>
      </c>
    </row>
    <row r="219" spans="1:3" x14ac:dyDescent="0.25">
      <c r="A219" t="e">
        <f>INDEX(resultados!$A$2:$ZZ$299, 213, MATCH($B$1, resultados!$A$1:$ZZ$1, 0))</f>
        <v>#N/A</v>
      </c>
      <c r="B219" t="e">
        <f>INDEX(resultados!$A$2:$ZZ$299, 213, MATCH($B$2, resultados!$A$1:$ZZ$1, 0))</f>
        <v>#N/A</v>
      </c>
      <c r="C219" t="e">
        <f>INDEX(resultados!$A$2:$ZZ$299, 213, MATCH($B$3, resultados!$A$1:$ZZ$1, 0))</f>
        <v>#N/A</v>
      </c>
    </row>
    <row r="220" spans="1:3" x14ac:dyDescent="0.25">
      <c r="A220" t="e">
        <f>INDEX(resultados!$A$2:$ZZ$299, 214, MATCH($B$1, resultados!$A$1:$ZZ$1, 0))</f>
        <v>#N/A</v>
      </c>
      <c r="B220" t="e">
        <f>INDEX(resultados!$A$2:$ZZ$299, 214, MATCH($B$2, resultados!$A$1:$ZZ$1, 0))</f>
        <v>#N/A</v>
      </c>
      <c r="C220" t="e">
        <f>INDEX(resultados!$A$2:$ZZ$299, 214, MATCH($B$3, resultados!$A$1:$ZZ$1, 0))</f>
        <v>#N/A</v>
      </c>
    </row>
    <row r="221" spans="1:3" x14ac:dyDescent="0.25">
      <c r="A221" t="e">
        <f>INDEX(resultados!$A$2:$ZZ$299, 215, MATCH($B$1, resultados!$A$1:$ZZ$1, 0))</f>
        <v>#N/A</v>
      </c>
      <c r="B221" t="e">
        <f>INDEX(resultados!$A$2:$ZZ$299, 215, MATCH($B$2, resultados!$A$1:$ZZ$1, 0))</f>
        <v>#N/A</v>
      </c>
      <c r="C221" t="e">
        <f>INDEX(resultados!$A$2:$ZZ$299, 215, MATCH($B$3, resultados!$A$1:$ZZ$1, 0))</f>
        <v>#N/A</v>
      </c>
    </row>
    <row r="222" spans="1:3" x14ac:dyDescent="0.25">
      <c r="A222" t="e">
        <f>INDEX(resultados!$A$2:$ZZ$299, 216, MATCH($B$1, resultados!$A$1:$ZZ$1, 0))</f>
        <v>#N/A</v>
      </c>
      <c r="B222" t="e">
        <f>INDEX(resultados!$A$2:$ZZ$299, 216, MATCH($B$2, resultados!$A$1:$ZZ$1, 0))</f>
        <v>#N/A</v>
      </c>
      <c r="C222" t="e">
        <f>INDEX(resultados!$A$2:$ZZ$299, 216, MATCH($B$3, resultados!$A$1:$ZZ$1, 0))</f>
        <v>#N/A</v>
      </c>
    </row>
    <row r="223" spans="1:3" x14ac:dyDescent="0.25">
      <c r="A223" t="e">
        <f>INDEX(resultados!$A$2:$ZZ$299, 217, MATCH($B$1, resultados!$A$1:$ZZ$1, 0))</f>
        <v>#N/A</v>
      </c>
      <c r="B223" t="e">
        <f>INDEX(resultados!$A$2:$ZZ$299, 217, MATCH($B$2, resultados!$A$1:$ZZ$1, 0))</f>
        <v>#N/A</v>
      </c>
      <c r="C223" t="e">
        <f>INDEX(resultados!$A$2:$ZZ$299, 217, MATCH($B$3, resultados!$A$1:$ZZ$1, 0))</f>
        <v>#N/A</v>
      </c>
    </row>
    <row r="224" spans="1:3" x14ac:dyDescent="0.25">
      <c r="A224" t="e">
        <f>INDEX(resultados!$A$2:$ZZ$299, 218, MATCH($B$1, resultados!$A$1:$ZZ$1, 0))</f>
        <v>#N/A</v>
      </c>
      <c r="B224" t="e">
        <f>INDEX(resultados!$A$2:$ZZ$299, 218, MATCH($B$2, resultados!$A$1:$ZZ$1, 0))</f>
        <v>#N/A</v>
      </c>
      <c r="C224" t="e">
        <f>INDEX(resultados!$A$2:$ZZ$299, 218, MATCH($B$3, resultados!$A$1:$ZZ$1, 0))</f>
        <v>#N/A</v>
      </c>
    </row>
    <row r="225" spans="1:3" x14ac:dyDescent="0.25">
      <c r="A225" t="e">
        <f>INDEX(resultados!$A$2:$ZZ$299, 219, MATCH($B$1, resultados!$A$1:$ZZ$1, 0))</f>
        <v>#N/A</v>
      </c>
      <c r="B225" t="e">
        <f>INDEX(resultados!$A$2:$ZZ$299, 219, MATCH($B$2, resultados!$A$1:$ZZ$1, 0))</f>
        <v>#N/A</v>
      </c>
      <c r="C225" t="e">
        <f>INDEX(resultados!$A$2:$ZZ$299, 219, MATCH($B$3, resultados!$A$1:$ZZ$1, 0))</f>
        <v>#N/A</v>
      </c>
    </row>
    <row r="226" spans="1:3" x14ac:dyDescent="0.25">
      <c r="A226" t="e">
        <f>INDEX(resultados!$A$2:$ZZ$299, 220, MATCH($B$1, resultados!$A$1:$ZZ$1, 0))</f>
        <v>#N/A</v>
      </c>
      <c r="B226" t="e">
        <f>INDEX(resultados!$A$2:$ZZ$299, 220, MATCH($B$2, resultados!$A$1:$ZZ$1, 0))</f>
        <v>#N/A</v>
      </c>
      <c r="C226" t="e">
        <f>INDEX(resultados!$A$2:$ZZ$299, 220, MATCH($B$3, resultados!$A$1:$ZZ$1, 0))</f>
        <v>#N/A</v>
      </c>
    </row>
    <row r="227" spans="1:3" x14ac:dyDescent="0.25">
      <c r="A227" t="e">
        <f>INDEX(resultados!$A$2:$ZZ$299, 221, MATCH($B$1, resultados!$A$1:$ZZ$1, 0))</f>
        <v>#N/A</v>
      </c>
      <c r="B227" t="e">
        <f>INDEX(resultados!$A$2:$ZZ$299, 221, MATCH($B$2, resultados!$A$1:$ZZ$1, 0))</f>
        <v>#N/A</v>
      </c>
      <c r="C227" t="e">
        <f>INDEX(resultados!$A$2:$ZZ$299, 221, MATCH($B$3, resultados!$A$1:$ZZ$1, 0))</f>
        <v>#N/A</v>
      </c>
    </row>
    <row r="228" spans="1:3" x14ac:dyDescent="0.25">
      <c r="A228" t="e">
        <f>INDEX(resultados!$A$2:$ZZ$299, 222, MATCH($B$1, resultados!$A$1:$ZZ$1, 0))</f>
        <v>#N/A</v>
      </c>
      <c r="B228" t="e">
        <f>INDEX(resultados!$A$2:$ZZ$299, 222, MATCH($B$2, resultados!$A$1:$ZZ$1, 0))</f>
        <v>#N/A</v>
      </c>
      <c r="C228" t="e">
        <f>INDEX(resultados!$A$2:$ZZ$299, 222, MATCH($B$3, resultados!$A$1:$ZZ$1, 0))</f>
        <v>#N/A</v>
      </c>
    </row>
    <row r="229" spans="1:3" x14ac:dyDescent="0.25">
      <c r="A229" t="e">
        <f>INDEX(resultados!$A$2:$ZZ$299, 223, MATCH($B$1, resultados!$A$1:$ZZ$1, 0))</f>
        <v>#N/A</v>
      </c>
      <c r="B229" t="e">
        <f>INDEX(resultados!$A$2:$ZZ$299, 223, MATCH($B$2, resultados!$A$1:$ZZ$1, 0))</f>
        <v>#N/A</v>
      </c>
      <c r="C229" t="e">
        <f>INDEX(resultados!$A$2:$ZZ$299, 223, MATCH($B$3, resultados!$A$1:$ZZ$1, 0))</f>
        <v>#N/A</v>
      </c>
    </row>
    <row r="230" spans="1:3" x14ac:dyDescent="0.25">
      <c r="A230" t="e">
        <f>INDEX(resultados!$A$2:$ZZ$299, 224, MATCH($B$1, resultados!$A$1:$ZZ$1, 0))</f>
        <v>#N/A</v>
      </c>
      <c r="B230" t="e">
        <f>INDEX(resultados!$A$2:$ZZ$299, 224, MATCH($B$2, resultados!$A$1:$ZZ$1, 0))</f>
        <v>#N/A</v>
      </c>
      <c r="C230" t="e">
        <f>INDEX(resultados!$A$2:$ZZ$299, 224, MATCH($B$3, resultados!$A$1:$ZZ$1, 0))</f>
        <v>#N/A</v>
      </c>
    </row>
    <row r="231" spans="1:3" x14ac:dyDescent="0.25">
      <c r="A231" t="e">
        <f>INDEX(resultados!$A$2:$ZZ$299, 225, MATCH($B$1, resultados!$A$1:$ZZ$1, 0))</f>
        <v>#N/A</v>
      </c>
      <c r="B231" t="e">
        <f>INDEX(resultados!$A$2:$ZZ$299, 225, MATCH($B$2, resultados!$A$1:$ZZ$1, 0))</f>
        <v>#N/A</v>
      </c>
      <c r="C231" t="e">
        <f>INDEX(resultados!$A$2:$ZZ$299, 225, MATCH($B$3, resultados!$A$1:$ZZ$1, 0))</f>
        <v>#N/A</v>
      </c>
    </row>
    <row r="232" spans="1:3" x14ac:dyDescent="0.25">
      <c r="A232" t="e">
        <f>INDEX(resultados!$A$2:$ZZ$299, 226, MATCH($B$1, resultados!$A$1:$ZZ$1, 0))</f>
        <v>#N/A</v>
      </c>
      <c r="B232" t="e">
        <f>INDEX(resultados!$A$2:$ZZ$299, 226, MATCH($B$2, resultados!$A$1:$ZZ$1, 0))</f>
        <v>#N/A</v>
      </c>
      <c r="C232" t="e">
        <f>INDEX(resultados!$A$2:$ZZ$299, 226, MATCH($B$3, resultados!$A$1:$ZZ$1, 0))</f>
        <v>#N/A</v>
      </c>
    </row>
    <row r="233" spans="1:3" x14ac:dyDescent="0.25">
      <c r="A233" t="e">
        <f>INDEX(resultados!$A$2:$ZZ$299, 227, MATCH($B$1, resultados!$A$1:$ZZ$1, 0))</f>
        <v>#N/A</v>
      </c>
      <c r="B233" t="e">
        <f>INDEX(resultados!$A$2:$ZZ$299, 227, MATCH($B$2, resultados!$A$1:$ZZ$1, 0))</f>
        <v>#N/A</v>
      </c>
      <c r="C233" t="e">
        <f>INDEX(resultados!$A$2:$ZZ$299, 227, MATCH($B$3, resultados!$A$1:$ZZ$1, 0))</f>
        <v>#N/A</v>
      </c>
    </row>
    <row r="234" spans="1:3" x14ac:dyDescent="0.25">
      <c r="A234" t="e">
        <f>INDEX(resultados!$A$2:$ZZ$299, 228, MATCH($B$1, resultados!$A$1:$ZZ$1, 0))</f>
        <v>#N/A</v>
      </c>
      <c r="B234" t="e">
        <f>INDEX(resultados!$A$2:$ZZ$299, 228, MATCH($B$2, resultados!$A$1:$ZZ$1, 0))</f>
        <v>#N/A</v>
      </c>
      <c r="C234" t="e">
        <f>INDEX(resultados!$A$2:$ZZ$299, 228, MATCH($B$3, resultados!$A$1:$ZZ$1, 0))</f>
        <v>#N/A</v>
      </c>
    </row>
    <row r="235" spans="1:3" x14ac:dyDescent="0.25">
      <c r="A235" t="e">
        <f>INDEX(resultados!$A$2:$ZZ$299, 229, MATCH($B$1, resultados!$A$1:$ZZ$1, 0))</f>
        <v>#N/A</v>
      </c>
      <c r="B235" t="e">
        <f>INDEX(resultados!$A$2:$ZZ$299, 229, MATCH($B$2, resultados!$A$1:$ZZ$1, 0))</f>
        <v>#N/A</v>
      </c>
      <c r="C235" t="e">
        <f>INDEX(resultados!$A$2:$ZZ$299, 229, MATCH($B$3, resultados!$A$1:$ZZ$1, 0))</f>
        <v>#N/A</v>
      </c>
    </row>
    <row r="236" spans="1:3" x14ac:dyDescent="0.25">
      <c r="A236" t="e">
        <f>INDEX(resultados!$A$2:$ZZ$299, 230, MATCH($B$1, resultados!$A$1:$ZZ$1, 0))</f>
        <v>#N/A</v>
      </c>
      <c r="B236" t="e">
        <f>INDEX(resultados!$A$2:$ZZ$299, 230, MATCH($B$2, resultados!$A$1:$ZZ$1, 0))</f>
        <v>#N/A</v>
      </c>
      <c r="C236" t="e">
        <f>INDEX(resultados!$A$2:$ZZ$299, 230, MATCH($B$3, resultados!$A$1:$ZZ$1, 0))</f>
        <v>#N/A</v>
      </c>
    </row>
    <row r="237" spans="1:3" x14ac:dyDescent="0.25">
      <c r="A237" t="e">
        <f>INDEX(resultados!$A$2:$ZZ$299, 231, MATCH($B$1, resultados!$A$1:$ZZ$1, 0))</f>
        <v>#N/A</v>
      </c>
      <c r="B237" t="e">
        <f>INDEX(resultados!$A$2:$ZZ$299, 231, MATCH($B$2, resultados!$A$1:$ZZ$1, 0))</f>
        <v>#N/A</v>
      </c>
      <c r="C237" t="e">
        <f>INDEX(resultados!$A$2:$ZZ$299, 231, MATCH($B$3, resultados!$A$1:$ZZ$1, 0))</f>
        <v>#N/A</v>
      </c>
    </row>
    <row r="238" spans="1:3" x14ac:dyDescent="0.25">
      <c r="A238" t="e">
        <f>INDEX(resultados!$A$2:$ZZ$299, 232, MATCH($B$1, resultados!$A$1:$ZZ$1, 0))</f>
        <v>#N/A</v>
      </c>
      <c r="B238" t="e">
        <f>INDEX(resultados!$A$2:$ZZ$299, 232, MATCH($B$2, resultados!$A$1:$ZZ$1, 0))</f>
        <v>#N/A</v>
      </c>
      <c r="C238" t="e">
        <f>INDEX(resultados!$A$2:$ZZ$299, 232, MATCH($B$3, resultados!$A$1:$ZZ$1, 0))</f>
        <v>#N/A</v>
      </c>
    </row>
    <row r="239" spans="1:3" x14ac:dyDescent="0.25">
      <c r="A239" t="e">
        <f>INDEX(resultados!$A$2:$ZZ$299, 233, MATCH($B$1, resultados!$A$1:$ZZ$1, 0))</f>
        <v>#N/A</v>
      </c>
      <c r="B239" t="e">
        <f>INDEX(resultados!$A$2:$ZZ$299, 233, MATCH($B$2, resultados!$A$1:$ZZ$1, 0))</f>
        <v>#N/A</v>
      </c>
      <c r="C239" t="e">
        <f>INDEX(resultados!$A$2:$ZZ$299, 233, MATCH($B$3, resultados!$A$1:$ZZ$1, 0))</f>
        <v>#N/A</v>
      </c>
    </row>
    <row r="240" spans="1:3" x14ac:dyDescent="0.25">
      <c r="A240" t="e">
        <f>INDEX(resultados!$A$2:$ZZ$299, 234, MATCH($B$1, resultados!$A$1:$ZZ$1, 0))</f>
        <v>#N/A</v>
      </c>
      <c r="B240" t="e">
        <f>INDEX(resultados!$A$2:$ZZ$299, 234, MATCH($B$2, resultados!$A$1:$ZZ$1, 0))</f>
        <v>#N/A</v>
      </c>
      <c r="C240" t="e">
        <f>INDEX(resultados!$A$2:$ZZ$299, 234, MATCH($B$3, resultados!$A$1:$ZZ$1, 0))</f>
        <v>#N/A</v>
      </c>
    </row>
    <row r="241" spans="1:3" x14ac:dyDescent="0.25">
      <c r="A241" t="e">
        <f>INDEX(resultados!$A$2:$ZZ$299, 235, MATCH($B$1, resultados!$A$1:$ZZ$1, 0))</f>
        <v>#N/A</v>
      </c>
      <c r="B241" t="e">
        <f>INDEX(resultados!$A$2:$ZZ$299, 235, MATCH($B$2, resultados!$A$1:$ZZ$1, 0))</f>
        <v>#N/A</v>
      </c>
      <c r="C241" t="e">
        <f>INDEX(resultados!$A$2:$ZZ$299, 235, MATCH($B$3, resultados!$A$1:$ZZ$1, 0))</f>
        <v>#N/A</v>
      </c>
    </row>
    <row r="242" spans="1:3" x14ac:dyDescent="0.25">
      <c r="A242" t="e">
        <f>INDEX(resultados!$A$2:$ZZ$299, 236, MATCH($B$1, resultados!$A$1:$ZZ$1, 0))</f>
        <v>#N/A</v>
      </c>
      <c r="B242" t="e">
        <f>INDEX(resultados!$A$2:$ZZ$299, 236, MATCH($B$2, resultados!$A$1:$ZZ$1, 0))</f>
        <v>#N/A</v>
      </c>
      <c r="C242" t="e">
        <f>INDEX(resultados!$A$2:$ZZ$299, 236, MATCH($B$3, resultados!$A$1:$ZZ$1, 0))</f>
        <v>#N/A</v>
      </c>
    </row>
    <row r="243" spans="1:3" x14ac:dyDescent="0.25">
      <c r="A243" t="e">
        <f>INDEX(resultados!$A$2:$ZZ$299, 237, MATCH($B$1, resultados!$A$1:$ZZ$1, 0))</f>
        <v>#N/A</v>
      </c>
      <c r="B243" t="e">
        <f>INDEX(resultados!$A$2:$ZZ$299, 237, MATCH($B$2, resultados!$A$1:$ZZ$1, 0))</f>
        <v>#N/A</v>
      </c>
      <c r="C243" t="e">
        <f>INDEX(resultados!$A$2:$ZZ$299, 237, MATCH($B$3, resultados!$A$1:$ZZ$1, 0))</f>
        <v>#N/A</v>
      </c>
    </row>
    <row r="244" spans="1:3" x14ac:dyDescent="0.25">
      <c r="A244" t="e">
        <f>INDEX(resultados!$A$2:$ZZ$299, 238, MATCH($B$1, resultados!$A$1:$ZZ$1, 0))</f>
        <v>#N/A</v>
      </c>
      <c r="B244" t="e">
        <f>INDEX(resultados!$A$2:$ZZ$299, 238, MATCH($B$2, resultados!$A$1:$ZZ$1, 0))</f>
        <v>#N/A</v>
      </c>
      <c r="C244" t="e">
        <f>INDEX(resultados!$A$2:$ZZ$299, 238, MATCH($B$3, resultados!$A$1:$ZZ$1, 0))</f>
        <v>#N/A</v>
      </c>
    </row>
    <row r="245" spans="1:3" x14ac:dyDescent="0.25">
      <c r="A245" t="e">
        <f>INDEX(resultados!$A$2:$ZZ$299, 239, MATCH($B$1, resultados!$A$1:$ZZ$1, 0))</f>
        <v>#N/A</v>
      </c>
      <c r="B245" t="e">
        <f>INDEX(resultados!$A$2:$ZZ$299, 239, MATCH($B$2, resultados!$A$1:$ZZ$1, 0))</f>
        <v>#N/A</v>
      </c>
      <c r="C245" t="e">
        <f>INDEX(resultados!$A$2:$ZZ$299, 239, MATCH($B$3, resultados!$A$1:$ZZ$1, 0))</f>
        <v>#N/A</v>
      </c>
    </row>
    <row r="246" spans="1:3" x14ac:dyDescent="0.25">
      <c r="A246" t="e">
        <f>INDEX(resultados!$A$2:$ZZ$299, 240, MATCH($B$1, resultados!$A$1:$ZZ$1, 0))</f>
        <v>#N/A</v>
      </c>
      <c r="B246" t="e">
        <f>INDEX(resultados!$A$2:$ZZ$299, 240, MATCH($B$2, resultados!$A$1:$ZZ$1, 0))</f>
        <v>#N/A</v>
      </c>
      <c r="C246" t="e">
        <f>INDEX(resultados!$A$2:$ZZ$299, 240, MATCH($B$3, resultados!$A$1:$ZZ$1, 0))</f>
        <v>#N/A</v>
      </c>
    </row>
    <row r="247" spans="1:3" x14ac:dyDescent="0.25">
      <c r="A247" t="e">
        <f>INDEX(resultados!$A$2:$ZZ$299, 241, MATCH($B$1, resultados!$A$1:$ZZ$1, 0))</f>
        <v>#N/A</v>
      </c>
      <c r="B247" t="e">
        <f>INDEX(resultados!$A$2:$ZZ$299, 241, MATCH($B$2, resultados!$A$1:$ZZ$1, 0))</f>
        <v>#N/A</v>
      </c>
      <c r="C247" t="e">
        <f>INDEX(resultados!$A$2:$ZZ$299, 241, MATCH($B$3, resultados!$A$1:$ZZ$1, 0))</f>
        <v>#N/A</v>
      </c>
    </row>
    <row r="248" spans="1:3" x14ac:dyDescent="0.25">
      <c r="A248" t="e">
        <f>INDEX(resultados!$A$2:$ZZ$299, 242, MATCH($B$1, resultados!$A$1:$ZZ$1, 0))</f>
        <v>#N/A</v>
      </c>
      <c r="B248" t="e">
        <f>INDEX(resultados!$A$2:$ZZ$299, 242, MATCH($B$2, resultados!$A$1:$ZZ$1, 0))</f>
        <v>#N/A</v>
      </c>
      <c r="C248" t="e">
        <f>INDEX(resultados!$A$2:$ZZ$299, 242, MATCH($B$3, resultados!$A$1:$ZZ$1, 0))</f>
        <v>#N/A</v>
      </c>
    </row>
    <row r="249" spans="1:3" x14ac:dyDescent="0.25">
      <c r="A249" t="e">
        <f>INDEX(resultados!$A$2:$ZZ$299, 243, MATCH($B$1, resultados!$A$1:$ZZ$1, 0))</f>
        <v>#N/A</v>
      </c>
      <c r="B249" t="e">
        <f>INDEX(resultados!$A$2:$ZZ$299, 243, MATCH($B$2, resultados!$A$1:$ZZ$1, 0))</f>
        <v>#N/A</v>
      </c>
      <c r="C249" t="e">
        <f>INDEX(resultados!$A$2:$ZZ$299, 243, MATCH($B$3, resultados!$A$1:$ZZ$1, 0))</f>
        <v>#N/A</v>
      </c>
    </row>
    <row r="250" spans="1:3" x14ac:dyDescent="0.25">
      <c r="A250" t="e">
        <f>INDEX(resultados!$A$2:$ZZ$299, 244, MATCH($B$1, resultados!$A$1:$ZZ$1, 0))</f>
        <v>#N/A</v>
      </c>
      <c r="B250" t="e">
        <f>INDEX(resultados!$A$2:$ZZ$299, 244, MATCH($B$2, resultados!$A$1:$ZZ$1, 0))</f>
        <v>#N/A</v>
      </c>
      <c r="C250" t="e">
        <f>INDEX(resultados!$A$2:$ZZ$299, 244, MATCH($B$3, resultados!$A$1:$ZZ$1, 0))</f>
        <v>#N/A</v>
      </c>
    </row>
    <row r="251" spans="1:3" x14ac:dyDescent="0.25">
      <c r="A251" t="e">
        <f>INDEX(resultados!$A$2:$ZZ$299, 245, MATCH($B$1, resultados!$A$1:$ZZ$1, 0))</f>
        <v>#N/A</v>
      </c>
      <c r="B251" t="e">
        <f>INDEX(resultados!$A$2:$ZZ$299, 245, MATCH($B$2, resultados!$A$1:$ZZ$1, 0))</f>
        <v>#N/A</v>
      </c>
      <c r="C251" t="e">
        <f>INDEX(resultados!$A$2:$ZZ$299, 245, MATCH($B$3, resultados!$A$1:$ZZ$1, 0))</f>
        <v>#N/A</v>
      </c>
    </row>
    <row r="252" spans="1:3" x14ac:dyDescent="0.25">
      <c r="A252" t="e">
        <f>INDEX(resultados!$A$2:$ZZ$299, 246, MATCH($B$1, resultados!$A$1:$ZZ$1, 0))</f>
        <v>#N/A</v>
      </c>
      <c r="B252" t="e">
        <f>INDEX(resultados!$A$2:$ZZ$299, 246, MATCH($B$2, resultados!$A$1:$ZZ$1, 0))</f>
        <v>#N/A</v>
      </c>
      <c r="C252" t="e">
        <f>INDEX(resultados!$A$2:$ZZ$299, 246, MATCH($B$3, resultados!$A$1:$ZZ$1, 0))</f>
        <v>#N/A</v>
      </c>
    </row>
    <row r="253" spans="1:3" x14ac:dyDescent="0.25">
      <c r="A253" t="e">
        <f>INDEX(resultados!$A$2:$ZZ$299, 247, MATCH($B$1, resultados!$A$1:$ZZ$1, 0))</f>
        <v>#N/A</v>
      </c>
      <c r="B253" t="e">
        <f>INDEX(resultados!$A$2:$ZZ$299, 247, MATCH($B$2, resultados!$A$1:$ZZ$1, 0))</f>
        <v>#N/A</v>
      </c>
      <c r="C253" t="e">
        <f>INDEX(resultados!$A$2:$ZZ$299, 247, MATCH($B$3, resultados!$A$1:$ZZ$1, 0))</f>
        <v>#N/A</v>
      </c>
    </row>
    <row r="254" spans="1:3" x14ac:dyDescent="0.25">
      <c r="A254" t="e">
        <f>INDEX(resultados!$A$2:$ZZ$299, 248, MATCH($B$1, resultados!$A$1:$ZZ$1, 0))</f>
        <v>#N/A</v>
      </c>
      <c r="B254" t="e">
        <f>INDEX(resultados!$A$2:$ZZ$299, 248, MATCH($B$2, resultados!$A$1:$ZZ$1, 0))</f>
        <v>#N/A</v>
      </c>
      <c r="C254" t="e">
        <f>INDEX(resultados!$A$2:$ZZ$299, 248, MATCH($B$3, resultados!$A$1:$ZZ$1, 0))</f>
        <v>#N/A</v>
      </c>
    </row>
    <row r="255" spans="1:3" x14ac:dyDescent="0.25">
      <c r="A255" t="e">
        <f>INDEX(resultados!$A$2:$ZZ$299, 249, MATCH($B$1, resultados!$A$1:$ZZ$1, 0))</f>
        <v>#N/A</v>
      </c>
      <c r="B255" t="e">
        <f>INDEX(resultados!$A$2:$ZZ$299, 249, MATCH($B$2, resultados!$A$1:$ZZ$1, 0))</f>
        <v>#N/A</v>
      </c>
      <c r="C255" t="e">
        <f>INDEX(resultados!$A$2:$ZZ$299, 249, MATCH($B$3, resultados!$A$1:$ZZ$1, 0))</f>
        <v>#N/A</v>
      </c>
    </row>
    <row r="256" spans="1:3" x14ac:dyDescent="0.25">
      <c r="A256" t="e">
        <f>INDEX(resultados!$A$2:$ZZ$299, 250, MATCH($B$1, resultados!$A$1:$ZZ$1, 0))</f>
        <v>#N/A</v>
      </c>
      <c r="B256" t="e">
        <f>INDEX(resultados!$A$2:$ZZ$299, 250, MATCH($B$2, resultados!$A$1:$ZZ$1, 0))</f>
        <v>#N/A</v>
      </c>
      <c r="C256" t="e">
        <f>INDEX(resultados!$A$2:$ZZ$299, 250, MATCH($B$3, resultados!$A$1:$ZZ$1, 0))</f>
        <v>#N/A</v>
      </c>
    </row>
    <row r="257" spans="1:3" x14ac:dyDescent="0.25">
      <c r="A257" t="e">
        <f>INDEX(resultados!$A$2:$ZZ$299, 251, MATCH($B$1, resultados!$A$1:$ZZ$1, 0))</f>
        <v>#N/A</v>
      </c>
      <c r="B257" t="e">
        <f>INDEX(resultados!$A$2:$ZZ$299, 251, MATCH($B$2, resultados!$A$1:$ZZ$1, 0))</f>
        <v>#N/A</v>
      </c>
      <c r="C257" t="e">
        <f>INDEX(resultados!$A$2:$ZZ$299, 251, MATCH($B$3, resultados!$A$1:$ZZ$1, 0))</f>
        <v>#N/A</v>
      </c>
    </row>
    <row r="258" spans="1:3" x14ac:dyDescent="0.25">
      <c r="A258" t="e">
        <f>INDEX(resultados!$A$2:$ZZ$299, 252, MATCH($B$1, resultados!$A$1:$ZZ$1, 0))</f>
        <v>#N/A</v>
      </c>
      <c r="B258" t="e">
        <f>INDEX(resultados!$A$2:$ZZ$299, 252, MATCH($B$2, resultados!$A$1:$ZZ$1, 0))</f>
        <v>#N/A</v>
      </c>
      <c r="C258" t="e">
        <f>INDEX(resultados!$A$2:$ZZ$299, 252, MATCH($B$3, resultados!$A$1:$ZZ$1, 0))</f>
        <v>#N/A</v>
      </c>
    </row>
    <row r="259" spans="1:3" x14ac:dyDescent="0.25">
      <c r="A259" t="e">
        <f>INDEX(resultados!$A$2:$ZZ$299, 253, MATCH($B$1, resultados!$A$1:$ZZ$1, 0))</f>
        <v>#N/A</v>
      </c>
      <c r="B259" t="e">
        <f>INDEX(resultados!$A$2:$ZZ$299, 253, MATCH($B$2, resultados!$A$1:$ZZ$1, 0))</f>
        <v>#N/A</v>
      </c>
      <c r="C259" t="e">
        <f>INDEX(resultados!$A$2:$ZZ$299, 253, MATCH($B$3, resultados!$A$1:$ZZ$1, 0))</f>
        <v>#N/A</v>
      </c>
    </row>
    <row r="260" spans="1:3" x14ac:dyDescent="0.25">
      <c r="A260" t="e">
        <f>INDEX(resultados!$A$2:$ZZ$299, 254, MATCH($B$1, resultados!$A$1:$ZZ$1, 0))</f>
        <v>#N/A</v>
      </c>
      <c r="B260" t="e">
        <f>INDEX(resultados!$A$2:$ZZ$299, 254, MATCH($B$2, resultados!$A$1:$ZZ$1, 0))</f>
        <v>#N/A</v>
      </c>
      <c r="C260" t="e">
        <f>INDEX(resultados!$A$2:$ZZ$299, 254, MATCH($B$3, resultados!$A$1:$ZZ$1, 0))</f>
        <v>#N/A</v>
      </c>
    </row>
    <row r="261" spans="1:3" x14ac:dyDescent="0.25">
      <c r="A261" t="e">
        <f>INDEX(resultados!$A$2:$ZZ$299, 255, MATCH($B$1, resultados!$A$1:$ZZ$1, 0))</f>
        <v>#N/A</v>
      </c>
      <c r="B261" t="e">
        <f>INDEX(resultados!$A$2:$ZZ$299, 255, MATCH($B$2, resultados!$A$1:$ZZ$1, 0))</f>
        <v>#N/A</v>
      </c>
      <c r="C261" t="e">
        <f>INDEX(resultados!$A$2:$ZZ$299, 255, MATCH($B$3, resultados!$A$1:$ZZ$1, 0))</f>
        <v>#N/A</v>
      </c>
    </row>
    <row r="262" spans="1:3" x14ac:dyDescent="0.25">
      <c r="A262" t="e">
        <f>INDEX(resultados!$A$2:$ZZ$299, 256, MATCH($B$1, resultados!$A$1:$ZZ$1, 0))</f>
        <v>#N/A</v>
      </c>
      <c r="B262" t="e">
        <f>INDEX(resultados!$A$2:$ZZ$299, 256, MATCH($B$2, resultados!$A$1:$ZZ$1, 0))</f>
        <v>#N/A</v>
      </c>
      <c r="C262" t="e">
        <f>INDEX(resultados!$A$2:$ZZ$299, 256, MATCH($B$3, resultados!$A$1:$ZZ$1, 0))</f>
        <v>#N/A</v>
      </c>
    </row>
    <row r="263" spans="1:3" x14ac:dyDescent="0.25">
      <c r="A263" t="e">
        <f>INDEX(resultados!$A$2:$ZZ$299, 257, MATCH($B$1, resultados!$A$1:$ZZ$1, 0))</f>
        <v>#N/A</v>
      </c>
      <c r="B263" t="e">
        <f>INDEX(resultados!$A$2:$ZZ$299, 257, MATCH($B$2, resultados!$A$1:$ZZ$1, 0))</f>
        <v>#N/A</v>
      </c>
      <c r="C263" t="e">
        <f>INDEX(resultados!$A$2:$ZZ$299, 257, MATCH($B$3, resultados!$A$1:$ZZ$1, 0))</f>
        <v>#N/A</v>
      </c>
    </row>
    <row r="264" spans="1:3" x14ac:dyDescent="0.25">
      <c r="A264" t="e">
        <f>INDEX(resultados!$A$2:$ZZ$299, 258, MATCH($B$1, resultados!$A$1:$ZZ$1, 0))</f>
        <v>#N/A</v>
      </c>
      <c r="B264" t="e">
        <f>INDEX(resultados!$A$2:$ZZ$299, 258, MATCH($B$2, resultados!$A$1:$ZZ$1, 0))</f>
        <v>#N/A</v>
      </c>
      <c r="C264" t="e">
        <f>INDEX(resultados!$A$2:$ZZ$299, 258, MATCH($B$3, resultados!$A$1:$ZZ$1, 0))</f>
        <v>#N/A</v>
      </c>
    </row>
    <row r="265" spans="1:3" x14ac:dyDescent="0.25">
      <c r="A265" t="e">
        <f>INDEX(resultados!$A$2:$ZZ$299, 259, MATCH($B$1, resultados!$A$1:$ZZ$1, 0))</f>
        <v>#N/A</v>
      </c>
      <c r="B265" t="e">
        <f>INDEX(resultados!$A$2:$ZZ$299, 259, MATCH($B$2, resultados!$A$1:$ZZ$1, 0))</f>
        <v>#N/A</v>
      </c>
      <c r="C265" t="e">
        <f>INDEX(resultados!$A$2:$ZZ$299, 259, MATCH($B$3, resultados!$A$1:$ZZ$1, 0))</f>
        <v>#N/A</v>
      </c>
    </row>
    <row r="266" spans="1:3" x14ac:dyDescent="0.25">
      <c r="A266" t="e">
        <f>INDEX(resultados!$A$2:$ZZ$299, 260, MATCH($B$1, resultados!$A$1:$ZZ$1, 0))</f>
        <v>#N/A</v>
      </c>
      <c r="B266" t="e">
        <f>INDEX(resultados!$A$2:$ZZ$299, 260, MATCH($B$2, resultados!$A$1:$ZZ$1, 0))</f>
        <v>#N/A</v>
      </c>
      <c r="C266" t="e">
        <f>INDEX(resultados!$A$2:$ZZ$299, 260, MATCH($B$3, resultados!$A$1:$ZZ$1, 0))</f>
        <v>#N/A</v>
      </c>
    </row>
    <row r="267" spans="1:3" x14ac:dyDescent="0.25">
      <c r="A267" t="e">
        <f>INDEX(resultados!$A$2:$ZZ$299, 261, MATCH($B$1, resultados!$A$1:$ZZ$1, 0))</f>
        <v>#N/A</v>
      </c>
      <c r="B267" t="e">
        <f>INDEX(resultados!$A$2:$ZZ$299, 261, MATCH($B$2, resultados!$A$1:$ZZ$1, 0))</f>
        <v>#N/A</v>
      </c>
      <c r="C267" t="e">
        <f>INDEX(resultados!$A$2:$ZZ$299, 261, MATCH($B$3, resultados!$A$1:$ZZ$1, 0))</f>
        <v>#N/A</v>
      </c>
    </row>
    <row r="268" spans="1:3" x14ac:dyDescent="0.25">
      <c r="A268" t="e">
        <f>INDEX(resultados!$A$2:$ZZ$299, 262, MATCH($B$1, resultados!$A$1:$ZZ$1, 0))</f>
        <v>#N/A</v>
      </c>
      <c r="B268" t="e">
        <f>INDEX(resultados!$A$2:$ZZ$299, 262, MATCH($B$2, resultados!$A$1:$ZZ$1, 0))</f>
        <v>#N/A</v>
      </c>
      <c r="C268" t="e">
        <f>INDEX(resultados!$A$2:$ZZ$299, 262, MATCH($B$3, resultados!$A$1:$ZZ$1, 0))</f>
        <v>#N/A</v>
      </c>
    </row>
    <row r="269" spans="1:3" x14ac:dyDescent="0.25">
      <c r="A269" t="e">
        <f>INDEX(resultados!$A$2:$ZZ$299, 263, MATCH($B$1, resultados!$A$1:$ZZ$1, 0))</f>
        <v>#N/A</v>
      </c>
      <c r="B269" t="e">
        <f>INDEX(resultados!$A$2:$ZZ$299, 263, MATCH($B$2, resultados!$A$1:$ZZ$1, 0))</f>
        <v>#N/A</v>
      </c>
      <c r="C269" t="e">
        <f>INDEX(resultados!$A$2:$ZZ$299, 263, MATCH($B$3, resultados!$A$1:$ZZ$1, 0))</f>
        <v>#N/A</v>
      </c>
    </row>
    <row r="270" spans="1:3" x14ac:dyDescent="0.25">
      <c r="A270" t="e">
        <f>INDEX(resultados!$A$2:$ZZ$299, 264, MATCH($B$1, resultados!$A$1:$ZZ$1, 0))</f>
        <v>#N/A</v>
      </c>
      <c r="B270" t="e">
        <f>INDEX(resultados!$A$2:$ZZ$299, 264, MATCH($B$2, resultados!$A$1:$ZZ$1, 0))</f>
        <v>#N/A</v>
      </c>
      <c r="C270" t="e">
        <f>INDEX(resultados!$A$2:$ZZ$299, 264, MATCH($B$3, resultados!$A$1:$ZZ$1, 0))</f>
        <v>#N/A</v>
      </c>
    </row>
    <row r="271" spans="1:3" x14ac:dyDescent="0.25">
      <c r="A271" t="e">
        <f>INDEX(resultados!$A$2:$ZZ$299, 265, MATCH($B$1, resultados!$A$1:$ZZ$1, 0))</f>
        <v>#N/A</v>
      </c>
      <c r="B271" t="e">
        <f>INDEX(resultados!$A$2:$ZZ$299, 265, MATCH($B$2, resultados!$A$1:$ZZ$1, 0))</f>
        <v>#N/A</v>
      </c>
      <c r="C271" t="e">
        <f>INDEX(resultados!$A$2:$ZZ$299, 265, MATCH($B$3, resultados!$A$1:$ZZ$1, 0))</f>
        <v>#N/A</v>
      </c>
    </row>
    <row r="272" spans="1:3" x14ac:dyDescent="0.25">
      <c r="A272" t="e">
        <f>INDEX(resultados!$A$2:$ZZ$299, 266, MATCH($B$1, resultados!$A$1:$ZZ$1, 0))</f>
        <v>#N/A</v>
      </c>
      <c r="B272" t="e">
        <f>INDEX(resultados!$A$2:$ZZ$299, 266, MATCH($B$2, resultados!$A$1:$ZZ$1, 0))</f>
        <v>#N/A</v>
      </c>
      <c r="C272" t="e">
        <f>INDEX(resultados!$A$2:$ZZ$299, 266, MATCH($B$3, resultados!$A$1:$ZZ$1, 0))</f>
        <v>#N/A</v>
      </c>
    </row>
    <row r="273" spans="1:3" x14ac:dyDescent="0.25">
      <c r="A273" t="e">
        <f>INDEX(resultados!$A$2:$ZZ$299, 267, MATCH($B$1, resultados!$A$1:$ZZ$1, 0))</f>
        <v>#N/A</v>
      </c>
      <c r="B273" t="e">
        <f>INDEX(resultados!$A$2:$ZZ$299, 267, MATCH($B$2, resultados!$A$1:$ZZ$1, 0))</f>
        <v>#N/A</v>
      </c>
      <c r="C273" t="e">
        <f>INDEX(resultados!$A$2:$ZZ$299, 267, MATCH($B$3, resultados!$A$1:$ZZ$1, 0))</f>
        <v>#N/A</v>
      </c>
    </row>
    <row r="274" spans="1:3" x14ac:dyDescent="0.25">
      <c r="A274" t="e">
        <f>INDEX(resultados!$A$2:$ZZ$299, 268, MATCH($B$1, resultados!$A$1:$ZZ$1, 0))</f>
        <v>#N/A</v>
      </c>
      <c r="B274" t="e">
        <f>INDEX(resultados!$A$2:$ZZ$299, 268, MATCH($B$2, resultados!$A$1:$ZZ$1, 0))</f>
        <v>#N/A</v>
      </c>
      <c r="C274" t="e">
        <f>INDEX(resultados!$A$2:$ZZ$299, 268, MATCH($B$3, resultados!$A$1:$ZZ$1, 0))</f>
        <v>#N/A</v>
      </c>
    </row>
    <row r="275" spans="1:3" x14ac:dyDescent="0.25">
      <c r="A275" t="e">
        <f>INDEX(resultados!$A$2:$ZZ$299, 269, MATCH($B$1, resultados!$A$1:$ZZ$1, 0))</f>
        <v>#N/A</v>
      </c>
      <c r="B275" t="e">
        <f>INDEX(resultados!$A$2:$ZZ$299, 269, MATCH($B$2, resultados!$A$1:$ZZ$1, 0))</f>
        <v>#N/A</v>
      </c>
      <c r="C275" t="e">
        <f>INDEX(resultados!$A$2:$ZZ$299, 269, MATCH($B$3, resultados!$A$1:$ZZ$1, 0))</f>
        <v>#N/A</v>
      </c>
    </row>
    <row r="276" spans="1:3" x14ac:dyDescent="0.25">
      <c r="A276" t="e">
        <f>INDEX(resultados!$A$2:$ZZ$299, 270, MATCH($B$1, resultados!$A$1:$ZZ$1, 0))</f>
        <v>#N/A</v>
      </c>
      <c r="B276" t="e">
        <f>INDEX(resultados!$A$2:$ZZ$299, 270, MATCH($B$2, resultados!$A$1:$ZZ$1, 0))</f>
        <v>#N/A</v>
      </c>
      <c r="C276" t="e">
        <f>INDEX(resultados!$A$2:$ZZ$299, 270, MATCH($B$3, resultados!$A$1:$ZZ$1, 0))</f>
        <v>#N/A</v>
      </c>
    </row>
    <row r="277" spans="1:3" x14ac:dyDescent="0.25">
      <c r="A277" t="e">
        <f>INDEX(resultados!$A$2:$ZZ$299, 271, MATCH($B$1, resultados!$A$1:$ZZ$1, 0))</f>
        <v>#N/A</v>
      </c>
      <c r="B277" t="e">
        <f>INDEX(resultados!$A$2:$ZZ$299, 271, MATCH($B$2, resultados!$A$1:$ZZ$1, 0))</f>
        <v>#N/A</v>
      </c>
      <c r="C277" t="e">
        <f>INDEX(resultados!$A$2:$ZZ$299, 271, MATCH($B$3, resultados!$A$1:$ZZ$1, 0))</f>
        <v>#N/A</v>
      </c>
    </row>
    <row r="278" spans="1:3" x14ac:dyDescent="0.25">
      <c r="A278" t="e">
        <f>INDEX(resultados!$A$2:$ZZ$299, 272, MATCH($B$1, resultados!$A$1:$ZZ$1, 0))</f>
        <v>#N/A</v>
      </c>
      <c r="B278" t="e">
        <f>INDEX(resultados!$A$2:$ZZ$299, 272, MATCH($B$2, resultados!$A$1:$ZZ$1, 0))</f>
        <v>#N/A</v>
      </c>
      <c r="C278" t="e">
        <f>INDEX(resultados!$A$2:$ZZ$299, 272, MATCH($B$3, resultados!$A$1:$ZZ$1, 0))</f>
        <v>#N/A</v>
      </c>
    </row>
    <row r="279" spans="1:3" x14ac:dyDescent="0.25">
      <c r="A279" t="e">
        <f>INDEX(resultados!$A$2:$ZZ$299, 273, MATCH($B$1, resultados!$A$1:$ZZ$1, 0))</f>
        <v>#N/A</v>
      </c>
      <c r="B279" t="e">
        <f>INDEX(resultados!$A$2:$ZZ$299, 273, MATCH($B$2, resultados!$A$1:$ZZ$1, 0))</f>
        <v>#N/A</v>
      </c>
      <c r="C279" t="e">
        <f>INDEX(resultados!$A$2:$ZZ$299, 273, MATCH($B$3, resultados!$A$1:$ZZ$1, 0))</f>
        <v>#N/A</v>
      </c>
    </row>
    <row r="280" spans="1:3" x14ac:dyDescent="0.25">
      <c r="A280" t="e">
        <f>INDEX(resultados!$A$2:$ZZ$299, 274, MATCH($B$1, resultados!$A$1:$ZZ$1, 0))</f>
        <v>#N/A</v>
      </c>
      <c r="B280" t="e">
        <f>INDEX(resultados!$A$2:$ZZ$299, 274, MATCH($B$2, resultados!$A$1:$ZZ$1, 0))</f>
        <v>#N/A</v>
      </c>
      <c r="C280" t="e">
        <f>INDEX(resultados!$A$2:$ZZ$299, 274, MATCH($B$3, resultados!$A$1:$ZZ$1, 0))</f>
        <v>#N/A</v>
      </c>
    </row>
    <row r="281" spans="1:3" x14ac:dyDescent="0.25">
      <c r="A281" t="e">
        <f>INDEX(resultados!$A$2:$ZZ$299, 275, MATCH($B$1, resultados!$A$1:$ZZ$1, 0))</f>
        <v>#N/A</v>
      </c>
      <c r="B281" t="e">
        <f>INDEX(resultados!$A$2:$ZZ$299, 275, MATCH($B$2, resultados!$A$1:$ZZ$1, 0))</f>
        <v>#N/A</v>
      </c>
      <c r="C281" t="e">
        <f>INDEX(resultados!$A$2:$ZZ$299, 275, MATCH($B$3, resultados!$A$1:$ZZ$1, 0))</f>
        <v>#N/A</v>
      </c>
    </row>
    <row r="282" spans="1:3" x14ac:dyDescent="0.25">
      <c r="A282" t="e">
        <f>INDEX(resultados!$A$2:$ZZ$299, 276, MATCH($B$1, resultados!$A$1:$ZZ$1, 0))</f>
        <v>#N/A</v>
      </c>
      <c r="B282" t="e">
        <f>INDEX(resultados!$A$2:$ZZ$299, 276, MATCH($B$2, resultados!$A$1:$ZZ$1, 0))</f>
        <v>#N/A</v>
      </c>
      <c r="C282" t="e">
        <f>INDEX(resultados!$A$2:$ZZ$299, 276, MATCH($B$3, resultados!$A$1:$ZZ$1, 0))</f>
        <v>#N/A</v>
      </c>
    </row>
    <row r="283" spans="1:3" x14ac:dyDescent="0.25">
      <c r="A283" t="e">
        <f>INDEX(resultados!$A$2:$ZZ$299, 277, MATCH($B$1, resultados!$A$1:$ZZ$1, 0))</f>
        <v>#N/A</v>
      </c>
      <c r="B283" t="e">
        <f>INDEX(resultados!$A$2:$ZZ$299, 277, MATCH($B$2, resultados!$A$1:$ZZ$1, 0))</f>
        <v>#N/A</v>
      </c>
      <c r="C283" t="e">
        <f>INDEX(resultados!$A$2:$ZZ$299, 277, MATCH($B$3, resultados!$A$1:$ZZ$1, 0))</f>
        <v>#N/A</v>
      </c>
    </row>
    <row r="284" spans="1:3" x14ac:dyDescent="0.25">
      <c r="A284" t="e">
        <f>INDEX(resultados!$A$2:$ZZ$299, 278, MATCH($B$1, resultados!$A$1:$ZZ$1, 0))</f>
        <v>#N/A</v>
      </c>
      <c r="B284" t="e">
        <f>INDEX(resultados!$A$2:$ZZ$299, 278, MATCH($B$2, resultados!$A$1:$ZZ$1, 0))</f>
        <v>#N/A</v>
      </c>
      <c r="C284" t="e">
        <f>INDEX(resultados!$A$2:$ZZ$299, 278, MATCH($B$3, resultados!$A$1:$ZZ$1, 0))</f>
        <v>#N/A</v>
      </c>
    </row>
    <row r="285" spans="1:3" x14ac:dyDescent="0.25">
      <c r="A285" t="e">
        <f>INDEX(resultados!$A$2:$ZZ$299, 279, MATCH($B$1, resultados!$A$1:$ZZ$1, 0))</f>
        <v>#N/A</v>
      </c>
      <c r="B285" t="e">
        <f>INDEX(resultados!$A$2:$ZZ$299, 279, MATCH($B$2, resultados!$A$1:$ZZ$1, 0))</f>
        <v>#N/A</v>
      </c>
      <c r="C285" t="e">
        <f>INDEX(resultados!$A$2:$ZZ$299, 279, MATCH($B$3, resultados!$A$1:$ZZ$1, 0))</f>
        <v>#N/A</v>
      </c>
    </row>
    <row r="286" spans="1:3" x14ac:dyDescent="0.25">
      <c r="A286" t="e">
        <f>INDEX(resultados!$A$2:$ZZ$299, 280, MATCH($B$1, resultados!$A$1:$ZZ$1, 0))</f>
        <v>#N/A</v>
      </c>
      <c r="B286" t="e">
        <f>INDEX(resultados!$A$2:$ZZ$299, 280, MATCH($B$2, resultados!$A$1:$ZZ$1, 0))</f>
        <v>#N/A</v>
      </c>
      <c r="C286" t="e">
        <f>INDEX(resultados!$A$2:$ZZ$299, 280, MATCH($B$3, resultados!$A$1:$ZZ$1, 0))</f>
        <v>#N/A</v>
      </c>
    </row>
    <row r="287" spans="1:3" x14ac:dyDescent="0.25">
      <c r="A287" t="e">
        <f>INDEX(resultados!$A$2:$ZZ$299, 281, MATCH($B$1, resultados!$A$1:$ZZ$1, 0))</f>
        <v>#N/A</v>
      </c>
      <c r="B287" t="e">
        <f>INDEX(resultados!$A$2:$ZZ$299, 281, MATCH($B$2, resultados!$A$1:$ZZ$1, 0))</f>
        <v>#N/A</v>
      </c>
      <c r="C287" t="e">
        <f>INDEX(resultados!$A$2:$ZZ$299, 281, MATCH($B$3, resultados!$A$1:$ZZ$1, 0))</f>
        <v>#N/A</v>
      </c>
    </row>
    <row r="288" spans="1:3" x14ac:dyDescent="0.25">
      <c r="A288" t="e">
        <f>INDEX(resultados!$A$2:$ZZ$299, 282, MATCH($B$1, resultados!$A$1:$ZZ$1, 0))</f>
        <v>#N/A</v>
      </c>
      <c r="B288" t="e">
        <f>INDEX(resultados!$A$2:$ZZ$299, 282, MATCH($B$2, resultados!$A$1:$ZZ$1, 0))</f>
        <v>#N/A</v>
      </c>
      <c r="C288" t="e">
        <f>INDEX(resultados!$A$2:$ZZ$299, 282, MATCH($B$3, resultados!$A$1:$ZZ$1, 0))</f>
        <v>#N/A</v>
      </c>
    </row>
    <row r="289" spans="1:3" x14ac:dyDescent="0.25">
      <c r="A289" t="e">
        <f>INDEX(resultados!$A$2:$ZZ$299, 283, MATCH($B$1, resultados!$A$1:$ZZ$1, 0))</f>
        <v>#N/A</v>
      </c>
      <c r="B289" t="e">
        <f>INDEX(resultados!$A$2:$ZZ$299, 283, MATCH($B$2, resultados!$A$1:$ZZ$1, 0))</f>
        <v>#N/A</v>
      </c>
      <c r="C289" t="e">
        <f>INDEX(resultados!$A$2:$ZZ$299, 283, MATCH($B$3, resultados!$A$1:$ZZ$1, 0))</f>
        <v>#N/A</v>
      </c>
    </row>
    <row r="290" spans="1:3" x14ac:dyDescent="0.25">
      <c r="A290" t="e">
        <f>INDEX(resultados!$A$2:$ZZ$299, 284, MATCH($B$1, resultados!$A$1:$ZZ$1, 0))</f>
        <v>#N/A</v>
      </c>
      <c r="B290" t="e">
        <f>INDEX(resultados!$A$2:$ZZ$299, 284, MATCH($B$2, resultados!$A$1:$ZZ$1, 0))</f>
        <v>#N/A</v>
      </c>
      <c r="C290" t="e">
        <f>INDEX(resultados!$A$2:$ZZ$299, 284, MATCH($B$3, resultados!$A$1:$ZZ$1, 0))</f>
        <v>#N/A</v>
      </c>
    </row>
    <row r="291" spans="1:3" x14ac:dyDescent="0.25">
      <c r="A291" t="e">
        <f>INDEX(resultados!$A$2:$ZZ$299, 285, MATCH($B$1, resultados!$A$1:$ZZ$1, 0))</f>
        <v>#N/A</v>
      </c>
      <c r="B291" t="e">
        <f>INDEX(resultados!$A$2:$ZZ$299, 285, MATCH($B$2, resultados!$A$1:$ZZ$1, 0))</f>
        <v>#N/A</v>
      </c>
      <c r="C291" t="e">
        <f>INDEX(resultados!$A$2:$ZZ$299, 285, MATCH($B$3, resultados!$A$1:$ZZ$1, 0))</f>
        <v>#N/A</v>
      </c>
    </row>
    <row r="292" spans="1:3" x14ac:dyDescent="0.25">
      <c r="A292" t="e">
        <f>INDEX(resultados!$A$2:$ZZ$299, 286, MATCH($B$1, resultados!$A$1:$ZZ$1, 0))</f>
        <v>#N/A</v>
      </c>
      <c r="B292" t="e">
        <f>INDEX(resultados!$A$2:$ZZ$299, 286, MATCH($B$2, resultados!$A$1:$ZZ$1, 0))</f>
        <v>#N/A</v>
      </c>
      <c r="C292" t="e">
        <f>INDEX(resultados!$A$2:$ZZ$299, 286, MATCH($B$3, resultados!$A$1:$ZZ$1, 0))</f>
        <v>#N/A</v>
      </c>
    </row>
    <row r="293" spans="1:3" x14ac:dyDescent="0.25">
      <c r="A293" t="e">
        <f>INDEX(resultados!$A$2:$ZZ$299, 287, MATCH($B$1, resultados!$A$1:$ZZ$1, 0))</f>
        <v>#N/A</v>
      </c>
      <c r="B293" t="e">
        <f>INDEX(resultados!$A$2:$ZZ$299, 287, MATCH($B$2, resultados!$A$1:$ZZ$1, 0))</f>
        <v>#N/A</v>
      </c>
      <c r="C293" t="e">
        <f>INDEX(resultados!$A$2:$ZZ$299, 287, MATCH($B$3, resultados!$A$1:$ZZ$1, 0))</f>
        <v>#N/A</v>
      </c>
    </row>
    <row r="294" spans="1:3" x14ac:dyDescent="0.25">
      <c r="A294" t="e">
        <f>INDEX(resultados!$A$2:$ZZ$299, 288, MATCH($B$1, resultados!$A$1:$ZZ$1, 0))</f>
        <v>#N/A</v>
      </c>
      <c r="B294" t="e">
        <f>INDEX(resultados!$A$2:$ZZ$299, 288, MATCH($B$2, resultados!$A$1:$ZZ$1, 0))</f>
        <v>#N/A</v>
      </c>
      <c r="C294" t="e">
        <f>INDEX(resultados!$A$2:$ZZ$299, 288, MATCH($B$3, resultados!$A$1:$ZZ$1, 0))</f>
        <v>#N/A</v>
      </c>
    </row>
    <row r="295" spans="1:3" x14ac:dyDescent="0.25">
      <c r="A295" t="e">
        <f>INDEX(resultados!$A$2:$ZZ$299, 289, MATCH($B$1, resultados!$A$1:$ZZ$1, 0))</f>
        <v>#N/A</v>
      </c>
      <c r="B295" t="e">
        <f>INDEX(resultados!$A$2:$ZZ$299, 289, MATCH($B$2, resultados!$A$1:$ZZ$1, 0))</f>
        <v>#N/A</v>
      </c>
      <c r="C295" t="e">
        <f>INDEX(resultados!$A$2:$ZZ$299, 289, MATCH($B$3, resultados!$A$1:$ZZ$1, 0))</f>
        <v>#N/A</v>
      </c>
    </row>
    <row r="296" spans="1:3" x14ac:dyDescent="0.25">
      <c r="A296" t="e">
        <f>INDEX(resultados!$A$2:$ZZ$299, 290, MATCH($B$1, resultados!$A$1:$ZZ$1, 0))</f>
        <v>#N/A</v>
      </c>
      <c r="B296" t="e">
        <f>INDEX(resultados!$A$2:$ZZ$299, 290, MATCH($B$2, resultados!$A$1:$ZZ$1, 0))</f>
        <v>#N/A</v>
      </c>
      <c r="C296" t="e">
        <f>INDEX(resultados!$A$2:$ZZ$299, 290, MATCH($B$3, resultados!$A$1:$ZZ$1, 0))</f>
        <v>#N/A</v>
      </c>
    </row>
    <row r="297" spans="1:3" x14ac:dyDescent="0.25">
      <c r="A297" t="e">
        <f>INDEX(resultados!$A$2:$ZZ$299, 291, MATCH($B$1, resultados!$A$1:$ZZ$1, 0))</f>
        <v>#N/A</v>
      </c>
      <c r="B297" t="e">
        <f>INDEX(resultados!$A$2:$ZZ$299, 291, MATCH($B$2, resultados!$A$1:$ZZ$1, 0))</f>
        <v>#N/A</v>
      </c>
      <c r="C297" t="e">
        <f>INDEX(resultados!$A$2:$ZZ$299, 291, MATCH($B$3, resultados!$A$1:$ZZ$1, 0))</f>
        <v>#N/A</v>
      </c>
    </row>
    <row r="298" spans="1:3" x14ac:dyDescent="0.25">
      <c r="A298" t="e">
        <f>INDEX(resultados!$A$2:$ZZ$299, 292, MATCH($B$1, resultados!$A$1:$ZZ$1, 0))</f>
        <v>#N/A</v>
      </c>
      <c r="B298" t="e">
        <f>INDEX(resultados!$A$2:$ZZ$299, 292, MATCH($B$2, resultados!$A$1:$ZZ$1, 0))</f>
        <v>#N/A</v>
      </c>
      <c r="C298" t="e">
        <f>INDEX(resultados!$A$2:$ZZ$299, 292, MATCH($B$3, resultados!$A$1:$ZZ$1, 0))</f>
        <v>#N/A</v>
      </c>
    </row>
    <row r="299" spans="1:3" x14ac:dyDescent="0.25">
      <c r="A299" t="e">
        <f>INDEX(resultados!$A$2:$ZZ$299, 293, MATCH($B$1, resultados!$A$1:$ZZ$1, 0))</f>
        <v>#N/A</v>
      </c>
      <c r="B299" t="e">
        <f>INDEX(resultados!$A$2:$ZZ$299, 293, MATCH($B$2, resultados!$A$1:$ZZ$1, 0))</f>
        <v>#N/A</v>
      </c>
      <c r="C299" t="e">
        <f>INDEX(resultados!$A$2:$ZZ$299, 293, MATCH($B$3, resultados!$A$1:$ZZ$1, 0))</f>
        <v>#N/A</v>
      </c>
    </row>
    <row r="300" spans="1:3" x14ac:dyDescent="0.25">
      <c r="A300" t="e">
        <f>INDEX(resultados!$A$2:$ZZ$299, 294, MATCH($B$1, resultados!$A$1:$ZZ$1, 0))</f>
        <v>#N/A</v>
      </c>
      <c r="B300" t="e">
        <f>INDEX(resultados!$A$2:$ZZ$299, 294, MATCH($B$2, resultados!$A$1:$ZZ$1, 0))</f>
        <v>#N/A</v>
      </c>
      <c r="C300" t="e">
        <f>INDEX(resultados!$A$2:$ZZ$299, 294, MATCH($B$3, resultados!$A$1:$ZZ$1, 0))</f>
        <v>#N/A</v>
      </c>
    </row>
    <row r="301" spans="1:3" x14ac:dyDescent="0.25">
      <c r="A301" t="e">
        <f>INDEX(resultados!$A$2:$ZZ$299, 295, MATCH($B$1, resultados!$A$1:$ZZ$1, 0))</f>
        <v>#N/A</v>
      </c>
      <c r="B301" t="e">
        <f>INDEX(resultados!$A$2:$ZZ$299, 295, MATCH($B$2, resultados!$A$1:$ZZ$1, 0))</f>
        <v>#N/A</v>
      </c>
      <c r="C301" t="e">
        <f>INDEX(resultados!$A$2:$ZZ$299, 295, MATCH($B$3, resultados!$A$1:$ZZ$1, 0))</f>
        <v>#N/A</v>
      </c>
    </row>
    <row r="302" spans="1:3" x14ac:dyDescent="0.25">
      <c r="A302" t="e">
        <f>INDEX(resultados!$A$2:$ZZ$299, 296, MATCH($B$1, resultados!$A$1:$ZZ$1, 0))</f>
        <v>#N/A</v>
      </c>
      <c r="B302" t="e">
        <f>INDEX(resultados!$A$2:$ZZ$299, 296, MATCH($B$2, resultados!$A$1:$ZZ$1, 0))</f>
        <v>#N/A</v>
      </c>
      <c r="C302" t="e">
        <f>INDEX(resultados!$A$2:$ZZ$299, 296, MATCH($B$3, resultados!$A$1:$ZZ$1, 0))</f>
        <v>#N/A</v>
      </c>
    </row>
    <row r="303" spans="1:3" x14ac:dyDescent="0.25">
      <c r="A303" t="e">
        <f>INDEX(resultados!$A$2:$ZZ$299, 297, MATCH($B$1, resultados!$A$1:$ZZ$1, 0))</f>
        <v>#N/A</v>
      </c>
      <c r="B303" t="e">
        <f>INDEX(resultados!$A$2:$ZZ$299, 297, MATCH($B$2, resultados!$A$1:$ZZ$1, 0))</f>
        <v>#N/A</v>
      </c>
      <c r="C303" t="e">
        <f>INDEX(resultados!$A$2:$ZZ$299, 297, MATCH($B$3, resultados!$A$1:$ZZ$1, 0))</f>
        <v>#N/A</v>
      </c>
    </row>
    <row r="304" spans="1:3" x14ac:dyDescent="0.25">
      <c r="A304" t="e">
        <f>INDEX(resultados!$A$2:$ZZ$299, 298, MATCH($B$1, resultados!$A$1:$ZZ$1, 0))</f>
        <v>#N/A</v>
      </c>
      <c r="B304" t="e">
        <f>INDEX(resultados!$A$2:$ZZ$299, 298, MATCH($B$2, resultados!$A$1:$ZZ$1, 0))</f>
        <v>#N/A</v>
      </c>
      <c r="C304" t="e">
        <f>INDEX(resultados!$A$2:$ZZ$299, 298,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1.3569</v>
      </c>
      <c r="E2">
        <v>73.7</v>
      </c>
      <c r="F2">
        <v>64.260000000000005</v>
      </c>
      <c r="G2">
        <v>9.7100000000000009</v>
      </c>
      <c r="H2">
        <v>0.2</v>
      </c>
      <c r="I2">
        <v>397</v>
      </c>
      <c r="J2">
        <v>89.87</v>
      </c>
      <c r="K2">
        <v>37.549999999999997</v>
      </c>
      <c r="L2">
        <v>1</v>
      </c>
      <c r="M2">
        <v>395</v>
      </c>
      <c r="N2">
        <v>11.32</v>
      </c>
      <c r="O2">
        <v>11317.98</v>
      </c>
      <c r="P2">
        <v>544.99</v>
      </c>
      <c r="Q2">
        <v>1191.6500000000001</v>
      </c>
      <c r="R2">
        <v>808.32</v>
      </c>
      <c r="S2">
        <v>152.24</v>
      </c>
      <c r="T2">
        <v>320104.28000000003</v>
      </c>
      <c r="U2">
        <v>0.19</v>
      </c>
      <c r="V2">
        <v>0.62</v>
      </c>
      <c r="W2">
        <v>19.63</v>
      </c>
      <c r="X2">
        <v>18.95</v>
      </c>
      <c r="Y2">
        <v>2</v>
      </c>
      <c r="Z2">
        <v>10</v>
      </c>
      <c r="AA2">
        <v>634.73929146460569</v>
      </c>
      <c r="AB2">
        <v>868.47830130308091</v>
      </c>
      <c r="AC2">
        <v>785.59195114366548</v>
      </c>
      <c r="AD2">
        <v>634739.29146460572</v>
      </c>
      <c r="AE2">
        <v>868478.30130308087</v>
      </c>
      <c r="AF2">
        <v>2.2485892769755101E-6</v>
      </c>
      <c r="AG2">
        <v>16</v>
      </c>
      <c r="AH2">
        <v>785591.95114366547</v>
      </c>
    </row>
    <row r="3" spans="1:34" x14ac:dyDescent="0.25">
      <c r="A3">
        <v>1</v>
      </c>
      <c r="B3">
        <v>40</v>
      </c>
      <c r="C3" t="s">
        <v>34</v>
      </c>
      <c r="D3">
        <v>1.7365999999999999</v>
      </c>
      <c r="E3">
        <v>57.58</v>
      </c>
      <c r="F3">
        <v>52.64</v>
      </c>
      <c r="G3">
        <v>19.86</v>
      </c>
      <c r="H3">
        <v>0.39</v>
      </c>
      <c r="I3">
        <v>159</v>
      </c>
      <c r="J3">
        <v>91.1</v>
      </c>
      <c r="K3">
        <v>37.549999999999997</v>
      </c>
      <c r="L3">
        <v>2</v>
      </c>
      <c r="M3">
        <v>157</v>
      </c>
      <c r="N3">
        <v>11.54</v>
      </c>
      <c r="O3">
        <v>11468.97</v>
      </c>
      <c r="P3">
        <v>438.31</v>
      </c>
      <c r="Q3">
        <v>1190.24</v>
      </c>
      <c r="R3">
        <v>413.85</v>
      </c>
      <c r="S3">
        <v>152.24</v>
      </c>
      <c r="T3">
        <v>124057.94</v>
      </c>
      <c r="U3">
        <v>0.37</v>
      </c>
      <c r="V3">
        <v>0.76</v>
      </c>
      <c r="W3">
        <v>19.260000000000002</v>
      </c>
      <c r="X3">
        <v>7.37</v>
      </c>
      <c r="Y3">
        <v>2</v>
      </c>
      <c r="Z3">
        <v>10</v>
      </c>
      <c r="AA3">
        <v>416.69549331667469</v>
      </c>
      <c r="AB3">
        <v>570.14115726361172</v>
      </c>
      <c r="AC3">
        <v>515.72768541251185</v>
      </c>
      <c r="AD3">
        <v>416695.49331667472</v>
      </c>
      <c r="AE3">
        <v>570141.15726361168</v>
      </c>
      <c r="AF3">
        <v>2.8778098153111278E-6</v>
      </c>
      <c r="AG3">
        <v>12</v>
      </c>
      <c r="AH3">
        <v>515727.68541251181</v>
      </c>
    </row>
    <row r="4" spans="1:34" x14ac:dyDescent="0.25">
      <c r="A4">
        <v>2</v>
      </c>
      <c r="B4">
        <v>40</v>
      </c>
      <c r="C4" t="s">
        <v>34</v>
      </c>
      <c r="D4">
        <v>1.869</v>
      </c>
      <c r="E4">
        <v>53.5</v>
      </c>
      <c r="F4">
        <v>49.71</v>
      </c>
      <c r="G4">
        <v>30.44</v>
      </c>
      <c r="H4">
        <v>0.56999999999999995</v>
      </c>
      <c r="I4">
        <v>98</v>
      </c>
      <c r="J4">
        <v>92.32</v>
      </c>
      <c r="K4">
        <v>37.549999999999997</v>
      </c>
      <c r="L4">
        <v>3</v>
      </c>
      <c r="M4">
        <v>96</v>
      </c>
      <c r="N4">
        <v>11.77</v>
      </c>
      <c r="O4">
        <v>11620.34</v>
      </c>
      <c r="P4">
        <v>404.83</v>
      </c>
      <c r="Q4">
        <v>1189.6099999999999</v>
      </c>
      <c r="R4">
        <v>316.11</v>
      </c>
      <c r="S4">
        <v>152.24</v>
      </c>
      <c r="T4">
        <v>75493.62</v>
      </c>
      <c r="U4">
        <v>0.48</v>
      </c>
      <c r="V4">
        <v>0.8</v>
      </c>
      <c r="W4">
        <v>19.13</v>
      </c>
      <c r="X4">
        <v>4.45</v>
      </c>
      <c r="Y4">
        <v>2</v>
      </c>
      <c r="Z4">
        <v>10</v>
      </c>
      <c r="AA4">
        <v>373.25597083058551</v>
      </c>
      <c r="AB4">
        <v>510.70528618166611</v>
      </c>
      <c r="AC4">
        <v>461.9642904478581</v>
      </c>
      <c r="AD4">
        <v>373255.97083058552</v>
      </c>
      <c r="AE4">
        <v>510705.28618166607</v>
      </c>
      <c r="AF4">
        <v>3.0972167135877571E-6</v>
      </c>
      <c r="AG4">
        <v>12</v>
      </c>
      <c r="AH4">
        <v>461964.2904478581</v>
      </c>
    </row>
    <row r="5" spans="1:34" x14ac:dyDescent="0.25">
      <c r="A5">
        <v>3</v>
      </c>
      <c r="B5">
        <v>40</v>
      </c>
      <c r="C5" t="s">
        <v>34</v>
      </c>
      <c r="D5">
        <v>1.9337</v>
      </c>
      <c r="E5">
        <v>51.71</v>
      </c>
      <c r="F5">
        <v>48.45</v>
      </c>
      <c r="G5">
        <v>41.53</v>
      </c>
      <c r="H5">
        <v>0.75</v>
      </c>
      <c r="I5">
        <v>70</v>
      </c>
      <c r="J5">
        <v>93.55</v>
      </c>
      <c r="K5">
        <v>37.549999999999997</v>
      </c>
      <c r="L5">
        <v>4</v>
      </c>
      <c r="M5">
        <v>68</v>
      </c>
      <c r="N5">
        <v>12</v>
      </c>
      <c r="O5">
        <v>11772.07</v>
      </c>
      <c r="P5">
        <v>384.72</v>
      </c>
      <c r="Q5">
        <v>1189.3900000000001</v>
      </c>
      <c r="R5">
        <v>272.74</v>
      </c>
      <c r="S5">
        <v>152.24</v>
      </c>
      <c r="T5">
        <v>53947.64</v>
      </c>
      <c r="U5">
        <v>0.56000000000000005</v>
      </c>
      <c r="V5">
        <v>0.82</v>
      </c>
      <c r="W5">
        <v>19.100000000000001</v>
      </c>
      <c r="X5">
        <v>3.19</v>
      </c>
      <c r="Y5">
        <v>2</v>
      </c>
      <c r="Z5">
        <v>10</v>
      </c>
      <c r="AA5">
        <v>344.8540005433149</v>
      </c>
      <c r="AB5">
        <v>471.84445742812642</v>
      </c>
      <c r="AC5">
        <v>426.81228464904052</v>
      </c>
      <c r="AD5">
        <v>344854.00054331491</v>
      </c>
      <c r="AE5">
        <v>471844.45742812642</v>
      </c>
      <c r="AF5">
        <v>3.2044344350265628E-6</v>
      </c>
      <c r="AG5">
        <v>11</v>
      </c>
      <c r="AH5">
        <v>426812.28464904049</v>
      </c>
    </row>
    <row r="6" spans="1:34" x14ac:dyDescent="0.25">
      <c r="A6">
        <v>4</v>
      </c>
      <c r="B6">
        <v>40</v>
      </c>
      <c r="C6" t="s">
        <v>34</v>
      </c>
      <c r="D6">
        <v>1.9748000000000001</v>
      </c>
      <c r="E6">
        <v>50.64</v>
      </c>
      <c r="F6">
        <v>47.68</v>
      </c>
      <c r="G6">
        <v>52.98</v>
      </c>
      <c r="H6">
        <v>0.93</v>
      </c>
      <c r="I6">
        <v>54</v>
      </c>
      <c r="J6">
        <v>94.79</v>
      </c>
      <c r="K6">
        <v>37.549999999999997</v>
      </c>
      <c r="L6">
        <v>5</v>
      </c>
      <c r="M6">
        <v>52</v>
      </c>
      <c r="N6">
        <v>12.23</v>
      </c>
      <c r="O6">
        <v>11924.18</v>
      </c>
      <c r="P6">
        <v>368.87</v>
      </c>
      <c r="Q6">
        <v>1189.2</v>
      </c>
      <c r="R6">
        <v>247.18</v>
      </c>
      <c r="S6">
        <v>152.24</v>
      </c>
      <c r="T6">
        <v>41249.18</v>
      </c>
      <c r="U6">
        <v>0.62</v>
      </c>
      <c r="V6">
        <v>0.83</v>
      </c>
      <c r="W6">
        <v>19.059999999999999</v>
      </c>
      <c r="X6">
        <v>2.42</v>
      </c>
      <c r="Y6">
        <v>2</v>
      </c>
      <c r="Z6">
        <v>10</v>
      </c>
      <c r="AA6">
        <v>331.24905787458272</v>
      </c>
      <c r="AB6">
        <v>453.22957466105692</v>
      </c>
      <c r="AC6">
        <v>409.97398016710798</v>
      </c>
      <c r="AD6">
        <v>331249.05787458271</v>
      </c>
      <c r="AE6">
        <v>453229.57466105692</v>
      </c>
      <c r="AF6">
        <v>3.2725433739931001E-6</v>
      </c>
      <c r="AG6">
        <v>11</v>
      </c>
      <c r="AH6">
        <v>409973.98016710812</v>
      </c>
    </row>
    <row r="7" spans="1:34" x14ac:dyDescent="0.25">
      <c r="A7">
        <v>5</v>
      </c>
      <c r="B7">
        <v>40</v>
      </c>
      <c r="C7" t="s">
        <v>34</v>
      </c>
      <c r="D7">
        <v>1.9996</v>
      </c>
      <c r="E7">
        <v>50.01</v>
      </c>
      <c r="F7">
        <v>47.24</v>
      </c>
      <c r="G7">
        <v>64.42</v>
      </c>
      <c r="H7">
        <v>1.1000000000000001</v>
      </c>
      <c r="I7">
        <v>44</v>
      </c>
      <c r="J7">
        <v>96.02</v>
      </c>
      <c r="K7">
        <v>37.549999999999997</v>
      </c>
      <c r="L7">
        <v>6</v>
      </c>
      <c r="M7">
        <v>42</v>
      </c>
      <c r="N7">
        <v>12.47</v>
      </c>
      <c r="O7">
        <v>12076.67</v>
      </c>
      <c r="P7">
        <v>354.92</v>
      </c>
      <c r="Q7">
        <v>1189.19</v>
      </c>
      <c r="R7">
        <v>232.06</v>
      </c>
      <c r="S7">
        <v>152.24</v>
      </c>
      <c r="T7">
        <v>33736.44</v>
      </c>
      <c r="U7">
        <v>0.66</v>
      </c>
      <c r="V7">
        <v>0.84</v>
      </c>
      <c r="W7">
        <v>19.05</v>
      </c>
      <c r="X7">
        <v>1.98</v>
      </c>
      <c r="Y7">
        <v>2</v>
      </c>
      <c r="Z7">
        <v>10</v>
      </c>
      <c r="AA7">
        <v>321.44112378687907</v>
      </c>
      <c r="AB7">
        <v>439.80992654674702</v>
      </c>
      <c r="AC7">
        <v>397.83508443423352</v>
      </c>
      <c r="AD7">
        <v>321441.12378687912</v>
      </c>
      <c r="AE7">
        <v>439809.92654674698</v>
      </c>
      <c r="AF7">
        <v>3.3136407386249749E-6</v>
      </c>
      <c r="AG7">
        <v>11</v>
      </c>
      <c r="AH7">
        <v>397835.08443423349</v>
      </c>
    </row>
    <row r="8" spans="1:34" x14ac:dyDescent="0.25">
      <c r="A8">
        <v>6</v>
      </c>
      <c r="B8">
        <v>40</v>
      </c>
      <c r="C8" t="s">
        <v>34</v>
      </c>
      <c r="D8">
        <v>2.0211000000000001</v>
      </c>
      <c r="E8">
        <v>49.48</v>
      </c>
      <c r="F8">
        <v>46.86</v>
      </c>
      <c r="G8">
        <v>78.099999999999994</v>
      </c>
      <c r="H8">
        <v>1.27</v>
      </c>
      <c r="I8">
        <v>36</v>
      </c>
      <c r="J8">
        <v>97.26</v>
      </c>
      <c r="K8">
        <v>37.549999999999997</v>
      </c>
      <c r="L8">
        <v>7</v>
      </c>
      <c r="M8">
        <v>34</v>
      </c>
      <c r="N8">
        <v>12.71</v>
      </c>
      <c r="O8">
        <v>12229.54</v>
      </c>
      <c r="P8">
        <v>340.69</v>
      </c>
      <c r="Q8">
        <v>1189.06</v>
      </c>
      <c r="R8">
        <v>219.48</v>
      </c>
      <c r="S8">
        <v>152.24</v>
      </c>
      <c r="T8">
        <v>27486.7</v>
      </c>
      <c r="U8">
        <v>0.69</v>
      </c>
      <c r="V8">
        <v>0.85</v>
      </c>
      <c r="W8">
        <v>19.03</v>
      </c>
      <c r="X8">
        <v>1.6</v>
      </c>
      <c r="Y8">
        <v>2</v>
      </c>
      <c r="Z8">
        <v>10</v>
      </c>
      <c r="AA8">
        <v>312.21511524421919</v>
      </c>
      <c r="AB8">
        <v>427.18649463590918</v>
      </c>
      <c r="AC8">
        <v>386.41641514786801</v>
      </c>
      <c r="AD8">
        <v>312215.11524421931</v>
      </c>
      <c r="AE8">
        <v>427186.49463590921</v>
      </c>
      <c r="AF8">
        <v>3.3492695023179329E-6</v>
      </c>
      <c r="AG8">
        <v>11</v>
      </c>
      <c r="AH8">
        <v>386416.41514786799</v>
      </c>
    </row>
    <row r="9" spans="1:34" x14ac:dyDescent="0.25">
      <c r="A9">
        <v>7</v>
      </c>
      <c r="B9">
        <v>40</v>
      </c>
      <c r="C9" t="s">
        <v>34</v>
      </c>
      <c r="D9">
        <v>2.0314000000000001</v>
      </c>
      <c r="E9">
        <v>49.23</v>
      </c>
      <c r="F9">
        <v>46.68</v>
      </c>
      <c r="G9">
        <v>87.53</v>
      </c>
      <c r="H9">
        <v>1.43</v>
      </c>
      <c r="I9">
        <v>32</v>
      </c>
      <c r="J9">
        <v>98.5</v>
      </c>
      <c r="K9">
        <v>37.549999999999997</v>
      </c>
      <c r="L9">
        <v>8</v>
      </c>
      <c r="M9">
        <v>12</v>
      </c>
      <c r="N9">
        <v>12.95</v>
      </c>
      <c r="O9">
        <v>12382.79</v>
      </c>
      <c r="P9">
        <v>331.16</v>
      </c>
      <c r="Q9">
        <v>1189.3599999999999</v>
      </c>
      <c r="R9">
        <v>212.66</v>
      </c>
      <c r="S9">
        <v>152.24</v>
      </c>
      <c r="T9">
        <v>24096.99</v>
      </c>
      <c r="U9">
        <v>0.72</v>
      </c>
      <c r="V9">
        <v>0.85</v>
      </c>
      <c r="W9">
        <v>19.05</v>
      </c>
      <c r="X9">
        <v>1.43</v>
      </c>
      <c r="Y9">
        <v>2</v>
      </c>
      <c r="Z9">
        <v>10</v>
      </c>
      <c r="AA9">
        <v>306.70493621305332</v>
      </c>
      <c r="AB9">
        <v>419.64722459352572</v>
      </c>
      <c r="AC9">
        <v>379.59668245689761</v>
      </c>
      <c r="AD9">
        <v>306704.9362130533</v>
      </c>
      <c r="AE9">
        <v>419647.22459352558</v>
      </c>
      <c r="AF9">
        <v>3.366338165854559E-6</v>
      </c>
      <c r="AG9">
        <v>11</v>
      </c>
      <c r="AH9">
        <v>379596.68245689757</v>
      </c>
    </row>
    <row r="10" spans="1:34" x14ac:dyDescent="0.25">
      <c r="A10">
        <v>8</v>
      </c>
      <c r="B10">
        <v>40</v>
      </c>
      <c r="C10" t="s">
        <v>34</v>
      </c>
      <c r="D10">
        <v>2.0329999999999999</v>
      </c>
      <c r="E10">
        <v>49.19</v>
      </c>
      <c r="F10">
        <v>46.66</v>
      </c>
      <c r="G10">
        <v>90.32</v>
      </c>
      <c r="H10">
        <v>1.59</v>
      </c>
      <c r="I10">
        <v>31</v>
      </c>
      <c r="J10">
        <v>99.75</v>
      </c>
      <c r="K10">
        <v>37.549999999999997</v>
      </c>
      <c r="L10">
        <v>9</v>
      </c>
      <c r="M10">
        <v>0</v>
      </c>
      <c r="N10">
        <v>13.2</v>
      </c>
      <c r="O10">
        <v>12536.43</v>
      </c>
      <c r="P10">
        <v>332.99</v>
      </c>
      <c r="Q10">
        <v>1189.69</v>
      </c>
      <c r="R10">
        <v>211.69</v>
      </c>
      <c r="S10">
        <v>152.24</v>
      </c>
      <c r="T10">
        <v>23616.46</v>
      </c>
      <c r="U10">
        <v>0.72</v>
      </c>
      <c r="V10">
        <v>0.85</v>
      </c>
      <c r="W10">
        <v>19.059999999999999</v>
      </c>
      <c r="X10">
        <v>1.41</v>
      </c>
      <c r="Y10">
        <v>2</v>
      </c>
      <c r="Z10">
        <v>10</v>
      </c>
      <c r="AA10">
        <v>307.28474027466092</v>
      </c>
      <c r="AB10">
        <v>420.44053808976702</v>
      </c>
      <c r="AC10">
        <v>380.3142832264802</v>
      </c>
      <c r="AD10">
        <v>307284.74027466087</v>
      </c>
      <c r="AE10">
        <v>420440.53808976698</v>
      </c>
      <c r="AF10">
        <v>3.3689896087340339E-6</v>
      </c>
      <c r="AG10">
        <v>11</v>
      </c>
      <c r="AH10">
        <v>380314.28322648018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1.4951000000000001</v>
      </c>
      <c r="E2">
        <v>66.88</v>
      </c>
      <c r="F2">
        <v>60.14</v>
      </c>
      <c r="G2">
        <v>11.46</v>
      </c>
      <c r="H2">
        <v>0.24</v>
      </c>
      <c r="I2">
        <v>315</v>
      </c>
      <c r="J2">
        <v>71.52</v>
      </c>
      <c r="K2">
        <v>32.270000000000003</v>
      </c>
      <c r="L2">
        <v>1</v>
      </c>
      <c r="M2">
        <v>313</v>
      </c>
      <c r="N2">
        <v>8.25</v>
      </c>
      <c r="O2">
        <v>9054.6</v>
      </c>
      <c r="P2">
        <v>433</v>
      </c>
      <c r="Q2">
        <v>1191.42</v>
      </c>
      <c r="R2">
        <v>668.5</v>
      </c>
      <c r="S2">
        <v>152.24</v>
      </c>
      <c r="T2">
        <v>250602.67</v>
      </c>
      <c r="U2">
        <v>0.23</v>
      </c>
      <c r="V2">
        <v>0.66</v>
      </c>
      <c r="W2">
        <v>19.489999999999998</v>
      </c>
      <c r="X2">
        <v>14.85</v>
      </c>
      <c r="Y2">
        <v>2</v>
      </c>
      <c r="Z2">
        <v>10</v>
      </c>
      <c r="AA2">
        <v>480.51856595713087</v>
      </c>
      <c r="AB2">
        <v>657.46670092552836</v>
      </c>
      <c r="AC2">
        <v>594.71900174950531</v>
      </c>
      <c r="AD2">
        <v>480518.56595713092</v>
      </c>
      <c r="AE2">
        <v>657466.7009255283</v>
      </c>
      <c r="AF2">
        <v>2.5629710484404989E-6</v>
      </c>
      <c r="AG2">
        <v>14</v>
      </c>
      <c r="AH2">
        <v>594719.00174950529</v>
      </c>
    </row>
    <row r="3" spans="1:34" x14ac:dyDescent="0.25">
      <c r="A3">
        <v>1</v>
      </c>
      <c r="B3">
        <v>30</v>
      </c>
      <c r="C3" t="s">
        <v>34</v>
      </c>
      <c r="D3">
        <v>1.8146</v>
      </c>
      <c r="E3">
        <v>55.11</v>
      </c>
      <c r="F3">
        <v>51.24</v>
      </c>
      <c r="G3">
        <v>23.65</v>
      </c>
      <c r="H3">
        <v>0.48</v>
      </c>
      <c r="I3">
        <v>130</v>
      </c>
      <c r="J3">
        <v>72.7</v>
      </c>
      <c r="K3">
        <v>32.270000000000003</v>
      </c>
      <c r="L3">
        <v>2</v>
      </c>
      <c r="M3">
        <v>128</v>
      </c>
      <c r="N3">
        <v>8.43</v>
      </c>
      <c r="O3">
        <v>9200.25</v>
      </c>
      <c r="P3">
        <v>357.55</v>
      </c>
      <c r="Q3">
        <v>1190.1099999999999</v>
      </c>
      <c r="R3">
        <v>367.58</v>
      </c>
      <c r="S3">
        <v>152.24</v>
      </c>
      <c r="T3">
        <v>101068.38</v>
      </c>
      <c r="U3">
        <v>0.41</v>
      </c>
      <c r="V3">
        <v>0.78</v>
      </c>
      <c r="W3">
        <v>19.18</v>
      </c>
      <c r="X3">
        <v>5.98</v>
      </c>
      <c r="Y3">
        <v>2</v>
      </c>
      <c r="Z3">
        <v>10</v>
      </c>
      <c r="AA3">
        <v>349.14263934386702</v>
      </c>
      <c r="AB3">
        <v>477.71236223643251</v>
      </c>
      <c r="AC3">
        <v>432.12016485809801</v>
      </c>
      <c r="AD3">
        <v>349142.63934386702</v>
      </c>
      <c r="AE3">
        <v>477712.3622364325</v>
      </c>
      <c r="AF3">
        <v>3.1106730416026551E-6</v>
      </c>
      <c r="AG3">
        <v>12</v>
      </c>
      <c r="AH3">
        <v>432120.16485809803</v>
      </c>
    </row>
    <row r="4" spans="1:34" x14ac:dyDescent="0.25">
      <c r="A4">
        <v>2</v>
      </c>
      <c r="B4">
        <v>30</v>
      </c>
      <c r="C4" t="s">
        <v>34</v>
      </c>
      <c r="D4">
        <v>1.9227000000000001</v>
      </c>
      <c r="E4">
        <v>52.01</v>
      </c>
      <c r="F4">
        <v>48.92</v>
      </c>
      <c r="G4">
        <v>36.69</v>
      </c>
      <c r="H4">
        <v>0.71</v>
      </c>
      <c r="I4">
        <v>80</v>
      </c>
      <c r="J4">
        <v>73.88</v>
      </c>
      <c r="K4">
        <v>32.270000000000003</v>
      </c>
      <c r="L4">
        <v>3</v>
      </c>
      <c r="M4">
        <v>78</v>
      </c>
      <c r="N4">
        <v>8.61</v>
      </c>
      <c r="O4">
        <v>9346.23</v>
      </c>
      <c r="P4">
        <v>328.75</v>
      </c>
      <c r="Q4">
        <v>1189.3399999999999</v>
      </c>
      <c r="R4">
        <v>288.83999999999997</v>
      </c>
      <c r="S4">
        <v>152.24</v>
      </c>
      <c r="T4">
        <v>61946.44</v>
      </c>
      <c r="U4">
        <v>0.53</v>
      </c>
      <c r="V4">
        <v>0.81</v>
      </c>
      <c r="W4">
        <v>19.12</v>
      </c>
      <c r="X4">
        <v>3.66</v>
      </c>
      <c r="Y4">
        <v>2</v>
      </c>
      <c r="Z4">
        <v>10</v>
      </c>
      <c r="AA4">
        <v>310.48041172495391</v>
      </c>
      <c r="AB4">
        <v>424.81299675113218</v>
      </c>
      <c r="AC4">
        <v>384.26944056998911</v>
      </c>
      <c r="AD4">
        <v>310480.41172495391</v>
      </c>
      <c r="AE4">
        <v>424812.99675113219</v>
      </c>
      <c r="AF4">
        <v>3.2959831682406181E-6</v>
      </c>
      <c r="AG4">
        <v>11</v>
      </c>
      <c r="AH4">
        <v>384269.44056998898</v>
      </c>
    </row>
    <row r="5" spans="1:34" x14ac:dyDescent="0.25">
      <c r="A5">
        <v>3</v>
      </c>
      <c r="B5">
        <v>30</v>
      </c>
      <c r="C5" t="s">
        <v>34</v>
      </c>
      <c r="D5">
        <v>1.9805999999999999</v>
      </c>
      <c r="E5">
        <v>50.49</v>
      </c>
      <c r="F5">
        <v>47.78</v>
      </c>
      <c r="G5">
        <v>51.19</v>
      </c>
      <c r="H5">
        <v>0.93</v>
      </c>
      <c r="I5">
        <v>56</v>
      </c>
      <c r="J5">
        <v>75.069999999999993</v>
      </c>
      <c r="K5">
        <v>32.270000000000003</v>
      </c>
      <c r="L5">
        <v>4</v>
      </c>
      <c r="M5">
        <v>54</v>
      </c>
      <c r="N5">
        <v>8.8000000000000007</v>
      </c>
      <c r="O5">
        <v>9492.5499999999993</v>
      </c>
      <c r="P5">
        <v>306.88</v>
      </c>
      <c r="Q5">
        <v>1189.4100000000001</v>
      </c>
      <c r="R5">
        <v>250.51</v>
      </c>
      <c r="S5">
        <v>152.24</v>
      </c>
      <c r="T5">
        <v>42901.37</v>
      </c>
      <c r="U5">
        <v>0.61</v>
      </c>
      <c r="V5">
        <v>0.83</v>
      </c>
      <c r="W5">
        <v>19.059999999999999</v>
      </c>
      <c r="X5">
        <v>2.52</v>
      </c>
      <c r="Y5">
        <v>2</v>
      </c>
      <c r="Z5">
        <v>10</v>
      </c>
      <c r="AA5">
        <v>292.63212731400512</v>
      </c>
      <c r="AB5">
        <v>400.39218660933648</v>
      </c>
      <c r="AC5">
        <v>362.17931827330398</v>
      </c>
      <c r="AD5">
        <v>292632.12731400511</v>
      </c>
      <c r="AE5">
        <v>400392.18660933652</v>
      </c>
      <c r="AF5">
        <v>3.3952380834333839E-6</v>
      </c>
      <c r="AG5">
        <v>11</v>
      </c>
      <c r="AH5">
        <v>362179.31827330397</v>
      </c>
    </row>
    <row r="6" spans="1:34" x14ac:dyDescent="0.25">
      <c r="A6">
        <v>4</v>
      </c>
      <c r="B6">
        <v>30</v>
      </c>
      <c r="C6" t="s">
        <v>34</v>
      </c>
      <c r="D6">
        <v>2.0121000000000002</v>
      </c>
      <c r="E6">
        <v>49.7</v>
      </c>
      <c r="F6">
        <v>47.19</v>
      </c>
      <c r="G6">
        <v>65.84</v>
      </c>
      <c r="H6">
        <v>1.1499999999999999</v>
      </c>
      <c r="I6">
        <v>43</v>
      </c>
      <c r="J6">
        <v>76.260000000000005</v>
      </c>
      <c r="K6">
        <v>32.270000000000003</v>
      </c>
      <c r="L6">
        <v>5</v>
      </c>
      <c r="M6">
        <v>31</v>
      </c>
      <c r="N6">
        <v>8.99</v>
      </c>
      <c r="O6">
        <v>9639.2000000000007</v>
      </c>
      <c r="P6">
        <v>289.74</v>
      </c>
      <c r="Q6">
        <v>1189.3699999999999</v>
      </c>
      <c r="R6">
        <v>230.04</v>
      </c>
      <c r="S6">
        <v>152.24</v>
      </c>
      <c r="T6">
        <v>32731.35</v>
      </c>
      <c r="U6">
        <v>0.66</v>
      </c>
      <c r="V6">
        <v>0.84</v>
      </c>
      <c r="W6">
        <v>19.059999999999999</v>
      </c>
      <c r="X6">
        <v>1.93</v>
      </c>
      <c r="Y6">
        <v>2</v>
      </c>
      <c r="Z6">
        <v>10</v>
      </c>
      <c r="AA6">
        <v>281.12918846017931</v>
      </c>
      <c r="AB6">
        <v>384.65335819568548</v>
      </c>
      <c r="AC6">
        <v>347.94258155386751</v>
      </c>
      <c r="AD6">
        <v>281129.18846017931</v>
      </c>
      <c r="AE6">
        <v>384653.35819568549</v>
      </c>
      <c r="AF6">
        <v>3.4492368714916251E-6</v>
      </c>
      <c r="AG6">
        <v>11</v>
      </c>
      <c r="AH6">
        <v>347942.58155386738</v>
      </c>
    </row>
    <row r="7" spans="1:34" x14ac:dyDescent="0.25">
      <c r="A7">
        <v>5</v>
      </c>
      <c r="B7">
        <v>30</v>
      </c>
      <c r="C7" t="s">
        <v>34</v>
      </c>
      <c r="D7">
        <v>2.0160999999999998</v>
      </c>
      <c r="E7">
        <v>49.6</v>
      </c>
      <c r="F7">
        <v>47.12</v>
      </c>
      <c r="G7">
        <v>68.95</v>
      </c>
      <c r="H7">
        <v>1.36</v>
      </c>
      <c r="I7">
        <v>41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289.67</v>
      </c>
      <c r="Q7">
        <v>1189.5899999999999</v>
      </c>
      <c r="R7">
        <v>226.73</v>
      </c>
      <c r="S7">
        <v>152.24</v>
      </c>
      <c r="T7">
        <v>31086.04</v>
      </c>
      <c r="U7">
        <v>0.67</v>
      </c>
      <c r="V7">
        <v>0.84</v>
      </c>
      <c r="W7">
        <v>19.079999999999998</v>
      </c>
      <c r="X7">
        <v>1.86</v>
      </c>
      <c r="Y7">
        <v>2</v>
      </c>
      <c r="Z7">
        <v>10</v>
      </c>
      <c r="AA7">
        <v>280.61115708352253</v>
      </c>
      <c r="AB7">
        <v>383.94456481221238</v>
      </c>
      <c r="AC7">
        <v>347.30143441611523</v>
      </c>
      <c r="AD7">
        <v>280611.15708352253</v>
      </c>
      <c r="AE7">
        <v>383944.56481221243</v>
      </c>
      <c r="AF7">
        <v>3.4560938604514008E-6</v>
      </c>
      <c r="AG7">
        <v>11</v>
      </c>
      <c r="AH7">
        <v>347301.43441611523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1.7585</v>
      </c>
      <c r="E2">
        <v>56.87</v>
      </c>
      <c r="F2">
        <v>53.26</v>
      </c>
      <c r="G2">
        <v>18.579999999999998</v>
      </c>
      <c r="H2">
        <v>0.43</v>
      </c>
      <c r="I2">
        <v>172</v>
      </c>
      <c r="J2">
        <v>39.78</v>
      </c>
      <c r="K2">
        <v>19.54</v>
      </c>
      <c r="L2">
        <v>1</v>
      </c>
      <c r="M2">
        <v>170</v>
      </c>
      <c r="N2">
        <v>4.24</v>
      </c>
      <c r="O2">
        <v>5140</v>
      </c>
      <c r="P2">
        <v>236.98</v>
      </c>
      <c r="Q2">
        <v>1190.28</v>
      </c>
      <c r="R2">
        <v>434.71</v>
      </c>
      <c r="S2">
        <v>152.24</v>
      </c>
      <c r="T2">
        <v>134421.53</v>
      </c>
      <c r="U2">
        <v>0.35</v>
      </c>
      <c r="V2">
        <v>0.75</v>
      </c>
      <c r="W2">
        <v>19.28</v>
      </c>
      <c r="X2">
        <v>7.98</v>
      </c>
      <c r="Y2">
        <v>2</v>
      </c>
      <c r="Z2">
        <v>10</v>
      </c>
      <c r="AA2">
        <v>274.69484790709339</v>
      </c>
      <c r="AB2">
        <v>375.84960958788241</v>
      </c>
      <c r="AC2">
        <v>339.97905035705418</v>
      </c>
      <c r="AD2">
        <v>274694.84790709353</v>
      </c>
      <c r="AE2">
        <v>375849.60958788241</v>
      </c>
      <c r="AF2">
        <v>3.2354821262650869E-6</v>
      </c>
      <c r="AG2">
        <v>12</v>
      </c>
      <c r="AH2">
        <v>339979.05035705422</v>
      </c>
    </row>
    <row r="3" spans="1:34" x14ac:dyDescent="0.25">
      <c r="A3">
        <v>1</v>
      </c>
      <c r="B3">
        <v>15</v>
      </c>
      <c r="C3" t="s">
        <v>34</v>
      </c>
      <c r="D3">
        <v>1.9382999999999999</v>
      </c>
      <c r="E3">
        <v>51.59</v>
      </c>
      <c r="F3">
        <v>48.99</v>
      </c>
      <c r="G3">
        <v>36.29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6</v>
      </c>
      <c r="N3">
        <v>4.3499999999999996</v>
      </c>
      <c r="O3">
        <v>5277.26</v>
      </c>
      <c r="P3">
        <v>197.92</v>
      </c>
      <c r="Q3">
        <v>1190.1400000000001</v>
      </c>
      <c r="R3">
        <v>288.2</v>
      </c>
      <c r="S3">
        <v>152.24</v>
      </c>
      <c r="T3">
        <v>61621.49</v>
      </c>
      <c r="U3">
        <v>0.53</v>
      </c>
      <c r="V3">
        <v>0.81</v>
      </c>
      <c r="W3">
        <v>19.2</v>
      </c>
      <c r="X3">
        <v>3.73</v>
      </c>
      <c r="Y3">
        <v>2</v>
      </c>
      <c r="Z3">
        <v>10</v>
      </c>
      <c r="AA3">
        <v>227.7374042218936</v>
      </c>
      <c r="AB3">
        <v>311.60036352143783</v>
      </c>
      <c r="AC3">
        <v>281.86166216090101</v>
      </c>
      <c r="AD3">
        <v>227737.40422189361</v>
      </c>
      <c r="AE3">
        <v>311600.3635214378</v>
      </c>
      <c r="AF3">
        <v>3.566297984270469E-6</v>
      </c>
      <c r="AG3">
        <v>11</v>
      </c>
      <c r="AH3">
        <v>281861.662160901</v>
      </c>
    </row>
    <row r="4" spans="1:34" x14ac:dyDescent="0.25">
      <c r="A4">
        <v>2</v>
      </c>
      <c r="B4">
        <v>15</v>
      </c>
      <c r="C4" t="s">
        <v>34</v>
      </c>
      <c r="D4">
        <v>1.9380999999999999</v>
      </c>
      <c r="E4">
        <v>51.6</v>
      </c>
      <c r="F4">
        <v>49</v>
      </c>
      <c r="G4">
        <v>36.29</v>
      </c>
      <c r="H4">
        <v>1.22</v>
      </c>
      <c r="I4">
        <v>81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203.1</v>
      </c>
      <c r="Q4">
        <v>1190.1500000000001</v>
      </c>
      <c r="R4">
        <v>287.67</v>
      </c>
      <c r="S4">
        <v>152.24</v>
      </c>
      <c r="T4">
        <v>61359.49</v>
      </c>
      <c r="U4">
        <v>0.53</v>
      </c>
      <c r="V4">
        <v>0.81</v>
      </c>
      <c r="W4">
        <v>19.22</v>
      </c>
      <c r="X4">
        <v>3.74</v>
      </c>
      <c r="Y4">
        <v>2</v>
      </c>
      <c r="Z4">
        <v>10</v>
      </c>
      <c r="AA4">
        <v>230.09103139563649</v>
      </c>
      <c r="AB4">
        <v>314.82070005525378</v>
      </c>
      <c r="AC4">
        <v>284.77465429570128</v>
      </c>
      <c r="AD4">
        <v>230091.0313956365</v>
      </c>
      <c r="AE4">
        <v>314820.70005525381</v>
      </c>
      <c r="AF4">
        <v>3.5659300022259691E-6</v>
      </c>
      <c r="AG4">
        <v>11</v>
      </c>
      <c r="AH4">
        <v>284774.6542957013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1.0145</v>
      </c>
      <c r="E2">
        <v>98.58</v>
      </c>
      <c r="F2">
        <v>77.45</v>
      </c>
      <c r="G2">
        <v>7.11</v>
      </c>
      <c r="H2">
        <v>0.12</v>
      </c>
      <c r="I2">
        <v>654</v>
      </c>
      <c r="J2">
        <v>141.81</v>
      </c>
      <c r="K2">
        <v>47.83</v>
      </c>
      <c r="L2">
        <v>1</v>
      </c>
      <c r="M2">
        <v>652</v>
      </c>
      <c r="N2">
        <v>22.98</v>
      </c>
      <c r="O2">
        <v>17723.39</v>
      </c>
      <c r="P2">
        <v>892.3</v>
      </c>
      <c r="Q2">
        <v>1194.44</v>
      </c>
      <c r="R2">
        <v>1257.02</v>
      </c>
      <c r="S2">
        <v>152.24</v>
      </c>
      <c r="T2">
        <v>543167.68999999994</v>
      </c>
      <c r="U2">
        <v>0.12</v>
      </c>
      <c r="V2">
        <v>0.51</v>
      </c>
      <c r="W2">
        <v>20.04</v>
      </c>
      <c r="X2">
        <v>32.119999999999997</v>
      </c>
      <c r="Y2">
        <v>2</v>
      </c>
      <c r="Z2">
        <v>10</v>
      </c>
      <c r="AA2">
        <v>1259.4310709574579</v>
      </c>
      <c r="AB2">
        <v>1723.2091534614631</v>
      </c>
      <c r="AC2">
        <v>1558.748490394338</v>
      </c>
      <c r="AD2">
        <v>1259431.0709574581</v>
      </c>
      <c r="AE2">
        <v>1723209.1534614631</v>
      </c>
      <c r="AF2">
        <v>1.561008460360166E-6</v>
      </c>
      <c r="AG2">
        <v>21</v>
      </c>
      <c r="AH2">
        <v>1558748.490394338</v>
      </c>
    </row>
    <row r="3" spans="1:34" x14ac:dyDescent="0.25">
      <c r="A3">
        <v>1</v>
      </c>
      <c r="B3">
        <v>70</v>
      </c>
      <c r="C3" t="s">
        <v>34</v>
      </c>
      <c r="D3">
        <v>1.534</v>
      </c>
      <c r="E3">
        <v>65.19</v>
      </c>
      <c r="F3">
        <v>56.2</v>
      </c>
      <c r="G3">
        <v>14.41</v>
      </c>
      <c r="H3">
        <v>0.25</v>
      </c>
      <c r="I3">
        <v>234</v>
      </c>
      <c r="J3">
        <v>143.16999999999999</v>
      </c>
      <c r="K3">
        <v>47.83</v>
      </c>
      <c r="L3">
        <v>2</v>
      </c>
      <c r="M3">
        <v>232</v>
      </c>
      <c r="N3">
        <v>23.34</v>
      </c>
      <c r="O3">
        <v>17891.86</v>
      </c>
      <c r="P3">
        <v>644.54</v>
      </c>
      <c r="Q3">
        <v>1191.1400000000001</v>
      </c>
      <c r="R3">
        <v>534.79</v>
      </c>
      <c r="S3">
        <v>152.24</v>
      </c>
      <c r="T3">
        <v>184151.67999999999</v>
      </c>
      <c r="U3">
        <v>0.28000000000000003</v>
      </c>
      <c r="V3">
        <v>0.71</v>
      </c>
      <c r="W3">
        <v>19.37</v>
      </c>
      <c r="X3">
        <v>10.92</v>
      </c>
      <c r="Y3">
        <v>2</v>
      </c>
      <c r="Z3">
        <v>10</v>
      </c>
      <c r="AA3">
        <v>636.35866946098452</v>
      </c>
      <c r="AB3">
        <v>870.69400571964138</v>
      </c>
      <c r="AC3">
        <v>787.59619184047006</v>
      </c>
      <c r="AD3">
        <v>636358.66946098453</v>
      </c>
      <c r="AE3">
        <v>870694.00571964134</v>
      </c>
      <c r="AF3">
        <v>2.3603617330630801E-6</v>
      </c>
      <c r="AG3">
        <v>14</v>
      </c>
      <c r="AH3">
        <v>787596.19184047007</v>
      </c>
    </row>
    <row r="4" spans="1:34" x14ac:dyDescent="0.25">
      <c r="A4">
        <v>2</v>
      </c>
      <c r="B4">
        <v>70</v>
      </c>
      <c r="C4" t="s">
        <v>34</v>
      </c>
      <c r="D4">
        <v>1.7179</v>
      </c>
      <c r="E4">
        <v>58.21</v>
      </c>
      <c r="F4">
        <v>51.85</v>
      </c>
      <c r="G4">
        <v>21.76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18060.849999999999</v>
      </c>
      <c r="P4">
        <v>589.99</v>
      </c>
      <c r="Q4">
        <v>1189.8900000000001</v>
      </c>
      <c r="R4">
        <v>387.91</v>
      </c>
      <c r="S4">
        <v>152.24</v>
      </c>
      <c r="T4">
        <v>111165.78</v>
      </c>
      <c r="U4">
        <v>0.39</v>
      </c>
      <c r="V4">
        <v>0.77</v>
      </c>
      <c r="W4">
        <v>19.21</v>
      </c>
      <c r="X4">
        <v>6.58</v>
      </c>
      <c r="Y4">
        <v>2</v>
      </c>
      <c r="Z4">
        <v>10</v>
      </c>
      <c r="AA4">
        <v>534.44043118350714</v>
      </c>
      <c r="AB4">
        <v>731.24497579305807</v>
      </c>
      <c r="AC4">
        <v>661.45598161213729</v>
      </c>
      <c r="AD4">
        <v>534440.4311835072</v>
      </c>
      <c r="AE4">
        <v>731244.97579305805</v>
      </c>
      <c r="AF4">
        <v>2.643328175507864E-6</v>
      </c>
      <c r="AG4">
        <v>13</v>
      </c>
      <c r="AH4">
        <v>661455.98161213729</v>
      </c>
    </row>
    <row r="5" spans="1:34" x14ac:dyDescent="0.25">
      <c r="A5">
        <v>3</v>
      </c>
      <c r="B5">
        <v>70</v>
      </c>
      <c r="C5" t="s">
        <v>34</v>
      </c>
      <c r="D5">
        <v>1.8122</v>
      </c>
      <c r="E5">
        <v>55.18</v>
      </c>
      <c r="F5">
        <v>49.98</v>
      </c>
      <c r="G5">
        <v>29.11</v>
      </c>
      <c r="H5">
        <v>0.49</v>
      </c>
      <c r="I5">
        <v>103</v>
      </c>
      <c r="J5">
        <v>145.91999999999999</v>
      </c>
      <c r="K5">
        <v>47.83</v>
      </c>
      <c r="L5">
        <v>4</v>
      </c>
      <c r="M5">
        <v>101</v>
      </c>
      <c r="N5">
        <v>24.09</v>
      </c>
      <c r="O5">
        <v>18230.349999999999</v>
      </c>
      <c r="P5">
        <v>563.79999999999995</v>
      </c>
      <c r="Q5">
        <v>1189.72</v>
      </c>
      <c r="R5">
        <v>324.68</v>
      </c>
      <c r="S5">
        <v>152.24</v>
      </c>
      <c r="T5">
        <v>79751.199999999997</v>
      </c>
      <c r="U5">
        <v>0.47</v>
      </c>
      <c r="V5">
        <v>0.8</v>
      </c>
      <c r="W5">
        <v>19.14</v>
      </c>
      <c r="X5">
        <v>4.72</v>
      </c>
      <c r="Y5">
        <v>2</v>
      </c>
      <c r="Z5">
        <v>10</v>
      </c>
      <c r="AA5">
        <v>487.13807064224801</v>
      </c>
      <c r="AB5">
        <v>666.52379926764161</v>
      </c>
      <c r="AC5">
        <v>602.91170333756486</v>
      </c>
      <c r="AD5">
        <v>487138.07064224803</v>
      </c>
      <c r="AE5">
        <v>666523.79926764162</v>
      </c>
      <c r="AF5">
        <v>2.788427335499943E-6</v>
      </c>
      <c r="AG5">
        <v>12</v>
      </c>
      <c r="AH5">
        <v>602911.70333756483</v>
      </c>
    </row>
    <row r="6" spans="1:34" x14ac:dyDescent="0.25">
      <c r="A6">
        <v>4</v>
      </c>
      <c r="B6">
        <v>70</v>
      </c>
      <c r="C6" t="s">
        <v>34</v>
      </c>
      <c r="D6">
        <v>1.871</v>
      </c>
      <c r="E6">
        <v>53.45</v>
      </c>
      <c r="F6">
        <v>48.91</v>
      </c>
      <c r="G6">
        <v>36.68</v>
      </c>
      <c r="H6">
        <v>0.6</v>
      </c>
      <c r="I6">
        <v>80</v>
      </c>
      <c r="J6">
        <v>147.30000000000001</v>
      </c>
      <c r="K6">
        <v>47.83</v>
      </c>
      <c r="L6">
        <v>5</v>
      </c>
      <c r="M6">
        <v>78</v>
      </c>
      <c r="N6">
        <v>24.47</v>
      </c>
      <c r="O6">
        <v>18400.38</v>
      </c>
      <c r="P6">
        <v>546.5</v>
      </c>
      <c r="Q6">
        <v>1189.5899999999999</v>
      </c>
      <c r="R6">
        <v>288.77</v>
      </c>
      <c r="S6">
        <v>152.24</v>
      </c>
      <c r="T6">
        <v>61913.14</v>
      </c>
      <c r="U6">
        <v>0.53</v>
      </c>
      <c r="V6">
        <v>0.81</v>
      </c>
      <c r="W6">
        <v>19.100000000000001</v>
      </c>
      <c r="X6">
        <v>3.65</v>
      </c>
      <c r="Y6">
        <v>2</v>
      </c>
      <c r="Z6">
        <v>10</v>
      </c>
      <c r="AA6">
        <v>464.61699194258148</v>
      </c>
      <c r="AB6">
        <v>635.70946583088778</v>
      </c>
      <c r="AC6">
        <v>575.038246635826</v>
      </c>
      <c r="AD6">
        <v>464616.99194258149</v>
      </c>
      <c r="AE6">
        <v>635709.46583088778</v>
      </c>
      <c r="AF6">
        <v>2.8789027396095321E-6</v>
      </c>
      <c r="AG6">
        <v>12</v>
      </c>
      <c r="AH6">
        <v>575038.24663582596</v>
      </c>
    </row>
    <row r="7" spans="1:34" x14ac:dyDescent="0.25">
      <c r="A7">
        <v>5</v>
      </c>
      <c r="B7">
        <v>70</v>
      </c>
      <c r="C7" t="s">
        <v>34</v>
      </c>
      <c r="D7">
        <v>1.9120999999999999</v>
      </c>
      <c r="E7">
        <v>52.3</v>
      </c>
      <c r="F7">
        <v>48.19</v>
      </c>
      <c r="G7">
        <v>44.49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18570.939999999999</v>
      </c>
      <c r="P7">
        <v>533.36</v>
      </c>
      <c r="Q7">
        <v>1189.3900000000001</v>
      </c>
      <c r="R7">
        <v>264.52</v>
      </c>
      <c r="S7">
        <v>152.24</v>
      </c>
      <c r="T7">
        <v>49864.68</v>
      </c>
      <c r="U7">
        <v>0.57999999999999996</v>
      </c>
      <c r="V7">
        <v>0.83</v>
      </c>
      <c r="W7">
        <v>19.079999999999998</v>
      </c>
      <c r="X7">
        <v>2.94</v>
      </c>
      <c r="Y7">
        <v>2</v>
      </c>
      <c r="Z7">
        <v>10</v>
      </c>
      <c r="AA7">
        <v>440.89867275563643</v>
      </c>
      <c r="AB7">
        <v>603.25701514091656</v>
      </c>
      <c r="AC7">
        <v>545.68301229240512</v>
      </c>
      <c r="AD7">
        <v>440898.67275563639</v>
      </c>
      <c r="AE7">
        <v>603257.01514091657</v>
      </c>
      <c r="AF7">
        <v>2.942143200645316E-6</v>
      </c>
      <c r="AG7">
        <v>11</v>
      </c>
      <c r="AH7">
        <v>545683.01229240512</v>
      </c>
    </row>
    <row r="8" spans="1:34" x14ac:dyDescent="0.25">
      <c r="A8">
        <v>6</v>
      </c>
      <c r="B8">
        <v>70</v>
      </c>
      <c r="C8" t="s">
        <v>34</v>
      </c>
      <c r="D8">
        <v>1.9396</v>
      </c>
      <c r="E8">
        <v>51.56</v>
      </c>
      <c r="F8">
        <v>47.74</v>
      </c>
      <c r="G8">
        <v>52.08</v>
      </c>
      <c r="H8">
        <v>0.83</v>
      </c>
      <c r="I8">
        <v>55</v>
      </c>
      <c r="J8">
        <v>150.07</v>
      </c>
      <c r="K8">
        <v>47.83</v>
      </c>
      <c r="L8">
        <v>7</v>
      </c>
      <c r="M8">
        <v>53</v>
      </c>
      <c r="N8">
        <v>25.24</v>
      </c>
      <c r="O8">
        <v>18742.03</v>
      </c>
      <c r="P8">
        <v>522.64</v>
      </c>
      <c r="Q8">
        <v>1189.3</v>
      </c>
      <c r="R8">
        <v>249.2</v>
      </c>
      <c r="S8">
        <v>152.24</v>
      </c>
      <c r="T8">
        <v>42252.67</v>
      </c>
      <c r="U8">
        <v>0.61</v>
      </c>
      <c r="V8">
        <v>0.83</v>
      </c>
      <c r="W8">
        <v>19.059999999999999</v>
      </c>
      <c r="X8">
        <v>2.48</v>
      </c>
      <c r="Y8">
        <v>2</v>
      </c>
      <c r="Z8">
        <v>10</v>
      </c>
      <c r="AA8">
        <v>430.20257081581241</v>
      </c>
      <c r="AB8">
        <v>588.62213658813528</v>
      </c>
      <c r="AC8">
        <v>532.44486600852019</v>
      </c>
      <c r="AD8">
        <v>430202.57081581227</v>
      </c>
      <c r="AE8">
        <v>588622.13658813527</v>
      </c>
      <c r="AF8">
        <v>2.9844573777373848E-6</v>
      </c>
      <c r="AG8">
        <v>11</v>
      </c>
      <c r="AH8">
        <v>532444.86600852024</v>
      </c>
    </row>
    <row r="9" spans="1:34" x14ac:dyDescent="0.25">
      <c r="A9">
        <v>7</v>
      </c>
      <c r="B9">
        <v>70</v>
      </c>
      <c r="C9" t="s">
        <v>34</v>
      </c>
      <c r="D9">
        <v>1.9585999999999999</v>
      </c>
      <c r="E9">
        <v>51.06</v>
      </c>
      <c r="F9">
        <v>47.44</v>
      </c>
      <c r="G9">
        <v>59.3</v>
      </c>
      <c r="H9">
        <v>0.94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514.25</v>
      </c>
      <c r="Q9">
        <v>1189.24</v>
      </c>
      <c r="R9">
        <v>239.37</v>
      </c>
      <c r="S9">
        <v>152.24</v>
      </c>
      <c r="T9">
        <v>37372.74</v>
      </c>
      <c r="U9">
        <v>0.64</v>
      </c>
      <c r="V9">
        <v>0.84</v>
      </c>
      <c r="W9">
        <v>19.05</v>
      </c>
      <c r="X9">
        <v>2.19</v>
      </c>
      <c r="Y9">
        <v>2</v>
      </c>
      <c r="Z9">
        <v>10</v>
      </c>
      <c r="AA9">
        <v>422.57384574850983</v>
      </c>
      <c r="AB9">
        <v>578.18417839545486</v>
      </c>
      <c r="AC9">
        <v>523.00309189598295</v>
      </c>
      <c r="AD9">
        <v>422573.8457485098</v>
      </c>
      <c r="AE9">
        <v>578184.17839545489</v>
      </c>
      <c r="AF9">
        <v>3.0136926273646329E-6</v>
      </c>
      <c r="AG9">
        <v>11</v>
      </c>
      <c r="AH9">
        <v>523003.09189598291</v>
      </c>
    </row>
    <row r="10" spans="1:34" x14ac:dyDescent="0.25">
      <c r="A10">
        <v>8</v>
      </c>
      <c r="B10">
        <v>70</v>
      </c>
      <c r="C10" t="s">
        <v>34</v>
      </c>
      <c r="D10">
        <v>1.9764999999999999</v>
      </c>
      <c r="E10">
        <v>50.59</v>
      </c>
      <c r="F10">
        <v>47.15</v>
      </c>
      <c r="G10">
        <v>67.36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19085.830000000002</v>
      </c>
      <c r="P10">
        <v>506.1</v>
      </c>
      <c r="Q10">
        <v>1189.19</v>
      </c>
      <c r="R10">
        <v>229.49</v>
      </c>
      <c r="S10">
        <v>152.24</v>
      </c>
      <c r="T10">
        <v>32460.23</v>
      </c>
      <c r="U10">
        <v>0.66</v>
      </c>
      <c r="V10">
        <v>0.84</v>
      </c>
      <c r="W10">
        <v>19.04</v>
      </c>
      <c r="X10">
        <v>1.9</v>
      </c>
      <c r="Y10">
        <v>2</v>
      </c>
      <c r="Z10">
        <v>10</v>
      </c>
      <c r="AA10">
        <v>415.39727018123091</v>
      </c>
      <c r="AB10">
        <v>568.36487109613472</v>
      </c>
      <c r="AC10">
        <v>514.12092550382556</v>
      </c>
      <c r="AD10">
        <v>415397.27018123091</v>
      </c>
      <c r="AE10">
        <v>568364.87109613477</v>
      </c>
      <c r="AF10">
        <v>3.0412353099081979E-6</v>
      </c>
      <c r="AG10">
        <v>11</v>
      </c>
      <c r="AH10">
        <v>514120.92550382559</v>
      </c>
    </row>
    <row r="11" spans="1:34" x14ac:dyDescent="0.25">
      <c r="A11">
        <v>9</v>
      </c>
      <c r="B11">
        <v>70</v>
      </c>
      <c r="C11" t="s">
        <v>34</v>
      </c>
      <c r="D11">
        <v>1.9923999999999999</v>
      </c>
      <c r="E11">
        <v>50.19</v>
      </c>
      <c r="F11">
        <v>46.89</v>
      </c>
      <c r="G11">
        <v>76.040000000000006</v>
      </c>
      <c r="H11">
        <v>1.1499999999999999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497.35</v>
      </c>
      <c r="Q11">
        <v>1189.23</v>
      </c>
      <c r="R11">
        <v>220.75</v>
      </c>
      <c r="S11">
        <v>152.24</v>
      </c>
      <c r="T11">
        <v>28119.24</v>
      </c>
      <c r="U11">
        <v>0.69</v>
      </c>
      <c r="V11">
        <v>0.85</v>
      </c>
      <c r="W11">
        <v>19.03</v>
      </c>
      <c r="X11">
        <v>1.64</v>
      </c>
      <c r="Y11">
        <v>2</v>
      </c>
      <c r="Z11">
        <v>10</v>
      </c>
      <c r="AA11">
        <v>408.46553332410087</v>
      </c>
      <c r="AB11">
        <v>558.88056292156239</v>
      </c>
      <c r="AC11">
        <v>505.54178639012417</v>
      </c>
      <c r="AD11">
        <v>408465.53332410101</v>
      </c>
      <c r="AE11">
        <v>558880.56292156235</v>
      </c>
      <c r="AF11">
        <v>3.0657005977541588E-6</v>
      </c>
      <c r="AG11">
        <v>11</v>
      </c>
      <c r="AH11">
        <v>505541.78639012418</v>
      </c>
    </row>
    <row r="12" spans="1:34" x14ac:dyDescent="0.25">
      <c r="A12">
        <v>10</v>
      </c>
      <c r="B12">
        <v>70</v>
      </c>
      <c r="C12" t="s">
        <v>34</v>
      </c>
      <c r="D12">
        <v>2.0044</v>
      </c>
      <c r="E12">
        <v>49.89</v>
      </c>
      <c r="F12">
        <v>46.71</v>
      </c>
      <c r="G12">
        <v>84.92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489.44</v>
      </c>
      <c r="Q12">
        <v>1189.1300000000001</v>
      </c>
      <c r="R12">
        <v>214.27</v>
      </c>
      <c r="S12">
        <v>152.24</v>
      </c>
      <c r="T12">
        <v>24896.86</v>
      </c>
      <c r="U12">
        <v>0.71</v>
      </c>
      <c r="V12">
        <v>0.85</v>
      </c>
      <c r="W12">
        <v>19.03</v>
      </c>
      <c r="X12">
        <v>1.46</v>
      </c>
      <c r="Y12">
        <v>2</v>
      </c>
      <c r="Z12">
        <v>10</v>
      </c>
      <c r="AA12">
        <v>402.77294681133492</v>
      </c>
      <c r="AB12">
        <v>551.09171491560323</v>
      </c>
      <c r="AC12">
        <v>498.49629510613698</v>
      </c>
      <c r="AD12">
        <v>402772.94681133493</v>
      </c>
      <c r="AE12">
        <v>551091.71491560328</v>
      </c>
      <c r="AF12">
        <v>3.0841649659397889E-6</v>
      </c>
      <c r="AG12">
        <v>11</v>
      </c>
      <c r="AH12">
        <v>498496.29510613711</v>
      </c>
    </row>
    <row r="13" spans="1:34" x14ac:dyDescent="0.25">
      <c r="A13">
        <v>11</v>
      </c>
      <c r="B13">
        <v>70</v>
      </c>
      <c r="C13" t="s">
        <v>34</v>
      </c>
      <c r="D13">
        <v>2.0135999999999998</v>
      </c>
      <c r="E13">
        <v>49.66</v>
      </c>
      <c r="F13">
        <v>46.57</v>
      </c>
      <c r="G13">
        <v>93.13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482.81</v>
      </c>
      <c r="Q13">
        <v>1189.08</v>
      </c>
      <c r="R13">
        <v>209.57</v>
      </c>
      <c r="S13">
        <v>152.24</v>
      </c>
      <c r="T13">
        <v>22564.32</v>
      </c>
      <c r="U13">
        <v>0.73</v>
      </c>
      <c r="V13">
        <v>0.85</v>
      </c>
      <c r="W13">
        <v>19.02</v>
      </c>
      <c r="X13">
        <v>1.31</v>
      </c>
      <c r="Y13">
        <v>2</v>
      </c>
      <c r="Z13">
        <v>10</v>
      </c>
      <c r="AA13">
        <v>398.20586368131529</v>
      </c>
      <c r="AB13">
        <v>544.84283029162316</v>
      </c>
      <c r="AC13">
        <v>492.84379526030489</v>
      </c>
      <c r="AD13">
        <v>398205.86368131533</v>
      </c>
      <c r="AE13">
        <v>544842.83029162313</v>
      </c>
      <c r="AF13">
        <v>3.0983209815487721E-6</v>
      </c>
      <c r="AG13">
        <v>11</v>
      </c>
      <c r="AH13">
        <v>492843.79526030488</v>
      </c>
    </row>
    <row r="14" spans="1:34" x14ac:dyDescent="0.25">
      <c r="A14">
        <v>12</v>
      </c>
      <c r="B14">
        <v>70</v>
      </c>
      <c r="C14" t="s">
        <v>34</v>
      </c>
      <c r="D14">
        <v>2.0186999999999999</v>
      </c>
      <c r="E14">
        <v>49.54</v>
      </c>
      <c r="F14">
        <v>46.5</v>
      </c>
      <c r="G14">
        <v>99.64</v>
      </c>
      <c r="H14">
        <v>1.45</v>
      </c>
      <c r="I14">
        <v>28</v>
      </c>
      <c r="J14">
        <v>158.47999999999999</v>
      </c>
      <c r="K14">
        <v>47.83</v>
      </c>
      <c r="L14">
        <v>13</v>
      </c>
      <c r="M14">
        <v>26</v>
      </c>
      <c r="N14">
        <v>27.65</v>
      </c>
      <c r="O14">
        <v>19780.060000000001</v>
      </c>
      <c r="P14">
        <v>475.25</v>
      </c>
      <c r="Q14">
        <v>1188.99</v>
      </c>
      <c r="R14">
        <v>207.33</v>
      </c>
      <c r="S14">
        <v>152.24</v>
      </c>
      <c r="T14">
        <v>21453.47</v>
      </c>
      <c r="U14">
        <v>0.73</v>
      </c>
      <c r="V14">
        <v>0.86</v>
      </c>
      <c r="W14">
        <v>19.02</v>
      </c>
      <c r="X14">
        <v>1.25</v>
      </c>
      <c r="Y14">
        <v>2</v>
      </c>
      <c r="Z14">
        <v>10</v>
      </c>
      <c r="AA14">
        <v>394.03209946282237</v>
      </c>
      <c r="AB14">
        <v>539.13210195439922</v>
      </c>
      <c r="AC14">
        <v>487.6780908205281</v>
      </c>
      <c r="AD14">
        <v>394032.09946282243</v>
      </c>
      <c r="AE14">
        <v>539132.10195439926</v>
      </c>
      <c r="AF14">
        <v>3.1061683380276651E-6</v>
      </c>
      <c r="AG14">
        <v>11</v>
      </c>
      <c r="AH14">
        <v>487678.0908205281</v>
      </c>
    </row>
    <row r="15" spans="1:34" x14ac:dyDescent="0.25">
      <c r="A15">
        <v>13</v>
      </c>
      <c r="B15">
        <v>70</v>
      </c>
      <c r="C15" t="s">
        <v>34</v>
      </c>
      <c r="D15">
        <v>2.0278999999999998</v>
      </c>
      <c r="E15">
        <v>49.31</v>
      </c>
      <c r="F15">
        <v>46.36</v>
      </c>
      <c r="G15">
        <v>111.27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467.92</v>
      </c>
      <c r="Q15">
        <v>1189.06</v>
      </c>
      <c r="R15">
        <v>202.44</v>
      </c>
      <c r="S15">
        <v>152.24</v>
      </c>
      <c r="T15">
        <v>19024.84</v>
      </c>
      <c r="U15">
        <v>0.75</v>
      </c>
      <c r="V15">
        <v>0.86</v>
      </c>
      <c r="W15">
        <v>19.02</v>
      </c>
      <c r="X15">
        <v>1.1100000000000001</v>
      </c>
      <c r="Y15">
        <v>2</v>
      </c>
      <c r="Z15">
        <v>10</v>
      </c>
      <c r="AA15">
        <v>389.23631951583258</v>
      </c>
      <c r="AB15">
        <v>532.57030425604887</v>
      </c>
      <c r="AC15">
        <v>481.7425418849673</v>
      </c>
      <c r="AD15">
        <v>389236.31951583258</v>
      </c>
      <c r="AE15">
        <v>532570.30425604887</v>
      </c>
      <c r="AF15">
        <v>3.1203243536366479E-6</v>
      </c>
      <c r="AG15">
        <v>11</v>
      </c>
      <c r="AH15">
        <v>481742.5418849673</v>
      </c>
    </row>
    <row r="16" spans="1:34" x14ac:dyDescent="0.25">
      <c r="A16">
        <v>14</v>
      </c>
      <c r="B16">
        <v>70</v>
      </c>
      <c r="C16" t="s">
        <v>34</v>
      </c>
      <c r="D16">
        <v>2.0345</v>
      </c>
      <c r="E16">
        <v>49.15</v>
      </c>
      <c r="F16">
        <v>46.26</v>
      </c>
      <c r="G16">
        <v>120.68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461.07</v>
      </c>
      <c r="Q16">
        <v>1189.06</v>
      </c>
      <c r="R16">
        <v>199.35</v>
      </c>
      <c r="S16">
        <v>152.24</v>
      </c>
      <c r="T16">
        <v>17488.04</v>
      </c>
      <c r="U16">
        <v>0.76</v>
      </c>
      <c r="V16">
        <v>0.86</v>
      </c>
      <c r="W16">
        <v>19.010000000000002</v>
      </c>
      <c r="X16">
        <v>1.01</v>
      </c>
      <c r="Y16">
        <v>2</v>
      </c>
      <c r="Z16">
        <v>10</v>
      </c>
      <c r="AA16">
        <v>385.1423420824384</v>
      </c>
      <c r="AB16">
        <v>526.96874371814147</v>
      </c>
      <c r="AC16">
        <v>476.67558642295842</v>
      </c>
      <c r="AD16">
        <v>385142.34208243841</v>
      </c>
      <c r="AE16">
        <v>526968.74371814146</v>
      </c>
      <c r="AF16">
        <v>3.130479756138745E-6</v>
      </c>
      <c r="AG16">
        <v>11</v>
      </c>
      <c r="AH16">
        <v>476675.58642295841</v>
      </c>
    </row>
    <row r="17" spans="1:34" x14ac:dyDescent="0.25">
      <c r="A17">
        <v>15</v>
      </c>
      <c r="B17">
        <v>70</v>
      </c>
      <c r="C17" t="s">
        <v>34</v>
      </c>
      <c r="D17">
        <v>2.0379999999999998</v>
      </c>
      <c r="E17">
        <v>49.07</v>
      </c>
      <c r="F17">
        <v>46.2</v>
      </c>
      <c r="G17">
        <v>126.01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20306.849999999999</v>
      </c>
      <c r="P17">
        <v>455.8</v>
      </c>
      <c r="Q17">
        <v>1189.02</v>
      </c>
      <c r="R17">
        <v>197.49</v>
      </c>
      <c r="S17">
        <v>152.24</v>
      </c>
      <c r="T17">
        <v>16562.77</v>
      </c>
      <c r="U17">
        <v>0.77</v>
      </c>
      <c r="V17">
        <v>0.86</v>
      </c>
      <c r="W17">
        <v>19.010000000000002</v>
      </c>
      <c r="X17">
        <v>0.95</v>
      </c>
      <c r="Y17">
        <v>2</v>
      </c>
      <c r="Z17">
        <v>10</v>
      </c>
      <c r="AA17">
        <v>382.26832074559542</v>
      </c>
      <c r="AB17">
        <v>523.0363809321999</v>
      </c>
      <c r="AC17">
        <v>473.11852282220121</v>
      </c>
      <c r="AD17">
        <v>382268.32074559538</v>
      </c>
      <c r="AE17">
        <v>523036.38093219989</v>
      </c>
      <c r="AF17">
        <v>3.1358651968595541E-6</v>
      </c>
      <c r="AG17">
        <v>11</v>
      </c>
      <c r="AH17">
        <v>473118.52282220119</v>
      </c>
    </row>
    <row r="18" spans="1:34" x14ac:dyDescent="0.25">
      <c r="A18">
        <v>16</v>
      </c>
      <c r="B18">
        <v>70</v>
      </c>
      <c r="C18" t="s">
        <v>34</v>
      </c>
      <c r="D18">
        <v>2.0438000000000001</v>
      </c>
      <c r="E18">
        <v>48.93</v>
      </c>
      <c r="F18">
        <v>46.12</v>
      </c>
      <c r="G18">
        <v>138.36000000000001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447.86</v>
      </c>
      <c r="Q18">
        <v>1188.94</v>
      </c>
      <c r="R18">
        <v>194.44</v>
      </c>
      <c r="S18">
        <v>152.24</v>
      </c>
      <c r="T18">
        <v>15046.67</v>
      </c>
      <c r="U18">
        <v>0.78</v>
      </c>
      <c r="V18">
        <v>0.86</v>
      </c>
      <c r="W18">
        <v>19.010000000000002</v>
      </c>
      <c r="X18">
        <v>0.87</v>
      </c>
      <c r="Y18">
        <v>2</v>
      </c>
      <c r="Z18">
        <v>10</v>
      </c>
      <c r="AA18">
        <v>377.90458964800592</v>
      </c>
      <c r="AB18">
        <v>517.06573153024908</v>
      </c>
      <c r="AC18">
        <v>467.7177038193135</v>
      </c>
      <c r="AD18">
        <v>377904.5896480059</v>
      </c>
      <c r="AE18">
        <v>517065.73153024912</v>
      </c>
      <c r="AF18">
        <v>3.1447896414826088E-6</v>
      </c>
      <c r="AG18">
        <v>11</v>
      </c>
      <c r="AH18">
        <v>467717.70381931349</v>
      </c>
    </row>
    <row r="19" spans="1:34" x14ac:dyDescent="0.25">
      <c r="A19">
        <v>17</v>
      </c>
      <c r="B19">
        <v>70</v>
      </c>
      <c r="C19" t="s">
        <v>34</v>
      </c>
      <c r="D19">
        <v>2.0472000000000001</v>
      </c>
      <c r="E19">
        <v>48.85</v>
      </c>
      <c r="F19">
        <v>46.07</v>
      </c>
      <c r="G19">
        <v>145.47999999999999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12</v>
      </c>
      <c r="N19">
        <v>29.8</v>
      </c>
      <c r="O19">
        <v>20660.89</v>
      </c>
      <c r="P19">
        <v>442.78</v>
      </c>
      <c r="Q19">
        <v>1189.0899999999999</v>
      </c>
      <c r="R19">
        <v>192.52</v>
      </c>
      <c r="S19">
        <v>152.24</v>
      </c>
      <c r="T19">
        <v>14092.87</v>
      </c>
      <c r="U19">
        <v>0.79</v>
      </c>
      <c r="V19">
        <v>0.86</v>
      </c>
      <c r="W19">
        <v>19.010000000000002</v>
      </c>
      <c r="X19">
        <v>0.82</v>
      </c>
      <c r="Y19">
        <v>2</v>
      </c>
      <c r="Z19">
        <v>10</v>
      </c>
      <c r="AA19">
        <v>375.17077853627211</v>
      </c>
      <c r="AB19">
        <v>513.32521055994061</v>
      </c>
      <c r="AC19">
        <v>464.33417292055708</v>
      </c>
      <c r="AD19">
        <v>375170.77853627212</v>
      </c>
      <c r="AE19">
        <v>513325.21055994072</v>
      </c>
      <c r="AF19">
        <v>3.1500212124685382E-6</v>
      </c>
      <c r="AG19">
        <v>11</v>
      </c>
      <c r="AH19">
        <v>464334.17292055709</v>
      </c>
    </row>
    <row r="20" spans="1:34" x14ac:dyDescent="0.25">
      <c r="A20">
        <v>18</v>
      </c>
      <c r="B20">
        <v>70</v>
      </c>
      <c r="C20" t="s">
        <v>34</v>
      </c>
      <c r="D20">
        <v>2.0459999999999998</v>
      </c>
      <c r="E20">
        <v>48.88</v>
      </c>
      <c r="F20">
        <v>46.1</v>
      </c>
      <c r="G20">
        <v>145.58000000000001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20838.810000000001</v>
      </c>
      <c r="P20">
        <v>441.14</v>
      </c>
      <c r="Q20">
        <v>1189.19</v>
      </c>
      <c r="R20">
        <v>193.07</v>
      </c>
      <c r="S20">
        <v>152.24</v>
      </c>
      <c r="T20">
        <v>14367.52</v>
      </c>
      <c r="U20">
        <v>0.79</v>
      </c>
      <c r="V20">
        <v>0.86</v>
      </c>
      <c r="W20">
        <v>19.03</v>
      </c>
      <c r="X20">
        <v>0.85</v>
      </c>
      <c r="Y20">
        <v>2</v>
      </c>
      <c r="Z20">
        <v>10</v>
      </c>
      <c r="AA20">
        <v>374.69866289656102</v>
      </c>
      <c r="AB20">
        <v>512.67924111341586</v>
      </c>
      <c r="AC20">
        <v>463.74985389138487</v>
      </c>
      <c r="AD20">
        <v>374698.66289656103</v>
      </c>
      <c r="AE20">
        <v>512679.24111341592</v>
      </c>
      <c r="AF20">
        <v>3.148174775649974E-6</v>
      </c>
      <c r="AG20">
        <v>11</v>
      </c>
      <c r="AH20">
        <v>463749.8538913849</v>
      </c>
    </row>
    <row r="21" spans="1:34" x14ac:dyDescent="0.25">
      <c r="A21">
        <v>19</v>
      </c>
      <c r="B21">
        <v>70</v>
      </c>
      <c r="C21" t="s">
        <v>34</v>
      </c>
      <c r="D21">
        <v>2.0501999999999998</v>
      </c>
      <c r="E21">
        <v>48.78</v>
      </c>
      <c r="F21">
        <v>46.03</v>
      </c>
      <c r="G21">
        <v>153.43</v>
      </c>
      <c r="H21">
        <v>2.1</v>
      </c>
      <c r="I21">
        <v>18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442.51</v>
      </c>
      <c r="Q21">
        <v>1189.08</v>
      </c>
      <c r="R21">
        <v>190.84</v>
      </c>
      <c r="S21">
        <v>152.24</v>
      </c>
      <c r="T21">
        <v>13257.37</v>
      </c>
      <c r="U21">
        <v>0.8</v>
      </c>
      <c r="V21">
        <v>0.86</v>
      </c>
      <c r="W21">
        <v>19.02</v>
      </c>
      <c r="X21">
        <v>0.78</v>
      </c>
      <c r="Y21">
        <v>2</v>
      </c>
      <c r="Z21">
        <v>10</v>
      </c>
      <c r="AA21">
        <v>374.56341109537709</v>
      </c>
      <c r="AB21">
        <v>512.49418363214772</v>
      </c>
      <c r="AC21">
        <v>463.58245803639909</v>
      </c>
      <c r="AD21">
        <v>374563.41109537712</v>
      </c>
      <c r="AE21">
        <v>512494.18363214767</v>
      </c>
      <c r="AF21">
        <v>3.1546373045149448E-6</v>
      </c>
      <c r="AG21">
        <v>11</v>
      </c>
      <c r="AH21">
        <v>463582.45803639921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0.81520000000000004</v>
      </c>
      <c r="E2">
        <v>122.67</v>
      </c>
      <c r="F2">
        <v>89.24</v>
      </c>
      <c r="G2">
        <v>6.14</v>
      </c>
      <c r="H2">
        <v>0.1</v>
      </c>
      <c r="I2">
        <v>872</v>
      </c>
      <c r="J2">
        <v>176.73</v>
      </c>
      <c r="K2">
        <v>52.44</v>
      </c>
      <c r="L2">
        <v>1</v>
      </c>
      <c r="M2">
        <v>870</v>
      </c>
      <c r="N2">
        <v>33.29</v>
      </c>
      <c r="O2">
        <v>22031.19</v>
      </c>
      <c r="P2">
        <v>1184.05</v>
      </c>
      <c r="Q2">
        <v>1195.3800000000001</v>
      </c>
      <c r="R2">
        <v>1658.74</v>
      </c>
      <c r="S2">
        <v>152.24</v>
      </c>
      <c r="T2">
        <v>742938.99</v>
      </c>
      <c r="U2">
        <v>0.09</v>
      </c>
      <c r="V2">
        <v>0.45</v>
      </c>
      <c r="W2">
        <v>20.41</v>
      </c>
      <c r="X2">
        <v>43.89</v>
      </c>
      <c r="Y2">
        <v>2</v>
      </c>
      <c r="Z2">
        <v>10</v>
      </c>
      <c r="AA2">
        <v>1991.742596521143</v>
      </c>
      <c r="AB2">
        <v>2725.1900900420701</v>
      </c>
      <c r="AC2">
        <v>2465.1017726767682</v>
      </c>
      <c r="AD2">
        <v>1991742.5965211431</v>
      </c>
      <c r="AE2">
        <v>2725190.09004207</v>
      </c>
      <c r="AF2">
        <v>1.208727796877844E-6</v>
      </c>
      <c r="AG2">
        <v>26</v>
      </c>
      <c r="AH2">
        <v>2465101.7726767678</v>
      </c>
    </row>
    <row r="3" spans="1:34" x14ac:dyDescent="0.25">
      <c r="A3">
        <v>1</v>
      </c>
      <c r="B3">
        <v>90</v>
      </c>
      <c r="C3" t="s">
        <v>34</v>
      </c>
      <c r="D3">
        <v>1.4092</v>
      </c>
      <c r="E3">
        <v>70.959999999999994</v>
      </c>
      <c r="F3">
        <v>58.52</v>
      </c>
      <c r="G3">
        <v>12.45</v>
      </c>
      <c r="H3">
        <v>0.2</v>
      </c>
      <c r="I3">
        <v>282</v>
      </c>
      <c r="J3">
        <v>178.21</v>
      </c>
      <c r="K3">
        <v>52.44</v>
      </c>
      <c r="L3">
        <v>2</v>
      </c>
      <c r="M3">
        <v>280</v>
      </c>
      <c r="N3">
        <v>33.770000000000003</v>
      </c>
      <c r="O3">
        <v>22213.89</v>
      </c>
      <c r="P3">
        <v>775.82</v>
      </c>
      <c r="Q3">
        <v>1191.1600000000001</v>
      </c>
      <c r="R3">
        <v>614.33000000000004</v>
      </c>
      <c r="S3">
        <v>152.24</v>
      </c>
      <c r="T3">
        <v>223681.51</v>
      </c>
      <c r="U3">
        <v>0.25</v>
      </c>
      <c r="V3">
        <v>0.68</v>
      </c>
      <c r="W3">
        <v>19.420000000000002</v>
      </c>
      <c r="X3">
        <v>13.24</v>
      </c>
      <c r="Y3">
        <v>2</v>
      </c>
      <c r="Z3">
        <v>10</v>
      </c>
      <c r="AA3">
        <v>800.32852004087715</v>
      </c>
      <c r="AB3">
        <v>1095.0447891223189</v>
      </c>
      <c r="AC3">
        <v>990.53525135349878</v>
      </c>
      <c r="AD3">
        <v>800328.52004087716</v>
      </c>
      <c r="AE3">
        <v>1095044.7891223191</v>
      </c>
      <c r="AF3">
        <v>2.0894740080474209E-6</v>
      </c>
      <c r="AG3">
        <v>15</v>
      </c>
      <c r="AH3">
        <v>990535.25135349878</v>
      </c>
    </row>
    <row r="4" spans="1:34" x14ac:dyDescent="0.25">
      <c r="A4">
        <v>2</v>
      </c>
      <c r="B4">
        <v>90</v>
      </c>
      <c r="C4" t="s">
        <v>34</v>
      </c>
      <c r="D4">
        <v>1.6245000000000001</v>
      </c>
      <c r="E4">
        <v>61.56</v>
      </c>
      <c r="F4">
        <v>53.09</v>
      </c>
      <c r="G4">
        <v>18.739999999999998</v>
      </c>
      <c r="H4">
        <v>0.3</v>
      </c>
      <c r="I4">
        <v>170</v>
      </c>
      <c r="J4">
        <v>179.7</v>
      </c>
      <c r="K4">
        <v>52.44</v>
      </c>
      <c r="L4">
        <v>3</v>
      </c>
      <c r="M4">
        <v>168</v>
      </c>
      <c r="N4">
        <v>34.26</v>
      </c>
      <c r="O4">
        <v>22397.24</v>
      </c>
      <c r="P4">
        <v>700.92</v>
      </c>
      <c r="Q4">
        <v>1190.06</v>
      </c>
      <c r="R4">
        <v>429.85</v>
      </c>
      <c r="S4">
        <v>152.24</v>
      </c>
      <c r="T4">
        <v>132003.04</v>
      </c>
      <c r="U4">
        <v>0.35</v>
      </c>
      <c r="V4">
        <v>0.75</v>
      </c>
      <c r="W4">
        <v>19.25</v>
      </c>
      <c r="X4">
        <v>7.82</v>
      </c>
      <c r="Y4">
        <v>2</v>
      </c>
      <c r="Z4">
        <v>10</v>
      </c>
      <c r="AA4">
        <v>638.88651260008885</v>
      </c>
      <c r="AB4">
        <v>874.15271222313265</v>
      </c>
      <c r="AC4">
        <v>790.72480424959315</v>
      </c>
      <c r="AD4">
        <v>638886.51260008884</v>
      </c>
      <c r="AE4">
        <v>874152.71222313261</v>
      </c>
      <c r="AF4">
        <v>2.408707441153161E-6</v>
      </c>
      <c r="AG4">
        <v>13</v>
      </c>
      <c r="AH4">
        <v>790724.80424959317</v>
      </c>
    </row>
    <row r="5" spans="1:34" x14ac:dyDescent="0.25">
      <c r="A5">
        <v>3</v>
      </c>
      <c r="B5">
        <v>90</v>
      </c>
      <c r="C5" t="s">
        <v>34</v>
      </c>
      <c r="D5">
        <v>1.7382</v>
      </c>
      <c r="E5">
        <v>57.53</v>
      </c>
      <c r="F5">
        <v>50.81</v>
      </c>
      <c r="G5">
        <v>25.19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119</v>
      </c>
      <c r="N5">
        <v>34.75</v>
      </c>
      <c r="O5">
        <v>22581.25</v>
      </c>
      <c r="P5">
        <v>667.23</v>
      </c>
      <c r="Q5">
        <v>1189.98</v>
      </c>
      <c r="R5">
        <v>352.23</v>
      </c>
      <c r="S5">
        <v>152.24</v>
      </c>
      <c r="T5">
        <v>93435.81</v>
      </c>
      <c r="U5">
        <v>0.43</v>
      </c>
      <c r="V5">
        <v>0.78</v>
      </c>
      <c r="W5">
        <v>19.190000000000001</v>
      </c>
      <c r="X5">
        <v>5.54</v>
      </c>
      <c r="Y5">
        <v>2</v>
      </c>
      <c r="Z5">
        <v>10</v>
      </c>
      <c r="AA5">
        <v>573.01503790372487</v>
      </c>
      <c r="AB5">
        <v>784.02445449920208</v>
      </c>
      <c r="AC5">
        <v>709.19826094703024</v>
      </c>
      <c r="AD5">
        <v>573015.03790372482</v>
      </c>
      <c r="AE5">
        <v>784024.45449920208</v>
      </c>
      <c r="AF5">
        <v>2.5772947209679441E-6</v>
      </c>
      <c r="AG5">
        <v>12</v>
      </c>
      <c r="AH5">
        <v>709198.26094703027</v>
      </c>
    </row>
    <row r="6" spans="1:34" x14ac:dyDescent="0.25">
      <c r="A6">
        <v>4</v>
      </c>
      <c r="B6">
        <v>90</v>
      </c>
      <c r="C6" t="s">
        <v>34</v>
      </c>
      <c r="D6">
        <v>1.804</v>
      </c>
      <c r="E6">
        <v>55.43</v>
      </c>
      <c r="F6">
        <v>49.63</v>
      </c>
      <c r="G6">
        <v>31.35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648.24</v>
      </c>
      <c r="Q6">
        <v>1189.56</v>
      </c>
      <c r="R6">
        <v>313.20999999999998</v>
      </c>
      <c r="S6">
        <v>152.24</v>
      </c>
      <c r="T6">
        <v>74055.789999999994</v>
      </c>
      <c r="U6">
        <v>0.49</v>
      </c>
      <c r="V6">
        <v>0.8</v>
      </c>
      <c r="W6">
        <v>19.13</v>
      </c>
      <c r="X6">
        <v>4.37</v>
      </c>
      <c r="Y6">
        <v>2</v>
      </c>
      <c r="Z6">
        <v>10</v>
      </c>
      <c r="AA6">
        <v>543.77530424988436</v>
      </c>
      <c r="AB6">
        <v>744.01736094800981</v>
      </c>
      <c r="AC6">
        <v>673.00938825405569</v>
      </c>
      <c r="AD6">
        <v>543775.30424988433</v>
      </c>
      <c r="AE6">
        <v>744017.36094800977</v>
      </c>
      <c r="AF6">
        <v>2.674858863552049E-6</v>
      </c>
      <c r="AG6">
        <v>12</v>
      </c>
      <c r="AH6">
        <v>673009.38825405564</v>
      </c>
    </row>
    <row r="7" spans="1:34" x14ac:dyDescent="0.25">
      <c r="A7">
        <v>5</v>
      </c>
      <c r="B7">
        <v>90</v>
      </c>
      <c r="C7" t="s">
        <v>34</v>
      </c>
      <c r="D7">
        <v>1.8552</v>
      </c>
      <c r="E7">
        <v>53.9</v>
      </c>
      <c r="F7">
        <v>48.74</v>
      </c>
      <c r="G7">
        <v>37.979999999999997</v>
      </c>
      <c r="H7">
        <v>0.57999999999999996</v>
      </c>
      <c r="I7">
        <v>77</v>
      </c>
      <c r="J7">
        <v>184.19</v>
      </c>
      <c r="K7">
        <v>52.44</v>
      </c>
      <c r="L7">
        <v>6</v>
      </c>
      <c r="M7">
        <v>75</v>
      </c>
      <c r="N7">
        <v>35.75</v>
      </c>
      <c r="O7">
        <v>22951.43</v>
      </c>
      <c r="P7">
        <v>633.01</v>
      </c>
      <c r="Q7">
        <v>1189.5999999999999</v>
      </c>
      <c r="R7">
        <v>282.97000000000003</v>
      </c>
      <c r="S7">
        <v>152.24</v>
      </c>
      <c r="T7">
        <v>59029.4</v>
      </c>
      <c r="U7">
        <v>0.54</v>
      </c>
      <c r="V7">
        <v>0.82</v>
      </c>
      <c r="W7">
        <v>19.100000000000001</v>
      </c>
      <c r="X7">
        <v>3.48</v>
      </c>
      <c r="Y7">
        <v>2</v>
      </c>
      <c r="Z7">
        <v>10</v>
      </c>
      <c r="AA7">
        <v>522.31499526350478</v>
      </c>
      <c r="AB7">
        <v>714.65441943083215</v>
      </c>
      <c r="AC7">
        <v>646.44880466412985</v>
      </c>
      <c r="AD7">
        <v>522314.9952635048</v>
      </c>
      <c r="AE7">
        <v>714654.41943083215</v>
      </c>
      <c r="AF7">
        <v>2.7507750352892238E-6</v>
      </c>
      <c r="AG7">
        <v>12</v>
      </c>
      <c r="AH7">
        <v>646448.80466412986</v>
      </c>
    </row>
    <row r="8" spans="1:34" x14ac:dyDescent="0.25">
      <c r="A8">
        <v>6</v>
      </c>
      <c r="B8">
        <v>90</v>
      </c>
      <c r="C8" t="s">
        <v>34</v>
      </c>
      <c r="D8">
        <v>1.8893</v>
      </c>
      <c r="E8">
        <v>52.93</v>
      </c>
      <c r="F8">
        <v>48.2</v>
      </c>
      <c r="G8">
        <v>44.49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622.29</v>
      </c>
      <c r="Q8">
        <v>1189.46</v>
      </c>
      <c r="R8">
        <v>264.43</v>
      </c>
      <c r="S8">
        <v>152.24</v>
      </c>
      <c r="T8">
        <v>49816.59</v>
      </c>
      <c r="U8">
        <v>0.57999999999999996</v>
      </c>
      <c r="V8">
        <v>0.83</v>
      </c>
      <c r="W8">
        <v>19.09</v>
      </c>
      <c r="X8">
        <v>2.94</v>
      </c>
      <c r="Y8">
        <v>2</v>
      </c>
      <c r="Z8">
        <v>10</v>
      </c>
      <c r="AA8">
        <v>508.52962828090352</v>
      </c>
      <c r="AB8">
        <v>695.79267215776804</v>
      </c>
      <c r="AC8">
        <v>629.38719607817859</v>
      </c>
      <c r="AD8">
        <v>508529.62828090339</v>
      </c>
      <c r="AE8">
        <v>695792.67215776804</v>
      </c>
      <c r="AF8">
        <v>2.801336391856367E-6</v>
      </c>
      <c r="AG8">
        <v>12</v>
      </c>
      <c r="AH8">
        <v>629387.19607817859</v>
      </c>
    </row>
    <row r="9" spans="1:34" x14ac:dyDescent="0.25">
      <c r="A9">
        <v>7</v>
      </c>
      <c r="B9">
        <v>90</v>
      </c>
      <c r="C9" t="s">
        <v>34</v>
      </c>
      <c r="D9">
        <v>1.9157</v>
      </c>
      <c r="E9">
        <v>52.2</v>
      </c>
      <c r="F9">
        <v>47.79</v>
      </c>
      <c r="G9">
        <v>51.2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23324.240000000002</v>
      </c>
      <c r="P9">
        <v>612.89</v>
      </c>
      <c r="Q9">
        <v>1189.3800000000001</v>
      </c>
      <c r="R9">
        <v>250.83</v>
      </c>
      <c r="S9">
        <v>152.24</v>
      </c>
      <c r="T9">
        <v>43064.53</v>
      </c>
      <c r="U9">
        <v>0.61</v>
      </c>
      <c r="V9">
        <v>0.83</v>
      </c>
      <c r="W9">
        <v>19.07</v>
      </c>
      <c r="X9">
        <v>2.5299999999999998</v>
      </c>
      <c r="Y9">
        <v>2</v>
      </c>
      <c r="Z9">
        <v>10</v>
      </c>
      <c r="AA9">
        <v>489.09902372475602</v>
      </c>
      <c r="AB9">
        <v>669.20686178627352</v>
      </c>
      <c r="AC9">
        <v>605.33869813512035</v>
      </c>
      <c r="AD9">
        <v>489099.02372475603</v>
      </c>
      <c r="AE9">
        <v>669206.86178627354</v>
      </c>
      <c r="AF9">
        <v>2.840480667908348E-6</v>
      </c>
      <c r="AG9">
        <v>11</v>
      </c>
      <c r="AH9">
        <v>605338.69813512033</v>
      </c>
    </row>
    <row r="10" spans="1:34" x14ac:dyDescent="0.25">
      <c r="A10">
        <v>8</v>
      </c>
      <c r="B10">
        <v>90</v>
      </c>
      <c r="C10" t="s">
        <v>34</v>
      </c>
      <c r="D10">
        <v>1.9326000000000001</v>
      </c>
      <c r="E10">
        <v>51.74</v>
      </c>
      <c r="F10">
        <v>47.55</v>
      </c>
      <c r="G10">
        <v>57.05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37.299999999999997</v>
      </c>
      <c r="O10">
        <v>23511.69</v>
      </c>
      <c r="P10">
        <v>606.4</v>
      </c>
      <c r="Q10">
        <v>1189.21</v>
      </c>
      <c r="R10">
        <v>242.3</v>
      </c>
      <c r="S10">
        <v>152.24</v>
      </c>
      <c r="T10">
        <v>38828.76</v>
      </c>
      <c r="U10">
        <v>0.63</v>
      </c>
      <c r="V10">
        <v>0.84</v>
      </c>
      <c r="W10">
        <v>19.07</v>
      </c>
      <c r="X10">
        <v>2.29</v>
      </c>
      <c r="Y10">
        <v>2</v>
      </c>
      <c r="Z10">
        <v>10</v>
      </c>
      <c r="AA10">
        <v>482.17033238926479</v>
      </c>
      <c r="AB10">
        <v>659.72672062876597</v>
      </c>
      <c r="AC10">
        <v>596.76332834422362</v>
      </c>
      <c r="AD10">
        <v>482170.33238926477</v>
      </c>
      <c r="AE10">
        <v>659726.72062876599</v>
      </c>
      <c r="AF10">
        <v>2.8655389355325328E-6</v>
      </c>
      <c r="AG10">
        <v>11</v>
      </c>
      <c r="AH10">
        <v>596763.32834422367</v>
      </c>
    </row>
    <row r="11" spans="1:34" x14ac:dyDescent="0.25">
      <c r="A11">
        <v>9</v>
      </c>
      <c r="B11">
        <v>90</v>
      </c>
      <c r="C11" t="s">
        <v>34</v>
      </c>
      <c r="D11">
        <v>1.9523999999999999</v>
      </c>
      <c r="E11">
        <v>51.22</v>
      </c>
      <c r="F11">
        <v>47.23</v>
      </c>
      <c r="G11">
        <v>64.41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598.87</v>
      </c>
      <c r="Q11">
        <v>1189.3499999999999</v>
      </c>
      <c r="R11">
        <v>232.06</v>
      </c>
      <c r="S11">
        <v>152.24</v>
      </c>
      <c r="T11">
        <v>33740.18</v>
      </c>
      <c r="U11">
        <v>0.66</v>
      </c>
      <c r="V11">
        <v>0.84</v>
      </c>
      <c r="W11">
        <v>19.05</v>
      </c>
      <c r="X11">
        <v>1.98</v>
      </c>
      <c r="Y11">
        <v>2</v>
      </c>
      <c r="Z11">
        <v>10</v>
      </c>
      <c r="AA11">
        <v>474.1470343585766</v>
      </c>
      <c r="AB11">
        <v>648.74889030025088</v>
      </c>
      <c r="AC11">
        <v>586.83320673478011</v>
      </c>
      <c r="AD11">
        <v>474147.03435857658</v>
      </c>
      <c r="AE11">
        <v>648748.89030025085</v>
      </c>
      <c r="AF11">
        <v>2.894897142571519E-6</v>
      </c>
      <c r="AG11">
        <v>11</v>
      </c>
      <c r="AH11">
        <v>586833.20673478011</v>
      </c>
    </row>
    <row r="12" spans="1:34" x14ac:dyDescent="0.25">
      <c r="A12">
        <v>10</v>
      </c>
      <c r="B12">
        <v>90</v>
      </c>
      <c r="C12" t="s">
        <v>34</v>
      </c>
      <c r="D12">
        <v>1.9648000000000001</v>
      </c>
      <c r="E12">
        <v>50.9</v>
      </c>
      <c r="F12">
        <v>47.05</v>
      </c>
      <c r="G12">
        <v>70.58</v>
      </c>
      <c r="H12">
        <v>1.02</v>
      </c>
      <c r="I12">
        <v>40</v>
      </c>
      <c r="J12">
        <v>191.79</v>
      </c>
      <c r="K12">
        <v>52.44</v>
      </c>
      <c r="L12">
        <v>11</v>
      </c>
      <c r="M12">
        <v>38</v>
      </c>
      <c r="N12">
        <v>38.35</v>
      </c>
      <c r="O12">
        <v>23888.73</v>
      </c>
      <c r="P12">
        <v>592.72</v>
      </c>
      <c r="Q12">
        <v>1189.04</v>
      </c>
      <c r="R12">
        <v>225.82</v>
      </c>
      <c r="S12">
        <v>152.24</v>
      </c>
      <c r="T12">
        <v>30639.37</v>
      </c>
      <c r="U12">
        <v>0.67</v>
      </c>
      <c r="V12">
        <v>0.85</v>
      </c>
      <c r="W12">
        <v>19.05</v>
      </c>
      <c r="X12">
        <v>1.8</v>
      </c>
      <c r="Y12">
        <v>2</v>
      </c>
      <c r="Z12">
        <v>10</v>
      </c>
      <c r="AA12">
        <v>468.61668289667642</v>
      </c>
      <c r="AB12">
        <v>641.18201944819191</v>
      </c>
      <c r="AC12">
        <v>579.98850741667184</v>
      </c>
      <c r="AD12">
        <v>468616.68289667642</v>
      </c>
      <c r="AE12">
        <v>641182.01944819186</v>
      </c>
      <c r="AF12">
        <v>2.9132830904141161E-6</v>
      </c>
      <c r="AG12">
        <v>11</v>
      </c>
      <c r="AH12">
        <v>579988.50741667184</v>
      </c>
    </row>
    <row r="13" spans="1:34" x14ac:dyDescent="0.25">
      <c r="A13">
        <v>11</v>
      </c>
      <c r="B13">
        <v>90</v>
      </c>
      <c r="C13" t="s">
        <v>34</v>
      </c>
      <c r="D13">
        <v>1.9772000000000001</v>
      </c>
      <c r="E13">
        <v>50.58</v>
      </c>
      <c r="F13">
        <v>46.88</v>
      </c>
      <c r="G13">
        <v>78.13</v>
      </c>
      <c r="H13">
        <v>1.1000000000000001</v>
      </c>
      <c r="I13">
        <v>36</v>
      </c>
      <c r="J13">
        <v>193.33</v>
      </c>
      <c r="K13">
        <v>52.44</v>
      </c>
      <c r="L13">
        <v>12</v>
      </c>
      <c r="M13">
        <v>34</v>
      </c>
      <c r="N13">
        <v>38.89</v>
      </c>
      <c r="O13">
        <v>24078.33</v>
      </c>
      <c r="P13">
        <v>586.34</v>
      </c>
      <c r="Q13">
        <v>1189.06</v>
      </c>
      <c r="R13">
        <v>219.87</v>
      </c>
      <c r="S13">
        <v>152.24</v>
      </c>
      <c r="T13">
        <v>27682.52</v>
      </c>
      <c r="U13">
        <v>0.69</v>
      </c>
      <c r="V13">
        <v>0.85</v>
      </c>
      <c r="W13">
        <v>19.04</v>
      </c>
      <c r="X13">
        <v>1.62</v>
      </c>
      <c r="Y13">
        <v>2</v>
      </c>
      <c r="Z13">
        <v>10</v>
      </c>
      <c r="AA13">
        <v>463.0775878827904</v>
      </c>
      <c r="AB13">
        <v>633.60318528256755</v>
      </c>
      <c r="AC13">
        <v>573.13298654685423</v>
      </c>
      <c r="AD13">
        <v>463077.58788279042</v>
      </c>
      <c r="AE13">
        <v>633603.18528256752</v>
      </c>
      <c r="AF13">
        <v>2.9316690382567132E-6</v>
      </c>
      <c r="AG13">
        <v>11</v>
      </c>
      <c r="AH13">
        <v>573132.98654685426</v>
      </c>
    </row>
    <row r="14" spans="1:34" x14ac:dyDescent="0.25">
      <c r="A14">
        <v>12</v>
      </c>
      <c r="B14">
        <v>90</v>
      </c>
      <c r="C14" t="s">
        <v>34</v>
      </c>
      <c r="D14">
        <v>1.9874000000000001</v>
      </c>
      <c r="E14">
        <v>50.32</v>
      </c>
      <c r="F14">
        <v>46.72</v>
      </c>
      <c r="G14">
        <v>84.95</v>
      </c>
      <c r="H14">
        <v>1.18</v>
      </c>
      <c r="I14">
        <v>33</v>
      </c>
      <c r="J14">
        <v>194.88</v>
      </c>
      <c r="K14">
        <v>52.44</v>
      </c>
      <c r="L14">
        <v>13</v>
      </c>
      <c r="M14">
        <v>31</v>
      </c>
      <c r="N14">
        <v>39.43</v>
      </c>
      <c r="O14">
        <v>24268.67</v>
      </c>
      <c r="P14">
        <v>580.58000000000004</v>
      </c>
      <c r="Q14">
        <v>1189.24</v>
      </c>
      <c r="R14">
        <v>214.81</v>
      </c>
      <c r="S14">
        <v>152.24</v>
      </c>
      <c r="T14">
        <v>25170.02</v>
      </c>
      <c r="U14">
        <v>0.71</v>
      </c>
      <c r="V14">
        <v>0.85</v>
      </c>
      <c r="W14">
        <v>19.03</v>
      </c>
      <c r="X14">
        <v>1.47</v>
      </c>
      <c r="Y14">
        <v>2</v>
      </c>
      <c r="Z14">
        <v>10</v>
      </c>
      <c r="AA14">
        <v>458.30227517534098</v>
      </c>
      <c r="AB14">
        <v>627.06939176430694</v>
      </c>
      <c r="AC14">
        <v>567.22276911173969</v>
      </c>
      <c r="AD14">
        <v>458302.275175341</v>
      </c>
      <c r="AE14">
        <v>627069.39176430693</v>
      </c>
      <c r="AF14">
        <v>2.946792963094979E-6</v>
      </c>
      <c r="AG14">
        <v>11</v>
      </c>
      <c r="AH14">
        <v>567222.7691117397</v>
      </c>
    </row>
    <row r="15" spans="1:34" x14ac:dyDescent="0.25">
      <c r="A15">
        <v>13</v>
      </c>
      <c r="B15">
        <v>90</v>
      </c>
      <c r="C15" t="s">
        <v>34</v>
      </c>
      <c r="D15">
        <v>1.9932000000000001</v>
      </c>
      <c r="E15">
        <v>50.17</v>
      </c>
      <c r="F15">
        <v>46.65</v>
      </c>
      <c r="G15">
        <v>90.28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39.979999999999997</v>
      </c>
      <c r="O15">
        <v>24459.75</v>
      </c>
      <c r="P15">
        <v>576.89</v>
      </c>
      <c r="Q15">
        <v>1189.1199999999999</v>
      </c>
      <c r="R15">
        <v>212.26</v>
      </c>
      <c r="S15">
        <v>152.24</v>
      </c>
      <c r="T15">
        <v>23903.07</v>
      </c>
      <c r="U15">
        <v>0.72</v>
      </c>
      <c r="V15">
        <v>0.85</v>
      </c>
      <c r="W15">
        <v>19.03</v>
      </c>
      <c r="X15">
        <v>1.39</v>
      </c>
      <c r="Y15">
        <v>2</v>
      </c>
      <c r="Z15">
        <v>10</v>
      </c>
      <c r="AA15">
        <v>455.47577131710432</v>
      </c>
      <c r="AB15">
        <v>623.20204448891786</v>
      </c>
      <c r="AC15">
        <v>563.72451603245781</v>
      </c>
      <c r="AD15">
        <v>455475.77131710429</v>
      </c>
      <c r="AE15">
        <v>623202.04448891792</v>
      </c>
      <c r="AF15">
        <v>2.9553928419245808E-6</v>
      </c>
      <c r="AG15">
        <v>11</v>
      </c>
      <c r="AH15">
        <v>563724.51603245782</v>
      </c>
    </row>
    <row r="16" spans="1:34" x14ac:dyDescent="0.25">
      <c r="A16">
        <v>14</v>
      </c>
      <c r="B16">
        <v>90</v>
      </c>
      <c r="C16" t="s">
        <v>34</v>
      </c>
      <c r="D16">
        <v>2.0004</v>
      </c>
      <c r="E16">
        <v>49.99</v>
      </c>
      <c r="F16">
        <v>46.54</v>
      </c>
      <c r="G16">
        <v>96.29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571.77</v>
      </c>
      <c r="Q16">
        <v>1188.93</v>
      </c>
      <c r="R16">
        <v>208.73</v>
      </c>
      <c r="S16">
        <v>152.24</v>
      </c>
      <c r="T16">
        <v>22148.59</v>
      </c>
      <c r="U16">
        <v>0.73</v>
      </c>
      <c r="V16">
        <v>0.85</v>
      </c>
      <c r="W16">
        <v>19.02</v>
      </c>
      <c r="X16">
        <v>1.29</v>
      </c>
      <c r="Y16">
        <v>2</v>
      </c>
      <c r="Z16">
        <v>10</v>
      </c>
      <c r="AA16">
        <v>451.70214131037471</v>
      </c>
      <c r="AB16">
        <v>618.03879743290429</v>
      </c>
      <c r="AC16">
        <v>559.05404202880732</v>
      </c>
      <c r="AD16">
        <v>451702.14131037472</v>
      </c>
      <c r="AE16">
        <v>618038.79743290425</v>
      </c>
      <c r="AF16">
        <v>2.966068553575121E-6</v>
      </c>
      <c r="AG16">
        <v>11</v>
      </c>
      <c r="AH16">
        <v>559054.04202880734</v>
      </c>
    </row>
    <row r="17" spans="1:34" x14ac:dyDescent="0.25">
      <c r="A17">
        <v>15</v>
      </c>
      <c r="B17">
        <v>90</v>
      </c>
      <c r="C17" t="s">
        <v>34</v>
      </c>
      <c r="D17">
        <v>2.0063</v>
      </c>
      <c r="E17">
        <v>49.84</v>
      </c>
      <c r="F17">
        <v>46.46</v>
      </c>
      <c r="G17">
        <v>103.25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567.15</v>
      </c>
      <c r="Q17">
        <v>1189.1099999999999</v>
      </c>
      <c r="R17">
        <v>206.11</v>
      </c>
      <c r="S17">
        <v>152.24</v>
      </c>
      <c r="T17">
        <v>20846.93</v>
      </c>
      <c r="U17">
        <v>0.74</v>
      </c>
      <c r="V17">
        <v>0.86</v>
      </c>
      <c r="W17">
        <v>19.02</v>
      </c>
      <c r="X17">
        <v>1.21</v>
      </c>
      <c r="Y17">
        <v>2</v>
      </c>
      <c r="Z17">
        <v>10</v>
      </c>
      <c r="AA17">
        <v>448.46900459617189</v>
      </c>
      <c r="AB17">
        <v>613.61507714460697</v>
      </c>
      <c r="AC17">
        <v>555.05251539609458</v>
      </c>
      <c r="AD17">
        <v>448469.0045961719</v>
      </c>
      <c r="AE17">
        <v>613615.07714460697</v>
      </c>
      <c r="AF17">
        <v>2.9748167061776471E-6</v>
      </c>
      <c r="AG17">
        <v>11</v>
      </c>
      <c r="AH17">
        <v>555052.51539609453</v>
      </c>
    </row>
    <row r="18" spans="1:34" x14ac:dyDescent="0.25">
      <c r="A18">
        <v>16</v>
      </c>
      <c r="B18">
        <v>90</v>
      </c>
      <c r="C18" t="s">
        <v>34</v>
      </c>
      <c r="D18">
        <v>2.0139</v>
      </c>
      <c r="E18">
        <v>49.66</v>
      </c>
      <c r="F18">
        <v>46.35</v>
      </c>
      <c r="G18">
        <v>111.23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560.86</v>
      </c>
      <c r="Q18">
        <v>1188.98</v>
      </c>
      <c r="R18">
        <v>202.11</v>
      </c>
      <c r="S18">
        <v>152.24</v>
      </c>
      <c r="T18">
        <v>18858.849999999999</v>
      </c>
      <c r="U18">
        <v>0.75</v>
      </c>
      <c r="V18">
        <v>0.86</v>
      </c>
      <c r="W18">
        <v>19.02</v>
      </c>
      <c r="X18">
        <v>1.1000000000000001</v>
      </c>
      <c r="Y18">
        <v>2</v>
      </c>
      <c r="Z18">
        <v>10</v>
      </c>
      <c r="AA18">
        <v>444.16990540231137</v>
      </c>
      <c r="AB18">
        <v>607.73285996469633</v>
      </c>
      <c r="AC18">
        <v>549.73168876809086</v>
      </c>
      <c r="AD18">
        <v>444169.90540231141</v>
      </c>
      <c r="AE18">
        <v>607732.85996469634</v>
      </c>
      <c r="AF18">
        <v>2.9860855129198842E-6</v>
      </c>
      <c r="AG18">
        <v>11</v>
      </c>
      <c r="AH18">
        <v>549731.68876809091</v>
      </c>
    </row>
    <row r="19" spans="1:34" x14ac:dyDescent="0.25">
      <c r="A19">
        <v>17</v>
      </c>
      <c r="B19">
        <v>90</v>
      </c>
      <c r="C19" t="s">
        <v>34</v>
      </c>
      <c r="D19">
        <v>2.0165999999999999</v>
      </c>
      <c r="E19">
        <v>49.59</v>
      </c>
      <c r="F19">
        <v>46.31</v>
      </c>
      <c r="G19">
        <v>115.78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556.29999999999995</v>
      </c>
      <c r="Q19">
        <v>1189.07</v>
      </c>
      <c r="R19">
        <v>201.03</v>
      </c>
      <c r="S19">
        <v>152.24</v>
      </c>
      <c r="T19">
        <v>18322.72</v>
      </c>
      <c r="U19">
        <v>0.76</v>
      </c>
      <c r="V19">
        <v>0.86</v>
      </c>
      <c r="W19">
        <v>19.010000000000002</v>
      </c>
      <c r="X19">
        <v>1.06</v>
      </c>
      <c r="Y19">
        <v>2</v>
      </c>
      <c r="Z19">
        <v>10</v>
      </c>
      <c r="AA19">
        <v>441.64425923586361</v>
      </c>
      <c r="AB19">
        <v>604.27715945611737</v>
      </c>
      <c r="AC19">
        <v>546.60579546594477</v>
      </c>
      <c r="AD19">
        <v>441644.25923586357</v>
      </c>
      <c r="AE19">
        <v>604277.15945611743</v>
      </c>
      <c r="AF19">
        <v>2.9900889047888371E-6</v>
      </c>
      <c r="AG19">
        <v>11</v>
      </c>
      <c r="AH19">
        <v>546605.7954659448</v>
      </c>
    </row>
    <row r="20" spans="1:34" x14ac:dyDescent="0.25">
      <c r="A20">
        <v>18</v>
      </c>
      <c r="B20">
        <v>90</v>
      </c>
      <c r="C20" t="s">
        <v>34</v>
      </c>
      <c r="D20">
        <v>2.0246</v>
      </c>
      <c r="E20">
        <v>49.39</v>
      </c>
      <c r="F20">
        <v>46.19</v>
      </c>
      <c r="G20">
        <v>125.97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25426.720000000001</v>
      </c>
      <c r="P20">
        <v>551.62</v>
      </c>
      <c r="Q20">
        <v>1188.9100000000001</v>
      </c>
      <c r="R20">
        <v>196.94</v>
      </c>
      <c r="S20">
        <v>152.24</v>
      </c>
      <c r="T20">
        <v>16289.99</v>
      </c>
      <c r="U20">
        <v>0.77</v>
      </c>
      <c r="V20">
        <v>0.86</v>
      </c>
      <c r="W20">
        <v>19.010000000000002</v>
      </c>
      <c r="X20">
        <v>0.94</v>
      </c>
      <c r="Y20">
        <v>2</v>
      </c>
      <c r="Z20">
        <v>10</v>
      </c>
      <c r="AA20">
        <v>437.99502804821338</v>
      </c>
      <c r="AB20">
        <v>599.28412035245663</v>
      </c>
      <c r="AC20">
        <v>542.08928500656293</v>
      </c>
      <c r="AD20">
        <v>437995.0280482134</v>
      </c>
      <c r="AE20">
        <v>599284.12035245658</v>
      </c>
      <c r="AF20">
        <v>3.0019508066227698E-6</v>
      </c>
      <c r="AG20">
        <v>11</v>
      </c>
      <c r="AH20">
        <v>542089.28500656295</v>
      </c>
    </row>
    <row r="21" spans="1:34" x14ac:dyDescent="0.25">
      <c r="A21">
        <v>19</v>
      </c>
      <c r="B21">
        <v>90</v>
      </c>
      <c r="C21" t="s">
        <v>34</v>
      </c>
      <c r="D21">
        <v>2.0266000000000002</v>
      </c>
      <c r="E21">
        <v>49.34</v>
      </c>
      <c r="F21">
        <v>46.18</v>
      </c>
      <c r="G21">
        <v>131.93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546.87</v>
      </c>
      <c r="Q21">
        <v>1188.98</v>
      </c>
      <c r="R21">
        <v>196.49</v>
      </c>
      <c r="S21">
        <v>152.24</v>
      </c>
      <c r="T21">
        <v>16066.87</v>
      </c>
      <c r="U21">
        <v>0.77</v>
      </c>
      <c r="V21">
        <v>0.86</v>
      </c>
      <c r="W21">
        <v>19.010000000000002</v>
      </c>
      <c r="X21">
        <v>0.92</v>
      </c>
      <c r="Y21">
        <v>2</v>
      </c>
      <c r="Z21">
        <v>10</v>
      </c>
      <c r="AA21">
        <v>435.59432413310282</v>
      </c>
      <c r="AB21">
        <v>595.99937134422055</v>
      </c>
      <c r="AC21">
        <v>539.11802783349879</v>
      </c>
      <c r="AD21">
        <v>435594.32413310278</v>
      </c>
      <c r="AE21">
        <v>595999.37134422059</v>
      </c>
      <c r="AF21">
        <v>3.004916282081254E-6</v>
      </c>
      <c r="AG21">
        <v>11</v>
      </c>
      <c r="AH21">
        <v>539118.02783349878</v>
      </c>
    </row>
    <row r="22" spans="1:34" x14ac:dyDescent="0.25">
      <c r="A22">
        <v>20</v>
      </c>
      <c r="B22">
        <v>90</v>
      </c>
      <c r="C22" t="s">
        <v>34</v>
      </c>
      <c r="D22">
        <v>2.0312000000000001</v>
      </c>
      <c r="E22">
        <v>49.23</v>
      </c>
      <c r="F22">
        <v>46.1</v>
      </c>
      <c r="G22">
        <v>138.30000000000001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543.41</v>
      </c>
      <c r="Q22">
        <v>1189.01</v>
      </c>
      <c r="R22">
        <v>193.98</v>
      </c>
      <c r="S22">
        <v>152.24</v>
      </c>
      <c r="T22">
        <v>14819.87</v>
      </c>
      <c r="U22">
        <v>0.78</v>
      </c>
      <c r="V22">
        <v>0.86</v>
      </c>
      <c r="W22">
        <v>19</v>
      </c>
      <c r="X22">
        <v>0.85</v>
      </c>
      <c r="Y22">
        <v>2</v>
      </c>
      <c r="Z22">
        <v>10</v>
      </c>
      <c r="AA22">
        <v>433.1620727101128</v>
      </c>
      <c r="AB22">
        <v>592.67145764392592</v>
      </c>
      <c r="AC22">
        <v>536.10772554600396</v>
      </c>
      <c r="AD22">
        <v>433162.07271011278</v>
      </c>
      <c r="AE22">
        <v>592671.45764392591</v>
      </c>
      <c r="AF22">
        <v>3.0117368756357659E-6</v>
      </c>
      <c r="AG22">
        <v>11</v>
      </c>
      <c r="AH22">
        <v>536107.72554600402</v>
      </c>
    </row>
    <row r="23" spans="1:34" x14ac:dyDescent="0.25">
      <c r="A23">
        <v>21</v>
      </c>
      <c r="B23">
        <v>90</v>
      </c>
      <c r="C23" t="s">
        <v>34</v>
      </c>
      <c r="D23">
        <v>2.0343</v>
      </c>
      <c r="E23">
        <v>49.16</v>
      </c>
      <c r="F23">
        <v>46.06</v>
      </c>
      <c r="G23">
        <v>145.44999999999999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538.51</v>
      </c>
      <c r="Q23">
        <v>1188.97</v>
      </c>
      <c r="R23">
        <v>192.67</v>
      </c>
      <c r="S23">
        <v>152.24</v>
      </c>
      <c r="T23">
        <v>14169.92</v>
      </c>
      <c r="U23">
        <v>0.79</v>
      </c>
      <c r="V23">
        <v>0.86</v>
      </c>
      <c r="W23">
        <v>19</v>
      </c>
      <c r="X23">
        <v>0.81</v>
      </c>
      <c r="Y23">
        <v>2</v>
      </c>
      <c r="Z23">
        <v>10</v>
      </c>
      <c r="AA23">
        <v>430.46123352120873</v>
      </c>
      <c r="AB23">
        <v>588.97605031305181</v>
      </c>
      <c r="AC23">
        <v>532.76500270425163</v>
      </c>
      <c r="AD23">
        <v>430461.23352120869</v>
      </c>
      <c r="AE23">
        <v>588976.05031305179</v>
      </c>
      <c r="AF23">
        <v>3.0163333625964149E-6</v>
      </c>
      <c r="AG23">
        <v>11</v>
      </c>
      <c r="AH23">
        <v>532765.00270425167</v>
      </c>
    </row>
    <row r="24" spans="1:34" x14ac:dyDescent="0.25">
      <c r="A24">
        <v>22</v>
      </c>
      <c r="B24">
        <v>90</v>
      </c>
      <c r="C24" t="s">
        <v>34</v>
      </c>
      <c r="D24">
        <v>2.0373999999999999</v>
      </c>
      <c r="E24">
        <v>49.08</v>
      </c>
      <c r="F24">
        <v>46.02</v>
      </c>
      <c r="G24">
        <v>153.41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533.37</v>
      </c>
      <c r="Q24">
        <v>1188.93</v>
      </c>
      <c r="R24">
        <v>191.36</v>
      </c>
      <c r="S24">
        <v>152.24</v>
      </c>
      <c r="T24">
        <v>13517.48</v>
      </c>
      <c r="U24">
        <v>0.8</v>
      </c>
      <c r="V24">
        <v>0.86</v>
      </c>
      <c r="W24">
        <v>19</v>
      </c>
      <c r="X24">
        <v>0.77</v>
      </c>
      <c r="Y24">
        <v>2</v>
      </c>
      <c r="Z24">
        <v>10</v>
      </c>
      <c r="AA24">
        <v>427.66604564966991</v>
      </c>
      <c r="AB24">
        <v>585.15155095222656</v>
      </c>
      <c r="AC24">
        <v>529.30550819470511</v>
      </c>
      <c r="AD24">
        <v>427666.04564966977</v>
      </c>
      <c r="AE24">
        <v>585151.55095222651</v>
      </c>
      <c r="AF24">
        <v>3.0209298495570638E-6</v>
      </c>
      <c r="AG24">
        <v>11</v>
      </c>
      <c r="AH24">
        <v>529305.50819470512</v>
      </c>
    </row>
    <row r="25" spans="1:34" x14ac:dyDescent="0.25">
      <c r="A25">
        <v>23</v>
      </c>
      <c r="B25">
        <v>90</v>
      </c>
      <c r="C25" t="s">
        <v>34</v>
      </c>
      <c r="D25">
        <v>2.0407999999999999</v>
      </c>
      <c r="E25">
        <v>49</v>
      </c>
      <c r="F25">
        <v>45.98</v>
      </c>
      <c r="G25">
        <v>162.27000000000001</v>
      </c>
      <c r="H25">
        <v>2.0099999999999998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527.97</v>
      </c>
      <c r="Q25">
        <v>1188.98</v>
      </c>
      <c r="R25">
        <v>189.64</v>
      </c>
      <c r="S25">
        <v>152.24</v>
      </c>
      <c r="T25">
        <v>12662.72</v>
      </c>
      <c r="U25">
        <v>0.8</v>
      </c>
      <c r="V25">
        <v>0.86</v>
      </c>
      <c r="W25">
        <v>19</v>
      </c>
      <c r="X25">
        <v>0.72</v>
      </c>
      <c r="Y25">
        <v>2</v>
      </c>
      <c r="Z25">
        <v>10</v>
      </c>
      <c r="AA25">
        <v>424.72010747147738</v>
      </c>
      <c r="AB25">
        <v>581.12078837120373</v>
      </c>
      <c r="AC25">
        <v>525.65943593720431</v>
      </c>
      <c r="AD25">
        <v>424720.10747147741</v>
      </c>
      <c r="AE25">
        <v>581120.7883712037</v>
      </c>
      <c r="AF25">
        <v>3.0259711578364859E-6</v>
      </c>
      <c r="AG25">
        <v>11</v>
      </c>
      <c r="AH25">
        <v>525659.43593720428</v>
      </c>
    </row>
    <row r="26" spans="1:34" x14ac:dyDescent="0.25">
      <c r="A26">
        <v>24</v>
      </c>
      <c r="B26">
        <v>90</v>
      </c>
      <c r="C26" t="s">
        <v>34</v>
      </c>
      <c r="D26">
        <v>2.0442</v>
      </c>
      <c r="E26">
        <v>48.92</v>
      </c>
      <c r="F26">
        <v>45.93</v>
      </c>
      <c r="G26">
        <v>172.23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521.28</v>
      </c>
      <c r="Q26">
        <v>1188.97</v>
      </c>
      <c r="R26">
        <v>187.97</v>
      </c>
      <c r="S26">
        <v>152.24</v>
      </c>
      <c r="T26">
        <v>11831.94</v>
      </c>
      <c r="U26">
        <v>0.81</v>
      </c>
      <c r="V26">
        <v>0.87</v>
      </c>
      <c r="W26">
        <v>19</v>
      </c>
      <c r="X26">
        <v>0.68</v>
      </c>
      <c r="Y26">
        <v>2</v>
      </c>
      <c r="Z26">
        <v>10</v>
      </c>
      <c r="AA26">
        <v>421.21208560449179</v>
      </c>
      <c r="AB26">
        <v>576.32095808979182</v>
      </c>
      <c r="AC26">
        <v>521.3176947212462</v>
      </c>
      <c r="AD26">
        <v>421212.08560449182</v>
      </c>
      <c r="AE26">
        <v>576320.95808979182</v>
      </c>
      <c r="AF26">
        <v>3.031012466115908E-6</v>
      </c>
      <c r="AG26">
        <v>11</v>
      </c>
      <c r="AH26">
        <v>521317.6947212462</v>
      </c>
    </row>
    <row r="27" spans="1:34" x14ac:dyDescent="0.25">
      <c r="A27">
        <v>25</v>
      </c>
      <c r="B27">
        <v>90</v>
      </c>
      <c r="C27" t="s">
        <v>34</v>
      </c>
      <c r="D27">
        <v>2.0440999999999998</v>
      </c>
      <c r="E27">
        <v>48.92</v>
      </c>
      <c r="F27">
        <v>45.93</v>
      </c>
      <c r="G27">
        <v>172.25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520.4</v>
      </c>
      <c r="Q27">
        <v>1188.94</v>
      </c>
      <c r="R27">
        <v>188.24</v>
      </c>
      <c r="S27">
        <v>152.24</v>
      </c>
      <c r="T27">
        <v>11965.73</v>
      </c>
      <c r="U27">
        <v>0.81</v>
      </c>
      <c r="V27">
        <v>0.87</v>
      </c>
      <c r="W27">
        <v>19</v>
      </c>
      <c r="X27">
        <v>0.68</v>
      </c>
      <c r="Y27">
        <v>2</v>
      </c>
      <c r="Z27">
        <v>10</v>
      </c>
      <c r="AA27">
        <v>420.8531362680115</v>
      </c>
      <c r="AB27">
        <v>575.82982777189238</v>
      </c>
      <c r="AC27">
        <v>520.87343719158139</v>
      </c>
      <c r="AD27">
        <v>420853.13626801153</v>
      </c>
      <c r="AE27">
        <v>575829.82777189242</v>
      </c>
      <c r="AF27">
        <v>3.0308641923429829E-6</v>
      </c>
      <c r="AG27">
        <v>11</v>
      </c>
      <c r="AH27">
        <v>520873.43719158141</v>
      </c>
    </row>
    <row r="28" spans="1:34" x14ac:dyDescent="0.25">
      <c r="A28">
        <v>26</v>
      </c>
      <c r="B28">
        <v>90</v>
      </c>
      <c r="C28" t="s">
        <v>34</v>
      </c>
      <c r="D28">
        <v>2.0478000000000001</v>
      </c>
      <c r="E28">
        <v>48.83</v>
      </c>
      <c r="F28">
        <v>45.88</v>
      </c>
      <c r="G28">
        <v>183.52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10</v>
      </c>
      <c r="N28">
        <v>47.71</v>
      </c>
      <c r="O28">
        <v>27015.77</v>
      </c>
      <c r="P28">
        <v>516.78</v>
      </c>
      <c r="Q28">
        <v>1188.96</v>
      </c>
      <c r="R28">
        <v>186.25</v>
      </c>
      <c r="S28">
        <v>152.24</v>
      </c>
      <c r="T28">
        <v>10976.86</v>
      </c>
      <c r="U28">
        <v>0.82</v>
      </c>
      <c r="V28">
        <v>0.87</v>
      </c>
      <c r="W28">
        <v>19</v>
      </c>
      <c r="X28">
        <v>0.63</v>
      </c>
      <c r="Y28">
        <v>2</v>
      </c>
      <c r="Z28">
        <v>10</v>
      </c>
      <c r="AA28">
        <v>418.61549042950492</v>
      </c>
      <c r="AB28">
        <v>572.76818201768037</v>
      </c>
      <c r="AC28">
        <v>518.10399061110445</v>
      </c>
      <c r="AD28">
        <v>418615.49042950477</v>
      </c>
      <c r="AE28">
        <v>572768.18201768037</v>
      </c>
      <c r="AF28">
        <v>3.0363503219411781E-6</v>
      </c>
      <c r="AG28">
        <v>11</v>
      </c>
      <c r="AH28">
        <v>518103.99061110453</v>
      </c>
    </row>
    <row r="29" spans="1:34" x14ac:dyDescent="0.25">
      <c r="A29">
        <v>27</v>
      </c>
      <c r="B29">
        <v>90</v>
      </c>
      <c r="C29" t="s">
        <v>34</v>
      </c>
      <c r="D29">
        <v>2.0468000000000002</v>
      </c>
      <c r="E29">
        <v>48.86</v>
      </c>
      <c r="F29">
        <v>45.9</v>
      </c>
      <c r="G29">
        <v>183.61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514.29</v>
      </c>
      <c r="Q29">
        <v>1189.18</v>
      </c>
      <c r="R29">
        <v>186.83</v>
      </c>
      <c r="S29">
        <v>152.24</v>
      </c>
      <c r="T29">
        <v>11269.11</v>
      </c>
      <c r="U29">
        <v>0.81</v>
      </c>
      <c r="V29">
        <v>0.87</v>
      </c>
      <c r="W29">
        <v>19.010000000000002</v>
      </c>
      <c r="X29">
        <v>0.65</v>
      </c>
      <c r="Y29">
        <v>2</v>
      </c>
      <c r="Z29">
        <v>10</v>
      </c>
      <c r="AA29">
        <v>417.75852765985252</v>
      </c>
      <c r="AB29">
        <v>571.59564774971295</v>
      </c>
      <c r="AC29">
        <v>517.04336136800964</v>
      </c>
      <c r="AD29">
        <v>417758.52765985252</v>
      </c>
      <c r="AE29">
        <v>571595.64774971292</v>
      </c>
      <c r="AF29">
        <v>3.0348675842119371E-6</v>
      </c>
      <c r="AG29">
        <v>11</v>
      </c>
      <c r="AH29">
        <v>517043.36136800959</v>
      </c>
    </row>
    <row r="30" spans="1:34" x14ac:dyDescent="0.25">
      <c r="A30">
        <v>28</v>
      </c>
      <c r="B30">
        <v>90</v>
      </c>
      <c r="C30" t="s">
        <v>34</v>
      </c>
      <c r="D30">
        <v>2.0470000000000002</v>
      </c>
      <c r="E30">
        <v>48.85</v>
      </c>
      <c r="F30">
        <v>45.9</v>
      </c>
      <c r="G30">
        <v>183.6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516.49</v>
      </c>
      <c r="Q30">
        <v>1188.97</v>
      </c>
      <c r="R30">
        <v>186.75</v>
      </c>
      <c r="S30">
        <v>152.24</v>
      </c>
      <c r="T30">
        <v>11225.99</v>
      </c>
      <c r="U30">
        <v>0.82</v>
      </c>
      <c r="V30">
        <v>0.87</v>
      </c>
      <c r="W30">
        <v>19.010000000000002</v>
      </c>
      <c r="X30">
        <v>0.65</v>
      </c>
      <c r="Y30">
        <v>2</v>
      </c>
      <c r="Z30">
        <v>10</v>
      </c>
      <c r="AA30">
        <v>418.66290541857359</v>
      </c>
      <c r="AB30">
        <v>572.83305729752601</v>
      </c>
      <c r="AC30">
        <v>518.16267428529466</v>
      </c>
      <c r="AD30">
        <v>418662.90541857359</v>
      </c>
      <c r="AE30">
        <v>572833.05729752604</v>
      </c>
      <c r="AF30">
        <v>3.0351641317577851E-6</v>
      </c>
      <c r="AG30">
        <v>11</v>
      </c>
      <c r="AH30">
        <v>518162.67428529472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1.8580000000000001</v>
      </c>
      <c r="E2">
        <v>53.82</v>
      </c>
      <c r="F2">
        <v>50.83</v>
      </c>
      <c r="G2">
        <v>25.21</v>
      </c>
      <c r="H2">
        <v>0.64</v>
      </c>
      <c r="I2">
        <v>121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146.93</v>
      </c>
      <c r="Q2">
        <v>1191.21</v>
      </c>
      <c r="R2">
        <v>348.02</v>
      </c>
      <c r="S2">
        <v>152.24</v>
      </c>
      <c r="T2">
        <v>91333.62</v>
      </c>
      <c r="U2">
        <v>0.44</v>
      </c>
      <c r="V2">
        <v>0.78</v>
      </c>
      <c r="W2">
        <v>19.32</v>
      </c>
      <c r="X2">
        <v>5.56</v>
      </c>
      <c r="Y2">
        <v>2</v>
      </c>
      <c r="Z2">
        <v>10</v>
      </c>
      <c r="AA2">
        <v>208.39954540630819</v>
      </c>
      <c r="AB2">
        <v>285.14145196384681</v>
      </c>
      <c r="AC2">
        <v>257.92795198704238</v>
      </c>
      <c r="AD2">
        <v>208399.54540630829</v>
      </c>
      <c r="AE2">
        <v>285141.4519638468</v>
      </c>
      <c r="AF2">
        <v>3.5399194223779708E-6</v>
      </c>
      <c r="AG2">
        <v>12</v>
      </c>
      <c r="AH2">
        <v>257927.95198704241</v>
      </c>
    </row>
    <row r="3" spans="1:34" x14ac:dyDescent="0.25">
      <c r="A3">
        <v>1</v>
      </c>
      <c r="B3">
        <v>10</v>
      </c>
      <c r="C3" t="s">
        <v>34</v>
      </c>
      <c r="D3">
        <v>1.8592</v>
      </c>
      <c r="E3">
        <v>53.79</v>
      </c>
      <c r="F3">
        <v>50.81</v>
      </c>
      <c r="G3">
        <v>25.4</v>
      </c>
      <c r="H3">
        <v>1.23</v>
      </c>
      <c r="I3">
        <v>120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152.83000000000001</v>
      </c>
      <c r="Q3">
        <v>1190.96</v>
      </c>
      <c r="R3">
        <v>346.7</v>
      </c>
      <c r="S3">
        <v>152.24</v>
      </c>
      <c r="T3">
        <v>90676.43</v>
      </c>
      <c r="U3">
        <v>0.44</v>
      </c>
      <c r="V3">
        <v>0.78</v>
      </c>
      <c r="W3">
        <v>19.34</v>
      </c>
      <c r="X3">
        <v>5.54</v>
      </c>
      <c r="Y3">
        <v>2</v>
      </c>
      <c r="Z3">
        <v>10</v>
      </c>
      <c r="AA3">
        <v>211.0645629663556</v>
      </c>
      <c r="AB3">
        <v>288.78784656177868</v>
      </c>
      <c r="AC3">
        <v>261.22633980229591</v>
      </c>
      <c r="AD3">
        <v>211064.56296635559</v>
      </c>
      <c r="AE3">
        <v>288787.84656177869</v>
      </c>
      <c r="AF3">
        <v>3.542205699722886E-6</v>
      </c>
      <c r="AG3">
        <v>12</v>
      </c>
      <c r="AH3">
        <v>261226.33980229581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1.294</v>
      </c>
      <c r="E2">
        <v>77.28</v>
      </c>
      <c r="F2">
        <v>66.290000000000006</v>
      </c>
      <c r="G2">
        <v>9.08</v>
      </c>
      <c r="H2">
        <v>0.18</v>
      </c>
      <c r="I2">
        <v>438</v>
      </c>
      <c r="J2">
        <v>98.71</v>
      </c>
      <c r="K2">
        <v>39.72</v>
      </c>
      <c r="L2">
        <v>1</v>
      </c>
      <c r="M2">
        <v>436</v>
      </c>
      <c r="N2">
        <v>12.99</v>
      </c>
      <c r="O2">
        <v>12407.75</v>
      </c>
      <c r="P2">
        <v>599.92999999999995</v>
      </c>
      <c r="Q2">
        <v>1192.44</v>
      </c>
      <c r="R2">
        <v>876.85</v>
      </c>
      <c r="S2">
        <v>152.24</v>
      </c>
      <c r="T2">
        <v>354163.6</v>
      </c>
      <c r="U2">
        <v>0.17</v>
      </c>
      <c r="V2">
        <v>0.6</v>
      </c>
      <c r="W2">
        <v>19.7</v>
      </c>
      <c r="X2">
        <v>20.98</v>
      </c>
      <c r="Y2">
        <v>2</v>
      </c>
      <c r="Z2">
        <v>10</v>
      </c>
      <c r="AA2">
        <v>719.10848254005089</v>
      </c>
      <c r="AB2">
        <v>983.91595063852208</v>
      </c>
      <c r="AC2">
        <v>890.01239324429059</v>
      </c>
      <c r="AD2">
        <v>719108.48254005087</v>
      </c>
      <c r="AE2">
        <v>983915.95063852204</v>
      </c>
      <c r="AF2">
        <v>2.1130986959101511E-6</v>
      </c>
      <c r="AG2">
        <v>17</v>
      </c>
      <c r="AH2">
        <v>890012.39324429061</v>
      </c>
    </row>
    <row r="3" spans="1:34" x14ac:dyDescent="0.25">
      <c r="A3">
        <v>1</v>
      </c>
      <c r="B3">
        <v>45</v>
      </c>
      <c r="C3" t="s">
        <v>34</v>
      </c>
      <c r="D3">
        <v>1.7024999999999999</v>
      </c>
      <c r="E3">
        <v>58.74</v>
      </c>
      <c r="F3">
        <v>53.21</v>
      </c>
      <c r="G3">
        <v>18.559999999999999</v>
      </c>
      <c r="H3">
        <v>0.35</v>
      </c>
      <c r="I3">
        <v>172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474.56</v>
      </c>
      <c r="Q3">
        <v>1190.19</v>
      </c>
      <c r="R3">
        <v>434.08</v>
      </c>
      <c r="S3">
        <v>152.24</v>
      </c>
      <c r="T3">
        <v>134109.6</v>
      </c>
      <c r="U3">
        <v>0.35</v>
      </c>
      <c r="V3">
        <v>0.75</v>
      </c>
      <c r="W3">
        <v>19.25</v>
      </c>
      <c r="X3">
        <v>7.94</v>
      </c>
      <c r="Y3">
        <v>2</v>
      </c>
      <c r="Z3">
        <v>10</v>
      </c>
      <c r="AA3">
        <v>456.81294552138712</v>
      </c>
      <c r="AB3">
        <v>625.0316252271798</v>
      </c>
      <c r="AC3">
        <v>565.3794841528927</v>
      </c>
      <c r="AD3">
        <v>456812.94552138698</v>
      </c>
      <c r="AE3">
        <v>625031.62522717984</v>
      </c>
      <c r="AF3">
        <v>2.7801781528493289E-6</v>
      </c>
      <c r="AG3">
        <v>13</v>
      </c>
      <c r="AH3">
        <v>565379.48415289272</v>
      </c>
    </row>
    <row r="4" spans="1:34" x14ac:dyDescent="0.25">
      <c r="A4">
        <v>2</v>
      </c>
      <c r="B4">
        <v>45</v>
      </c>
      <c r="C4" t="s">
        <v>34</v>
      </c>
      <c r="D4">
        <v>1.8389</v>
      </c>
      <c r="E4">
        <v>54.38</v>
      </c>
      <c r="F4">
        <v>50.19</v>
      </c>
      <c r="G4">
        <v>28.15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439.31</v>
      </c>
      <c r="Q4">
        <v>1189.55</v>
      </c>
      <c r="R4">
        <v>332.09</v>
      </c>
      <c r="S4">
        <v>152.24</v>
      </c>
      <c r="T4">
        <v>83435.28</v>
      </c>
      <c r="U4">
        <v>0.46</v>
      </c>
      <c r="V4">
        <v>0.79</v>
      </c>
      <c r="W4">
        <v>19.149999999999999</v>
      </c>
      <c r="X4">
        <v>4.93</v>
      </c>
      <c r="Y4">
        <v>2</v>
      </c>
      <c r="Z4">
        <v>10</v>
      </c>
      <c r="AA4">
        <v>400.36982958372238</v>
      </c>
      <c r="AB4">
        <v>547.80366390673441</v>
      </c>
      <c r="AC4">
        <v>495.52205107074599</v>
      </c>
      <c r="AD4">
        <v>400369.82958372252</v>
      </c>
      <c r="AE4">
        <v>547803.66390673444</v>
      </c>
      <c r="AF4">
        <v>3.0029190045665968E-6</v>
      </c>
      <c r="AG4">
        <v>12</v>
      </c>
      <c r="AH4">
        <v>495522.05107074598</v>
      </c>
    </row>
    <row r="5" spans="1:34" x14ac:dyDescent="0.25">
      <c r="A5">
        <v>3</v>
      </c>
      <c r="B5">
        <v>45</v>
      </c>
      <c r="C5" t="s">
        <v>34</v>
      </c>
      <c r="D5">
        <v>1.9140999999999999</v>
      </c>
      <c r="E5">
        <v>52.24</v>
      </c>
      <c r="F5">
        <v>48.69</v>
      </c>
      <c r="G5">
        <v>38.44</v>
      </c>
      <c r="H5">
        <v>0.69</v>
      </c>
      <c r="I5">
        <v>76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417.91</v>
      </c>
      <c r="Q5">
        <v>1189.52</v>
      </c>
      <c r="R5">
        <v>281.11</v>
      </c>
      <c r="S5">
        <v>152.24</v>
      </c>
      <c r="T5">
        <v>58102.73</v>
      </c>
      <c r="U5">
        <v>0.54</v>
      </c>
      <c r="V5">
        <v>0.82</v>
      </c>
      <c r="W5">
        <v>19.11</v>
      </c>
      <c r="X5">
        <v>3.43</v>
      </c>
      <c r="Y5">
        <v>2</v>
      </c>
      <c r="Z5">
        <v>10</v>
      </c>
      <c r="AA5">
        <v>368.00487019406961</v>
      </c>
      <c r="AB5">
        <v>503.52049862857513</v>
      </c>
      <c r="AC5">
        <v>455.46520893492129</v>
      </c>
      <c r="AD5">
        <v>368004.87019406958</v>
      </c>
      <c r="AE5">
        <v>503520.49862857512</v>
      </c>
      <c r="AF5">
        <v>3.1257204125514832E-6</v>
      </c>
      <c r="AG5">
        <v>11</v>
      </c>
      <c r="AH5">
        <v>455465.20893492131</v>
      </c>
    </row>
    <row r="6" spans="1:34" x14ac:dyDescent="0.25">
      <c r="A6">
        <v>4</v>
      </c>
      <c r="B6">
        <v>45</v>
      </c>
      <c r="C6" t="s">
        <v>34</v>
      </c>
      <c r="D6">
        <v>1.9564999999999999</v>
      </c>
      <c r="E6">
        <v>51.11</v>
      </c>
      <c r="F6">
        <v>47.91</v>
      </c>
      <c r="G6">
        <v>48.72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402.77</v>
      </c>
      <c r="Q6">
        <v>1189.19</v>
      </c>
      <c r="R6">
        <v>254.93</v>
      </c>
      <c r="S6">
        <v>152.24</v>
      </c>
      <c r="T6">
        <v>45096.84</v>
      </c>
      <c r="U6">
        <v>0.6</v>
      </c>
      <c r="V6">
        <v>0.83</v>
      </c>
      <c r="W6">
        <v>19.07</v>
      </c>
      <c r="X6">
        <v>2.66</v>
      </c>
      <c r="Y6">
        <v>2</v>
      </c>
      <c r="Z6">
        <v>10</v>
      </c>
      <c r="AA6">
        <v>353.85596121865427</v>
      </c>
      <c r="AB6">
        <v>484.16133716260208</v>
      </c>
      <c r="AC6">
        <v>437.95365866850699</v>
      </c>
      <c r="AD6">
        <v>353855.96121865429</v>
      </c>
      <c r="AE6">
        <v>484161.33716260211</v>
      </c>
      <c r="AF6">
        <v>3.194959504287643E-6</v>
      </c>
      <c r="AG6">
        <v>11</v>
      </c>
      <c r="AH6">
        <v>437953.65866850712</v>
      </c>
    </row>
    <row r="7" spans="1:34" x14ac:dyDescent="0.25">
      <c r="A7">
        <v>5</v>
      </c>
      <c r="B7">
        <v>45</v>
      </c>
      <c r="C7" t="s">
        <v>34</v>
      </c>
      <c r="D7">
        <v>1.9849000000000001</v>
      </c>
      <c r="E7">
        <v>50.38</v>
      </c>
      <c r="F7">
        <v>47.4</v>
      </c>
      <c r="G7">
        <v>59.26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389.68</v>
      </c>
      <c r="Q7">
        <v>1189.23</v>
      </c>
      <c r="R7">
        <v>237.82</v>
      </c>
      <c r="S7">
        <v>152.24</v>
      </c>
      <c r="T7">
        <v>36596.629999999997</v>
      </c>
      <c r="U7">
        <v>0.64</v>
      </c>
      <c r="V7">
        <v>0.84</v>
      </c>
      <c r="W7">
        <v>19.05</v>
      </c>
      <c r="X7">
        <v>2.15</v>
      </c>
      <c r="Y7">
        <v>2</v>
      </c>
      <c r="Z7">
        <v>10</v>
      </c>
      <c r="AA7">
        <v>343.44498137424188</v>
      </c>
      <c r="AB7">
        <v>469.91657523946202</v>
      </c>
      <c r="AC7">
        <v>425.06839683066261</v>
      </c>
      <c r="AD7">
        <v>343444.98137424188</v>
      </c>
      <c r="AE7">
        <v>469916.57523946202</v>
      </c>
      <c r="AF7">
        <v>3.241336631771297E-6</v>
      </c>
      <c r="AG7">
        <v>11</v>
      </c>
      <c r="AH7">
        <v>425068.39683066262</v>
      </c>
    </row>
    <row r="8" spans="1:34" x14ac:dyDescent="0.25">
      <c r="A8">
        <v>6</v>
      </c>
      <c r="B8">
        <v>45</v>
      </c>
      <c r="C8" t="s">
        <v>34</v>
      </c>
      <c r="D8">
        <v>2.0061</v>
      </c>
      <c r="E8">
        <v>49.85</v>
      </c>
      <c r="F8">
        <v>47.04</v>
      </c>
      <c r="G8">
        <v>70.56</v>
      </c>
      <c r="H8">
        <v>1.1599999999999999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377.13</v>
      </c>
      <c r="Q8">
        <v>1189.1400000000001</v>
      </c>
      <c r="R8">
        <v>225.61</v>
      </c>
      <c r="S8">
        <v>152.24</v>
      </c>
      <c r="T8">
        <v>30533.74</v>
      </c>
      <c r="U8">
        <v>0.67</v>
      </c>
      <c r="V8">
        <v>0.85</v>
      </c>
      <c r="W8">
        <v>19.04</v>
      </c>
      <c r="X8">
        <v>1.78</v>
      </c>
      <c r="Y8">
        <v>2</v>
      </c>
      <c r="Z8">
        <v>10</v>
      </c>
      <c r="AA8">
        <v>334.6953115268106</v>
      </c>
      <c r="AB8">
        <v>457.9448909460159</v>
      </c>
      <c r="AC8">
        <v>414.23927328381848</v>
      </c>
      <c r="AD8">
        <v>334695.31152681058</v>
      </c>
      <c r="AE8">
        <v>457944.89094601589</v>
      </c>
      <c r="AF8">
        <v>3.2759561776393771E-6</v>
      </c>
      <c r="AG8">
        <v>11</v>
      </c>
      <c r="AH8">
        <v>414239.27328381862</v>
      </c>
    </row>
    <row r="9" spans="1:34" x14ac:dyDescent="0.25">
      <c r="A9">
        <v>7</v>
      </c>
      <c r="B9">
        <v>45</v>
      </c>
      <c r="C9" t="s">
        <v>34</v>
      </c>
      <c r="D9">
        <v>2.0223</v>
      </c>
      <c r="E9">
        <v>49.45</v>
      </c>
      <c r="F9">
        <v>46.76</v>
      </c>
      <c r="G9">
        <v>82.52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364.52</v>
      </c>
      <c r="Q9">
        <v>1189.02</v>
      </c>
      <c r="R9">
        <v>216.02</v>
      </c>
      <c r="S9">
        <v>152.24</v>
      </c>
      <c r="T9">
        <v>25768.02</v>
      </c>
      <c r="U9">
        <v>0.7</v>
      </c>
      <c r="V9">
        <v>0.85</v>
      </c>
      <c r="W9">
        <v>19.03</v>
      </c>
      <c r="X9">
        <v>1.51</v>
      </c>
      <c r="Y9">
        <v>2</v>
      </c>
      <c r="Z9">
        <v>10</v>
      </c>
      <c r="AA9">
        <v>326.82425080684988</v>
      </c>
      <c r="AB9">
        <v>447.1753584222742</v>
      </c>
      <c r="AC9">
        <v>404.49756982900902</v>
      </c>
      <c r="AD9">
        <v>326824.25080684992</v>
      </c>
      <c r="AE9">
        <v>447175.35842227418</v>
      </c>
      <c r="AF9">
        <v>3.3024107362744191E-6</v>
      </c>
      <c r="AG9">
        <v>11</v>
      </c>
      <c r="AH9">
        <v>404497.56982900889</v>
      </c>
    </row>
    <row r="10" spans="1:34" x14ac:dyDescent="0.25">
      <c r="A10">
        <v>8</v>
      </c>
      <c r="B10">
        <v>45</v>
      </c>
      <c r="C10" t="s">
        <v>34</v>
      </c>
      <c r="D10">
        <v>2.0331000000000001</v>
      </c>
      <c r="E10">
        <v>49.19</v>
      </c>
      <c r="F10">
        <v>46.58</v>
      </c>
      <c r="G10">
        <v>93.16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25</v>
      </c>
      <c r="N10">
        <v>15.05</v>
      </c>
      <c r="O10">
        <v>13648.58</v>
      </c>
      <c r="P10">
        <v>352.59</v>
      </c>
      <c r="Q10">
        <v>1189.0999999999999</v>
      </c>
      <c r="R10">
        <v>209.9</v>
      </c>
      <c r="S10">
        <v>152.24</v>
      </c>
      <c r="T10">
        <v>22727.7</v>
      </c>
      <c r="U10">
        <v>0.73</v>
      </c>
      <c r="V10">
        <v>0.85</v>
      </c>
      <c r="W10">
        <v>19.03</v>
      </c>
      <c r="X10">
        <v>1.33</v>
      </c>
      <c r="Y10">
        <v>2</v>
      </c>
      <c r="Z10">
        <v>10</v>
      </c>
      <c r="AA10">
        <v>320.14899028447729</v>
      </c>
      <c r="AB10">
        <v>438.04197248385412</v>
      </c>
      <c r="AC10">
        <v>396.23586142576391</v>
      </c>
      <c r="AD10">
        <v>320148.99028447742</v>
      </c>
      <c r="AE10">
        <v>438041.97248385398</v>
      </c>
      <c r="AF10">
        <v>3.32004710869778E-6</v>
      </c>
      <c r="AG10">
        <v>11</v>
      </c>
      <c r="AH10">
        <v>396235.86142576393</v>
      </c>
    </row>
    <row r="11" spans="1:34" x14ac:dyDescent="0.25">
      <c r="A11">
        <v>9</v>
      </c>
      <c r="B11">
        <v>45</v>
      </c>
      <c r="C11" t="s">
        <v>34</v>
      </c>
      <c r="D11">
        <v>2.0385</v>
      </c>
      <c r="E11">
        <v>49.06</v>
      </c>
      <c r="F11">
        <v>46.49</v>
      </c>
      <c r="G11">
        <v>99.63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349.99</v>
      </c>
      <c r="Q11">
        <v>1189.21</v>
      </c>
      <c r="R11">
        <v>205.98</v>
      </c>
      <c r="S11">
        <v>152.24</v>
      </c>
      <c r="T11">
        <v>20779.16</v>
      </c>
      <c r="U11">
        <v>0.74</v>
      </c>
      <c r="V11">
        <v>0.86</v>
      </c>
      <c r="W11">
        <v>19.05</v>
      </c>
      <c r="X11">
        <v>1.24</v>
      </c>
      <c r="Y11">
        <v>2</v>
      </c>
      <c r="Z11">
        <v>10</v>
      </c>
      <c r="AA11">
        <v>318.27519132212927</v>
      </c>
      <c r="AB11">
        <v>435.47815807739352</v>
      </c>
      <c r="AC11">
        <v>393.91673386792002</v>
      </c>
      <c r="AD11">
        <v>318275.19132212928</v>
      </c>
      <c r="AE11">
        <v>435478.15807739348</v>
      </c>
      <c r="AF11">
        <v>3.3288652949094611E-6</v>
      </c>
      <c r="AG11">
        <v>11</v>
      </c>
      <c r="AH11">
        <v>393916.73386791989</v>
      </c>
    </row>
    <row r="12" spans="1:34" x14ac:dyDescent="0.25">
      <c r="A12">
        <v>10</v>
      </c>
      <c r="B12">
        <v>45</v>
      </c>
      <c r="C12" t="s">
        <v>34</v>
      </c>
      <c r="D12">
        <v>2.0383</v>
      </c>
      <c r="E12">
        <v>49.06</v>
      </c>
      <c r="F12">
        <v>46.5</v>
      </c>
      <c r="G12">
        <v>99.64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353.85</v>
      </c>
      <c r="Q12">
        <v>1189.24</v>
      </c>
      <c r="R12">
        <v>206.18</v>
      </c>
      <c r="S12">
        <v>152.24</v>
      </c>
      <c r="T12">
        <v>20876.18</v>
      </c>
      <c r="U12">
        <v>0.74</v>
      </c>
      <c r="V12">
        <v>0.86</v>
      </c>
      <c r="W12">
        <v>19.05</v>
      </c>
      <c r="X12">
        <v>1.24</v>
      </c>
      <c r="Y12">
        <v>2</v>
      </c>
      <c r="Z12">
        <v>10</v>
      </c>
      <c r="AA12">
        <v>319.96351104039292</v>
      </c>
      <c r="AB12">
        <v>437.78819159933079</v>
      </c>
      <c r="AC12">
        <v>396.00630103267588</v>
      </c>
      <c r="AD12">
        <v>319963.51104039291</v>
      </c>
      <c r="AE12">
        <v>437788.19159933092</v>
      </c>
      <c r="AF12">
        <v>3.3285386954201392E-6</v>
      </c>
      <c r="AG12">
        <v>11</v>
      </c>
      <c r="AH12">
        <v>396006.3010326759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2024-09-25T23:16:30Z</dcterms:created>
  <dcterms:modified xsi:type="dcterms:W3CDTF">2024-09-27T19:25:41Z</dcterms:modified>
</cp:coreProperties>
</file>